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71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6605" windowHeight="7935" firstSheet="70" activeTab="70"/>
  </bookViews>
  <sheets>
    <sheet name="هدى" sheetId="2" r:id="rId1"/>
    <sheet name="حيدر" sheetId="4" r:id="rId2"/>
    <sheet name="رعاية الطفل " sheetId="9" r:id="rId3"/>
    <sheet name="بنك التنميه الزراعى" sheetId="5" r:id="rId4"/>
    <sheet name="بنك اسكندريه" sheetId="6" r:id="rId5"/>
    <sheet name="بنك ناصر الاجتماعى" sheetId="10" r:id="rId6"/>
    <sheet name="بنك مصر" sheetId="7" r:id="rId7"/>
    <sheet name="بنك الاهلى" sheetId="8" r:id="rId8"/>
    <sheet name="بنك القاهره" sheetId="11" r:id="rId9"/>
    <sheet name="تجميع البنوك" sheetId="12" r:id="rId10"/>
    <sheet name="رعاية الطفل شهر فبراير" sheetId="24" r:id="rId11"/>
    <sheet name="بنك التنميه الزراعى شهر فبراير" sheetId="23" r:id="rId12"/>
    <sheet name="بنك اسكندريه شهر فبراير" sheetId="22" r:id="rId13"/>
    <sheet name="بنك مصر شهر فبراير" sheetId="20" r:id="rId14"/>
    <sheet name="بنك الاهلى شهر فبراير" sheetId="19" r:id="rId15"/>
    <sheet name="بنك ناصر الاجتماعى شهر فبراير" sheetId="21" r:id="rId16"/>
    <sheet name="بنك القاهره شهر فبراير " sheetId="18" r:id="rId17"/>
    <sheet name="تجميع البنوك شهر فبراير" sheetId="25" r:id="rId18"/>
    <sheet name="رعاية الطفل شهر مارس" sheetId="34" r:id="rId19"/>
    <sheet name="بنك التنميه الزراعى شهر مارس" sheetId="27" r:id="rId20"/>
    <sheet name="بنك اسكندريه شهر مارس" sheetId="28" r:id="rId21"/>
    <sheet name="بنك مصر شهرمارس" sheetId="29" r:id="rId22"/>
    <sheet name="بنك الاهلى شهر مارس" sheetId="30" r:id="rId23"/>
    <sheet name="بنك ناصر الاجتماعى شهر مارس" sheetId="31" r:id="rId24"/>
    <sheet name="بنك القاهره شهر مارس" sheetId="32" r:id="rId25"/>
    <sheet name="تجميع البنوك شهر مارس" sheetId="33" r:id="rId26"/>
    <sheet name="رعاية الطفل شهر مارس (2)" sheetId="35" r:id="rId27"/>
    <sheet name="بنك التنميه الزراعى شهر مار (2)" sheetId="36" r:id="rId28"/>
    <sheet name="بنك اسكندريه شهر مارس (2)" sheetId="37" r:id="rId29"/>
    <sheet name="بنك مصر شهرمارس (2)" sheetId="38" r:id="rId30"/>
    <sheet name="بنك الاهلى شهر مارس (2)" sheetId="39" r:id="rId31"/>
    <sheet name="بنك ناصر الاجتماعى شهر مارس (2)" sheetId="40" r:id="rId32"/>
    <sheet name="بنك القاهره شهر مارس (2)" sheetId="41" r:id="rId33"/>
    <sheet name="تجميع البنوك شهر مارس (2)" sheetId="42" r:id="rId34"/>
    <sheet name="رعاية الطفل شهر يونيه" sheetId="43" r:id="rId35"/>
    <sheet name="بنك التنميه الزراعى شهر يونيه" sheetId="44" r:id="rId36"/>
    <sheet name="بنك اسكندريه شهر يونيه" sheetId="45" r:id="rId37"/>
    <sheet name="بنك مصر شهر يونيه" sheetId="46" r:id="rId38"/>
    <sheet name="بنك الاهلى شهر يونيه" sheetId="47" r:id="rId39"/>
    <sheet name="بنك ناصر الاجتماعى شهر  يونيه" sheetId="48" r:id="rId40"/>
    <sheet name="بنك القاهره شهر يونيه" sheetId="49" r:id="rId41"/>
    <sheet name="تجميع البنوك شهر  يونيه" sheetId="50" r:id="rId42"/>
    <sheet name="Sheet1" sheetId="51" r:id="rId43"/>
    <sheet name="رعاية الطفل شهر يوليو" sheetId="70" r:id="rId44"/>
    <sheet name="بنك التنميه الزراعى شهر يوليو" sheetId="54" r:id="rId45"/>
    <sheet name="ضريبه بنك التنميه شهر يوليو" sheetId="53" r:id="rId46"/>
    <sheet name="بنك اسكندريه شهريوليو" sheetId="55" r:id="rId47"/>
    <sheet name="ضريبه بنك اسكندريه شهر يوليو" sheetId="56" r:id="rId48"/>
    <sheet name="بنك مصر شهريوليو" sheetId="57" r:id="rId49"/>
    <sheet name="ضريبه بنك مصر شهر يوليو" sheetId="58" r:id="rId50"/>
    <sheet name="بنك الاهلى شهر يوليو" sheetId="59" r:id="rId51"/>
    <sheet name="ضريبه بنك الاهلى شهر يوليو " sheetId="60" r:id="rId52"/>
    <sheet name="بنك ناصر الاجتماعى شهريوليو" sheetId="61" r:id="rId53"/>
    <sheet name="ضريبه بنك ناصر شهر يوليو  " sheetId="62" r:id="rId54"/>
    <sheet name="بنك القاهره شهريوليو" sheetId="63" r:id="rId55"/>
    <sheet name="ضريبه بنك القاهره شهر يوليو " sheetId="64" r:id="rId56"/>
    <sheet name="تجميع البنوك شهر يوليو" sheetId="69" r:id="rId57"/>
    <sheet name="ست الكل " sheetId="66" r:id="rId58"/>
    <sheet name="ست الكل شهر يوليو" sheetId="67" r:id="rId59"/>
    <sheet name="ضرائب ست الكل شهر يوليو " sheetId="68" r:id="rId60"/>
    <sheet name="رعاية الطفل شهر اغسطس" sheetId="77" r:id="rId61"/>
    <sheet name="بنك التنميه الزراعى شهر اغسطس" sheetId="76" r:id="rId62"/>
    <sheet name="بنك اسكندريه شهر اغسطس" sheetId="75" r:id="rId63"/>
    <sheet name="بنك مصر شهر اغسطس" sheetId="74" r:id="rId64"/>
    <sheet name="بنك الاهلى شهر اغسطس" sheetId="73" r:id="rId65"/>
    <sheet name="بنك ناصر الاجتماعى شهر اغسطس " sheetId="72" r:id="rId66"/>
    <sheet name="بنك القاهره شهر اغسطس" sheetId="71" r:id="rId67"/>
    <sheet name="ضريبه بنك القاهره شهر يوليو (2)" sheetId="80" r:id="rId68"/>
    <sheet name="تجميع البنوك شهر اغسطس" sheetId="79" r:id="rId69"/>
    <sheet name="ست الكل شهر اغسطس" sheetId="78" r:id="rId70"/>
    <sheet name="حيدر شهر اغسطس " sheetId="81" r:id="rId71"/>
    <sheet name="حيدر ضرائب" sheetId="82" r:id="rId72"/>
  </sheets>
  <externalReferences>
    <externalReference r:id="rId73"/>
  </externalReferences>
  <definedNames>
    <definedName name="_xlnm.Print_Titles" localSheetId="7">'بنك الاهلى'!$1:$3</definedName>
    <definedName name="_xlnm.Print_Titles" localSheetId="64">'بنك الاهلى شهر اغسطس'!$1:$3</definedName>
    <definedName name="_xlnm.Print_Titles" localSheetId="14">'بنك الاهلى شهر فبراير'!$1:$3</definedName>
    <definedName name="_xlnm.Print_Titles" localSheetId="22">'بنك الاهلى شهر مارس'!$1:$3</definedName>
    <definedName name="_xlnm.Print_Titles" localSheetId="30">'بنك الاهلى شهر مارس (2)'!$1:$3</definedName>
    <definedName name="_xlnm.Print_Titles" localSheetId="50">'بنك الاهلى شهر يوليو'!$1:$3</definedName>
    <definedName name="_xlnm.Print_Titles" localSheetId="38">'بنك الاهلى شهر يونيه'!$1:$3</definedName>
    <definedName name="_xlnm.Print_Titles" localSheetId="8">'بنك القاهره'!$1:$3</definedName>
    <definedName name="_xlnm.Print_Titles" localSheetId="66">'بنك القاهره شهر اغسطس'!$1:$3</definedName>
    <definedName name="_xlnm.Print_Titles" localSheetId="16">'بنك القاهره شهر فبراير '!$1:$3</definedName>
    <definedName name="_xlnm.Print_Titles" localSheetId="24">'بنك القاهره شهر مارس'!$1:$3</definedName>
    <definedName name="_xlnm.Print_Titles" localSheetId="32">'بنك القاهره شهر مارس (2)'!$1:$3</definedName>
    <definedName name="_xlnm.Print_Titles" localSheetId="40">'بنك القاهره شهر يونيه'!$1:$3</definedName>
    <definedName name="_xlnm.Print_Titles" localSheetId="54">'بنك القاهره شهريوليو'!$1:$3</definedName>
    <definedName name="_xlnm.Print_Titles" localSheetId="6">'بنك مصر'!$1:$3</definedName>
    <definedName name="_xlnm.Print_Titles" localSheetId="63">'بنك مصر شهر اغسطس'!$1:$3</definedName>
    <definedName name="_xlnm.Print_Titles" localSheetId="13">'بنك مصر شهر فبراير'!$1:$3</definedName>
    <definedName name="_xlnm.Print_Titles" localSheetId="37">'بنك مصر شهر يونيه'!$1:$3</definedName>
    <definedName name="_xlnm.Print_Titles" localSheetId="21">'بنك مصر شهرمارس'!$1:$3</definedName>
    <definedName name="_xlnm.Print_Titles" localSheetId="29">'بنك مصر شهرمارس (2)'!$1:$3</definedName>
    <definedName name="_xlnm.Print_Titles" localSheetId="48">'بنك مصر شهريوليو'!$1:$3</definedName>
    <definedName name="_xlnm.Print_Titles" localSheetId="70">'حيدر شهر اغسطس '!$1:$3</definedName>
    <definedName name="_xlnm.Print_Titles" localSheetId="69">'ست الكل شهر اغسطس'!$1:$3</definedName>
    <definedName name="_xlnm.Print_Titles" localSheetId="58">'ست الكل شهر يوليو'!$1:$3</definedName>
  </definedNames>
  <calcPr calcId="124519" fullPrecision="0"/>
</workbook>
</file>

<file path=xl/calcChain.xml><?xml version="1.0" encoding="utf-8"?>
<calcChain xmlns="http://schemas.openxmlformats.org/spreadsheetml/2006/main">
  <c r="K5" i="81"/>
  <c r="K6"/>
  <c r="K7"/>
  <c r="K8"/>
  <c r="K9"/>
  <c r="K10"/>
  <c r="K11"/>
  <c r="K12"/>
  <c r="K13"/>
  <c r="K14"/>
  <c r="K15"/>
  <c r="K16"/>
  <c r="K17"/>
  <c r="K18"/>
  <c r="K19"/>
  <c r="K20"/>
  <c r="K21"/>
  <c r="W4" l="1"/>
  <c r="E4"/>
  <c r="B4" i="82" l="1"/>
  <c r="B5"/>
  <c r="B6"/>
  <c r="B7"/>
  <c r="B8"/>
  <c r="B9"/>
  <c r="B10"/>
  <c r="C4"/>
  <c r="C5"/>
  <c r="C6"/>
  <c r="C7"/>
  <c r="C8"/>
  <c r="C9"/>
  <c r="C10"/>
  <c r="E4"/>
  <c r="E5"/>
  <c r="E6"/>
  <c r="E7"/>
  <c r="E8"/>
  <c r="E9"/>
  <c r="E10"/>
  <c r="G4"/>
  <c r="G5"/>
  <c r="G6"/>
  <c r="G7"/>
  <c r="G8"/>
  <c r="G9"/>
  <c r="G10"/>
  <c r="G3"/>
  <c r="F3"/>
  <c r="E3"/>
  <c r="C3"/>
  <c r="B3"/>
  <c r="A4"/>
  <c r="A5"/>
  <c r="A6"/>
  <c r="A7"/>
  <c r="A8"/>
  <c r="A9"/>
  <c r="A10"/>
  <c r="A3"/>
  <c r="D10"/>
  <c r="D9"/>
  <c r="D8"/>
  <c r="D7"/>
  <c r="D6"/>
  <c r="D5"/>
  <c r="D4"/>
  <c r="D3"/>
  <c r="AH4" i="81"/>
  <c r="AG4"/>
  <c r="AF4"/>
  <c r="AE4"/>
  <c r="AD4"/>
  <c r="AC4"/>
  <c r="AB4"/>
  <c r="E5"/>
  <c r="F5"/>
  <c r="G5"/>
  <c r="H5"/>
  <c r="E6"/>
  <c r="F6"/>
  <c r="G6"/>
  <c r="H6"/>
  <c r="E7"/>
  <c r="F7"/>
  <c r="G7"/>
  <c r="H7"/>
  <c r="E8"/>
  <c r="F8"/>
  <c r="G8"/>
  <c r="H8"/>
  <c r="E9"/>
  <c r="F9"/>
  <c r="G9"/>
  <c r="H9"/>
  <c r="E10"/>
  <c r="F10"/>
  <c r="G10"/>
  <c r="H10"/>
  <c r="E11"/>
  <c r="F11"/>
  <c r="G11"/>
  <c r="H11"/>
  <c r="E12"/>
  <c r="F12"/>
  <c r="G12"/>
  <c r="H12"/>
  <c r="E13"/>
  <c r="F13"/>
  <c r="G13"/>
  <c r="H13"/>
  <c r="E14"/>
  <c r="F14"/>
  <c r="G14"/>
  <c r="H14"/>
  <c r="E15"/>
  <c r="F15"/>
  <c r="G15"/>
  <c r="H15"/>
  <c r="E16"/>
  <c r="F16"/>
  <c r="G16"/>
  <c r="H16"/>
  <c r="E17"/>
  <c r="F17"/>
  <c r="G17"/>
  <c r="H17"/>
  <c r="E18"/>
  <c r="F18"/>
  <c r="G18"/>
  <c r="H18"/>
  <c r="E19"/>
  <c r="F19"/>
  <c r="G19"/>
  <c r="H19"/>
  <c r="E20"/>
  <c r="F20"/>
  <c r="G20"/>
  <c r="H20"/>
  <c r="E21"/>
  <c r="F21"/>
  <c r="G21"/>
  <c r="H21"/>
  <c r="H4"/>
  <c r="G4"/>
  <c r="F4"/>
  <c r="Y6"/>
  <c r="Y8"/>
  <c r="Y10"/>
  <c r="Y12"/>
  <c r="Y14"/>
  <c r="Y16"/>
  <c r="Y18"/>
  <c r="Y20"/>
  <c r="Z5"/>
  <c r="Z6"/>
  <c r="F5" i="82" s="1"/>
  <c r="Z7" i="81"/>
  <c r="W7" s="1"/>
  <c r="Z8"/>
  <c r="F7" i="82" s="1"/>
  <c r="H7" s="1"/>
  <c r="Z9" i="81"/>
  <c r="W9" s="1"/>
  <c r="Z10"/>
  <c r="F9" i="82" s="1"/>
  <c r="Z11" i="81"/>
  <c r="W11" s="1"/>
  <c r="Z12"/>
  <c r="Z13"/>
  <c r="W13" s="1"/>
  <c r="Z14"/>
  <c r="Z15"/>
  <c r="W15" s="1"/>
  <c r="Z16"/>
  <c r="Z17"/>
  <c r="W17" s="1"/>
  <c r="Z18"/>
  <c r="Z19"/>
  <c r="W19" s="1"/>
  <c r="Z20"/>
  <c r="Z21"/>
  <c r="W21" s="1"/>
  <c r="AB5"/>
  <c r="AC5"/>
  <c r="AD5"/>
  <c r="AE5"/>
  <c r="AF5"/>
  <c r="AG5"/>
  <c r="AH5"/>
  <c r="AI5"/>
  <c r="AJ5"/>
  <c r="AK5"/>
  <c r="AL5"/>
  <c r="AM5"/>
  <c r="AB6"/>
  <c r="AC6"/>
  <c r="AD6"/>
  <c r="AE6"/>
  <c r="AF6"/>
  <c r="AG6"/>
  <c r="AH6"/>
  <c r="AI6"/>
  <c r="AJ6"/>
  <c r="AK6"/>
  <c r="AL6"/>
  <c r="AM6"/>
  <c r="AB7"/>
  <c r="AC7"/>
  <c r="AD7"/>
  <c r="AE7"/>
  <c r="AF7"/>
  <c r="AG7"/>
  <c r="AH7"/>
  <c r="AI7"/>
  <c r="AJ7"/>
  <c r="AK7"/>
  <c r="AL7"/>
  <c r="AM7"/>
  <c r="AB8"/>
  <c r="AC8"/>
  <c r="AD8"/>
  <c r="AE8"/>
  <c r="AF8"/>
  <c r="AG8"/>
  <c r="AH8"/>
  <c r="AI8"/>
  <c r="AJ8"/>
  <c r="AK8"/>
  <c r="AL8"/>
  <c r="AM8"/>
  <c r="AB9"/>
  <c r="AC9"/>
  <c r="AD9"/>
  <c r="AE9"/>
  <c r="AF9"/>
  <c r="AG9"/>
  <c r="AH9"/>
  <c r="AI9"/>
  <c r="AJ9"/>
  <c r="AK9"/>
  <c r="AL9"/>
  <c r="AM9"/>
  <c r="AB10"/>
  <c r="AC10"/>
  <c r="AD10"/>
  <c r="AE10"/>
  <c r="AF10"/>
  <c r="AG10"/>
  <c r="AH10"/>
  <c r="AI10"/>
  <c r="AJ10"/>
  <c r="AK10"/>
  <c r="AL10"/>
  <c r="AM10"/>
  <c r="AB11"/>
  <c r="AC11"/>
  <c r="AD11"/>
  <c r="AE11"/>
  <c r="AF11"/>
  <c r="AG11"/>
  <c r="AH11"/>
  <c r="AI11"/>
  <c r="AJ11"/>
  <c r="AK11"/>
  <c r="AL11"/>
  <c r="AM11"/>
  <c r="AB12"/>
  <c r="AC12"/>
  <c r="AD12"/>
  <c r="AE12"/>
  <c r="AF12"/>
  <c r="AG12"/>
  <c r="AH12"/>
  <c r="AI12"/>
  <c r="AJ12"/>
  <c r="AK12"/>
  <c r="AL12"/>
  <c r="AM12"/>
  <c r="AB13"/>
  <c r="AC13"/>
  <c r="AD13"/>
  <c r="AE13"/>
  <c r="AF13"/>
  <c r="AG13"/>
  <c r="AH13"/>
  <c r="AI13"/>
  <c r="AJ13"/>
  <c r="AK13"/>
  <c r="AL13"/>
  <c r="AM13"/>
  <c r="AB14"/>
  <c r="AC14"/>
  <c r="AD14"/>
  <c r="AE14"/>
  <c r="AF14"/>
  <c r="AG14"/>
  <c r="AH14"/>
  <c r="AI14"/>
  <c r="AJ14"/>
  <c r="AK14"/>
  <c r="AL14"/>
  <c r="AM14"/>
  <c r="AB15"/>
  <c r="AC15"/>
  <c r="AD15"/>
  <c r="AE15"/>
  <c r="AF15"/>
  <c r="AG15"/>
  <c r="AH15"/>
  <c r="AI15"/>
  <c r="AJ15"/>
  <c r="AK15"/>
  <c r="AL15"/>
  <c r="AM15"/>
  <c r="AB16"/>
  <c r="AC16"/>
  <c r="AD16"/>
  <c r="AE16"/>
  <c r="AF16"/>
  <c r="AG16"/>
  <c r="AH16"/>
  <c r="AI16"/>
  <c r="AJ16"/>
  <c r="AK16"/>
  <c r="AL16"/>
  <c r="AM16"/>
  <c r="AB17"/>
  <c r="AC17"/>
  <c r="AD17"/>
  <c r="AE17"/>
  <c r="AF17"/>
  <c r="AG17"/>
  <c r="AH17"/>
  <c r="AI17"/>
  <c r="AJ17"/>
  <c r="AK17"/>
  <c r="AL17"/>
  <c r="AM17"/>
  <c r="AB18"/>
  <c r="AC18"/>
  <c r="AD18"/>
  <c r="AE18"/>
  <c r="AF18"/>
  <c r="AG18"/>
  <c r="AH18"/>
  <c r="AI18"/>
  <c r="AJ18"/>
  <c r="AK18"/>
  <c r="AL18"/>
  <c r="AM18"/>
  <c r="AB19"/>
  <c r="AC19"/>
  <c r="AD19"/>
  <c r="AE19"/>
  <c r="AF19"/>
  <c r="AG19"/>
  <c r="AH19"/>
  <c r="AI19"/>
  <c r="AJ19"/>
  <c r="AK19"/>
  <c r="AL19"/>
  <c r="AM19"/>
  <c r="AB20"/>
  <c r="AC20"/>
  <c r="AD20"/>
  <c r="AE20"/>
  <c r="AF20"/>
  <c r="AG20"/>
  <c r="AH20"/>
  <c r="AI20"/>
  <c r="AJ20"/>
  <c r="AK20"/>
  <c r="AL20"/>
  <c r="AM20"/>
  <c r="AB21"/>
  <c r="AC21"/>
  <c r="AD21"/>
  <c r="AE21"/>
  <c r="AF21"/>
  <c r="AG21"/>
  <c r="AH21"/>
  <c r="AI21"/>
  <c r="AJ21"/>
  <c r="AK21"/>
  <c r="AL21"/>
  <c r="AM21"/>
  <c r="AM4"/>
  <c r="AL4"/>
  <c r="AK4"/>
  <c r="AJ4"/>
  <c r="AI4"/>
  <c r="X4"/>
  <c r="AA4"/>
  <c r="Z4"/>
  <c r="Y4" s="1"/>
  <c r="AC4" i="78"/>
  <c r="K4" i="81"/>
  <c r="K4" i="78"/>
  <c r="K4" i="73"/>
  <c r="C72" i="81"/>
  <c r="C71"/>
  <c r="C70"/>
  <c r="C69"/>
  <c r="C68"/>
  <c r="C67"/>
  <c r="C66"/>
  <c r="C65"/>
  <c r="C64"/>
  <c r="C63"/>
  <c r="C62"/>
  <c r="C61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1"/>
  <c r="L21" s="1"/>
  <c r="L20"/>
  <c r="C20"/>
  <c r="M20" s="1"/>
  <c r="C19"/>
  <c r="L19" s="1"/>
  <c r="L18"/>
  <c r="C18"/>
  <c r="M18" s="1"/>
  <c r="C17"/>
  <c r="L17" s="1"/>
  <c r="L16"/>
  <c r="C16"/>
  <c r="M16" s="1"/>
  <c r="C15"/>
  <c r="L15" s="1"/>
  <c r="L14"/>
  <c r="C14"/>
  <c r="M14" s="1"/>
  <c r="C13"/>
  <c r="L13" s="1"/>
  <c r="L12"/>
  <c r="C12"/>
  <c r="M12" s="1"/>
  <c r="C11"/>
  <c r="L11" s="1"/>
  <c r="L10"/>
  <c r="C10"/>
  <c r="M10" s="1"/>
  <c r="C9"/>
  <c r="L9" s="1"/>
  <c r="L8"/>
  <c r="C8"/>
  <c r="M8" s="1"/>
  <c r="C7"/>
  <c r="L7" s="1"/>
  <c r="L6"/>
  <c r="C6"/>
  <c r="M6" s="1"/>
  <c r="C5"/>
  <c r="L5" s="1"/>
  <c r="L4"/>
  <c r="C4"/>
  <c r="M4" s="1"/>
  <c r="C12" i="79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12"/>
  <c r="K53" i="71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BA53"/>
  <c r="BB53"/>
  <c r="BC53"/>
  <c r="BD53"/>
  <c r="BE53"/>
  <c r="BF53"/>
  <c r="BG53"/>
  <c r="BH53"/>
  <c r="BI53"/>
  <c r="BJ53"/>
  <c r="BK53"/>
  <c r="BL53"/>
  <c r="BM53"/>
  <c r="J53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BA38"/>
  <c r="BB38"/>
  <c r="BC38"/>
  <c r="BD38"/>
  <c r="BE38"/>
  <c r="BF38"/>
  <c r="BG38"/>
  <c r="BH38"/>
  <c r="BI38"/>
  <c r="BJ38"/>
  <c r="BK38"/>
  <c r="BL38"/>
  <c r="BM38"/>
  <c r="J38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BA20"/>
  <c r="BB20"/>
  <c r="BC20"/>
  <c r="BD20"/>
  <c r="BE20"/>
  <c r="BF20"/>
  <c r="BG20"/>
  <c r="BH20"/>
  <c r="BI20"/>
  <c r="BJ20"/>
  <c r="BK20"/>
  <c r="BL20"/>
  <c r="BM20"/>
  <c r="J20"/>
  <c r="F3" i="80"/>
  <c r="F7"/>
  <c r="E7"/>
  <c r="E3"/>
  <c r="C7"/>
  <c r="B7"/>
  <c r="B76"/>
  <c r="B75"/>
  <c r="B74"/>
  <c r="B73"/>
  <c r="B72"/>
  <c r="B71"/>
  <c r="B70"/>
  <c r="B69"/>
  <c r="B68"/>
  <c r="B67"/>
  <c r="B66"/>
  <c r="G65"/>
  <c r="F65"/>
  <c r="E65"/>
  <c r="H65" s="1"/>
  <c r="C65"/>
  <c r="B65"/>
  <c r="D65" s="1"/>
  <c r="G64"/>
  <c r="F64"/>
  <c r="E64"/>
  <c r="H64" s="1"/>
  <c r="C64"/>
  <c r="B64"/>
  <c r="D64" s="1"/>
  <c r="G63"/>
  <c r="F63"/>
  <c r="E63"/>
  <c r="H63" s="1"/>
  <c r="C63"/>
  <c r="B63"/>
  <c r="D63" s="1"/>
  <c r="G62"/>
  <c r="F62"/>
  <c r="E62"/>
  <c r="H62" s="1"/>
  <c r="C62"/>
  <c r="B62"/>
  <c r="D62" s="1"/>
  <c r="G61"/>
  <c r="F61"/>
  <c r="E61"/>
  <c r="H61" s="1"/>
  <c r="C61"/>
  <c r="B61"/>
  <c r="D61" s="1"/>
  <c r="G60"/>
  <c r="F60"/>
  <c r="E60"/>
  <c r="H60" s="1"/>
  <c r="C60"/>
  <c r="B60"/>
  <c r="D60" s="1"/>
  <c r="G59"/>
  <c r="F59"/>
  <c r="E59"/>
  <c r="H59" s="1"/>
  <c r="C59"/>
  <c r="B59"/>
  <c r="D59" s="1"/>
  <c r="G58"/>
  <c r="F58"/>
  <c r="E58"/>
  <c r="H58" s="1"/>
  <c r="C58"/>
  <c r="B58"/>
  <c r="D58" s="1"/>
  <c r="G57"/>
  <c r="F57"/>
  <c r="E57"/>
  <c r="H57" s="1"/>
  <c r="C57"/>
  <c r="B57"/>
  <c r="D57" s="1"/>
  <c r="G56"/>
  <c r="F56"/>
  <c r="E56"/>
  <c r="H56" s="1"/>
  <c r="C56"/>
  <c r="B56"/>
  <c r="D56" s="1"/>
  <c r="G55"/>
  <c r="F55"/>
  <c r="E55"/>
  <c r="H55" s="1"/>
  <c r="C55"/>
  <c r="B55"/>
  <c r="D55" s="1"/>
  <c r="G54"/>
  <c r="F54"/>
  <c r="E54"/>
  <c r="H54" s="1"/>
  <c r="C54"/>
  <c r="B54"/>
  <c r="D54" s="1"/>
  <c r="G53"/>
  <c r="F53"/>
  <c r="E53"/>
  <c r="H53" s="1"/>
  <c r="C53"/>
  <c r="B53"/>
  <c r="D53" s="1"/>
  <c r="G52"/>
  <c r="F52"/>
  <c r="E52"/>
  <c r="H52" s="1"/>
  <c r="C52"/>
  <c r="B52"/>
  <c r="D52" s="1"/>
  <c r="G51"/>
  <c r="F51"/>
  <c r="E51"/>
  <c r="H51" s="1"/>
  <c r="C51"/>
  <c r="B51"/>
  <c r="D51" s="1"/>
  <c r="G50"/>
  <c r="F50"/>
  <c r="E50"/>
  <c r="H50" s="1"/>
  <c r="C50"/>
  <c r="B50"/>
  <c r="D50" s="1"/>
  <c r="G49"/>
  <c r="F49"/>
  <c r="E49"/>
  <c r="C49"/>
  <c r="B49"/>
  <c r="A49"/>
  <c r="G48"/>
  <c r="F48"/>
  <c r="H48" s="1"/>
  <c r="E48"/>
  <c r="C48"/>
  <c r="B48"/>
  <c r="A48"/>
  <c r="G47"/>
  <c r="F47"/>
  <c r="E47"/>
  <c r="C47"/>
  <c r="B47"/>
  <c r="A47"/>
  <c r="G46"/>
  <c r="F46"/>
  <c r="H46" s="1"/>
  <c r="E46"/>
  <c r="C46"/>
  <c r="B46"/>
  <c r="A46"/>
  <c r="G45"/>
  <c r="F45"/>
  <c r="E45"/>
  <c r="C45"/>
  <c r="B45"/>
  <c r="A45"/>
  <c r="G44"/>
  <c r="F44"/>
  <c r="H44" s="1"/>
  <c r="E44"/>
  <c r="C44"/>
  <c r="B44"/>
  <c r="A44"/>
  <c r="G43"/>
  <c r="F43"/>
  <c r="E43"/>
  <c r="C43"/>
  <c r="B43"/>
  <c r="A43"/>
  <c r="G42"/>
  <c r="F42"/>
  <c r="H42" s="1"/>
  <c r="E42"/>
  <c r="C42"/>
  <c r="B42"/>
  <c r="A42"/>
  <c r="G41"/>
  <c r="F41"/>
  <c r="E41"/>
  <c r="C41"/>
  <c r="B41"/>
  <c r="A41"/>
  <c r="G40"/>
  <c r="F40"/>
  <c r="H40" s="1"/>
  <c r="E40"/>
  <c r="C40"/>
  <c r="B40"/>
  <c r="A40"/>
  <c r="G39"/>
  <c r="F39"/>
  <c r="E39"/>
  <c r="C39"/>
  <c r="B39"/>
  <c r="A39"/>
  <c r="G38"/>
  <c r="F38"/>
  <c r="E38"/>
  <c r="C38"/>
  <c r="B38"/>
  <c r="A38"/>
  <c r="G37"/>
  <c r="F37"/>
  <c r="E37"/>
  <c r="C37"/>
  <c r="B37"/>
  <c r="A37"/>
  <c r="G36"/>
  <c r="F36"/>
  <c r="E36"/>
  <c r="C36"/>
  <c r="B36"/>
  <c r="A36"/>
  <c r="G35"/>
  <c r="F35"/>
  <c r="E35"/>
  <c r="C35"/>
  <c r="B35"/>
  <c r="A35"/>
  <c r="G34"/>
  <c r="F34"/>
  <c r="E34"/>
  <c r="C34"/>
  <c r="B34"/>
  <c r="A34"/>
  <c r="G33"/>
  <c r="F33"/>
  <c r="E33"/>
  <c r="C33"/>
  <c r="B33"/>
  <c r="A33"/>
  <c r="G32"/>
  <c r="F32"/>
  <c r="H32" s="1"/>
  <c r="E32"/>
  <c r="C32"/>
  <c r="B32"/>
  <c r="A32"/>
  <c r="G31"/>
  <c r="F31"/>
  <c r="E31"/>
  <c r="C31"/>
  <c r="B31"/>
  <c r="A31"/>
  <c r="G30"/>
  <c r="F30"/>
  <c r="H30" s="1"/>
  <c r="E30"/>
  <c r="C30"/>
  <c r="B30"/>
  <c r="A30"/>
  <c r="G29"/>
  <c r="F29"/>
  <c r="E29"/>
  <c r="C29"/>
  <c r="B29"/>
  <c r="A29"/>
  <c r="G28"/>
  <c r="F28"/>
  <c r="E28"/>
  <c r="C28"/>
  <c r="B28"/>
  <c r="A28"/>
  <c r="G27"/>
  <c r="F27"/>
  <c r="E27"/>
  <c r="C27"/>
  <c r="B27"/>
  <c r="A27"/>
  <c r="G26"/>
  <c r="F26"/>
  <c r="E26"/>
  <c r="C26"/>
  <c r="B26"/>
  <c r="A26"/>
  <c r="G25"/>
  <c r="F25"/>
  <c r="E25"/>
  <c r="C25"/>
  <c r="B25"/>
  <c r="A25"/>
  <c r="G24"/>
  <c r="F24"/>
  <c r="E24"/>
  <c r="C24"/>
  <c r="B24"/>
  <c r="A24"/>
  <c r="G23"/>
  <c r="F23"/>
  <c r="E23"/>
  <c r="C23"/>
  <c r="B23"/>
  <c r="A23"/>
  <c r="G22"/>
  <c r="F22"/>
  <c r="E22"/>
  <c r="C22"/>
  <c r="B22"/>
  <c r="A22"/>
  <c r="G21"/>
  <c r="F21"/>
  <c r="E21"/>
  <c r="C21"/>
  <c r="B21"/>
  <c r="A21"/>
  <c r="G20"/>
  <c r="F20"/>
  <c r="E20"/>
  <c r="C20"/>
  <c r="B20"/>
  <c r="A20"/>
  <c r="G19"/>
  <c r="F19"/>
  <c r="E19"/>
  <c r="C19"/>
  <c r="B19"/>
  <c r="A19"/>
  <c r="G18"/>
  <c r="F18"/>
  <c r="E18"/>
  <c r="C18"/>
  <c r="B18"/>
  <c r="A18"/>
  <c r="G17"/>
  <c r="F17"/>
  <c r="E17"/>
  <c r="C17"/>
  <c r="B17"/>
  <c r="A17"/>
  <c r="G16"/>
  <c r="F16"/>
  <c r="E16"/>
  <c r="C16"/>
  <c r="B16"/>
  <c r="A16"/>
  <c r="G15"/>
  <c r="F15"/>
  <c r="E15"/>
  <c r="C15"/>
  <c r="B15"/>
  <c r="A15"/>
  <c r="G14"/>
  <c r="F14"/>
  <c r="E14"/>
  <c r="C14"/>
  <c r="B14"/>
  <c r="A14"/>
  <c r="G13"/>
  <c r="F13"/>
  <c r="E13"/>
  <c r="C13"/>
  <c r="B13"/>
  <c r="A13"/>
  <c r="G12"/>
  <c r="F12"/>
  <c r="E12"/>
  <c r="C12"/>
  <c r="B12"/>
  <c r="A12"/>
  <c r="G11"/>
  <c r="F11"/>
  <c r="E11"/>
  <c r="C11"/>
  <c r="B11"/>
  <c r="A11"/>
  <c r="G10"/>
  <c r="F10"/>
  <c r="E10"/>
  <c r="C10"/>
  <c r="B10"/>
  <c r="A10"/>
  <c r="G9"/>
  <c r="F9"/>
  <c r="E9"/>
  <c r="C9"/>
  <c r="B9"/>
  <c r="A9"/>
  <c r="G8"/>
  <c r="F8"/>
  <c r="E8"/>
  <c r="C8"/>
  <c r="B8"/>
  <c r="A8"/>
  <c r="G7"/>
  <c r="H7"/>
  <c r="D7"/>
  <c r="A7"/>
  <c r="G6"/>
  <c r="F6"/>
  <c r="E6"/>
  <c r="C6"/>
  <c r="B6"/>
  <c r="A6"/>
  <c r="G5"/>
  <c r="F5"/>
  <c r="E5"/>
  <c r="C5"/>
  <c r="B5"/>
  <c r="A5"/>
  <c r="G4"/>
  <c r="F4"/>
  <c r="E4"/>
  <c r="C4"/>
  <c r="B4"/>
  <c r="A4"/>
  <c r="G3"/>
  <c r="H3"/>
  <c r="C3"/>
  <c r="B3"/>
  <c r="A3"/>
  <c r="K8" i="72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BA8"/>
  <c r="BB8"/>
  <c r="BC8"/>
  <c r="BD8"/>
  <c r="BE8"/>
  <c r="BF8"/>
  <c r="BG8"/>
  <c r="BH8"/>
  <c r="BI8"/>
  <c r="BJ8"/>
  <c r="BK8"/>
  <c r="BL8"/>
  <c r="BM8"/>
  <c r="J8"/>
  <c r="K24" i="73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BA24"/>
  <c r="BB24"/>
  <c r="BC24"/>
  <c r="BD24"/>
  <c r="BE24"/>
  <c r="BF24"/>
  <c r="BG24"/>
  <c r="BH24"/>
  <c r="BI24"/>
  <c r="BJ24"/>
  <c r="BK24"/>
  <c r="BL24"/>
  <c r="BM24"/>
  <c r="J24"/>
  <c r="K11" i="74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BA11"/>
  <c r="BB11"/>
  <c r="BC11"/>
  <c r="BD11"/>
  <c r="BE11"/>
  <c r="BF11"/>
  <c r="BG11"/>
  <c r="BH11"/>
  <c r="BI11"/>
  <c r="BJ11"/>
  <c r="BK11"/>
  <c r="BL11"/>
  <c r="BM11"/>
  <c r="J11"/>
  <c r="K11" i="75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BA11"/>
  <c r="BB11"/>
  <c r="BC11"/>
  <c r="BD11"/>
  <c r="BE11"/>
  <c r="BF11"/>
  <c r="BG11"/>
  <c r="BH11"/>
  <c r="BI11"/>
  <c r="BJ11"/>
  <c r="BK11"/>
  <c r="BL11"/>
  <c r="BM11"/>
  <c r="J11"/>
  <c r="K10" i="76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BA10"/>
  <c r="BB10"/>
  <c r="BC10"/>
  <c r="BD10"/>
  <c r="BE10"/>
  <c r="BF10"/>
  <c r="BG10"/>
  <c r="BH10"/>
  <c r="BI10"/>
  <c r="BJ10"/>
  <c r="BK10"/>
  <c r="BL10"/>
  <c r="BM10"/>
  <c r="J10"/>
  <c r="BM29" i="78"/>
  <c r="BL29"/>
  <c r="BK29"/>
  <c r="BJ29"/>
  <c r="BI29"/>
  <c r="BH29"/>
  <c r="BG29"/>
  <c r="BF29"/>
  <c r="BE29"/>
  <c r="BD29"/>
  <c r="BC29"/>
  <c r="BB29"/>
  <c r="BA29"/>
  <c r="AX29"/>
  <c r="AW29"/>
  <c r="AV29"/>
  <c r="AU29"/>
  <c r="AT29"/>
  <c r="AB29"/>
  <c r="AA29"/>
  <c r="Z29"/>
  <c r="Y29"/>
  <c r="X29"/>
  <c r="W29"/>
  <c r="V29"/>
  <c r="U29"/>
  <c r="T29"/>
  <c r="P29"/>
  <c r="S28"/>
  <c r="J28"/>
  <c r="AN28" s="1"/>
  <c r="I28"/>
  <c r="R28" s="1"/>
  <c r="Q28" s="1"/>
  <c r="E28"/>
  <c r="O28" s="1"/>
  <c r="AF28" s="1"/>
  <c r="B28"/>
  <c r="O27"/>
  <c r="I27"/>
  <c r="R27" s="1"/>
  <c r="E27"/>
  <c r="B27"/>
  <c r="J27" s="1"/>
  <c r="S26"/>
  <c r="J26"/>
  <c r="AN26" s="1"/>
  <c r="I26"/>
  <c r="R26" s="1"/>
  <c r="Q26" s="1"/>
  <c r="E26"/>
  <c r="O26" s="1"/>
  <c r="B26"/>
  <c r="O25"/>
  <c r="I25"/>
  <c r="R25" s="1"/>
  <c r="E25"/>
  <c r="B25"/>
  <c r="J25" s="1"/>
  <c r="S24"/>
  <c r="J24"/>
  <c r="AN24" s="1"/>
  <c r="I24"/>
  <c r="R24" s="1"/>
  <c r="Q24" s="1"/>
  <c r="E24"/>
  <c r="O24" s="1"/>
  <c r="AF24" s="1"/>
  <c r="B24"/>
  <c r="O23"/>
  <c r="O29" s="1"/>
  <c r="I23"/>
  <c r="R23" s="1"/>
  <c r="E23"/>
  <c r="B23"/>
  <c r="J23" s="1"/>
  <c r="BM22"/>
  <c r="BL22"/>
  <c r="BK22"/>
  <c r="BJ22"/>
  <c r="BI22"/>
  <c r="BH22"/>
  <c r="BG22"/>
  <c r="BF22"/>
  <c r="BE22"/>
  <c r="BD22"/>
  <c r="BC22"/>
  <c r="BB22"/>
  <c r="BA22"/>
  <c r="AX22"/>
  <c r="AW22"/>
  <c r="AV22"/>
  <c r="AU22"/>
  <c r="AT22"/>
  <c r="AB22"/>
  <c r="AA22"/>
  <c r="Z22"/>
  <c r="Y22"/>
  <c r="X22"/>
  <c r="W22"/>
  <c r="V22"/>
  <c r="U22"/>
  <c r="T22"/>
  <c r="P22"/>
  <c r="S21"/>
  <c r="J21"/>
  <c r="AN21" s="1"/>
  <c r="I21"/>
  <c r="R21" s="1"/>
  <c r="Q21" s="1"/>
  <c r="E21"/>
  <c r="O21" s="1"/>
  <c r="B21"/>
  <c r="O20"/>
  <c r="I20"/>
  <c r="R20" s="1"/>
  <c r="E20"/>
  <c r="B20"/>
  <c r="J20" s="1"/>
  <c r="S19"/>
  <c r="J19"/>
  <c r="AN19" s="1"/>
  <c r="I19"/>
  <c r="R19" s="1"/>
  <c r="Q19" s="1"/>
  <c r="E19"/>
  <c r="O19" s="1"/>
  <c r="AF19" s="1"/>
  <c r="B19"/>
  <c r="O18"/>
  <c r="I18"/>
  <c r="R18" s="1"/>
  <c r="E18"/>
  <c r="B18"/>
  <c r="J18" s="1"/>
  <c r="S17"/>
  <c r="J17"/>
  <c r="AN17" s="1"/>
  <c r="I17"/>
  <c r="R17" s="1"/>
  <c r="Q17" s="1"/>
  <c r="E17"/>
  <c r="O17" s="1"/>
  <c r="B17"/>
  <c r="O16"/>
  <c r="I16"/>
  <c r="S16" s="1"/>
  <c r="E16"/>
  <c r="B16"/>
  <c r="J16" s="1"/>
  <c r="AK16" s="1"/>
  <c r="S15"/>
  <c r="J15"/>
  <c r="AL15" s="1"/>
  <c r="I15"/>
  <c r="R15" s="1"/>
  <c r="Q15" s="1"/>
  <c r="E15"/>
  <c r="O15" s="1"/>
  <c r="AF15" s="1"/>
  <c r="B15"/>
  <c r="O14"/>
  <c r="I14"/>
  <c r="S14" s="1"/>
  <c r="E14"/>
  <c r="B14"/>
  <c r="J14" s="1"/>
  <c r="AK14" s="1"/>
  <c r="S13"/>
  <c r="J13"/>
  <c r="AL13" s="1"/>
  <c r="I13"/>
  <c r="R13" s="1"/>
  <c r="Q13" s="1"/>
  <c r="E13"/>
  <c r="O13" s="1"/>
  <c r="B13"/>
  <c r="I12"/>
  <c r="S12" s="1"/>
  <c r="E12"/>
  <c r="O12" s="1"/>
  <c r="B12"/>
  <c r="J12" s="1"/>
  <c r="AK12" s="1"/>
  <c r="S11"/>
  <c r="J11"/>
  <c r="AN11" s="1"/>
  <c r="I11"/>
  <c r="R11" s="1"/>
  <c r="Q11" s="1"/>
  <c r="E11"/>
  <c r="O11" s="1"/>
  <c r="B11"/>
  <c r="O10"/>
  <c r="I10"/>
  <c r="R10" s="1"/>
  <c r="E10"/>
  <c r="B10"/>
  <c r="J10" s="1"/>
  <c r="S9"/>
  <c r="J9"/>
  <c r="AN9" s="1"/>
  <c r="I9"/>
  <c r="R9" s="1"/>
  <c r="Q9" s="1"/>
  <c r="E9"/>
  <c r="O9" s="1"/>
  <c r="AF9" s="1"/>
  <c r="B9"/>
  <c r="O8"/>
  <c r="I8"/>
  <c r="R8" s="1"/>
  <c r="E8"/>
  <c r="B8"/>
  <c r="J8" s="1"/>
  <c r="S7"/>
  <c r="J7"/>
  <c r="AN7" s="1"/>
  <c r="I7"/>
  <c r="R7" s="1"/>
  <c r="Q7" s="1"/>
  <c r="E7"/>
  <c r="O7" s="1"/>
  <c r="B7"/>
  <c r="O6"/>
  <c r="I6"/>
  <c r="R6" s="1"/>
  <c r="E6"/>
  <c r="B6"/>
  <c r="J6" s="1"/>
  <c r="S5"/>
  <c r="J5"/>
  <c r="AN5" s="1"/>
  <c r="I5"/>
  <c r="R5" s="1"/>
  <c r="Q5" s="1"/>
  <c r="E5"/>
  <c r="O5" s="1"/>
  <c r="AF5" s="1"/>
  <c r="B5"/>
  <c r="O4"/>
  <c r="I4"/>
  <c r="R4" s="1"/>
  <c r="E4"/>
  <c r="B4"/>
  <c r="J4" s="1"/>
  <c r="BC10" i="77"/>
  <c r="BB10"/>
  <c r="BA10"/>
  <c r="AZ10"/>
  <c r="AY10"/>
  <c r="AX10"/>
  <c r="AW10"/>
  <c r="AV10"/>
  <c r="AU10"/>
  <c r="AT10"/>
  <c r="AS10"/>
  <c r="AR10"/>
  <c r="AQ10"/>
  <c r="AP10"/>
  <c r="AO10"/>
  <c r="AN10"/>
  <c r="AM10"/>
  <c r="AA10"/>
  <c r="V10"/>
  <c r="U10"/>
  <c r="T10"/>
  <c r="S10"/>
  <c r="R10"/>
  <c r="Q10"/>
  <c r="P10"/>
  <c r="O10"/>
  <c r="N10"/>
  <c r="M10"/>
  <c r="L10"/>
  <c r="K10"/>
  <c r="J10"/>
  <c r="I10"/>
  <c r="B10"/>
  <c r="AL9"/>
  <c r="AK9"/>
  <c r="AJ9"/>
  <c r="AI9"/>
  <c r="AH9"/>
  <c r="AG9"/>
  <c r="AF9"/>
  <c r="AE9"/>
  <c r="AD9"/>
  <c r="AC9"/>
  <c r="BD9" s="1"/>
  <c r="Z9"/>
  <c r="Y9"/>
  <c r="X9"/>
  <c r="W9"/>
  <c r="H9"/>
  <c r="G9"/>
  <c r="F9"/>
  <c r="E9"/>
  <c r="D9"/>
  <c r="C9"/>
  <c r="AB9" s="1"/>
  <c r="BE9" s="1"/>
  <c r="AL8"/>
  <c r="AK8"/>
  <c r="AJ8"/>
  <c r="AI8"/>
  <c r="AH8"/>
  <c r="AG8"/>
  <c r="AF8"/>
  <c r="AE8"/>
  <c r="AD8"/>
  <c r="AC8"/>
  <c r="BD8" s="1"/>
  <c r="Z8"/>
  <c r="Y8"/>
  <c r="X8"/>
  <c r="W8"/>
  <c r="H8"/>
  <c r="G8"/>
  <c r="F8"/>
  <c r="E8"/>
  <c r="D8"/>
  <c r="C8"/>
  <c r="AB8" s="1"/>
  <c r="BE8" s="1"/>
  <c r="AL7"/>
  <c r="AK7"/>
  <c r="AJ7"/>
  <c r="AI7"/>
  <c r="AH7"/>
  <c r="AG7"/>
  <c r="AF7"/>
  <c r="AE7"/>
  <c r="AD7"/>
  <c r="AC7"/>
  <c r="BD7" s="1"/>
  <c r="Z7"/>
  <c r="Y7"/>
  <c r="X7"/>
  <c r="W7"/>
  <c r="H7"/>
  <c r="G7"/>
  <c r="F7"/>
  <c r="E7"/>
  <c r="D7"/>
  <c r="C7"/>
  <c r="AB7" s="1"/>
  <c r="BE7" s="1"/>
  <c r="AL6"/>
  <c r="AK6"/>
  <c r="AJ6"/>
  <c r="AI6"/>
  <c r="AH6"/>
  <c r="AG6"/>
  <c r="AF6"/>
  <c r="AE6"/>
  <c r="AD6"/>
  <c r="AC6"/>
  <c r="BD6" s="1"/>
  <c r="Z6"/>
  <c r="Y6"/>
  <c r="X6"/>
  <c r="W6"/>
  <c r="H6"/>
  <c r="G6"/>
  <c r="F6"/>
  <c r="E6"/>
  <c r="D6"/>
  <c r="C6"/>
  <c r="AB6" s="1"/>
  <c r="BE6" s="1"/>
  <c r="AL5"/>
  <c r="AK5"/>
  <c r="AJ5"/>
  <c r="AI5"/>
  <c r="AH5"/>
  <c r="AG5"/>
  <c r="AF5"/>
  <c r="AE5"/>
  <c r="AD5"/>
  <c r="AC5"/>
  <c r="BD5" s="1"/>
  <c r="Z5"/>
  <c r="Y5"/>
  <c r="X5"/>
  <c r="W5"/>
  <c r="H5"/>
  <c r="G5"/>
  <c r="F5"/>
  <c r="E5"/>
  <c r="D5"/>
  <c r="C5"/>
  <c r="AB5" s="1"/>
  <c r="BE5" s="1"/>
  <c r="AL4"/>
  <c r="AL10" s="1"/>
  <c r="AK4"/>
  <c r="AK10" s="1"/>
  <c r="AJ4"/>
  <c r="AJ10" s="1"/>
  <c r="AI4"/>
  <c r="AI10" s="1"/>
  <c r="AH4"/>
  <c r="AH10" s="1"/>
  <c r="AG4"/>
  <c r="AG10" s="1"/>
  <c r="AF4"/>
  <c r="AF10" s="1"/>
  <c r="AE4"/>
  <c r="AE10" s="1"/>
  <c r="AD4"/>
  <c r="AD10" s="1"/>
  <c r="AC4"/>
  <c r="AC10" s="1"/>
  <c r="Z4"/>
  <c r="Z10" s="1"/>
  <c r="Y4"/>
  <c r="Y10" s="1"/>
  <c r="X4"/>
  <c r="X10" s="1"/>
  <c r="W4"/>
  <c r="W10" s="1"/>
  <c r="H4"/>
  <c r="H10" s="1"/>
  <c r="G4"/>
  <c r="G10" s="1"/>
  <c r="F4"/>
  <c r="F10" s="1"/>
  <c r="E4"/>
  <c r="E10" s="1"/>
  <c r="D4"/>
  <c r="D10" s="1"/>
  <c r="C4"/>
  <c r="AB4" s="1"/>
  <c r="O9" i="76"/>
  <c r="I9"/>
  <c r="S9" s="1"/>
  <c r="E9"/>
  <c r="B9"/>
  <c r="J9" s="1"/>
  <c r="S8"/>
  <c r="J8"/>
  <c r="AM8" s="1"/>
  <c r="I8"/>
  <c r="R8" s="1"/>
  <c r="Q8" s="1"/>
  <c r="E8"/>
  <c r="O8" s="1"/>
  <c r="AF8" s="1"/>
  <c r="B8"/>
  <c r="O7"/>
  <c r="I7"/>
  <c r="S7" s="1"/>
  <c r="E7"/>
  <c r="B7"/>
  <c r="J7" s="1"/>
  <c r="S6"/>
  <c r="J6"/>
  <c r="AM6" s="1"/>
  <c r="I6"/>
  <c r="R6" s="1"/>
  <c r="Q6" s="1"/>
  <c r="E6"/>
  <c r="O6" s="1"/>
  <c r="B6"/>
  <c r="O5"/>
  <c r="I5"/>
  <c r="S5" s="1"/>
  <c r="E5"/>
  <c r="B5"/>
  <c r="J5" s="1"/>
  <c r="S4"/>
  <c r="J4"/>
  <c r="I4"/>
  <c r="R4" s="1"/>
  <c r="E4"/>
  <c r="O4" s="1"/>
  <c r="B4"/>
  <c r="S10" i="75"/>
  <c r="J10"/>
  <c r="AN10" s="1"/>
  <c r="I10"/>
  <c r="R10" s="1"/>
  <c r="Q10" s="1"/>
  <c r="E10"/>
  <c r="O10" s="1"/>
  <c r="AF10" s="1"/>
  <c r="B10"/>
  <c r="O9"/>
  <c r="I9"/>
  <c r="R9" s="1"/>
  <c r="E9"/>
  <c r="B9"/>
  <c r="J9" s="1"/>
  <c r="S8"/>
  <c r="J8"/>
  <c r="AN8" s="1"/>
  <c r="I8"/>
  <c r="R8" s="1"/>
  <c r="Q8" s="1"/>
  <c r="E8"/>
  <c r="O8" s="1"/>
  <c r="B8"/>
  <c r="O7"/>
  <c r="I7"/>
  <c r="R7" s="1"/>
  <c r="E7"/>
  <c r="B7"/>
  <c r="J7" s="1"/>
  <c r="S6"/>
  <c r="J6"/>
  <c r="AN6" s="1"/>
  <c r="I6"/>
  <c r="R6" s="1"/>
  <c r="Q6" s="1"/>
  <c r="E6"/>
  <c r="O6" s="1"/>
  <c r="AF6" s="1"/>
  <c r="B6"/>
  <c r="O5"/>
  <c r="I5"/>
  <c r="R5" s="1"/>
  <c r="E5"/>
  <c r="B5"/>
  <c r="J5" s="1"/>
  <c r="S4"/>
  <c r="J4"/>
  <c r="I4"/>
  <c r="R4" s="1"/>
  <c r="E4"/>
  <c r="O4" s="1"/>
  <c r="B4"/>
  <c r="O10" i="74"/>
  <c r="I10"/>
  <c r="S10" s="1"/>
  <c r="E10"/>
  <c r="B10"/>
  <c r="J10" s="1"/>
  <c r="S9"/>
  <c r="J9"/>
  <c r="AM9" s="1"/>
  <c r="I9"/>
  <c r="R9" s="1"/>
  <c r="Q9" s="1"/>
  <c r="E9"/>
  <c r="O9" s="1"/>
  <c r="AF9" s="1"/>
  <c r="B9"/>
  <c r="O8"/>
  <c r="I8"/>
  <c r="S8" s="1"/>
  <c r="E8"/>
  <c r="B8"/>
  <c r="J8" s="1"/>
  <c r="S7"/>
  <c r="J7"/>
  <c r="AM7" s="1"/>
  <c r="I7"/>
  <c r="R7" s="1"/>
  <c r="Q7" s="1"/>
  <c r="E7"/>
  <c r="O7" s="1"/>
  <c r="B7"/>
  <c r="O6"/>
  <c r="I6"/>
  <c r="S6" s="1"/>
  <c r="E6"/>
  <c r="B6"/>
  <c r="J6" s="1"/>
  <c r="S5"/>
  <c r="J5"/>
  <c r="AM5" s="1"/>
  <c r="I5"/>
  <c r="R5" s="1"/>
  <c r="Q5" s="1"/>
  <c r="E5"/>
  <c r="O5" s="1"/>
  <c r="AF5" s="1"/>
  <c r="B5"/>
  <c r="O4"/>
  <c r="I4"/>
  <c r="S4" s="1"/>
  <c r="E4"/>
  <c r="B4"/>
  <c r="J4" s="1"/>
  <c r="O23" i="73"/>
  <c r="I23"/>
  <c r="S23" s="1"/>
  <c r="E23"/>
  <c r="B23"/>
  <c r="J23" s="1"/>
  <c r="S22"/>
  <c r="J22"/>
  <c r="AM22" s="1"/>
  <c r="I22"/>
  <c r="R22" s="1"/>
  <c r="Q22" s="1"/>
  <c r="E22"/>
  <c r="O22" s="1"/>
  <c r="AF22" s="1"/>
  <c r="B22"/>
  <c r="O21"/>
  <c r="I21"/>
  <c r="S21" s="1"/>
  <c r="E21"/>
  <c r="B21"/>
  <c r="J21" s="1"/>
  <c r="S20"/>
  <c r="J20"/>
  <c r="AM20" s="1"/>
  <c r="I20"/>
  <c r="R20" s="1"/>
  <c r="Q20" s="1"/>
  <c r="E20"/>
  <c r="O20" s="1"/>
  <c r="B20"/>
  <c r="O19"/>
  <c r="I19"/>
  <c r="S19" s="1"/>
  <c r="E19"/>
  <c r="B19"/>
  <c r="J19" s="1"/>
  <c r="S18"/>
  <c r="J18"/>
  <c r="AM18" s="1"/>
  <c r="I18"/>
  <c r="R18" s="1"/>
  <c r="Q18" s="1"/>
  <c r="E18"/>
  <c r="O18" s="1"/>
  <c r="AF18" s="1"/>
  <c r="B18"/>
  <c r="O17"/>
  <c r="I17"/>
  <c r="S17" s="1"/>
  <c r="E17"/>
  <c r="B17"/>
  <c r="J17" s="1"/>
  <c r="S16"/>
  <c r="J16"/>
  <c r="AM16" s="1"/>
  <c r="I16"/>
  <c r="R16" s="1"/>
  <c r="Q16" s="1"/>
  <c r="E16"/>
  <c r="O16" s="1"/>
  <c r="B16"/>
  <c r="O15"/>
  <c r="I15"/>
  <c r="S15" s="1"/>
  <c r="E15"/>
  <c r="B15"/>
  <c r="J15" s="1"/>
  <c r="S14"/>
  <c r="J14"/>
  <c r="AM14" s="1"/>
  <c r="I14"/>
  <c r="R14" s="1"/>
  <c r="Q14" s="1"/>
  <c r="E14"/>
  <c r="O14" s="1"/>
  <c r="AF14" s="1"/>
  <c r="B14"/>
  <c r="O13"/>
  <c r="I13"/>
  <c r="S13" s="1"/>
  <c r="E13"/>
  <c r="B13"/>
  <c r="J13" s="1"/>
  <c r="S12"/>
  <c r="J12"/>
  <c r="AM12" s="1"/>
  <c r="I12"/>
  <c r="R12" s="1"/>
  <c r="Q12" s="1"/>
  <c r="E12"/>
  <c r="O12" s="1"/>
  <c r="B12"/>
  <c r="AK11"/>
  <c r="O11"/>
  <c r="K11"/>
  <c r="I11"/>
  <c r="S11" s="1"/>
  <c r="E11"/>
  <c r="B11"/>
  <c r="J11" s="1"/>
  <c r="AL10"/>
  <c r="AH10"/>
  <c r="S10"/>
  <c r="L10"/>
  <c r="J10"/>
  <c r="I10"/>
  <c r="R10" s="1"/>
  <c r="Q10" s="1"/>
  <c r="E10"/>
  <c r="O10" s="1"/>
  <c r="B10"/>
  <c r="AK9"/>
  <c r="O9"/>
  <c r="K9"/>
  <c r="I9"/>
  <c r="S9" s="1"/>
  <c r="E9"/>
  <c r="B9"/>
  <c r="J9" s="1"/>
  <c r="AL8"/>
  <c r="AH8"/>
  <c r="S8"/>
  <c r="L8"/>
  <c r="J8"/>
  <c r="I8"/>
  <c r="R8" s="1"/>
  <c r="Q8" s="1"/>
  <c r="E8"/>
  <c r="O8" s="1"/>
  <c r="B8"/>
  <c r="AK7"/>
  <c r="O7"/>
  <c r="K7"/>
  <c r="I7"/>
  <c r="S7" s="1"/>
  <c r="E7"/>
  <c r="B7"/>
  <c r="J7" s="1"/>
  <c r="O6"/>
  <c r="I6"/>
  <c r="R6" s="1"/>
  <c r="E6"/>
  <c r="B6"/>
  <c r="J6" s="1"/>
  <c r="S5"/>
  <c r="J5"/>
  <c r="AN5" s="1"/>
  <c r="I5"/>
  <c r="R5" s="1"/>
  <c r="Q5" s="1"/>
  <c r="E5"/>
  <c r="O5" s="1"/>
  <c r="AF5" s="1"/>
  <c r="B5"/>
  <c r="O4"/>
  <c r="I4"/>
  <c r="R4" s="1"/>
  <c r="E4"/>
  <c r="B4"/>
  <c r="J4" s="1"/>
  <c r="I7" i="72"/>
  <c r="S7" s="1"/>
  <c r="E7"/>
  <c r="O7" s="1"/>
  <c r="B7"/>
  <c r="J7" s="1"/>
  <c r="O6"/>
  <c r="I6"/>
  <c r="R6" s="1"/>
  <c r="E6"/>
  <c r="B6"/>
  <c r="J6" s="1"/>
  <c r="S5"/>
  <c r="J5"/>
  <c r="AN5" s="1"/>
  <c r="I5"/>
  <c r="R5" s="1"/>
  <c r="Q5" s="1"/>
  <c r="E5"/>
  <c r="O5" s="1"/>
  <c r="B5"/>
  <c r="O4"/>
  <c r="I4"/>
  <c r="R4" s="1"/>
  <c r="E4"/>
  <c r="B4"/>
  <c r="J4" s="1"/>
  <c r="S52" i="71"/>
  <c r="O52"/>
  <c r="I52"/>
  <c r="R52" s="1"/>
  <c r="Q52" s="1"/>
  <c r="AF52" s="1"/>
  <c r="B52"/>
  <c r="J52" s="1"/>
  <c r="S51"/>
  <c r="J51"/>
  <c r="AN51" s="1"/>
  <c r="I51"/>
  <c r="R51" s="1"/>
  <c r="Q51" s="1"/>
  <c r="E51"/>
  <c r="O51" s="1"/>
  <c r="B51"/>
  <c r="O50"/>
  <c r="I50"/>
  <c r="R50" s="1"/>
  <c r="E50"/>
  <c r="B50"/>
  <c r="J50" s="1"/>
  <c r="S49"/>
  <c r="J49"/>
  <c r="AN49" s="1"/>
  <c r="I49"/>
  <c r="R49" s="1"/>
  <c r="Q49" s="1"/>
  <c r="E49"/>
  <c r="O49" s="1"/>
  <c r="AF49" s="1"/>
  <c r="B49"/>
  <c r="O48"/>
  <c r="I48"/>
  <c r="R48" s="1"/>
  <c r="E48"/>
  <c r="B48"/>
  <c r="J48" s="1"/>
  <c r="S47"/>
  <c r="J47"/>
  <c r="AN47" s="1"/>
  <c r="I47"/>
  <c r="R47" s="1"/>
  <c r="Q47" s="1"/>
  <c r="E47"/>
  <c r="O47" s="1"/>
  <c r="B47"/>
  <c r="O46"/>
  <c r="I46"/>
  <c r="R46" s="1"/>
  <c r="E46"/>
  <c r="B46"/>
  <c r="J46" s="1"/>
  <c r="S45"/>
  <c r="J45"/>
  <c r="AN45" s="1"/>
  <c r="I45"/>
  <c r="R45" s="1"/>
  <c r="Q45" s="1"/>
  <c r="E45"/>
  <c r="O45" s="1"/>
  <c r="AF45" s="1"/>
  <c r="B45"/>
  <c r="O44"/>
  <c r="I44"/>
  <c r="R44" s="1"/>
  <c r="E44"/>
  <c r="B44"/>
  <c r="J44" s="1"/>
  <c r="S43"/>
  <c r="J43"/>
  <c r="AN43" s="1"/>
  <c r="I43"/>
  <c r="R43" s="1"/>
  <c r="Q43" s="1"/>
  <c r="E43"/>
  <c r="O43" s="1"/>
  <c r="B43"/>
  <c r="O42"/>
  <c r="I42"/>
  <c r="R42" s="1"/>
  <c r="E42"/>
  <c r="B42"/>
  <c r="J42" s="1"/>
  <c r="S41"/>
  <c r="J41"/>
  <c r="AN41" s="1"/>
  <c r="I41"/>
  <c r="R41" s="1"/>
  <c r="Q41" s="1"/>
  <c r="E41"/>
  <c r="O41" s="1"/>
  <c r="AF41" s="1"/>
  <c r="B41"/>
  <c r="O40"/>
  <c r="I40"/>
  <c r="E40"/>
  <c r="B40"/>
  <c r="J40" s="1"/>
  <c r="AL39"/>
  <c r="AH39"/>
  <c r="S39"/>
  <c r="L39"/>
  <c r="J39"/>
  <c r="I39"/>
  <c r="R39" s="1"/>
  <c r="E39"/>
  <c r="O39" s="1"/>
  <c r="B39"/>
  <c r="AK37"/>
  <c r="O37"/>
  <c r="K37"/>
  <c r="I37"/>
  <c r="S37" s="1"/>
  <c r="E37"/>
  <c r="B37"/>
  <c r="J37" s="1"/>
  <c r="AL36"/>
  <c r="AH36"/>
  <c r="S36"/>
  <c r="L36"/>
  <c r="J36"/>
  <c r="I36"/>
  <c r="R36" s="1"/>
  <c r="Q36" s="1"/>
  <c r="E36"/>
  <c r="O36" s="1"/>
  <c r="AF36" s="1"/>
  <c r="B36"/>
  <c r="O35"/>
  <c r="I35"/>
  <c r="S35" s="1"/>
  <c r="E35"/>
  <c r="B35"/>
  <c r="J35" s="1"/>
  <c r="S34"/>
  <c r="J34"/>
  <c r="AM34" s="1"/>
  <c r="I34"/>
  <c r="R34" s="1"/>
  <c r="Q34" s="1"/>
  <c r="E34"/>
  <c r="O34" s="1"/>
  <c r="B34"/>
  <c r="O33"/>
  <c r="I33"/>
  <c r="S33" s="1"/>
  <c r="E33"/>
  <c r="B33"/>
  <c r="J33" s="1"/>
  <c r="S32"/>
  <c r="J32"/>
  <c r="AM32" s="1"/>
  <c r="I32"/>
  <c r="R32" s="1"/>
  <c r="Q32" s="1"/>
  <c r="E32"/>
  <c r="O32" s="1"/>
  <c r="AF32" s="1"/>
  <c r="B32"/>
  <c r="O31"/>
  <c r="I31"/>
  <c r="S31" s="1"/>
  <c r="E31"/>
  <c r="B31"/>
  <c r="J31" s="1"/>
  <c r="S30"/>
  <c r="J30"/>
  <c r="I30"/>
  <c r="R30" s="1"/>
  <c r="Q30" s="1"/>
  <c r="E30"/>
  <c r="O30" s="1"/>
  <c r="AF30" s="1"/>
  <c r="B30"/>
  <c r="O29"/>
  <c r="I29"/>
  <c r="S29" s="1"/>
  <c r="E29"/>
  <c r="B29"/>
  <c r="J29" s="1"/>
  <c r="S28"/>
  <c r="J28"/>
  <c r="I28"/>
  <c r="R28" s="1"/>
  <c r="Q28" s="1"/>
  <c r="E28"/>
  <c r="O28" s="1"/>
  <c r="B28"/>
  <c r="O27"/>
  <c r="I27"/>
  <c r="S27" s="1"/>
  <c r="E27"/>
  <c r="B27"/>
  <c r="J27" s="1"/>
  <c r="S26"/>
  <c r="J26"/>
  <c r="I26"/>
  <c r="R26" s="1"/>
  <c r="Q26" s="1"/>
  <c r="E26"/>
  <c r="O26" s="1"/>
  <c r="AF26" s="1"/>
  <c r="B26"/>
  <c r="O25"/>
  <c r="I25"/>
  <c r="S25" s="1"/>
  <c r="E25"/>
  <c r="B25"/>
  <c r="J25" s="1"/>
  <c r="S24"/>
  <c r="J24"/>
  <c r="I24"/>
  <c r="R24" s="1"/>
  <c r="Q24" s="1"/>
  <c r="E24"/>
  <c r="O24" s="1"/>
  <c r="B24"/>
  <c r="O23"/>
  <c r="I23"/>
  <c r="S23" s="1"/>
  <c r="E23"/>
  <c r="B23"/>
  <c r="J23" s="1"/>
  <c r="S22"/>
  <c r="J22"/>
  <c r="I22"/>
  <c r="R22" s="1"/>
  <c r="Q22" s="1"/>
  <c r="E22"/>
  <c r="O22" s="1"/>
  <c r="AF22" s="1"/>
  <c r="B22"/>
  <c r="O21"/>
  <c r="I21"/>
  <c r="S21" s="1"/>
  <c r="E21"/>
  <c r="B21"/>
  <c r="J21" s="1"/>
  <c r="O19"/>
  <c r="I19"/>
  <c r="S19" s="1"/>
  <c r="E19"/>
  <c r="B19"/>
  <c r="J19" s="1"/>
  <c r="S18"/>
  <c r="J18"/>
  <c r="AM18" s="1"/>
  <c r="I18"/>
  <c r="R18" s="1"/>
  <c r="Q18" s="1"/>
  <c r="E18"/>
  <c r="O18" s="1"/>
  <c r="B18"/>
  <c r="O17"/>
  <c r="I17"/>
  <c r="S17" s="1"/>
  <c r="E17"/>
  <c r="B17"/>
  <c r="J17" s="1"/>
  <c r="S16"/>
  <c r="J16"/>
  <c r="AM16" s="1"/>
  <c r="I16"/>
  <c r="R16" s="1"/>
  <c r="Q16" s="1"/>
  <c r="E16"/>
  <c r="O16" s="1"/>
  <c r="AF16" s="1"/>
  <c r="B16"/>
  <c r="O15"/>
  <c r="I15"/>
  <c r="S15" s="1"/>
  <c r="E15"/>
  <c r="B15"/>
  <c r="J15" s="1"/>
  <c r="S14"/>
  <c r="J14"/>
  <c r="AM14" s="1"/>
  <c r="I14"/>
  <c r="R14" s="1"/>
  <c r="Q14" s="1"/>
  <c r="E14"/>
  <c r="O14" s="1"/>
  <c r="B14"/>
  <c r="O13"/>
  <c r="I13"/>
  <c r="S13" s="1"/>
  <c r="E13"/>
  <c r="B13"/>
  <c r="J13" s="1"/>
  <c r="S12"/>
  <c r="J12"/>
  <c r="AM12" s="1"/>
  <c r="I12"/>
  <c r="R12" s="1"/>
  <c r="Q12" s="1"/>
  <c r="E12"/>
  <c r="O12" s="1"/>
  <c r="AF12" s="1"/>
  <c r="B12"/>
  <c r="O11"/>
  <c r="I11"/>
  <c r="S11" s="1"/>
  <c r="E11"/>
  <c r="B11"/>
  <c r="J11" s="1"/>
  <c r="S10"/>
  <c r="J10"/>
  <c r="AM10" s="1"/>
  <c r="I10"/>
  <c r="R10" s="1"/>
  <c r="Q10" s="1"/>
  <c r="E10"/>
  <c r="O10" s="1"/>
  <c r="B10"/>
  <c r="O9"/>
  <c r="I9"/>
  <c r="S9" s="1"/>
  <c r="E9"/>
  <c r="B9"/>
  <c r="J9" s="1"/>
  <c r="I8"/>
  <c r="R8" s="1"/>
  <c r="E8"/>
  <c r="O8" s="1"/>
  <c r="B8"/>
  <c r="J8" s="1"/>
  <c r="AM8" s="1"/>
  <c r="O7"/>
  <c r="I7"/>
  <c r="S7" s="1"/>
  <c r="E7"/>
  <c r="B7"/>
  <c r="J7" s="1"/>
  <c r="S6"/>
  <c r="J6"/>
  <c r="AM6" s="1"/>
  <c r="I6"/>
  <c r="R6" s="1"/>
  <c r="Q6" s="1"/>
  <c r="E6"/>
  <c r="O6" s="1"/>
  <c r="B6"/>
  <c r="O5"/>
  <c r="I5"/>
  <c r="S5" s="1"/>
  <c r="E5"/>
  <c r="B5"/>
  <c r="J5" s="1"/>
  <c r="S4"/>
  <c r="J4"/>
  <c r="I4"/>
  <c r="R4" s="1"/>
  <c r="E4"/>
  <c r="O4" s="1"/>
  <c r="B4"/>
  <c r="P11" i="57"/>
  <c r="T11"/>
  <c r="U11"/>
  <c r="V11"/>
  <c r="W11"/>
  <c r="X11"/>
  <c r="Y11"/>
  <c r="Z11"/>
  <c r="AA11"/>
  <c r="AB11"/>
  <c r="AT11"/>
  <c r="AU11"/>
  <c r="AV11"/>
  <c r="AW11"/>
  <c r="AX11"/>
  <c r="BA11"/>
  <c r="BB11"/>
  <c r="BC11"/>
  <c r="BD11"/>
  <c r="BE11"/>
  <c r="BF11"/>
  <c r="BG11"/>
  <c r="BH11"/>
  <c r="BI11"/>
  <c r="BJ11"/>
  <c r="BK11"/>
  <c r="BL11"/>
  <c r="P24" i="59"/>
  <c r="T24"/>
  <c r="U24"/>
  <c r="V24"/>
  <c r="W24"/>
  <c r="X24"/>
  <c r="Y24"/>
  <c r="Z24"/>
  <c r="AA24"/>
  <c r="AB24"/>
  <c r="AT24"/>
  <c r="AU24"/>
  <c r="AV24"/>
  <c r="AW24"/>
  <c r="AX24"/>
  <c r="BA24"/>
  <c r="BB24"/>
  <c r="BC24"/>
  <c r="BD24"/>
  <c r="BE24"/>
  <c r="BF24"/>
  <c r="BG24"/>
  <c r="BH24"/>
  <c r="BI24"/>
  <c r="BJ24"/>
  <c r="BK24"/>
  <c r="BL24"/>
  <c r="P8" i="61"/>
  <c r="T8"/>
  <c r="U8"/>
  <c r="V8"/>
  <c r="W8"/>
  <c r="X8"/>
  <c r="Y8"/>
  <c r="Z8"/>
  <c r="AA8"/>
  <c r="AB8"/>
  <c r="AT8"/>
  <c r="AU8"/>
  <c r="AV8"/>
  <c r="AW8"/>
  <c r="AX8"/>
  <c r="BA8"/>
  <c r="BB8"/>
  <c r="BC8"/>
  <c r="BD8"/>
  <c r="BE8"/>
  <c r="BF8"/>
  <c r="BG8"/>
  <c r="BH8"/>
  <c r="BI8"/>
  <c r="BJ8"/>
  <c r="BK8"/>
  <c r="BL8"/>
  <c r="P53" i="63"/>
  <c r="T53"/>
  <c r="U53"/>
  <c r="V53"/>
  <c r="W53"/>
  <c r="X53"/>
  <c r="Y53"/>
  <c r="Z53"/>
  <c r="AA53"/>
  <c r="AB53"/>
  <c r="AT53"/>
  <c r="AU53"/>
  <c r="AV53"/>
  <c r="AW53"/>
  <c r="AX53"/>
  <c r="BA53"/>
  <c r="BB53"/>
  <c r="BC53"/>
  <c r="BD53"/>
  <c r="BE53"/>
  <c r="BF53"/>
  <c r="BG53"/>
  <c r="BH53"/>
  <c r="BI53"/>
  <c r="BJ53"/>
  <c r="BK53"/>
  <c r="BL53"/>
  <c r="P38"/>
  <c r="T38"/>
  <c r="U38"/>
  <c r="V38"/>
  <c r="W38"/>
  <c r="X38"/>
  <c r="Y38"/>
  <c r="Z38"/>
  <c r="AA38"/>
  <c r="AB38"/>
  <c r="AT38"/>
  <c r="AU38"/>
  <c r="AV38"/>
  <c r="AW38"/>
  <c r="AX38"/>
  <c r="BA38"/>
  <c r="BB38"/>
  <c r="BC38"/>
  <c r="BD38"/>
  <c r="BE38"/>
  <c r="BF38"/>
  <c r="BG38"/>
  <c r="BH38"/>
  <c r="BI38"/>
  <c r="BJ38"/>
  <c r="BK38"/>
  <c r="BL38"/>
  <c r="P20"/>
  <c r="T20"/>
  <c r="U20"/>
  <c r="V20"/>
  <c r="W20"/>
  <c r="X20"/>
  <c r="Y20"/>
  <c r="Z20"/>
  <c r="AA20"/>
  <c r="AB20"/>
  <c r="AT20"/>
  <c r="AU20"/>
  <c r="AV20"/>
  <c r="AW20"/>
  <c r="AX20"/>
  <c r="BA20"/>
  <c r="BB20"/>
  <c r="BC20"/>
  <c r="BD20"/>
  <c r="BE20"/>
  <c r="BF20"/>
  <c r="BG20"/>
  <c r="BH20"/>
  <c r="BI20"/>
  <c r="BJ20"/>
  <c r="BK20"/>
  <c r="BL20"/>
  <c r="P11" i="55"/>
  <c r="T11"/>
  <c r="U11"/>
  <c r="V11"/>
  <c r="W11"/>
  <c r="X11"/>
  <c r="Y11"/>
  <c r="Z11"/>
  <c r="AA11"/>
  <c r="AB11"/>
  <c r="AT11"/>
  <c r="AU11"/>
  <c r="AV11"/>
  <c r="AW11"/>
  <c r="AX11"/>
  <c r="BA11"/>
  <c r="BB11"/>
  <c r="BC11"/>
  <c r="BD11"/>
  <c r="BE11"/>
  <c r="BF11"/>
  <c r="BG11"/>
  <c r="BH11"/>
  <c r="BI11"/>
  <c r="BJ11"/>
  <c r="BK11"/>
  <c r="BL11"/>
  <c r="P10" i="54"/>
  <c r="T10"/>
  <c r="U10"/>
  <c r="V10"/>
  <c r="W10"/>
  <c r="X10"/>
  <c r="Y10"/>
  <c r="Z10"/>
  <c r="AA10"/>
  <c r="AB10"/>
  <c r="AT10"/>
  <c r="AU10"/>
  <c r="AV10"/>
  <c r="AW10"/>
  <c r="AX10"/>
  <c r="BA10"/>
  <c r="BB10"/>
  <c r="BC10"/>
  <c r="BD10"/>
  <c r="BE10"/>
  <c r="BF10"/>
  <c r="BG10"/>
  <c r="BH10"/>
  <c r="BI10"/>
  <c r="BJ10"/>
  <c r="BK10"/>
  <c r="BL10"/>
  <c r="P29" i="67"/>
  <c r="T29"/>
  <c r="U29"/>
  <c r="V29"/>
  <c r="W29"/>
  <c r="X29"/>
  <c r="Y29"/>
  <c r="Z29"/>
  <c r="AA29"/>
  <c r="AB29"/>
  <c r="AT29"/>
  <c r="AU29"/>
  <c r="AV29"/>
  <c r="AW29"/>
  <c r="AX29"/>
  <c r="BA29"/>
  <c r="BB29"/>
  <c r="BC29"/>
  <c r="BD29"/>
  <c r="BE29"/>
  <c r="BF29"/>
  <c r="BG29"/>
  <c r="BH29"/>
  <c r="BI29"/>
  <c r="BJ29"/>
  <c r="BK29"/>
  <c r="BL29"/>
  <c r="P22"/>
  <c r="T22"/>
  <c r="U22"/>
  <c r="V22"/>
  <c r="W22"/>
  <c r="X22"/>
  <c r="Y22"/>
  <c r="Z22"/>
  <c r="AA22"/>
  <c r="AB22"/>
  <c r="AT22"/>
  <c r="AU22"/>
  <c r="AV22"/>
  <c r="AW22"/>
  <c r="AX22"/>
  <c r="BA22"/>
  <c r="BB22"/>
  <c r="BC22"/>
  <c r="BD22"/>
  <c r="BE22"/>
  <c r="BF22"/>
  <c r="BG22"/>
  <c r="BH22"/>
  <c r="BI22"/>
  <c r="BJ22"/>
  <c r="BK22"/>
  <c r="BL22"/>
  <c r="C12" i="70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12"/>
  <c r="AL5"/>
  <c r="AL6"/>
  <c r="AL7"/>
  <c r="AL8"/>
  <c r="AL9"/>
  <c r="AL10"/>
  <c r="AL11"/>
  <c r="AK5"/>
  <c r="AK6"/>
  <c r="AK7"/>
  <c r="AK8"/>
  <c r="AK9"/>
  <c r="AK10"/>
  <c r="AK11"/>
  <c r="AJ5"/>
  <c r="AJ6"/>
  <c r="AJ7"/>
  <c r="AJ8"/>
  <c r="AJ9"/>
  <c r="AJ10"/>
  <c r="AJ11"/>
  <c r="AI5"/>
  <c r="AI6"/>
  <c r="AI7"/>
  <c r="AI8"/>
  <c r="AI9"/>
  <c r="AI10"/>
  <c r="AI11"/>
  <c r="C6"/>
  <c r="D6"/>
  <c r="E6"/>
  <c r="F6"/>
  <c r="G6"/>
  <c r="H6"/>
  <c r="W6"/>
  <c r="X6"/>
  <c r="Y6"/>
  <c r="Z6"/>
  <c r="AB6"/>
  <c r="AC6"/>
  <c r="AD6"/>
  <c r="AE6"/>
  <c r="AF6"/>
  <c r="AG6"/>
  <c r="AH6"/>
  <c r="BD6"/>
  <c r="BE6" s="1"/>
  <c r="W4"/>
  <c r="C12" i="69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12"/>
  <c r="AH11" i="70"/>
  <c r="AG11"/>
  <c r="AF11"/>
  <c r="AE11"/>
  <c r="AD11"/>
  <c r="AC11"/>
  <c r="Z11"/>
  <c r="Y11"/>
  <c r="X11"/>
  <c r="W11"/>
  <c r="H11"/>
  <c r="G11"/>
  <c r="F11"/>
  <c r="E11"/>
  <c r="D11"/>
  <c r="C11"/>
  <c r="AH10"/>
  <c r="AG10"/>
  <c r="AF10"/>
  <c r="AE10"/>
  <c r="AD10"/>
  <c r="AC10"/>
  <c r="Z10"/>
  <c r="Y10"/>
  <c r="X10"/>
  <c r="W10"/>
  <c r="H10"/>
  <c r="G10"/>
  <c r="F10"/>
  <c r="E10"/>
  <c r="D10"/>
  <c r="C10"/>
  <c r="AH9"/>
  <c r="AG9"/>
  <c r="AF9"/>
  <c r="AE9"/>
  <c r="AD9"/>
  <c r="AC9"/>
  <c r="Z9"/>
  <c r="Y9"/>
  <c r="X9"/>
  <c r="W9"/>
  <c r="H9"/>
  <c r="G9"/>
  <c r="F9"/>
  <c r="E9"/>
  <c r="D9"/>
  <c r="C9"/>
  <c r="AH8"/>
  <c r="AG8"/>
  <c r="AF8"/>
  <c r="AE8"/>
  <c r="AD8"/>
  <c r="AC8"/>
  <c r="Z8"/>
  <c r="Y8"/>
  <c r="X8"/>
  <c r="W8"/>
  <c r="H8"/>
  <c r="G8"/>
  <c r="F8"/>
  <c r="E8"/>
  <c r="D8"/>
  <c r="C8"/>
  <c r="AH7"/>
  <c r="AG7"/>
  <c r="AF7"/>
  <c r="AE7"/>
  <c r="AD7"/>
  <c r="AC7"/>
  <c r="Z7"/>
  <c r="Y7"/>
  <c r="X7"/>
  <c r="W7"/>
  <c r="H7"/>
  <c r="G7"/>
  <c r="F7"/>
  <c r="E7"/>
  <c r="D7"/>
  <c r="C7"/>
  <c r="AH5"/>
  <c r="AG5"/>
  <c r="AF5"/>
  <c r="AE5"/>
  <c r="AD5"/>
  <c r="AC5"/>
  <c r="Z5"/>
  <c r="Y5"/>
  <c r="X5"/>
  <c r="W5"/>
  <c r="H5"/>
  <c r="G5"/>
  <c r="F5"/>
  <c r="E5"/>
  <c r="D5"/>
  <c r="C5"/>
  <c r="AL4"/>
  <c r="AK4"/>
  <c r="AJ4"/>
  <c r="AI4"/>
  <c r="Z4"/>
  <c r="Y4"/>
  <c r="X4"/>
  <c r="I5" i="63"/>
  <c r="R5" s="1"/>
  <c r="I6"/>
  <c r="S6" s="1"/>
  <c r="I7"/>
  <c r="R7" s="1"/>
  <c r="I8"/>
  <c r="S8" s="1"/>
  <c r="I9"/>
  <c r="R9" s="1"/>
  <c r="I10"/>
  <c r="S10" s="1"/>
  <c r="I11"/>
  <c r="R11" s="1"/>
  <c r="I12"/>
  <c r="S12" s="1"/>
  <c r="I13"/>
  <c r="R13" s="1"/>
  <c r="I14"/>
  <c r="S14" s="1"/>
  <c r="I15"/>
  <c r="R15" s="1"/>
  <c r="I16"/>
  <c r="S16" s="1"/>
  <c r="I17"/>
  <c r="R17" s="1"/>
  <c r="I18"/>
  <c r="S18" s="1"/>
  <c r="I19"/>
  <c r="R19" s="1"/>
  <c r="I21"/>
  <c r="S21" s="1"/>
  <c r="I22"/>
  <c r="R22" s="1"/>
  <c r="I23"/>
  <c r="S23" s="1"/>
  <c r="I24"/>
  <c r="R24" s="1"/>
  <c r="I25"/>
  <c r="S25" s="1"/>
  <c r="I26"/>
  <c r="R26" s="1"/>
  <c r="I27"/>
  <c r="S27" s="1"/>
  <c r="I28"/>
  <c r="R28" s="1"/>
  <c r="I29"/>
  <c r="S29" s="1"/>
  <c r="I30"/>
  <c r="R30" s="1"/>
  <c r="I31"/>
  <c r="S31" s="1"/>
  <c r="I32"/>
  <c r="R32" s="1"/>
  <c r="I33"/>
  <c r="S33" s="1"/>
  <c r="I34"/>
  <c r="R34" s="1"/>
  <c r="I35"/>
  <c r="S35" s="1"/>
  <c r="I36"/>
  <c r="R36" s="1"/>
  <c r="I37"/>
  <c r="S37" s="1"/>
  <c r="I39"/>
  <c r="R39" s="1"/>
  <c r="I40"/>
  <c r="S40" s="1"/>
  <c r="I41"/>
  <c r="R41" s="1"/>
  <c r="I42"/>
  <c r="S42" s="1"/>
  <c r="I43"/>
  <c r="R43" s="1"/>
  <c r="I44"/>
  <c r="S44" s="1"/>
  <c r="I45"/>
  <c r="R45" s="1"/>
  <c r="I46"/>
  <c r="S46" s="1"/>
  <c r="I47"/>
  <c r="R47" s="1"/>
  <c r="I48"/>
  <c r="S48" s="1"/>
  <c r="I49"/>
  <c r="R49" s="1"/>
  <c r="I50"/>
  <c r="S50" s="1"/>
  <c r="I51"/>
  <c r="R51" s="1"/>
  <c r="I52"/>
  <c r="S52" s="1"/>
  <c r="I4"/>
  <c r="R4" s="1"/>
  <c r="I5" i="61"/>
  <c r="S5" s="1"/>
  <c r="I6"/>
  <c r="S6" s="1"/>
  <c r="I7"/>
  <c r="S7" s="1"/>
  <c r="I4"/>
  <c r="S4" s="1"/>
  <c r="I5" i="59"/>
  <c r="S5" s="1"/>
  <c r="I6"/>
  <c r="S6" s="1"/>
  <c r="I7"/>
  <c r="S7" s="1"/>
  <c r="I8"/>
  <c r="S8" s="1"/>
  <c r="I9"/>
  <c r="S9" s="1"/>
  <c r="I10"/>
  <c r="S10" s="1"/>
  <c r="I11"/>
  <c r="S11" s="1"/>
  <c r="I12"/>
  <c r="R12" s="1"/>
  <c r="I13"/>
  <c r="S13" s="1"/>
  <c r="I14"/>
  <c r="S14" s="1"/>
  <c r="I15"/>
  <c r="S15" s="1"/>
  <c r="I16"/>
  <c r="S16" s="1"/>
  <c r="I17"/>
  <c r="S17" s="1"/>
  <c r="I18"/>
  <c r="R18" s="1"/>
  <c r="I19"/>
  <c r="S19" s="1"/>
  <c r="I20"/>
  <c r="S20" s="1"/>
  <c r="I21"/>
  <c r="S21" s="1"/>
  <c r="I22"/>
  <c r="S22" s="1"/>
  <c r="I23"/>
  <c r="S23" s="1"/>
  <c r="I4"/>
  <c r="S4" s="1"/>
  <c r="R7" i="57"/>
  <c r="R4"/>
  <c r="I5"/>
  <c r="S5" s="1"/>
  <c r="I6"/>
  <c r="R6" s="1"/>
  <c r="I7"/>
  <c r="S7" s="1"/>
  <c r="I8"/>
  <c r="R8" s="1"/>
  <c r="I9"/>
  <c r="S9" s="1"/>
  <c r="I10"/>
  <c r="R10" s="1"/>
  <c r="I4"/>
  <c r="S4" s="1"/>
  <c r="I5" i="55"/>
  <c r="S5" s="1"/>
  <c r="I6"/>
  <c r="R6" s="1"/>
  <c r="I7"/>
  <c r="S7" s="1"/>
  <c r="I8"/>
  <c r="R8" s="1"/>
  <c r="I9"/>
  <c r="S9" s="1"/>
  <c r="I10"/>
  <c r="R10" s="1"/>
  <c r="I4"/>
  <c r="S4" s="1"/>
  <c r="I5" i="54"/>
  <c r="S5" s="1"/>
  <c r="I6"/>
  <c r="S6" s="1"/>
  <c r="I7"/>
  <c r="S7" s="1"/>
  <c r="I8"/>
  <c r="S8" s="1"/>
  <c r="I9"/>
  <c r="S9" s="1"/>
  <c r="I4"/>
  <c r="S4" s="1"/>
  <c r="S10" s="1"/>
  <c r="S12" i="67"/>
  <c r="S14"/>
  <c r="S16"/>
  <c r="S18"/>
  <c r="S20"/>
  <c r="S23"/>
  <c r="S25"/>
  <c r="S27"/>
  <c r="R12"/>
  <c r="R14"/>
  <c r="R16"/>
  <c r="R18"/>
  <c r="R20"/>
  <c r="R23"/>
  <c r="R25"/>
  <c r="R27"/>
  <c r="S4"/>
  <c r="I5"/>
  <c r="S5" s="1"/>
  <c r="I6"/>
  <c r="S6" s="1"/>
  <c r="I7"/>
  <c r="S7" s="1"/>
  <c r="I8"/>
  <c r="S8" s="1"/>
  <c r="I9"/>
  <c r="R9" s="1"/>
  <c r="I10"/>
  <c r="S10" s="1"/>
  <c r="I11"/>
  <c r="R11" s="1"/>
  <c r="I12"/>
  <c r="I13"/>
  <c r="S13" s="1"/>
  <c r="I14"/>
  <c r="I15"/>
  <c r="S15" s="1"/>
  <c r="I16"/>
  <c r="I17"/>
  <c r="S17" s="1"/>
  <c r="I18"/>
  <c r="I19"/>
  <c r="S19" s="1"/>
  <c r="I20"/>
  <c r="I21"/>
  <c r="S21" s="1"/>
  <c r="I23"/>
  <c r="I24"/>
  <c r="S24" s="1"/>
  <c r="I25"/>
  <c r="I26"/>
  <c r="S26" s="1"/>
  <c r="I27"/>
  <c r="I28"/>
  <c r="S28" s="1"/>
  <c r="I4"/>
  <c r="R4" s="1"/>
  <c r="T4" i="66"/>
  <c r="D4" i="80" l="1"/>
  <c r="H5"/>
  <c r="D6"/>
  <c r="I53"/>
  <c r="I57"/>
  <c r="I61"/>
  <c r="I65"/>
  <c r="I52"/>
  <c r="I56"/>
  <c r="I60"/>
  <c r="I64"/>
  <c r="H3" i="82"/>
  <c r="H8" i="80"/>
  <c r="D9"/>
  <c r="H10"/>
  <c r="D11"/>
  <c r="H12"/>
  <c r="D13"/>
  <c r="H14"/>
  <c r="D15"/>
  <c r="H16"/>
  <c r="D17"/>
  <c r="H18"/>
  <c r="D19"/>
  <c r="H20"/>
  <c r="D21"/>
  <c r="H22"/>
  <c r="D23"/>
  <c r="H24"/>
  <c r="D25"/>
  <c r="H26"/>
  <c r="D27"/>
  <c r="H28"/>
  <c r="D29"/>
  <c r="D31"/>
  <c r="D33"/>
  <c r="H34"/>
  <c r="D35"/>
  <c r="H36"/>
  <c r="D37"/>
  <c r="H38"/>
  <c r="D39"/>
  <c r="D41"/>
  <c r="D43"/>
  <c r="D45"/>
  <c r="D47"/>
  <c r="D49"/>
  <c r="D3"/>
  <c r="I3" s="1"/>
  <c r="H4"/>
  <c r="I4" s="1"/>
  <c r="D5"/>
  <c r="I5" s="1"/>
  <c r="H6"/>
  <c r="I6" s="1"/>
  <c r="D8"/>
  <c r="I8" s="1"/>
  <c r="H9"/>
  <c r="D10"/>
  <c r="I10" s="1"/>
  <c r="H11"/>
  <c r="D12"/>
  <c r="I12" s="1"/>
  <c r="H13"/>
  <c r="D14"/>
  <c r="I14" s="1"/>
  <c r="H15"/>
  <c r="D16"/>
  <c r="I16" s="1"/>
  <c r="H17"/>
  <c r="D18"/>
  <c r="I18" s="1"/>
  <c r="H19"/>
  <c r="D20"/>
  <c r="I20" s="1"/>
  <c r="H21"/>
  <c r="D22"/>
  <c r="I22" s="1"/>
  <c r="H23"/>
  <c r="D24"/>
  <c r="I24" s="1"/>
  <c r="H25"/>
  <c r="D26"/>
  <c r="I26" s="1"/>
  <c r="H27"/>
  <c r="D28"/>
  <c r="I28" s="1"/>
  <c r="H29"/>
  <c r="D30"/>
  <c r="I30" s="1"/>
  <c r="H31"/>
  <c r="D32"/>
  <c r="I32" s="1"/>
  <c r="H33"/>
  <c r="D34"/>
  <c r="I34" s="1"/>
  <c r="H35"/>
  <c r="D36"/>
  <c r="I36" s="1"/>
  <c r="H37"/>
  <c r="D38"/>
  <c r="I38" s="1"/>
  <c r="H39"/>
  <c r="D40"/>
  <c r="I40" s="1"/>
  <c r="H41"/>
  <c r="D42"/>
  <c r="I42" s="1"/>
  <c r="H43"/>
  <c r="D44"/>
  <c r="I44" s="1"/>
  <c r="H45"/>
  <c r="D46"/>
  <c r="I46" s="1"/>
  <c r="H47"/>
  <c r="D48"/>
  <c r="H49"/>
  <c r="I51"/>
  <c r="I55"/>
  <c r="I59"/>
  <c r="I63"/>
  <c r="H9" i="82"/>
  <c r="H5"/>
  <c r="I50" i="80"/>
  <c r="I54"/>
  <c r="I58"/>
  <c r="I62"/>
  <c r="X21" i="81"/>
  <c r="AA21" s="1"/>
  <c r="X19"/>
  <c r="AA19" s="1"/>
  <c r="X17"/>
  <c r="AA17" s="1"/>
  <c r="X15"/>
  <c r="AA15" s="1"/>
  <c r="X13"/>
  <c r="AA13" s="1"/>
  <c r="X11"/>
  <c r="AA11" s="1"/>
  <c r="X9"/>
  <c r="AA9" s="1"/>
  <c r="X7"/>
  <c r="AA7" s="1"/>
  <c r="X5"/>
  <c r="W20"/>
  <c r="W18"/>
  <c r="W16"/>
  <c r="W14"/>
  <c r="W12"/>
  <c r="W10"/>
  <c r="W8"/>
  <c r="W6"/>
  <c r="I7" i="82"/>
  <c r="J7" s="1"/>
  <c r="AT8" i="81" s="1"/>
  <c r="I9" i="82"/>
  <c r="J9" s="1"/>
  <c r="AT10" i="81" s="1"/>
  <c r="AT12"/>
  <c r="AT14"/>
  <c r="AT16"/>
  <c r="AT18"/>
  <c r="AT20"/>
  <c r="F10" i="82"/>
  <c r="H10" s="1"/>
  <c r="I10" s="1"/>
  <c r="F8"/>
  <c r="H8" s="1"/>
  <c r="I8" s="1"/>
  <c r="F6"/>
  <c r="H6" s="1"/>
  <c r="I6" s="1"/>
  <c r="J6" s="1"/>
  <c r="F4"/>
  <c r="H4" s="1"/>
  <c r="Y21" i="81"/>
  <c r="Y19"/>
  <c r="Y17"/>
  <c r="Y15"/>
  <c r="Y13"/>
  <c r="Y11"/>
  <c r="Y9"/>
  <c r="Y7"/>
  <c r="Y5"/>
  <c r="X20"/>
  <c r="X18"/>
  <c r="X16"/>
  <c r="X14"/>
  <c r="X12"/>
  <c r="X10"/>
  <c r="X8"/>
  <c r="X6"/>
  <c r="W5"/>
  <c r="I5" i="82"/>
  <c r="J5" s="1"/>
  <c r="I3"/>
  <c r="J3" s="1"/>
  <c r="AT4" i="81" s="1"/>
  <c r="I4" i="82"/>
  <c r="J4" s="1"/>
  <c r="AT5" i="81" s="1"/>
  <c r="K3" i="82"/>
  <c r="L3" s="1"/>
  <c r="M3" s="1"/>
  <c r="AS4" i="81" s="1"/>
  <c r="K7" i="82"/>
  <c r="L7" s="1"/>
  <c r="M7" s="1"/>
  <c r="AS8" i="81" s="1"/>
  <c r="BH8" s="1"/>
  <c r="K9" i="82"/>
  <c r="L9" s="1"/>
  <c r="M9" s="1"/>
  <c r="AS10" i="81" s="1"/>
  <c r="BH10" s="1"/>
  <c r="AS12"/>
  <c r="BH12" s="1"/>
  <c r="AS14"/>
  <c r="BH14" s="1"/>
  <c r="AS16"/>
  <c r="BH16" s="1"/>
  <c r="AS18"/>
  <c r="BH18" s="1"/>
  <c r="AS20"/>
  <c r="BH20" s="1"/>
  <c r="M5"/>
  <c r="M7"/>
  <c r="M9"/>
  <c r="M11"/>
  <c r="M13"/>
  <c r="M15"/>
  <c r="M17"/>
  <c r="M19"/>
  <c r="M21"/>
  <c r="I7" i="80"/>
  <c r="J7" s="1"/>
  <c r="J50"/>
  <c r="K50" s="1"/>
  <c r="L50" s="1"/>
  <c r="M50" s="1"/>
  <c r="J52"/>
  <c r="K52" s="1"/>
  <c r="L52" s="1"/>
  <c r="M52" s="1"/>
  <c r="J54"/>
  <c r="K54" s="1"/>
  <c r="L54" s="1"/>
  <c r="M54" s="1"/>
  <c r="J56"/>
  <c r="K56" s="1"/>
  <c r="L56" s="1"/>
  <c r="M56" s="1"/>
  <c r="J58"/>
  <c r="K58" s="1"/>
  <c r="L58" s="1"/>
  <c r="M58" s="1"/>
  <c r="J60"/>
  <c r="K60" s="1"/>
  <c r="L60" s="1"/>
  <c r="M60" s="1"/>
  <c r="J62"/>
  <c r="K62" s="1"/>
  <c r="L62" s="1"/>
  <c r="M62" s="1"/>
  <c r="J64"/>
  <c r="K64" s="1"/>
  <c r="L64" s="1"/>
  <c r="M64" s="1"/>
  <c r="J3"/>
  <c r="K3" s="1"/>
  <c r="L3" s="1"/>
  <c r="M3" s="1"/>
  <c r="J5"/>
  <c r="K5" s="1"/>
  <c r="L5" s="1"/>
  <c r="M5" s="1"/>
  <c r="J8"/>
  <c r="K8" s="1"/>
  <c r="L8" s="1"/>
  <c r="M8" s="1"/>
  <c r="J10"/>
  <c r="K10" s="1"/>
  <c r="L10" s="1"/>
  <c r="M10" s="1"/>
  <c r="J12"/>
  <c r="K12" s="1"/>
  <c r="L12" s="1"/>
  <c r="M12" s="1"/>
  <c r="J14"/>
  <c r="K14"/>
  <c r="L14" s="1"/>
  <c r="M14" s="1"/>
  <c r="J16"/>
  <c r="K16" s="1"/>
  <c r="L16" s="1"/>
  <c r="M16" s="1"/>
  <c r="J18"/>
  <c r="K18" s="1"/>
  <c r="L18" s="1"/>
  <c r="M18" s="1"/>
  <c r="J20"/>
  <c r="K20" s="1"/>
  <c r="L20" s="1"/>
  <c r="M20" s="1"/>
  <c r="J22"/>
  <c r="K22"/>
  <c r="L22" s="1"/>
  <c r="M22" s="1"/>
  <c r="J24"/>
  <c r="K24" s="1"/>
  <c r="L24" s="1"/>
  <c r="M24" s="1"/>
  <c r="J26"/>
  <c r="K26" s="1"/>
  <c r="L26" s="1"/>
  <c r="M26" s="1"/>
  <c r="J28"/>
  <c r="K28" s="1"/>
  <c r="L28" s="1"/>
  <c r="M28" s="1"/>
  <c r="J30"/>
  <c r="K30"/>
  <c r="L30" s="1"/>
  <c r="M30" s="1"/>
  <c r="J32"/>
  <c r="K32" s="1"/>
  <c r="L32" s="1"/>
  <c r="M32" s="1"/>
  <c r="J34"/>
  <c r="K34" s="1"/>
  <c r="L34" s="1"/>
  <c r="M34" s="1"/>
  <c r="J36"/>
  <c r="K36" s="1"/>
  <c r="L36" s="1"/>
  <c r="M36" s="1"/>
  <c r="J38"/>
  <c r="K38"/>
  <c r="L38" s="1"/>
  <c r="M38" s="1"/>
  <c r="J40"/>
  <c r="K40" s="1"/>
  <c r="L40" s="1"/>
  <c r="M40" s="1"/>
  <c r="J42"/>
  <c r="K42" s="1"/>
  <c r="L42" s="1"/>
  <c r="M42" s="1"/>
  <c r="J44"/>
  <c r="K44" s="1"/>
  <c r="L44" s="1"/>
  <c r="M44" s="1"/>
  <c r="J46"/>
  <c r="K46"/>
  <c r="L46" s="1"/>
  <c r="M46" s="1"/>
  <c r="J51"/>
  <c r="K51" s="1"/>
  <c r="L51" s="1"/>
  <c r="M51" s="1"/>
  <c r="J53"/>
  <c r="K53" s="1"/>
  <c r="L53" s="1"/>
  <c r="M53" s="1"/>
  <c r="J55"/>
  <c r="K55" s="1"/>
  <c r="L55" s="1"/>
  <c r="M55" s="1"/>
  <c r="J57"/>
  <c r="K57" s="1"/>
  <c r="L57" s="1"/>
  <c r="M57" s="1"/>
  <c r="J59"/>
  <c r="K59" s="1"/>
  <c r="L59" s="1"/>
  <c r="M59" s="1"/>
  <c r="J61"/>
  <c r="K61" s="1"/>
  <c r="L61" s="1"/>
  <c r="M61" s="1"/>
  <c r="J63"/>
  <c r="K63" s="1"/>
  <c r="L63" s="1"/>
  <c r="M63" s="1"/>
  <c r="J65"/>
  <c r="K65" s="1"/>
  <c r="L65" s="1"/>
  <c r="M65" s="1"/>
  <c r="I48"/>
  <c r="S29" i="67"/>
  <c r="R7"/>
  <c r="R5"/>
  <c r="R22" s="1"/>
  <c r="S9"/>
  <c r="S22" s="1"/>
  <c r="R28"/>
  <c r="R26"/>
  <c r="R24"/>
  <c r="R29" s="1"/>
  <c r="R21"/>
  <c r="R19"/>
  <c r="R17"/>
  <c r="R15"/>
  <c r="R13"/>
  <c r="R10"/>
  <c r="R8"/>
  <c r="R6"/>
  <c r="J22" i="78"/>
  <c r="AM4"/>
  <c r="AK4"/>
  <c r="AI4"/>
  <c r="M4"/>
  <c r="AN4"/>
  <c r="AL4"/>
  <c r="AJ4"/>
  <c r="AH4"/>
  <c r="N4"/>
  <c r="L4"/>
  <c r="AM8"/>
  <c r="AK8"/>
  <c r="AI8"/>
  <c r="M8"/>
  <c r="K8"/>
  <c r="AN8"/>
  <c r="AL8"/>
  <c r="AJ8"/>
  <c r="AH8"/>
  <c r="N8"/>
  <c r="L8"/>
  <c r="AF7"/>
  <c r="AF11"/>
  <c r="AF13"/>
  <c r="AR5"/>
  <c r="AP5"/>
  <c r="AD5"/>
  <c r="AS5"/>
  <c r="AQ5"/>
  <c r="AO5"/>
  <c r="AE5"/>
  <c r="AC5"/>
  <c r="AM6"/>
  <c r="AK6"/>
  <c r="AI6"/>
  <c r="M6"/>
  <c r="K6"/>
  <c r="AN6"/>
  <c r="AL6"/>
  <c r="AJ6"/>
  <c r="AH6"/>
  <c r="N6"/>
  <c r="L6"/>
  <c r="AR9"/>
  <c r="AP9"/>
  <c r="AD9"/>
  <c r="AS9"/>
  <c r="AQ9"/>
  <c r="AO9"/>
  <c r="AE9"/>
  <c r="AC9"/>
  <c r="AM10"/>
  <c r="AK10"/>
  <c r="AI10"/>
  <c r="M10"/>
  <c r="K10"/>
  <c r="AN10"/>
  <c r="AL10"/>
  <c r="AJ10"/>
  <c r="AH10"/>
  <c r="N10"/>
  <c r="L10"/>
  <c r="AS15"/>
  <c r="AQ15"/>
  <c r="AO15"/>
  <c r="AE15"/>
  <c r="AC15"/>
  <c r="AR15"/>
  <c r="AP15"/>
  <c r="AD15"/>
  <c r="AM18"/>
  <c r="AK18"/>
  <c r="AI18"/>
  <c r="M18"/>
  <c r="K18"/>
  <c r="AN18"/>
  <c r="AL18"/>
  <c r="AJ18"/>
  <c r="AH18"/>
  <c r="N18"/>
  <c r="L18"/>
  <c r="J29"/>
  <c r="AM23"/>
  <c r="AK23"/>
  <c r="AI23"/>
  <c r="M23"/>
  <c r="K23"/>
  <c r="AN23"/>
  <c r="AL23"/>
  <c r="AJ23"/>
  <c r="AH23"/>
  <c r="N23"/>
  <c r="L23"/>
  <c r="R29"/>
  <c r="AM27"/>
  <c r="AK27"/>
  <c r="AI27"/>
  <c r="M27"/>
  <c r="K27"/>
  <c r="AN27"/>
  <c r="AL27"/>
  <c r="AJ27"/>
  <c r="AH27"/>
  <c r="N27"/>
  <c r="L27"/>
  <c r="S4"/>
  <c r="K5"/>
  <c r="M5"/>
  <c r="AI5"/>
  <c r="AK5"/>
  <c r="AM5"/>
  <c r="S6"/>
  <c r="Q6" s="1"/>
  <c r="AF6" s="1"/>
  <c r="K7"/>
  <c r="M7"/>
  <c r="AI7"/>
  <c r="AK7"/>
  <c r="AM7"/>
  <c r="S8"/>
  <c r="Q8" s="1"/>
  <c r="AF8" s="1"/>
  <c r="K9"/>
  <c r="M9"/>
  <c r="AI9"/>
  <c r="AK9"/>
  <c r="AM9"/>
  <c r="S10"/>
  <c r="Q10" s="1"/>
  <c r="AF10" s="1"/>
  <c r="K11"/>
  <c r="M11"/>
  <c r="AI11"/>
  <c r="AK11"/>
  <c r="AM11"/>
  <c r="K12"/>
  <c r="L13"/>
  <c r="AH13"/>
  <c r="K14"/>
  <c r="L15"/>
  <c r="AH15"/>
  <c r="K16"/>
  <c r="AF17"/>
  <c r="AF21"/>
  <c r="AF26"/>
  <c r="AN12"/>
  <c r="AL12"/>
  <c r="AJ12"/>
  <c r="AH12"/>
  <c r="N12"/>
  <c r="L12"/>
  <c r="AM13"/>
  <c r="AK13"/>
  <c r="AI13"/>
  <c r="M13"/>
  <c r="K13"/>
  <c r="AN14"/>
  <c r="AL14"/>
  <c r="AJ14"/>
  <c r="AH14"/>
  <c r="N14"/>
  <c r="L14"/>
  <c r="AM15"/>
  <c r="AK15"/>
  <c r="AI15"/>
  <c r="M15"/>
  <c r="K15"/>
  <c r="AN16"/>
  <c r="AL16"/>
  <c r="AJ16"/>
  <c r="AH16"/>
  <c r="N16"/>
  <c r="L16"/>
  <c r="AR19"/>
  <c r="AP19"/>
  <c r="AD19"/>
  <c r="AS19"/>
  <c r="AQ19"/>
  <c r="AO19"/>
  <c r="AE19"/>
  <c r="AC19"/>
  <c r="AM20"/>
  <c r="AK20"/>
  <c r="AI20"/>
  <c r="M20"/>
  <c r="K20"/>
  <c r="AN20"/>
  <c r="AL20"/>
  <c r="AJ20"/>
  <c r="AH20"/>
  <c r="N20"/>
  <c r="L20"/>
  <c r="AR24"/>
  <c r="AP24"/>
  <c r="AD24"/>
  <c r="AS24"/>
  <c r="AQ24"/>
  <c r="AO24"/>
  <c r="AE24"/>
  <c r="AC24"/>
  <c r="AM25"/>
  <c r="AK25"/>
  <c r="AI25"/>
  <c r="M25"/>
  <c r="K25"/>
  <c r="AN25"/>
  <c r="AL25"/>
  <c r="AJ25"/>
  <c r="AH25"/>
  <c r="N25"/>
  <c r="L25"/>
  <c r="AR28"/>
  <c r="AP28"/>
  <c r="AD28"/>
  <c r="AS28"/>
  <c r="AQ28"/>
  <c r="AO28"/>
  <c r="AE28"/>
  <c r="AC28"/>
  <c r="O22"/>
  <c r="L5"/>
  <c r="N5"/>
  <c r="AH5"/>
  <c r="AJ5"/>
  <c r="AL5"/>
  <c r="L7"/>
  <c r="N7"/>
  <c r="AH7"/>
  <c r="AJ7"/>
  <c r="AL7"/>
  <c r="L9"/>
  <c r="N9"/>
  <c r="AH9"/>
  <c r="AJ9"/>
  <c r="AL9"/>
  <c r="L11"/>
  <c r="N11"/>
  <c r="AH11"/>
  <c r="AJ11"/>
  <c r="AL11"/>
  <c r="M12"/>
  <c r="R12"/>
  <c r="Q12" s="1"/>
  <c r="AF12" s="1"/>
  <c r="AI12"/>
  <c r="AM12"/>
  <c r="N13"/>
  <c r="AJ13"/>
  <c r="AN13"/>
  <c r="M14"/>
  <c r="R14"/>
  <c r="Q14" s="1"/>
  <c r="AF14" s="1"/>
  <c r="AI14"/>
  <c r="AM14"/>
  <c r="N15"/>
  <c r="AJ15"/>
  <c r="AN15"/>
  <c r="M16"/>
  <c r="R16"/>
  <c r="Q16" s="1"/>
  <c r="AF16" s="1"/>
  <c r="AI16"/>
  <c r="AM16"/>
  <c r="K17"/>
  <c r="M17"/>
  <c r="AI17"/>
  <c r="AK17"/>
  <c r="AM17"/>
  <c r="S18"/>
  <c r="Q18" s="1"/>
  <c r="AF18" s="1"/>
  <c r="K19"/>
  <c r="M19"/>
  <c r="AI19"/>
  <c r="AK19"/>
  <c r="AM19"/>
  <c r="S20"/>
  <c r="Q20" s="1"/>
  <c r="AF20" s="1"/>
  <c r="K21"/>
  <c r="M21"/>
  <c r="AI21"/>
  <c r="AK21"/>
  <c r="AM21"/>
  <c r="S23"/>
  <c r="S29" s="1"/>
  <c r="K24"/>
  <c r="M24"/>
  <c r="AI24"/>
  <c r="AK24"/>
  <c r="AM24"/>
  <c r="S25"/>
  <c r="Q25" s="1"/>
  <c r="AF25" s="1"/>
  <c r="K26"/>
  <c r="M26"/>
  <c r="AI26"/>
  <c r="AK26"/>
  <c r="AM26"/>
  <c r="S27"/>
  <c r="Q27" s="1"/>
  <c r="AF27" s="1"/>
  <c r="K28"/>
  <c r="M28"/>
  <c r="AI28"/>
  <c r="AK28"/>
  <c r="AM28"/>
  <c r="L17"/>
  <c r="N17"/>
  <c r="AH17"/>
  <c r="AJ17"/>
  <c r="AL17"/>
  <c r="L19"/>
  <c r="N19"/>
  <c r="AH19"/>
  <c r="AJ19"/>
  <c r="AL19"/>
  <c r="L21"/>
  <c r="N21"/>
  <c r="AH21"/>
  <c r="AJ21"/>
  <c r="AL21"/>
  <c r="L24"/>
  <c r="N24"/>
  <c r="AH24"/>
  <c r="AJ24"/>
  <c r="AL24"/>
  <c r="L26"/>
  <c r="N26"/>
  <c r="AH26"/>
  <c r="AJ26"/>
  <c r="AL26"/>
  <c r="L28"/>
  <c r="N28"/>
  <c r="AH28"/>
  <c r="AJ28"/>
  <c r="AL28"/>
  <c r="AB10" i="77"/>
  <c r="BD4"/>
  <c r="BD10" s="1"/>
  <c r="C10"/>
  <c r="Q4" i="76"/>
  <c r="AF4" s="1"/>
  <c r="AN7"/>
  <c r="AL7"/>
  <c r="AJ7"/>
  <c r="AH7"/>
  <c r="N7"/>
  <c r="L7"/>
  <c r="AM7"/>
  <c r="AK7"/>
  <c r="AI7"/>
  <c r="M7"/>
  <c r="K7"/>
  <c r="AF6"/>
  <c r="AN5"/>
  <c r="AL5"/>
  <c r="AJ5"/>
  <c r="AH5"/>
  <c r="N5"/>
  <c r="L5"/>
  <c r="AM5"/>
  <c r="AK5"/>
  <c r="AI5"/>
  <c r="M5"/>
  <c r="K5"/>
  <c r="AS8"/>
  <c r="AQ8"/>
  <c r="AO8"/>
  <c r="AE8"/>
  <c r="AC8"/>
  <c r="AR8"/>
  <c r="AP8"/>
  <c r="AD8"/>
  <c r="AN9"/>
  <c r="AL9"/>
  <c r="AJ9"/>
  <c r="AH9"/>
  <c r="N9"/>
  <c r="L9"/>
  <c r="AM9"/>
  <c r="AK9"/>
  <c r="AI9"/>
  <c r="M9"/>
  <c r="K9"/>
  <c r="L4"/>
  <c r="N4"/>
  <c r="AH4"/>
  <c r="AJ4"/>
  <c r="AL4"/>
  <c r="AN4"/>
  <c r="R5"/>
  <c r="Q5" s="1"/>
  <c r="AF5" s="1"/>
  <c r="L6"/>
  <c r="N6"/>
  <c r="AH6"/>
  <c r="AJ6"/>
  <c r="AL6"/>
  <c r="AN6"/>
  <c r="R7"/>
  <c r="Q7" s="1"/>
  <c r="AF7" s="1"/>
  <c r="L8"/>
  <c r="N8"/>
  <c r="AH8"/>
  <c r="AJ8"/>
  <c r="AL8"/>
  <c r="AN8"/>
  <c r="R9"/>
  <c r="Q9" s="1"/>
  <c r="AF9" s="1"/>
  <c r="K4"/>
  <c r="M4"/>
  <c r="AI4"/>
  <c r="AK4"/>
  <c r="AM4"/>
  <c r="K6"/>
  <c r="M6"/>
  <c r="AI6"/>
  <c r="AK6"/>
  <c r="K8"/>
  <c r="M8"/>
  <c r="AI8"/>
  <c r="AK8"/>
  <c r="R4" i="55"/>
  <c r="R9"/>
  <c r="R7"/>
  <c r="R5"/>
  <c r="S10"/>
  <c r="S8"/>
  <c r="S11" s="1"/>
  <c r="S6"/>
  <c r="AM5" i="75"/>
  <c r="AK5"/>
  <c r="AI5"/>
  <c r="M5"/>
  <c r="K5"/>
  <c r="AN5"/>
  <c r="AL5"/>
  <c r="AJ5"/>
  <c r="AH5"/>
  <c r="N5"/>
  <c r="L5"/>
  <c r="AM9"/>
  <c r="AK9"/>
  <c r="AI9"/>
  <c r="M9"/>
  <c r="K9"/>
  <c r="AN9"/>
  <c r="AL9"/>
  <c r="AJ9"/>
  <c r="AH9"/>
  <c r="N9"/>
  <c r="L9"/>
  <c r="AF8"/>
  <c r="Q9"/>
  <c r="AF9" s="1"/>
  <c r="Q4"/>
  <c r="AR6"/>
  <c r="AP6"/>
  <c r="AD6"/>
  <c r="AS6"/>
  <c r="AQ6"/>
  <c r="AO6"/>
  <c r="AE6"/>
  <c r="AC6"/>
  <c r="AM7"/>
  <c r="AK7"/>
  <c r="AI7"/>
  <c r="M7"/>
  <c r="K7"/>
  <c r="AN7"/>
  <c r="AL7"/>
  <c r="AJ7"/>
  <c r="AH7"/>
  <c r="N7"/>
  <c r="L7"/>
  <c r="AR10"/>
  <c r="AP10"/>
  <c r="AD10"/>
  <c r="AS10"/>
  <c r="AQ10"/>
  <c r="AO10"/>
  <c r="AE10"/>
  <c r="AC10"/>
  <c r="Q7"/>
  <c r="AF7" s="1"/>
  <c r="K4"/>
  <c r="M4"/>
  <c r="AI4"/>
  <c r="AK4"/>
  <c r="AM4"/>
  <c r="S5"/>
  <c r="Q5" s="1"/>
  <c r="AF5" s="1"/>
  <c r="K6"/>
  <c r="M6"/>
  <c r="AI6"/>
  <c r="AK6"/>
  <c r="AM6"/>
  <c r="S7"/>
  <c r="K8"/>
  <c r="M8"/>
  <c r="AI8"/>
  <c r="AK8"/>
  <c r="AM8"/>
  <c r="S9"/>
  <c r="K10"/>
  <c r="M10"/>
  <c r="AI10"/>
  <c r="AK10"/>
  <c r="AM10"/>
  <c r="L4"/>
  <c r="N4"/>
  <c r="AH4"/>
  <c r="AJ4"/>
  <c r="AL4"/>
  <c r="AN4"/>
  <c r="L6"/>
  <c r="N6"/>
  <c r="AH6"/>
  <c r="AJ6"/>
  <c r="AL6"/>
  <c r="L8"/>
  <c r="N8"/>
  <c r="AH8"/>
  <c r="AJ8"/>
  <c r="AL8"/>
  <c r="L10"/>
  <c r="N10"/>
  <c r="AH10"/>
  <c r="AJ10"/>
  <c r="AL10"/>
  <c r="R9" i="57"/>
  <c r="R5"/>
  <c r="AN4" i="74"/>
  <c r="AL4"/>
  <c r="AJ4"/>
  <c r="AH4"/>
  <c r="N4"/>
  <c r="L4"/>
  <c r="AM4"/>
  <c r="AK4"/>
  <c r="AI4"/>
  <c r="M4"/>
  <c r="K4"/>
  <c r="AN8"/>
  <c r="AL8"/>
  <c r="AJ8"/>
  <c r="AH8"/>
  <c r="N8"/>
  <c r="L8"/>
  <c r="AM8"/>
  <c r="AK8"/>
  <c r="AI8"/>
  <c r="M8"/>
  <c r="K8"/>
  <c r="AF7"/>
  <c r="AS5"/>
  <c r="AQ5"/>
  <c r="AO5"/>
  <c r="AE5"/>
  <c r="AC5"/>
  <c r="AR5"/>
  <c r="AP5"/>
  <c r="AD5"/>
  <c r="AN6"/>
  <c r="AL6"/>
  <c r="AJ6"/>
  <c r="AH6"/>
  <c r="N6"/>
  <c r="L6"/>
  <c r="AM6"/>
  <c r="AK6"/>
  <c r="AI6"/>
  <c r="M6"/>
  <c r="K6"/>
  <c r="AS9"/>
  <c r="AQ9"/>
  <c r="AO9"/>
  <c r="AE9"/>
  <c r="AC9"/>
  <c r="AR9"/>
  <c r="AP9"/>
  <c r="AD9"/>
  <c r="AN10"/>
  <c r="AL10"/>
  <c r="AJ10"/>
  <c r="AH10"/>
  <c r="N10"/>
  <c r="L10"/>
  <c r="AM10"/>
  <c r="AK10"/>
  <c r="AI10"/>
  <c r="M10"/>
  <c r="K10"/>
  <c r="R4"/>
  <c r="L5"/>
  <c r="N5"/>
  <c r="AH5"/>
  <c r="AJ5"/>
  <c r="AL5"/>
  <c r="AN5"/>
  <c r="R6"/>
  <c r="Q6" s="1"/>
  <c r="AF6" s="1"/>
  <c r="L7"/>
  <c r="N7"/>
  <c r="AH7"/>
  <c r="AJ7"/>
  <c r="AL7"/>
  <c r="AN7"/>
  <c r="R8"/>
  <c r="Q8" s="1"/>
  <c r="AF8" s="1"/>
  <c r="L9"/>
  <c r="N9"/>
  <c r="AH9"/>
  <c r="AJ9"/>
  <c r="AL9"/>
  <c r="AN9"/>
  <c r="R10"/>
  <c r="Q10" s="1"/>
  <c r="AF10" s="1"/>
  <c r="K5"/>
  <c r="M5"/>
  <c r="AI5"/>
  <c r="AK5"/>
  <c r="K7"/>
  <c r="M7"/>
  <c r="AI7"/>
  <c r="AK7"/>
  <c r="K9"/>
  <c r="M9"/>
  <c r="AI9"/>
  <c r="AK9"/>
  <c r="R4" i="59"/>
  <c r="R22"/>
  <c r="R20"/>
  <c r="R16"/>
  <c r="R14"/>
  <c r="R10"/>
  <c r="R8"/>
  <c r="R6"/>
  <c r="S18"/>
  <c r="S12"/>
  <c r="S24" s="1"/>
  <c r="R23"/>
  <c r="R21"/>
  <c r="R19"/>
  <c r="R17"/>
  <c r="R15"/>
  <c r="R13"/>
  <c r="R11"/>
  <c r="R9"/>
  <c r="R7"/>
  <c r="R5"/>
  <c r="AM4" i="73"/>
  <c r="AK4"/>
  <c r="AI4"/>
  <c r="M4"/>
  <c r="AN4"/>
  <c r="AL4"/>
  <c r="AJ4"/>
  <c r="AH4"/>
  <c r="N4"/>
  <c r="L4"/>
  <c r="AF8"/>
  <c r="AF10"/>
  <c r="AR5"/>
  <c r="AP5"/>
  <c r="AD5"/>
  <c r="AS5"/>
  <c r="AQ5"/>
  <c r="AO5"/>
  <c r="AE5"/>
  <c r="AC5"/>
  <c r="AM6"/>
  <c r="AK6"/>
  <c r="AI6"/>
  <c r="M6"/>
  <c r="K6"/>
  <c r="AN6"/>
  <c r="AL6"/>
  <c r="AJ6"/>
  <c r="AH6"/>
  <c r="N6"/>
  <c r="L6"/>
  <c r="AN7"/>
  <c r="AL7"/>
  <c r="AJ7"/>
  <c r="AH7"/>
  <c r="N7"/>
  <c r="L7"/>
  <c r="AM8"/>
  <c r="AK8"/>
  <c r="AI8"/>
  <c r="M8"/>
  <c r="K8"/>
  <c r="AN9"/>
  <c r="AL9"/>
  <c r="AJ9"/>
  <c r="AH9"/>
  <c r="N9"/>
  <c r="L9"/>
  <c r="AM10"/>
  <c r="AK10"/>
  <c r="AI10"/>
  <c r="M10"/>
  <c r="K10"/>
  <c r="AN11"/>
  <c r="AL11"/>
  <c r="AJ11"/>
  <c r="AH11"/>
  <c r="N11"/>
  <c r="L11"/>
  <c r="AN13"/>
  <c r="AL13"/>
  <c r="AJ13"/>
  <c r="AH13"/>
  <c r="N13"/>
  <c r="L13"/>
  <c r="AM13"/>
  <c r="AK13"/>
  <c r="AI13"/>
  <c r="M13"/>
  <c r="K13"/>
  <c r="AN17"/>
  <c r="AL17"/>
  <c r="AJ17"/>
  <c r="AH17"/>
  <c r="N17"/>
  <c r="L17"/>
  <c r="AM17"/>
  <c r="AK17"/>
  <c r="AI17"/>
  <c r="M17"/>
  <c r="K17"/>
  <c r="AN21"/>
  <c r="AL21"/>
  <c r="AJ21"/>
  <c r="AH21"/>
  <c r="N21"/>
  <c r="L21"/>
  <c r="AM21"/>
  <c r="AK21"/>
  <c r="AI21"/>
  <c r="M21"/>
  <c r="K21"/>
  <c r="S4"/>
  <c r="K5"/>
  <c r="M5"/>
  <c r="AI5"/>
  <c r="AK5"/>
  <c r="AM5"/>
  <c r="S6"/>
  <c r="Q6" s="1"/>
  <c r="AF6" s="1"/>
  <c r="M7"/>
  <c r="R7"/>
  <c r="Q7" s="1"/>
  <c r="AI7"/>
  <c r="AM7"/>
  <c r="N8"/>
  <c r="AJ8"/>
  <c r="AN8"/>
  <c r="M9"/>
  <c r="R9"/>
  <c r="Q9" s="1"/>
  <c r="AI9"/>
  <c r="AM9"/>
  <c r="N10"/>
  <c r="AJ10"/>
  <c r="AN10"/>
  <c r="M11"/>
  <c r="R11"/>
  <c r="Q11" s="1"/>
  <c r="AI11"/>
  <c r="AM11"/>
  <c r="AF12"/>
  <c r="AF16"/>
  <c r="AF20"/>
  <c r="AS14"/>
  <c r="AQ14"/>
  <c r="AO14"/>
  <c r="AE14"/>
  <c r="AC14"/>
  <c r="AR14"/>
  <c r="AP14"/>
  <c r="AD14"/>
  <c r="AN15"/>
  <c r="AL15"/>
  <c r="AJ15"/>
  <c r="AH15"/>
  <c r="N15"/>
  <c r="L15"/>
  <c r="AM15"/>
  <c r="AK15"/>
  <c r="AI15"/>
  <c r="M15"/>
  <c r="K15"/>
  <c r="AS18"/>
  <c r="AQ18"/>
  <c r="AO18"/>
  <c r="AE18"/>
  <c r="AC18"/>
  <c r="AR18"/>
  <c r="AP18"/>
  <c r="AD18"/>
  <c r="AN19"/>
  <c r="AL19"/>
  <c r="AJ19"/>
  <c r="AH19"/>
  <c r="N19"/>
  <c r="L19"/>
  <c r="AM19"/>
  <c r="AK19"/>
  <c r="AI19"/>
  <c r="M19"/>
  <c r="K19"/>
  <c r="AS22"/>
  <c r="AQ22"/>
  <c r="AO22"/>
  <c r="AE22"/>
  <c r="AC22"/>
  <c r="AR22"/>
  <c r="AP22"/>
  <c r="AD22"/>
  <c r="AN23"/>
  <c r="AL23"/>
  <c r="AJ23"/>
  <c r="AH23"/>
  <c r="N23"/>
  <c r="L23"/>
  <c r="AM23"/>
  <c r="AK23"/>
  <c r="AI23"/>
  <c r="M23"/>
  <c r="K23"/>
  <c r="L5"/>
  <c r="N5"/>
  <c r="AH5"/>
  <c r="AJ5"/>
  <c r="AL5"/>
  <c r="AF7"/>
  <c r="AF9"/>
  <c r="AF11"/>
  <c r="L12"/>
  <c r="N12"/>
  <c r="AH12"/>
  <c r="AJ12"/>
  <c r="AL12"/>
  <c r="AN12"/>
  <c r="R13"/>
  <c r="Q13" s="1"/>
  <c r="AF13" s="1"/>
  <c r="L14"/>
  <c r="N14"/>
  <c r="AH14"/>
  <c r="AJ14"/>
  <c r="AL14"/>
  <c r="AN14"/>
  <c r="R15"/>
  <c r="Q15" s="1"/>
  <c r="AF15" s="1"/>
  <c r="L16"/>
  <c r="N16"/>
  <c r="AH16"/>
  <c r="AJ16"/>
  <c r="AL16"/>
  <c r="AN16"/>
  <c r="R17"/>
  <c r="Q17" s="1"/>
  <c r="AF17" s="1"/>
  <c r="L18"/>
  <c r="N18"/>
  <c r="AH18"/>
  <c r="AJ18"/>
  <c r="AL18"/>
  <c r="AN18"/>
  <c r="R19"/>
  <c r="Q19" s="1"/>
  <c r="AF19" s="1"/>
  <c r="L20"/>
  <c r="N20"/>
  <c r="AH20"/>
  <c r="AJ20"/>
  <c r="AL20"/>
  <c r="AN20"/>
  <c r="R21"/>
  <c r="Q21" s="1"/>
  <c r="AF21" s="1"/>
  <c r="L22"/>
  <c r="N22"/>
  <c r="AH22"/>
  <c r="AJ22"/>
  <c r="AL22"/>
  <c r="AN22"/>
  <c r="R23"/>
  <c r="Q23" s="1"/>
  <c r="AF23" s="1"/>
  <c r="K12"/>
  <c r="M12"/>
  <c r="AI12"/>
  <c r="AK12"/>
  <c r="K14"/>
  <c r="AG14" s="1"/>
  <c r="M14"/>
  <c r="AI14"/>
  <c r="AK14"/>
  <c r="K16"/>
  <c r="M16"/>
  <c r="AI16"/>
  <c r="AK16"/>
  <c r="K18"/>
  <c r="AG18" s="1"/>
  <c r="M18"/>
  <c r="AI18"/>
  <c r="AK18"/>
  <c r="K20"/>
  <c r="M20"/>
  <c r="AI20"/>
  <c r="AK20"/>
  <c r="K22"/>
  <c r="AG22" s="1"/>
  <c r="M22"/>
  <c r="AI22"/>
  <c r="AK22"/>
  <c r="S8" i="61"/>
  <c r="AM6" i="72"/>
  <c r="AK6"/>
  <c r="AI6"/>
  <c r="M6"/>
  <c r="K6"/>
  <c r="AN6"/>
  <c r="AL6"/>
  <c r="AJ6"/>
  <c r="AH6"/>
  <c r="N6"/>
  <c r="L6"/>
  <c r="AN7"/>
  <c r="AL7"/>
  <c r="AJ7"/>
  <c r="AH7"/>
  <c r="N7"/>
  <c r="L7"/>
  <c r="AM7"/>
  <c r="AK7"/>
  <c r="AI7"/>
  <c r="M7"/>
  <c r="K7"/>
  <c r="AF5"/>
  <c r="AM4"/>
  <c r="AK4"/>
  <c r="AI4"/>
  <c r="M4"/>
  <c r="K4"/>
  <c r="AN4"/>
  <c r="AL4"/>
  <c r="AJ4"/>
  <c r="AH4"/>
  <c r="N4"/>
  <c r="L4"/>
  <c r="S4"/>
  <c r="K5"/>
  <c r="M5"/>
  <c r="AI5"/>
  <c r="AK5"/>
  <c r="AM5"/>
  <c r="S6"/>
  <c r="Q6" s="1"/>
  <c r="AF6" s="1"/>
  <c r="R7"/>
  <c r="Q7" s="1"/>
  <c r="AF7" s="1"/>
  <c r="L5"/>
  <c r="N5"/>
  <c r="AH5"/>
  <c r="AJ5"/>
  <c r="AL5"/>
  <c r="S8" i="71"/>
  <c r="Q8" s="1"/>
  <c r="AF8" s="1"/>
  <c r="Q4"/>
  <c r="AN7"/>
  <c r="AL7"/>
  <c r="AJ7"/>
  <c r="AH7"/>
  <c r="N7"/>
  <c r="L7"/>
  <c r="AM7"/>
  <c r="AK7"/>
  <c r="AI7"/>
  <c r="M7"/>
  <c r="K7"/>
  <c r="AN11"/>
  <c r="AL11"/>
  <c r="AJ11"/>
  <c r="AH11"/>
  <c r="N11"/>
  <c r="L11"/>
  <c r="AM11"/>
  <c r="AK11"/>
  <c r="AI11"/>
  <c r="M11"/>
  <c r="K11"/>
  <c r="AN15"/>
  <c r="AL15"/>
  <c r="AJ15"/>
  <c r="AH15"/>
  <c r="N15"/>
  <c r="L15"/>
  <c r="AM15"/>
  <c r="AK15"/>
  <c r="AI15"/>
  <c r="M15"/>
  <c r="K15"/>
  <c r="AN19"/>
  <c r="AL19"/>
  <c r="AJ19"/>
  <c r="AH19"/>
  <c r="N19"/>
  <c r="L19"/>
  <c r="AM19"/>
  <c r="AK19"/>
  <c r="AI19"/>
  <c r="M19"/>
  <c r="K19"/>
  <c r="AF6"/>
  <c r="AF10"/>
  <c r="AF14"/>
  <c r="AF18"/>
  <c r="AF24"/>
  <c r="AF28"/>
  <c r="AF4"/>
  <c r="AN5"/>
  <c r="AL5"/>
  <c r="AJ5"/>
  <c r="AH5"/>
  <c r="N5"/>
  <c r="L5"/>
  <c r="AM5"/>
  <c r="AK5"/>
  <c r="AI5"/>
  <c r="M5"/>
  <c r="K5"/>
  <c r="AN9"/>
  <c r="AL9"/>
  <c r="AJ9"/>
  <c r="AH9"/>
  <c r="N9"/>
  <c r="L9"/>
  <c r="AM9"/>
  <c r="AK9"/>
  <c r="AI9"/>
  <c r="M9"/>
  <c r="K9"/>
  <c r="AS12"/>
  <c r="AQ12"/>
  <c r="AO12"/>
  <c r="AE12"/>
  <c r="AC12"/>
  <c r="AR12"/>
  <c r="AP12"/>
  <c r="AD12"/>
  <c r="AN13"/>
  <c r="AL13"/>
  <c r="AJ13"/>
  <c r="AH13"/>
  <c r="N13"/>
  <c r="L13"/>
  <c r="AM13"/>
  <c r="AK13"/>
  <c r="AI13"/>
  <c r="M13"/>
  <c r="K13"/>
  <c r="AS16"/>
  <c r="AQ16"/>
  <c r="AO16"/>
  <c r="AE16"/>
  <c r="AC16"/>
  <c r="AR16"/>
  <c r="AP16"/>
  <c r="AD16"/>
  <c r="AN17"/>
  <c r="AL17"/>
  <c r="AJ17"/>
  <c r="AH17"/>
  <c r="N17"/>
  <c r="L17"/>
  <c r="AM17"/>
  <c r="AK17"/>
  <c r="AI17"/>
  <c r="M17"/>
  <c r="K17"/>
  <c r="AS22"/>
  <c r="AQ22"/>
  <c r="AO22"/>
  <c r="AE22"/>
  <c r="AC22"/>
  <c r="AP22"/>
  <c r="AD22"/>
  <c r="AR22"/>
  <c r="AS26"/>
  <c r="AQ26"/>
  <c r="AO26"/>
  <c r="AE26"/>
  <c r="AC26"/>
  <c r="AP26"/>
  <c r="AD26"/>
  <c r="AR26"/>
  <c r="AS30"/>
  <c r="AQ30"/>
  <c r="AO30"/>
  <c r="AE30"/>
  <c r="AC30"/>
  <c r="AP30"/>
  <c r="AD30"/>
  <c r="AR30"/>
  <c r="AN21"/>
  <c r="AL21"/>
  <c r="AJ21"/>
  <c r="AH21"/>
  <c r="N21"/>
  <c r="L21"/>
  <c r="AM22"/>
  <c r="AK22"/>
  <c r="AI22"/>
  <c r="M22"/>
  <c r="K22"/>
  <c r="AN23"/>
  <c r="AL23"/>
  <c r="AJ23"/>
  <c r="AH23"/>
  <c r="N23"/>
  <c r="L23"/>
  <c r="AM24"/>
  <c r="AK24"/>
  <c r="AI24"/>
  <c r="M24"/>
  <c r="K24"/>
  <c r="AN25"/>
  <c r="AL25"/>
  <c r="AJ25"/>
  <c r="AH25"/>
  <c r="N25"/>
  <c r="L25"/>
  <c r="AM26"/>
  <c r="AK26"/>
  <c r="AI26"/>
  <c r="M26"/>
  <c r="K26"/>
  <c r="AN27"/>
  <c r="AL27"/>
  <c r="AJ27"/>
  <c r="AH27"/>
  <c r="N27"/>
  <c r="L27"/>
  <c r="AM28"/>
  <c r="AK28"/>
  <c r="AI28"/>
  <c r="M28"/>
  <c r="K28"/>
  <c r="AN29"/>
  <c r="AL29"/>
  <c r="AJ29"/>
  <c r="AH29"/>
  <c r="N29"/>
  <c r="L29"/>
  <c r="AM30"/>
  <c r="AK30"/>
  <c r="AI30"/>
  <c r="M30"/>
  <c r="K30"/>
  <c r="AS32"/>
  <c r="AQ32"/>
  <c r="AO32"/>
  <c r="AE32"/>
  <c r="AC32"/>
  <c r="AR32"/>
  <c r="AP32"/>
  <c r="AD32"/>
  <c r="AN33"/>
  <c r="AL33"/>
  <c r="AJ33"/>
  <c r="AH33"/>
  <c r="N33"/>
  <c r="L33"/>
  <c r="AM33"/>
  <c r="AK33"/>
  <c r="AI33"/>
  <c r="M33"/>
  <c r="K33"/>
  <c r="AS36"/>
  <c r="AQ36"/>
  <c r="AO36"/>
  <c r="AE36"/>
  <c r="AC36"/>
  <c r="AR36"/>
  <c r="AP36"/>
  <c r="AD36"/>
  <c r="L4"/>
  <c r="N4"/>
  <c r="AH4"/>
  <c r="AJ4"/>
  <c r="AL4"/>
  <c r="AN4"/>
  <c r="R5"/>
  <c r="Q5" s="1"/>
  <c r="AF5" s="1"/>
  <c r="L6"/>
  <c r="N6"/>
  <c r="AH6"/>
  <c r="AJ6"/>
  <c r="AL6"/>
  <c r="AN6"/>
  <c r="R7"/>
  <c r="Q7" s="1"/>
  <c r="AF7" s="1"/>
  <c r="L8"/>
  <c r="N8"/>
  <c r="AH8"/>
  <c r="AJ8"/>
  <c r="AL8"/>
  <c r="AN8"/>
  <c r="R9"/>
  <c r="Q9" s="1"/>
  <c r="AF9" s="1"/>
  <c r="L10"/>
  <c r="N10"/>
  <c r="AH10"/>
  <c r="AJ10"/>
  <c r="AL10"/>
  <c r="AN10"/>
  <c r="R11"/>
  <c r="Q11" s="1"/>
  <c r="AF11" s="1"/>
  <c r="L12"/>
  <c r="N12"/>
  <c r="AH12"/>
  <c r="AJ12"/>
  <c r="AL12"/>
  <c r="AN12"/>
  <c r="R13"/>
  <c r="Q13" s="1"/>
  <c r="AF13" s="1"/>
  <c r="L14"/>
  <c r="N14"/>
  <c r="AH14"/>
  <c r="AJ14"/>
  <c r="AL14"/>
  <c r="AN14"/>
  <c r="R15"/>
  <c r="Q15" s="1"/>
  <c r="AF15" s="1"/>
  <c r="L16"/>
  <c r="N16"/>
  <c r="AH16"/>
  <c r="AJ16"/>
  <c r="AL16"/>
  <c r="AN16"/>
  <c r="R17"/>
  <c r="Q17" s="1"/>
  <c r="AF17" s="1"/>
  <c r="L18"/>
  <c r="N18"/>
  <c r="AH18"/>
  <c r="AJ18"/>
  <c r="AL18"/>
  <c r="AN18"/>
  <c r="R19"/>
  <c r="Q19" s="1"/>
  <c r="AF19" s="1"/>
  <c r="M21"/>
  <c r="R21"/>
  <c r="AI21"/>
  <c r="AM21"/>
  <c r="N22"/>
  <c r="AJ22"/>
  <c r="AN22"/>
  <c r="M23"/>
  <c r="R23"/>
  <c r="Q23" s="1"/>
  <c r="AI23"/>
  <c r="AM23"/>
  <c r="N24"/>
  <c r="AJ24"/>
  <c r="AN24"/>
  <c r="M25"/>
  <c r="R25"/>
  <c r="Q25" s="1"/>
  <c r="AI25"/>
  <c r="AM25"/>
  <c r="N26"/>
  <c r="AJ26"/>
  <c r="AN26"/>
  <c r="M27"/>
  <c r="R27"/>
  <c r="Q27" s="1"/>
  <c r="AI27"/>
  <c r="AM27"/>
  <c r="N28"/>
  <c r="AJ28"/>
  <c r="AN28"/>
  <c r="M29"/>
  <c r="R29"/>
  <c r="Q29" s="1"/>
  <c r="AI29"/>
  <c r="AM29"/>
  <c r="N30"/>
  <c r="AJ30"/>
  <c r="AN30"/>
  <c r="AN31"/>
  <c r="AL31"/>
  <c r="AJ31"/>
  <c r="AH31"/>
  <c r="N31"/>
  <c r="L31"/>
  <c r="AM31"/>
  <c r="AK31"/>
  <c r="AI31"/>
  <c r="M31"/>
  <c r="K31"/>
  <c r="AN35"/>
  <c r="AL35"/>
  <c r="AJ35"/>
  <c r="AH35"/>
  <c r="N35"/>
  <c r="L35"/>
  <c r="AM35"/>
  <c r="AK35"/>
  <c r="AI35"/>
  <c r="M35"/>
  <c r="K35"/>
  <c r="K4"/>
  <c r="M4"/>
  <c r="AI4"/>
  <c r="AK4"/>
  <c r="AM4"/>
  <c r="K6"/>
  <c r="M6"/>
  <c r="AI6"/>
  <c r="AK6"/>
  <c r="K8"/>
  <c r="M8"/>
  <c r="AI8"/>
  <c r="AK8"/>
  <c r="K10"/>
  <c r="M10"/>
  <c r="AI10"/>
  <c r="AK10"/>
  <c r="K12"/>
  <c r="AG12" s="1"/>
  <c r="M12"/>
  <c r="AI12"/>
  <c r="AK12"/>
  <c r="K14"/>
  <c r="M14"/>
  <c r="AI14"/>
  <c r="AK14"/>
  <c r="K16"/>
  <c r="AG16" s="1"/>
  <c r="M16"/>
  <c r="AI16"/>
  <c r="AK16"/>
  <c r="K18"/>
  <c r="M18"/>
  <c r="AI18"/>
  <c r="AK18"/>
  <c r="K21"/>
  <c r="AK21"/>
  <c r="L22"/>
  <c r="AH22"/>
  <c r="AL22"/>
  <c r="K23"/>
  <c r="AF23"/>
  <c r="AK23"/>
  <c r="L24"/>
  <c r="AH24"/>
  <c r="AL24"/>
  <c r="K25"/>
  <c r="AF25"/>
  <c r="AK25"/>
  <c r="L26"/>
  <c r="AH26"/>
  <c r="AL26"/>
  <c r="K27"/>
  <c r="AF27"/>
  <c r="AK27"/>
  <c r="L28"/>
  <c r="AH28"/>
  <c r="AL28"/>
  <c r="K29"/>
  <c r="AF29"/>
  <c r="AK29"/>
  <c r="L30"/>
  <c r="AH30"/>
  <c r="AL30"/>
  <c r="AF34"/>
  <c r="AR41"/>
  <c r="AP41"/>
  <c r="AD41"/>
  <c r="AS41"/>
  <c r="AQ41"/>
  <c r="AO41"/>
  <c r="AE41"/>
  <c r="AC41"/>
  <c r="AM42"/>
  <c r="AK42"/>
  <c r="AI42"/>
  <c r="M42"/>
  <c r="K42"/>
  <c r="AN42"/>
  <c r="AL42"/>
  <c r="AJ42"/>
  <c r="AH42"/>
  <c r="N42"/>
  <c r="L42"/>
  <c r="AR45"/>
  <c r="AP45"/>
  <c r="AD45"/>
  <c r="AS45"/>
  <c r="AQ45"/>
  <c r="AO45"/>
  <c r="AE45"/>
  <c r="AC45"/>
  <c r="AM46"/>
  <c r="AK46"/>
  <c r="AI46"/>
  <c r="M46"/>
  <c r="K46"/>
  <c r="AN46"/>
  <c r="AL46"/>
  <c r="AJ46"/>
  <c r="AH46"/>
  <c r="N46"/>
  <c r="L46"/>
  <c r="AR49"/>
  <c r="AP49"/>
  <c r="AD49"/>
  <c r="AS49"/>
  <c r="AQ49"/>
  <c r="AO49"/>
  <c r="AE49"/>
  <c r="AC49"/>
  <c r="AM50"/>
  <c r="AK50"/>
  <c r="AI50"/>
  <c r="M50"/>
  <c r="K50"/>
  <c r="AN50"/>
  <c r="AL50"/>
  <c r="AJ50"/>
  <c r="AH50"/>
  <c r="N50"/>
  <c r="L50"/>
  <c r="AR52"/>
  <c r="AP52"/>
  <c r="AD52"/>
  <c r="AS52"/>
  <c r="AQ52"/>
  <c r="AO52"/>
  <c r="AE52"/>
  <c r="AC52"/>
  <c r="R31"/>
  <c r="Q31" s="1"/>
  <c r="AF31" s="1"/>
  <c r="L32"/>
  <c r="N32"/>
  <c r="AH32"/>
  <c r="AJ32"/>
  <c r="AL32"/>
  <c r="AN32"/>
  <c r="R33"/>
  <c r="Q33" s="1"/>
  <c r="AF33" s="1"/>
  <c r="L34"/>
  <c r="N34"/>
  <c r="AH34"/>
  <c r="AJ34"/>
  <c r="AL34"/>
  <c r="AN34"/>
  <c r="R35"/>
  <c r="Q35" s="1"/>
  <c r="AF35" s="1"/>
  <c r="Q39"/>
  <c r="AM36"/>
  <c r="AK36"/>
  <c r="AI36"/>
  <c r="M36"/>
  <c r="K36"/>
  <c r="AN37"/>
  <c r="AL37"/>
  <c r="AJ37"/>
  <c r="AH37"/>
  <c r="N37"/>
  <c r="L37"/>
  <c r="AM39"/>
  <c r="AK39"/>
  <c r="AI39"/>
  <c r="M39"/>
  <c r="K39"/>
  <c r="AM40"/>
  <c r="AK40"/>
  <c r="AI40"/>
  <c r="M40"/>
  <c r="K40"/>
  <c r="AN40"/>
  <c r="AL40"/>
  <c r="AJ40"/>
  <c r="AH40"/>
  <c r="N40"/>
  <c r="L40"/>
  <c r="R40"/>
  <c r="S40"/>
  <c r="AM44"/>
  <c r="AK44"/>
  <c r="AI44"/>
  <c r="M44"/>
  <c r="K44"/>
  <c r="AN44"/>
  <c r="AL44"/>
  <c r="AJ44"/>
  <c r="AH44"/>
  <c r="N44"/>
  <c r="L44"/>
  <c r="AM48"/>
  <c r="AK48"/>
  <c r="AI48"/>
  <c r="M48"/>
  <c r="K48"/>
  <c r="AN48"/>
  <c r="AL48"/>
  <c r="AJ48"/>
  <c r="AH48"/>
  <c r="N48"/>
  <c r="L48"/>
  <c r="AN52"/>
  <c r="AL52"/>
  <c r="AJ52"/>
  <c r="AH52"/>
  <c r="N52"/>
  <c r="L52"/>
  <c r="AM52"/>
  <c r="AK52"/>
  <c r="AI52"/>
  <c r="M52"/>
  <c r="K52"/>
  <c r="K32"/>
  <c r="AG32" s="1"/>
  <c r="M32"/>
  <c r="AI32"/>
  <c r="AK32"/>
  <c r="K34"/>
  <c r="M34"/>
  <c r="AI34"/>
  <c r="AK34"/>
  <c r="N36"/>
  <c r="AJ36"/>
  <c r="AN36"/>
  <c r="M37"/>
  <c r="R37"/>
  <c r="Q37" s="1"/>
  <c r="AF37" s="1"/>
  <c r="AI37"/>
  <c r="AM37"/>
  <c r="N39"/>
  <c r="AF39"/>
  <c r="AJ39"/>
  <c r="AN39"/>
  <c r="AF43"/>
  <c r="AF47"/>
  <c r="AF51"/>
  <c r="K41"/>
  <c r="M41"/>
  <c r="AI41"/>
  <c r="AK41"/>
  <c r="AM41"/>
  <c r="S42"/>
  <c r="Q42" s="1"/>
  <c r="AF42" s="1"/>
  <c r="K43"/>
  <c r="M43"/>
  <c r="AI43"/>
  <c r="AK43"/>
  <c r="AM43"/>
  <c r="S44"/>
  <c r="Q44" s="1"/>
  <c r="AF44" s="1"/>
  <c r="K45"/>
  <c r="M45"/>
  <c r="AI45"/>
  <c r="AK45"/>
  <c r="AM45"/>
  <c r="S46"/>
  <c r="Q46" s="1"/>
  <c r="AF46" s="1"/>
  <c r="K47"/>
  <c r="M47"/>
  <c r="AI47"/>
  <c r="AK47"/>
  <c r="AM47"/>
  <c r="S48"/>
  <c r="Q48" s="1"/>
  <c r="AF48" s="1"/>
  <c r="K49"/>
  <c r="M49"/>
  <c r="AI49"/>
  <c r="AK49"/>
  <c r="AM49"/>
  <c r="S50"/>
  <c r="Q50" s="1"/>
  <c r="AF50" s="1"/>
  <c r="K51"/>
  <c r="M51"/>
  <c r="AI51"/>
  <c r="AK51"/>
  <c r="AM51"/>
  <c r="L41"/>
  <c r="N41"/>
  <c r="AH41"/>
  <c r="AJ41"/>
  <c r="AL41"/>
  <c r="L43"/>
  <c r="N43"/>
  <c r="AH43"/>
  <c r="AJ43"/>
  <c r="AL43"/>
  <c r="L45"/>
  <c r="N45"/>
  <c r="AH45"/>
  <c r="AJ45"/>
  <c r="AL45"/>
  <c r="L47"/>
  <c r="N47"/>
  <c r="AH47"/>
  <c r="AJ47"/>
  <c r="AL47"/>
  <c r="L49"/>
  <c r="N49"/>
  <c r="AH49"/>
  <c r="AJ49"/>
  <c r="AL49"/>
  <c r="L51"/>
  <c r="N51"/>
  <c r="AH51"/>
  <c r="AJ51"/>
  <c r="AL51"/>
  <c r="R11" i="57"/>
  <c r="S10"/>
  <c r="S8"/>
  <c r="S6"/>
  <c r="AG4" i="70"/>
  <c r="AE4"/>
  <c r="AC4"/>
  <c r="G4"/>
  <c r="E4"/>
  <c r="C4"/>
  <c r="AH4"/>
  <c r="AF4"/>
  <c r="AD4"/>
  <c r="H4"/>
  <c r="F4"/>
  <c r="D4"/>
  <c r="S11" i="67"/>
  <c r="R52" i="63"/>
  <c r="R50"/>
  <c r="R48"/>
  <c r="R46"/>
  <c r="R44"/>
  <c r="R42"/>
  <c r="R40"/>
  <c r="R53" s="1"/>
  <c r="R37"/>
  <c r="R35"/>
  <c r="R33"/>
  <c r="R31"/>
  <c r="R29"/>
  <c r="R27"/>
  <c r="R25"/>
  <c r="R23"/>
  <c r="R21"/>
  <c r="R18"/>
  <c r="R16"/>
  <c r="R14"/>
  <c r="R12"/>
  <c r="R10"/>
  <c r="R8"/>
  <c r="R6"/>
  <c r="R20" s="1"/>
  <c r="S4"/>
  <c r="S51"/>
  <c r="S49"/>
  <c r="S47"/>
  <c r="S45"/>
  <c r="S43"/>
  <c r="S41"/>
  <c r="S39"/>
  <c r="S53" s="1"/>
  <c r="S36"/>
  <c r="S34"/>
  <c r="S32"/>
  <c r="S30"/>
  <c r="S28"/>
  <c r="S26"/>
  <c r="S24"/>
  <c r="S22"/>
  <c r="S38" s="1"/>
  <c r="S19"/>
  <c r="S17"/>
  <c r="S15"/>
  <c r="S13"/>
  <c r="S11"/>
  <c r="S9"/>
  <c r="S7"/>
  <c r="S5"/>
  <c r="R4" i="61"/>
  <c r="R6"/>
  <c r="R7"/>
  <c r="R5"/>
  <c r="AB5" i="70"/>
  <c r="BD5"/>
  <c r="AB7"/>
  <c r="BD7"/>
  <c r="BE7" s="1"/>
  <c r="AB8"/>
  <c r="BD8"/>
  <c r="AB9"/>
  <c r="BD9"/>
  <c r="AB10"/>
  <c r="BD10"/>
  <c r="AB11"/>
  <c r="BD11"/>
  <c r="AB4"/>
  <c r="R9" i="54"/>
  <c r="R7"/>
  <c r="R5"/>
  <c r="R4"/>
  <c r="R8"/>
  <c r="R6"/>
  <c r="G4" i="68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A26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3"/>
  <c r="Q5" i="67"/>
  <c r="C4" i="68" s="1"/>
  <c r="Q6" i="67"/>
  <c r="C5" i="68" s="1"/>
  <c r="Q7" i="67"/>
  <c r="C6" i="68" s="1"/>
  <c r="Q8" i="67"/>
  <c r="C7" i="68" s="1"/>
  <c r="Q9" i="67"/>
  <c r="C8" i="68" s="1"/>
  <c r="Q10" i="67"/>
  <c r="C9" i="68" s="1"/>
  <c r="Q11" i="67"/>
  <c r="Q12"/>
  <c r="C11" i="68" s="1"/>
  <c r="Q13" i="67"/>
  <c r="C12" i="68" s="1"/>
  <c r="Q14" i="67"/>
  <c r="C13" i="68" s="1"/>
  <c r="Q15" i="67"/>
  <c r="C14" i="68" s="1"/>
  <c r="Q16" i="67"/>
  <c r="C15" i="68" s="1"/>
  <c r="Q17" i="67"/>
  <c r="C16" i="68" s="1"/>
  <c r="Q18" i="67"/>
  <c r="C17" i="68" s="1"/>
  <c r="Q19" i="67"/>
  <c r="C18" i="68" s="1"/>
  <c r="Q20" i="67"/>
  <c r="C19" i="68" s="1"/>
  <c r="Q21" i="67"/>
  <c r="C20" i="68" s="1"/>
  <c r="Q23" i="67"/>
  <c r="Q24"/>
  <c r="C22" i="68" s="1"/>
  <c r="Q25" i="67"/>
  <c r="C23" i="68" s="1"/>
  <c r="Q26" i="67"/>
  <c r="C24" i="68" s="1"/>
  <c r="Q27" i="67"/>
  <c r="C25" i="68" s="1"/>
  <c r="Q28" i="67"/>
  <c r="C26" i="68" s="1"/>
  <c r="Q4" i="67"/>
  <c r="H5" i="66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4"/>
  <c r="E5" i="67"/>
  <c r="O5" s="1"/>
  <c r="B4" i="68" s="1"/>
  <c r="E6" i="67"/>
  <c r="O6" s="1"/>
  <c r="E7"/>
  <c r="O7" s="1"/>
  <c r="B6" i="68" s="1"/>
  <c r="E8" i="67"/>
  <c r="O8" s="1"/>
  <c r="E9"/>
  <c r="O9" s="1"/>
  <c r="B8" i="68" s="1"/>
  <c r="E10" i="67"/>
  <c r="O10" s="1"/>
  <c r="E11"/>
  <c r="O11" s="1"/>
  <c r="B10" i="68" s="1"/>
  <c r="E12" i="67"/>
  <c r="O12" s="1"/>
  <c r="E13"/>
  <c r="O13" s="1"/>
  <c r="B12" i="68" s="1"/>
  <c r="E14" i="67"/>
  <c r="O14" s="1"/>
  <c r="E15"/>
  <c r="O15" s="1"/>
  <c r="B14" i="68" s="1"/>
  <c r="E16" i="67"/>
  <c r="O16" s="1"/>
  <c r="E17"/>
  <c r="O17" s="1"/>
  <c r="B16" i="68" s="1"/>
  <c r="E18" i="67"/>
  <c r="O18" s="1"/>
  <c r="E19"/>
  <c r="O19" s="1"/>
  <c r="B18" i="68" s="1"/>
  <c r="E20" i="67"/>
  <c r="O20" s="1"/>
  <c r="B19" i="68" s="1"/>
  <c r="E21" i="67"/>
  <c r="O21" s="1"/>
  <c r="B20" i="68" s="1"/>
  <c r="E23" i="67"/>
  <c r="O23" s="1"/>
  <c r="E24"/>
  <c r="O24" s="1"/>
  <c r="B22" i="68" s="1"/>
  <c r="E25" i="67"/>
  <c r="O25" s="1"/>
  <c r="B23" i="68" s="1"/>
  <c r="E26" i="67"/>
  <c r="O26" s="1"/>
  <c r="B24" i="68" s="1"/>
  <c r="E27" i="67"/>
  <c r="O27" s="1"/>
  <c r="B25" i="68" s="1"/>
  <c r="E28" i="67"/>
  <c r="O28" s="1"/>
  <c r="B26" i="68" s="1"/>
  <c r="E4" i="67"/>
  <c r="O4" s="1"/>
  <c r="B5"/>
  <c r="J5" s="1"/>
  <c r="E4" i="68" s="1"/>
  <c r="B6" i="67"/>
  <c r="J6" s="1"/>
  <c r="E5" i="68" s="1"/>
  <c r="B7" i="67"/>
  <c r="J7" s="1"/>
  <c r="E6" i="68" s="1"/>
  <c r="B8" i="67"/>
  <c r="J8" s="1"/>
  <c r="E7" i="68" s="1"/>
  <c r="B9" i="67"/>
  <c r="J9" s="1"/>
  <c r="E8" i="68" s="1"/>
  <c r="B10" i="67"/>
  <c r="J10" s="1"/>
  <c r="E9" i="68" s="1"/>
  <c r="B11" i="67"/>
  <c r="J11" s="1"/>
  <c r="E10" i="68" s="1"/>
  <c r="B12" i="67"/>
  <c r="J12" s="1"/>
  <c r="E11" i="68" s="1"/>
  <c r="B13" i="67"/>
  <c r="J13" s="1"/>
  <c r="E12" i="68" s="1"/>
  <c r="B14" i="67"/>
  <c r="J14" s="1"/>
  <c r="E13" i="68" s="1"/>
  <c r="B15" i="67"/>
  <c r="J15" s="1"/>
  <c r="E14" i="68" s="1"/>
  <c r="B16" i="67"/>
  <c r="J16" s="1"/>
  <c r="E15" i="68" s="1"/>
  <c r="B17" i="67"/>
  <c r="J17" s="1"/>
  <c r="E16" i="68" s="1"/>
  <c r="B18" i="67"/>
  <c r="J18" s="1"/>
  <c r="E17" i="68" s="1"/>
  <c r="B19" i="67"/>
  <c r="J19" s="1"/>
  <c r="E18" i="68" s="1"/>
  <c r="B20" i="67"/>
  <c r="J20" s="1"/>
  <c r="E19" i="68" s="1"/>
  <c r="B21" i="67"/>
  <c r="J21" s="1"/>
  <c r="E20" i="68" s="1"/>
  <c r="B23" i="67"/>
  <c r="J23" s="1"/>
  <c r="B24"/>
  <c r="J24" s="1"/>
  <c r="E22" i="68" s="1"/>
  <c r="B25" i="67"/>
  <c r="J25" s="1"/>
  <c r="E23" i="68" s="1"/>
  <c r="B26" i="67"/>
  <c r="J26" s="1"/>
  <c r="E24" i="68" s="1"/>
  <c r="B27" i="67"/>
  <c r="J27" s="1"/>
  <c r="E25" i="68" s="1"/>
  <c r="B28" i="67"/>
  <c r="J28" s="1"/>
  <c r="E26" i="68" s="1"/>
  <c r="B4" i="67"/>
  <c r="J4" s="1"/>
  <c r="G3" i="68"/>
  <c r="B78"/>
  <c r="B77"/>
  <c r="B76"/>
  <c r="B75"/>
  <c r="B74"/>
  <c r="B73"/>
  <c r="B72"/>
  <c r="B71"/>
  <c r="B70"/>
  <c r="B69"/>
  <c r="B68"/>
  <c r="G67"/>
  <c r="F67"/>
  <c r="E67"/>
  <c r="C67"/>
  <c r="B67"/>
  <c r="G66"/>
  <c r="F66"/>
  <c r="E66"/>
  <c r="C66"/>
  <c r="B66"/>
  <c r="G65"/>
  <c r="F65"/>
  <c r="E65"/>
  <c r="C65"/>
  <c r="B65"/>
  <c r="G64"/>
  <c r="F64"/>
  <c r="E64"/>
  <c r="C64"/>
  <c r="B64"/>
  <c r="G63"/>
  <c r="F63"/>
  <c r="E63"/>
  <c r="C63"/>
  <c r="B63"/>
  <c r="G62"/>
  <c r="F62"/>
  <c r="E62"/>
  <c r="C62"/>
  <c r="B62"/>
  <c r="G61"/>
  <c r="F61"/>
  <c r="E61"/>
  <c r="C61"/>
  <c r="B61"/>
  <c r="G60"/>
  <c r="F60"/>
  <c r="E60"/>
  <c r="C60"/>
  <c r="B60"/>
  <c r="G59"/>
  <c r="F59"/>
  <c r="E59"/>
  <c r="C59"/>
  <c r="B59"/>
  <c r="G58"/>
  <c r="F58"/>
  <c r="E58"/>
  <c r="C58"/>
  <c r="B58"/>
  <c r="G57"/>
  <c r="F57"/>
  <c r="E57"/>
  <c r="C57"/>
  <c r="B57"/>
  <c r="G56"/>
  <c r="F56"/>
  <c r="E56"/>
  <c r="C56"/>
  <c r="B56"/>
  <c r="G55"/>
  <c r="F55"/>
  <c r="E55"/>
  <c r="C55"/>
  <c r="B55"/>
  <c r="G54"/>
  <c r="F54"/>
  <c r="E54"/>
  <c r="C54"/>
  <c r="B54"/>
  <c r="G53"/>
  <c r="F53"/>
  <c r="E53"/>
  <c r="C53"/>
  <c r="B53"/>
  <c r="G52"/>
  <c r="F52"/>
  <c r="E52"/>
  <c r="C52"/>
  <c r="B52"/>
  <c r="G51"/>
  <c r="F51"/>
  <c r="E51"/>
  <c r="C51"/>
  <c r="B51"/>
  <c r="G50"/>
  <c r="F50"/>
  <c r="E50"/>
  <c r="C50"/>
  <c r="B50"/>
  <c r="G49"/>
  <c r="F49"/>
  <c r="E49"/>
  <c r="C49"/>
  <c r="B49"/>
  <c r="G48"/>
  <c r="F48"/>
  <c r="E48"/>
  <c r="C48"/>
  <c r="B48"/>
  <c r="G47"/>
  <c r="F47"/>
  <c r="E47"/>
  <c r="C47"/>
  <c r="B47"/>
  <c r="G46"/>
  <c r="F46"/>
  <c r="E46"/>
  <c r="C46"/>
  <c r="B46"/>
  <c r="G45"/>
  <c r="F45"/>
  <c r="E45"/>
  <c r="C45"/>
  <c r="B45"/>
  <c r="G44"/>
  <c r="F44"/>
  <c r="E44"/>
  <c r="C44"/>
  <c r="B44"/>
  <c r="G43"/>
  <c r="F43"/>
  <c r="E43"/>
  <c r="C43"/>
  <c r="B43"/>
  <c r="G42"/>
  <c r="F42"/>
  <c r="E42"/>
  <c r="C42"/>
  <c r="B42"/>
  <c r="G41"/>
  <c r="F41"/>
  <c r="E41"/>
  <c r="C41"/>
  <c r="B41"/>
  <c r="G40"/>
  <c r="F40"/>
  <c r="E40"/>
  <c r="C40"/>
  <c r="B40"/>
  <c r="G39"/>
  <c r="F39"/>
  <c r="E39"/>
  <c r="C39"/>
  <c r="B39"/>
  <c r="G38"/>
  <c r="F38"/>
  <c r="E38"/>
  <c r="C38"/>
  <c r="B38"/>
  <c r="G37"/>
  <c r="F37"/>
  <c r="E37"/>
  <c r="C37"/>
  <c r="B37"/>
  <c r="G36"/>
  <c r="F36"/>
  <c r="E36"/>
  <c r="C36"/>
  <c r="B36"/>
  <c r="G35"/>
  <c r="F35"/>
  <c r="E35"/>
  <c r="C35"/>
  <c r="B35"/>
  <c r="G34"/>
  <c r="F34"/>
  <c r="E34"/>
  <c r="C34"/>
  <c r="B34"/>
  <c r="G33"/>
  <c r="F33"/>
  <c r="E33"/>
  <c r="C33"/>
  <c r="B33"/>
  <c r="G32"/>
  <c r="F32"/>
  <c r="E32"/>
  <c r="C32"/>
  <c r="B32"/>
  <c r="G31"/>
  <c r="F31"/>
  <c r="E31"/>
  <c r="C31"/>
  <c r="B31"/>
  <c r="G30"/>
  <c r="F30"/>
  <c r="E30"/>
  <c r="C30"/>
  <c r="B30"/>
  <c r="G29"/>
  <c r="F29"/>
  <c r="E29"/>
  <c r="C29"/>
  <c r="B29"/>
  <c r="G28"/>
  <c r="F28"/>
  <c r="E28"/>
  <c r="C28"/>
  <c r="B28"/>
  <c r="G27"/>
  <c r="F27"/>
  <c r="E27"/>
  <c r="C27"/>
  <c r="B27"/>
  <c r="AN27" i="67"/>
  <c r="AJ27"/>
  <c r="N27"/>
  <c r="AL26"/>
  <c r="AH26"/>
  <c r="L26"/>
  <c r="AN25"/>
  <c r="AJ25"/>
  <c r="N25"/>
  <c r="AN24"/>
  <c r="AJ24"/>
  <c r="N24"/>
  <c r="AN23"/>
  <c r="AJ23"/>
  <c r="N23"/>
  <c r="AL21"/>
  <c r="AH21"/>
  <c r="L21"/>
  <c r="AN20"/>
  <c r="AJ20"/>
  <c r="N20"/>
  <c r="AN19"/>
  <c r="AL19"/>
  <c r="AJ19"/>
  <c r="AI19"/>
  <c r="AH19"/>
  <c r="AF19"/>
  <c r="F18" i="68" s="1"/>
  <c r="N19" i="67"/>
  <c r="M19"/>
  <c r="L19"/>
  <c r="K19"/>
  <c r="AN18"/>
  <c r="AL18"/>
  <c r="AJ18"/>
  <c r="AH18"/>
  <c r="N18"/>
  <c r="L18"/>
  <c r="AN17"/>
  <c r="AM17"/>
  <c r="AL17"/>
  <c r="AK17"/>
  <c r="AJ17"/>
  <c r="AI17"/>
  <c r="AH17"/>
  <c r="AF17"/>
  <c r="F16" i="68" s="1"/>
  <c r="N17" i="67"/>
  <c r="M17"/>
  <c r="L17"/>
  <c r="K17"/>
  <c r="AN16"/>
  <c r="AL16"/>
  <c r="AJ16"/>
  <c r="AH16"/>
  <c r="N16"/>
  <c r="L16"/>
  <c r="AN15"/>
  <c r="AM15"/>
  <c r="AL15"/>
  <c r="AK15"/>
  <c r="AJ15"/>
  <c r="AI15"/>
  <c r="AH15"/>
  <c r="AF15"/>
  <c r="F14" i="68" s="1"/>
  <c r="N15" i="67"/>
  <c r="M15"/>
  <c r="L15"/>
  <c r="K15"/>
  <c r="AN14"/>
  <c r="AL14"/>
  <c r="AJ14"/>
  <c r="AH14"/>
  <c r="N14"/>
  <c r="L14"/>
  <c r="AN13"/>
  <c r="AM13"/>
  <c r="AL13"/>
  <c r="AK13"/>
  <c r="AJ13"/>
  <c r="AI13"/>
  <c r="AH13"/>
  <c r="AF13"/>
  <c r="F12" i="68" s="1"/>
  <c r="N13" i="67"/>
  <c r="M13"/>
  <c r="L13"/>
  <c r="K13"/>
  <c r="AN12"/>
  <c r="AL12"/>
  <c r="AJ12"/>
  <c r="AH12"/>
  <c r="N12"/>
  <c r="L12"/>
  <c r="AN11"/>
  <c r="AM11"/>
  <c r="AL11"/>
  <c r="AK11"/>
  <c r="AJ11"/>
  <c r="AI11"/>
  <c r="AH11"/>
  <c r="AF11"/>
  <c r="N11"/>
  <c r="M11"/>
  <c r="L11"/>
  <c r="K11"/>
  <c r="AN10"/>
  <c r="AL10"/>
  <c r="AJ10"/>
  <c r="AH10"/>
  <c r="N10"/>
  <c r="L10"/>
  <c r="AN9"/>
  <c r="AM9"/>
  <c r="AL9"/>
  <c r="AK9"/>
  <c r="AJ9"/>
  <c r="AI9"/>
  <c r="AH9"/>
  <c r="AF9"/>
  <c r="F8" i="68" s="1"/>
  <c r="N9" i="67"/>
  <c r="M9"/>
  <c r="L9"/>
  <c r="K9"/>
  <c r="AN8"/>
  <c r="AL8"/>
  <c r="AJ8"/>
  <c r="AH8"/>
  <c r="N8"/>
  <c r="L8"/>
  <c r="AN7"/>
  <c r="AM7"/>
  <c r="AL7"/>
  <c r="AK7"/>
  <c r="AJ7"/>
  <c r="AI7"/>
  <c r="AH7"/>
  <c r="AF7"/>
  <c r="F6" i="68" s="1"/>
  <c r="N7" i="67"/>
  <c r="M7"/>
  <c r="L7"/>
  <c r="K7"/>
  <c r="AN6"/>
  <c r="AL6"/>
  <c r="AJ6"/>
  <c r="AH6"/>
  <c r="N6"/>
  <c r="L6"/>
  <c r="AN5"/>
  <c r="AM5"/>
  <c r="AL5"/>
  <c r="AK5"/>
  <c r="AJ5"/>
  <c r="AI5"/>
  <c r="AH5"/>
  <c r="AF5"/>
  <c r="F4" i="68" s="1"/>
  <c r="N5" i="67"/>
  <c r="M5"/>
  <c r="L5"/>
  <c r="K5"/>
  <c r="AN4"/>
  <c r="AL4"/>
  <c r="AJ4"/>
  <c r="AH4"/>
  <c r="N4"/>
  <c r="L4"/>
  <c r="B29" i="66"/>
  <c r="C29"/>
  <c r="D29"/>
  <c r="E29"/>
  <c r="F29"/>
  <c r="G29"/>
  <c r="H29"/>
  <c r="I29"/>
  <c r="J29"/>
  <c r="K29"/>
  <c r="L29"/>
  <c r="M29"/>
  <c r="N29"/>
  <c r="O29"/>
  <c r="P29"/>
  <c r="Q29"/>
  <c r="R29"/>
  <c r="S29"/>
  <c r="Y29"/>
  <c r="Z29"/>
  <c r="AA29"/>
  <c r="AB29"/>
  <c r="AC29"/>
  <c r="AD29"/>
  <c r="AE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A29"/>
  <c r="B22"/>
  <c r="C22"/>
  <c r="D22"/>
  <c r="E22"/>
  <c r="F22"/>
  <c r="G22"/>
  <c r="I22"/>
  <c r="J22"/>
  <c r="K22"/>
  <c r="L22"/>
  <c r="M22"/>
  <c r="N22"/>
  <c r="O22"/>
  <c r="P22"/>
  <c r="Q22"/>
  <c r="R22"/>
  <c r="S22"/>
  <c r="Y22"/>
  <c r="Z22"/>
  <c r="AA22"/>
  <c r="AB22"/>
  <c r="AC22"/>
  <c r="AD22"/>
  <c r="AE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A22"/>
  <c r="W28"/>
  <c r="U28" s="1"/>
  <c r="Y28"/>
  <c r="Z28"/>
  <c r="AA28"/>
  <c r="AB28"/>
  <c r="AC28"/>
  <c r="AD28"/>
  <c r="AE28"/>
  <c r="AF28"/>
  <c r="B5"/>
  <c r="C5"/>
  <c r="D5"/>
  <c r="E5"/>
  <c r="B6"/>
  <c r="C6"/>
  <c r="D6"/>
  <c r="E6"/>
  <c r="B7"/>
  <c r="C7"/>
  <c r="D7"/>
  <c r="E7"/>
  <c r="B8"/>
  <c r="C8"/>
  <c r="D8"/>
  <c r="E8"/>
  <c r="B9"/>
  <c r="C9"/>
  <c r="D9"/>
  <c r="E9"/>
  <c r="B10"/>
  <c r="C10"/>
  <c r="D10"/>
  <c r="E10"/>
  <c r="B11"/>
  <c r="C11"/>
  <c r="D11"/>
  <c r="E11"/>
  <c r="B12"/>
  <c r="C12"/>
  <c r="D12"/>
  <c r="E12"/>
  <c r="B13"/>
  <c r="C13"/>
  <c r="D13"/>
  <c r="E13"/>
  <c r="B14"/>
  <c r="C14"/>
  <c r="D14"/>
  <c r="E14"/>
  <c r="B15"/>
  <c r="C15"/>
  <c r="D15"/>
  <c r="E15"/>
  <c r="B16"/>
  <c r="C16"/>
  <c r="D16"/>
  <c r="E16"/>
  <c r="B17"/>
  <c r="C17"/>
  <c r="D17"/>
  <c r="E17"/>
  <c r="B18"/>
  <c r="C18"/>
  <c r="D18"/>
  <c r="E18"/>
  <c r="B19"/>
  <c r="C19"/>
  <c r="D19"/>
  <c r="E19"/>
  <c r="B20"/>
  <c r="C20"/>
  <c r="D20"/>
  <c r="E20"/>
  <c r="B21"/>
  <c r="C21"/>
  <c r="D21"/>
  <c r="E21"/>
  <c r="B23"/>
  <c r="C23"/>
  <c r="D23"/>
  <c r="E23"/>
  <c r="B24"/>
  <c r="C24"/>
  <c r="D24"/>
  <c r="E24"/>
  <c r="B25"/>
  <c r="C25"/>
  <c r="D25"/>
  <c r="E25"/>
  <c r="B26"/>
  <c r="C26"/>
  <c r="D26"/>
  <c r="E26"/>
  <c r="B27"/>
  <c r="C27"/>
  <c r="D27"/>
  <c r="E27"/>
  <c r="B28"/>
  <c r="C28"/>
  <c r="D28"/>
  <c r="E28"/>
  <c r="Y5"/>
  <c r="Z5"/>
  <c r="AA5"/>
  <c r="AB5"/>
  <c r="AC5"/>
  <c r="AD5"/>
  <c r="AE5"/>
  <c r="Y6"/>
  <c r="Z6"/>
  <c r="AA6"/>
  <c r="AB6"/>
  <c r="AC6"/>
  <c r="AD6"/>
  <c r="AE6"/>
  <c r="Y7"/>
  <c r="Z7"/>
  <c r="AA7"/>
  <c r="AB7"/>
  <c r="AC7"/>
  <c r="AD7"/>
  <c r="AE7"/>
  <c r="Y8"/>
  <c r="Z8"/>
  <c r="AA8"/>
  <c r="AB8"/>
  <c r="AC8"/>
  <c r="AD8"/>
  <c r="AE8"/>
  <c r="Y9"/>
  <c r="Z9"/>
  <c r="AA9"/>
  <c r="AB9"/>
  <c r="AC9"/>
  <c r="AD9"/>
  <c r="AE9"/>
  <c r="Y10"/>
  <c r="Z10"/>
  <c r="AA10"/>
  <c r="AB10"/>
  <c r="AC10"/>
  <c r="AD10"/>
  <c r="AE10"/>
  <c r="Y11"/>
  <c r="Z11"/>
  <c r="AA11"/>
  <c r="AB11"/>
  <c r="AC11"/>
  <c r="AD11"/>
  <c r="AE11"/>
  <c r="Y12"/>
  <c r="Z12"/>
  <c r="AA12"/>
  <c r="AB12"/>
  <c r="AC12"/>
  <c r="AD12"/>
  <c r="AE12"/>
  <c r="Y13"/>
  <c r="Z13"/>
  <c r="AA13"/>
  <c r="AB13"/>
  <c r="AC13"/>
  <c r="AD13"/>
  <c r="AE13"/>
  <c r="Y14"/>
  <c r="Z14"/>
  <c r="AA14"/>
  <c r="AB14"/>
  <c r="AC14"/>
  <c r="AD14"/>
  <c r="AE14"/>
  <c r="Y15"/>
  <c r="Z15"/>
  <c r="AA15"/>
  <c r="AB15"/>
  <c r="AC15"/>
  <c r="AD15"/>
  <c r="AE15"/>
  <c r="Y16"/>
  <c r="Z16"/>
  <c r="AA16"/>
  <c r="AB16"/>
  <c r="AC16"/>
  <c r="AD16"/>
  <c r="AE16"/>
  <c r="Y17"/>
  <c r="Z17"/>
  <c r="AA17"/>
  <c r="AB17"/>
  <c r="AC17"/>
  <c r="AD17"/>
  <c r="AE17"/>
  <c r="Y18"/>
  <c r="Z18"/>
  <c r="AA18"/>
  <c r="AB18"/>
  <c r="AC18"/>
  <c r="AD18"/>
  <c r="AE18"/>
  <c r="Y19"/>
  <c r="Z19"/>
  <c r="AA19"/>
  <c r="AB19"/>
  <c r="AC19"/>
  <c r="AD19"/>
  <c r="AE19"/>
  <c r="Y20"/>
  <c r="Z20"/>
  <c r="AA20"/>
  <c r="AB20"/>
  <c r="AC20"/>
  <c r="AD20"/>
  <c r="AE20"/>
  <c r="Y21"/>
  <c r="Z21"/>
  <c r="AA21"/>
  <c r="AB21"/>
  <c r="AC21"/>
  <c r="AD21"/>
  <c r="AE21"/>
  <c r="Y23"/>
  <c r="Z23"/>
  <c r="AA23"/>
  <c r="AB23"/>
  <c r="AC23"/>
  <c r="AD23"/>
  <c r="AE23"/>
  <c r="Y24"/>
  <c r="Z24"/>
  <c r="AA24"/>
  <c r="AB24"/>
  <c r="AC24"/>
  <c r="AD24"/>
  <c r="AE24"/>
  <c r="Y25"/>
  <c r="Z25"/>
  <c r="AA25"/>
  <c r="AB25"/>
  <c r="AC25"/>
  <c r="AD25"/>
  <c r="AE25"/>
  <c r="Y26"/>
  <c r="Z26"/>
  <c r="AA26"/>
  <c r="AB26"/>
  <c r="AC26"/>
  <c r="AD26"/>
  <c r="AE26"/>
  <c r="Y27"/>
  <c r="Z27"/>
  <c r="AA27"/>
  <c r="AB27"/>
  <c r="AC27"/>
  <c r="AD27"/>
  <c r="AE27"/>
  <c r="AE4"/>
  <c r="AD4"/>
  <c r="AC4"/>
  <c r="AB4"/>
  <c r="AA4"/>
  <c r="Z4"/>
  <c r="Y4"/>
  <c r="B4"/>
  <c r="W5"/>
  <c r="U5" s="1"/>
  <c r="W6"/>
  <c r="T6" s="1"/>
  <c r="W7"/>
  <c r="T7" s="1"/>
  <c r="W8"/>
  <c r="T8" s="1"/>
  <c r="W9"/>
  <c r="T9" s="1"/>
  <c r="W10"/>
  <c r="T10" s="1"/>
  <c r="W11"/>
  <c r="T11" s="1"/>
  <c r="W12"/>
  <c r="T12" s="1"/>
  <c r="W13"/>
  <c r="T13" s="1"/>
  <c r="W14"/>
  <c r="T14" s="1"/>
  <c r="W15"/>
  <c r="T15" s="1"/>
  <c r="W16"/>
  <c r="T16" s="1"/>
  <c r="W17"/>
  <c r="T17" s="1"/>
  <c r="W18"/>
  <c r="T18" s="1"/>
  <c r="W19"/>
  <c r="T19" s="1"/>
  <c r="W20"/>
  <c r="T20" s="1"/>
  <c r="W21"/>
  <c r="T21" s="1"/>
  <c r="W23"/>
  <c r="U23" s="1"/>
  <c r="U29" s="1"/>
  <c r="W24"/>
  <c r="U24" s="1"/>
  <c r="W25"/>
  <c r="U25" s="1"/>
  <c r="W26"/>
  <c r="U26" s="1"/>
  <c r="W27"/>
  <c r="U27" s="1"/>
  <c r="T4" i="49"/>
  <c r="W4" i="66"/>
  <c r="AJ4" s="1"/>
  <c r="E4"/>
  <c r="D4"/>
  <c r="C4"/>
  <c r="H22" i="49"/>
  <c r="J4" i="80" l="1"/>
  <c r="K4" s="1"/>
  <c r="L4" s="1"/>
  <c r="M4" s="1"/>
  <c r="J6"/>
  <c r="K6" s="1"/>
  <c r="L6" s="1"/>
  <c r="M6" s="1"/>
  <c r="I49"/>
  <c r="J49" s="1"/>
  <c r="K49" s="1"/>
  <c r="L49" s="1"/>
  <c r="M49" s="1"/>
  <c r="I41"/>
  <c r="J41" s="1"/>
  <c r="K41" s="1"/>
  <c r="L41" s="1"/>
  <c r="M41" s="1"/>
  <c r="I31"/>
  <c r="J31" s="1"/>
  <c r="K31" s="1"/>
  <c r="L31" s="1"/>
  <c r="M31" s="1"/>
  <c r="I43"/>
  <c r="J43" s="1"/>
  <c r="K43" s="1"/>
  <c r="L43" s="1"/>
  <c r="M43" s="1"/>
  <c r="I37"/>
  <c r="J37" s="1"/>
  <c r="K37" s="1"/>
  <c r="L37" s="1"/>
  <c r="M37" s="1"/>
  <c r="I33"/>
  <c r="J33" s="1"/>
  <c r="K33" s="1"/>
  <c r="L33" s="1"/>
  <c r="M33" s="1"/>
  <c r="I27"/>
  <c r="J27" s="1"/>
  <c r="K27" s="1"/>
  <c r="L27" s="1"/>
  <c r="M27" s="1"/>
  <c r="I23"/>
  <c r="J23" s="1"/>
  <c r="K23" s="1"/>
  <c r="L23" s="1"/>
  <c r="M23" s="1"/>
  <c r="I19"/>
  <c r="J19" s="1"/>
  <c r="K19" s="1"/>
  <c r="L19" s="1"/>
  <c r="M19" s="1"/>
  <c r="I15"/>
  <c r="J15" s="1"/>
  <c r="K15" s="1"/>
  <c r="L15" s="1"/>
  <c r="M15" s="1"/>
  <c r="I11"/>
  <c r="J11" s="1"/>
  <c r="K11" s="1"/>
  <c r="L11" s="1"/>
  <c r="M11" s="1"/>
  <c r="K7"/>
  <c r="L7" s="1"/>
  <c r="M7" s="1"/>
  <c r="AY8" i="71" s="1"/>
  <c r="AZ8"/>
  <c r="I45" i="80"/>
  <c r="J45" s="1"/>
  <c r="K45" s="1"/>
  <c r="L45" s="1"/>
  <c r="M45" s="1"/>
  <c r="I47"/>
  <c r="J47" s="1"/>
  <c r="K47" s="1"/>
  <c r="L47" s="1"/>
  <c r="M47" s="1"/>
  <c r="I39"/>
  <c r="J39" s="1"/>
  <c r="K39" s="1"/>
  <c r="L39" s="1"/>
  <c r="M39" s="1"/>
  <c r="I35"/>
  <c r="J35" s="1"/>
  <c r="K35" s="1"/>
  <c r="L35" s="1"/>
  <c r="M35" s="1"/>
  <c r="I29"/>
  <c r="J29" s="1"/>
  <c r="K29" s="1"/>
  <c r="L29" s="1"/>
  <c r="M29" s="1"/>
  <c r="I25"/>
  <c r="J25" s="1"/>
  <c r="K25" s="1"/>
  <c r="L25" s="1"/>
  <c r="M25" s="1"/>
  <c r="I21"/>
  <c r="J21" s="1"/>
  <c r="K21" s="1"/>
  <c r="L21" s="1"/>
  <c r="M21" s="1"/>
  <c r="I17"/>
  <c r="J17" s="1"/>
  <c r="K17" s="1"/>
  <c r="L17" s="1"/>
  <c r="M17" s="1"/>
  <c r="I13"/>
  <c r="J13" s="1"/>
  <c r="K13" s="1"/>
  <c r="L13" s="1"/>
  <c r="M13" s="1"/>
  <c r="I9"/>
  <c r="J9" s="1"/>
  <c r="K9" s="1"/>
  <c r="L9" s="1"/>
  <c r="M9" s="1"/>
  <c r="J8" i="82"/>
  <c r="AT9" i="81" s="1"/>
  <c r="AT13"/>
  <c r="AT17"/>
  <c r="AT21"/>
  <c r="J10" i="82"/>
  <c r="AT11" i="81" s="1"/>
  <c r="AT15"/>
  <c r="AT19"/>
  <c r="AA8"/>
  <c r="AA12"/>
  <c r="AA16"/>
  <c r="AA20"/>
  <c r="AA5"/>
  <c r="BI20"/>
  <c r="BI16"/>
  <c r="BI12"/>
  <c r="BI8"/>
  <c r="AA6"/>
  <c r="AA10"/>
  <c r="BI10" s="1"/>
  <c r="AA14"/>
  <c r="BI14" s="1"/>
  <c r="AA18"/>
  <c r="BI18" s="1"/>
  <c r="BH4"/>
  <c r="K5" i="82"/>
  <c r="L5" s="1"/>
  <c r="M5" s="1"/>
  <c r="AS6" i="81" s="1"/>
  <c r="BH6" s="1"/>
  <c r="BI6" s="1"/>
  <c r="AT6"/>
  <c r="K6" i="82"/>
  <c r="L6" s="1"/>
  <c r="M6" s="1"/>
  <c r="AS7" i="81" s="1"/>
  <c r="BH7" s="1"/>
  <c r="BI7" s="1"/>
  <c r="AT7"/>
  <c r="K4" i="82"/>
  <c r="L4" s="1"/>
  <c r="M4" s="1"/>
  <c r="AS5" i="81" s="1"/>
  <c r="BH5" s="1"/>
  <c r="BI5" s="1"/>
  <c r="J48" i="80"/>
  <c r="K48" s="1"/>
  <c r="L48" s="1"/>
  <c r="M48" s="1"/>
  <c r="C3" i="68"/>
  <c r="D3" s="1"/>
  <c r="Q22" i="67"/>
  <c r="Q29"/>
  <c r="E3" i="68"/>
  <c r="J22" i="67"/>
  <c r="B3" i="68"/>
  <c r="O22" i="67"/>
  <c r="J29"/>
  <c r="O29"/>
  <c r="AS27" i="78"/>
  <c r="AQ27"/>
  <c r="AO27"/>
  <c r="AE27"/>
  <c r="AC27"/>
  <c r="AR27"/>
  <c r="AP27"/>
  <c r="AD27"/>
  <c r="AS25"/>
  <c r="AQ25"/>
  <c r="AO25"/>
  <c r="AE25"/>
  <c r="AC25"/>
  <c r="AR25"/>
  <c r="AP25"/>
  <c r="AD25"/>
  <c r="AS20"/>
  <c r="AQ20"/>
  <c r="AO20"/>
  <c r="AE20"/>
  <c r="AC20"/>
  <c r="AR20"/>
  <c r="AP20"/>
  <c r="AD20"/>
  <c r="AG20" s="1"/>
  <c r="AS18"/>
  <c r="AQ18"/>
  <c r="AO18"/>
  <c r="AE18"/>
  <c r="AC18"/>
  <c r="AR18"/>
  <c r="AP18"/>
  <c r="AD18"/>
  <c r="AG18" s="1"/>
  <c r="AR16"/>
  <c r="AP16"/>
  <c r="AD16"/>
  <c r="AQ16"/>
  <c r="AE16"/>
  <c r="AS16"/>
  <c r="AO16"/>
  <c r="AC16"/>
  <c r="AR12"/>
  <c r="AP12"/>
  <c r="AD12"/>
  <c r="AQ12"/>
  <c r="AE12"/>
  <c r="AS12"/>
  <c r="AO12"/>
  <c r="AC12"/>
  <c r="AS10"/>
  <c r="AQ10"/>
  <c r="AO10"/>
  <c r="AE10"/>
  <c r="AC10"/>
  <c r="AR10"/>
  <c r="AP10"/>
  <c r="AD10"/>
  <c r="AG10" s="1"/>
  <c r="AS8"/>
  <c r="AQ8"/>
  <c r="AO8"/>
  <c r="AE8"/>
  <c r="AC8"/>
  <c r="AR8"/>
  <c r="AP8"/>
  <c r="AD8"/>
  <c r="AG8" s="1"/>
  <c r="AS6"/>
  <c r="AQ6"/>
  <c r="AO6"/>
  <c r="AE6"/>
  <c r="AC6"/>
  <c r="AR6"/>
  <c r="AP6"/>
  <c r="AD6"/>
  <c r="AG6" s="1"/>
  <c r="AR14"/>
  <c r="AP14"/>
  <c r="AD14"/>
  <c r="AQ14"/>
  <c r="AE14"/>
  <c r="AS14"/>
  <c r="AO14"/>
  <c r="AC14"/>
  <c r="AG14" s="1"/>
  <c r="AR17"/>
  <c r="AP17"/>
  <c r="AD17"/>
  <c r="AS17"/>
  <c r="AQ17"/>
  <c r="AO17"/>
  <c r="AE17"/>
  <c r="AC17"/>
  <c r="AH29"/>
  <c r="K29"/>
  <c r="AS13"/>
  <c r="AQ13"/>
  <c r="AO13"/>
  <c r="AE13"/>
  <c r="AC13"/>
  <c r="AR13"/>
  <c r="AP13"/>
  <c r="AD13"/>
  <c r="AG13" s="1"/>
  <c r="AR7"/>
  <c r="AP7"/>
  <c r="AD7"/>
  <c r="AS7"/>
  <c r="AQ7"/>
  <c r="AO7"/>
  <c r="AE7"/>
  <c r="AC7"/>
  <c r="AG19"/>
  <c r="AG17"/>
  <c r="AG25"/>
  <c r="AG15"/>
  <c r="AG16"/>
  <c r="AG9"/>
  <c r="AG7"/>
  <c r="AG5"/>
  <c r="S22"/>
  <c r="Q23"/>
  <c r="L29"/>
  <c r="AL29"/>
  <c r="AI29"/>
  <c r="AM29"/>
  <c r="R22"/>
  <c r="N22"/>
  <c r="AJ22"/>
  <c r="AN22"/>
  <c r="M22"/>
  <c r="AK22"/>
  <c r="AR26"/>
  <c r="AP26"/>
  <c r="AD26"/>
  <c r="AS26"/>
  <c r="AQ26"/>
  <c r="AO26"/>
  <c r="AE26"/>
  <c r="AC26"/>
  <c r="AR21"/>
  <c r="AP21"/>
  <c r="AD21"/>
  <c r="AG21" s="1"/>
  <c r="AS21"/>
  <c r="AQ21"/>
  <c r="AO21"/>
  <c r="AE21"/>
  <c r="AC21"/>
  <c r="AR11"/>
  <c r="AP11"/>
  <c r="AD11"/>
  <c r="AG11" s="1"/>
  <c r="AS11"/>
  <c r="AQ11"/>
  <c r="AO11"/>
  <c r="AE11"/>
  <c r="AC11"/>
  <c r="AH22"/>
  <c r="K22"/>
  <c r="AG28"/>
  <c r="AG26"/>
  <c r="AG24"/>
  <c r="AG12"/>
  <c r="AG27"/>
  <c r="N29"/>
  <c r="AJ29"/>
  <c r="AN29"/>
  <c r="M29"/>
  <c r="AK29"/>
  <c r="Q4"/>
  <c r="L22"/>
  <c r="AL22"/>
  <c r="AI22"/>
  <c r="AM22"/>
  <c r="BE4" i="77"/>
  <c r="BE10" s="1"/>
  <c r="R10" i="54"/>
  <c r="AR7" i="76"/>
  <c r="AP7"/>
  <c r="AD7"/>
  <c r="AS7"/>
  <c r="AQ7"/>
  <c r="AO7"/>
  <c r="AE7"/>
  <c r="AC7"/>
  <c r="AS4"/>
  <c r="AQ4"/>
  <c r="AO4"/>
  <c r="AE4"/>
  <c r="AC4"/>
  <c r="AR4"/>
  <c r="AP4"/>
  <c r="AD4"/>
  <c r="AR9"/>
  <c r="AP9"/>
  <c r="AD9"/>
  <c r="AS9"/>
  <c r="AQ9"/>
  <c r="AO9"/>
  <c r="AE9"/>
  <c r="AG9" s="1"/>
  <c r="AC9"/>
  <c r="AR5"/>
  <c r="AP5"/>
  <c r="AD5"/>
  <c r="AS5"/>
  <c r="AQ5"/>
  <c r="AO5"/>
  <c r="AE5"/>
  <c r="AC5"/>
  <c r="AG8"/>
  <c r="AG7"/>
  <c r="AG4"/>
  <c r="AS6"/>
  <c r="AQ6"/>
  <c r="AO6"/>
  <c r="AE6"/>
  <c r="AC6"/>
  <c r="AG6" s="1"/>
  <c r="AR6"/>
  <c r="AP6"/>
  <c r="AD6"/>
  <c r="AG5"/>
  <c r="R11" i="55"/>
  <c r="AS5" i="75"/>
  <c r="AQ5"/>
  <c r="AO5"/>
  <c r="AE5"/>
  <c r="AC5"/>
  <c r="AR5"/>
  <c r="AP5"/>
  <c r="AD5"/>
  <c r="AS7"/>
  <c r="AQ7"/>
  <c r="AO7"/>
  <c r="AE7"/>
  <c r="AC7"/>
  <c r="AR7"/>
  <c r="AP7"/>
  <c r="AD7"/>
  <c r="AS9"/>
  <c r="AQ9"/>
  <c r="AO9"/>
  <c r="AE9"/>
  <c r="AC9"/>
  <c r="AR9"/>
  <c r="AP9"/>
  <c r="AD9"/>
  <c r="AG10"/>
  <c r="AG6"/>
  <c r="AG5"/>
  <c r="AF4"/>
  <c r="AR8"/>
  <c r="AP8"/>
  <c r="AD8"/>
  <c r="AS8"/>
  <c r="AQ8"/>
  <c r="AO8"/>
  <c r="AE8"/>
  <c r="AC8"/>
  <c r="AG8" s="1"/>
  <c r="AG7"/>
  <c r="AG9"/>
  <c r="S11" i="57"/>
  <c r="AR8" i="74"/>
  <c r="AP8"/>
  <c r="AD8"/>
  <c r="AS8"/>
  <c r="AQ8"/>
  <c r="AO8"/>
  <c r="AE8"/>
  <c r="AC8"/>
  <c r="AR10"/>
  <c r="AP10"/>
  <c r="AD10"/>
  <c r="AS10"/>
  <c r="AQ10"/>
  <c r="AO10"/>
  <c r="AE10"/>
  <c r="AC10"/>
  <c r="AR6"/>
  <c r="AP6"/>
  <c r="AD6"/>
  <c r="AS6"/>
  <c r="AQ6"/>
  <c r="AO6"/>
  <c r="AE6"/>
  <c r="AC6"/>
  <c r="AG6" s="1"/>
  <c r="AG9"/>
  <c r="AG5"/>
  <c r="AG10"/>
  <c r="AG8"/>
  <c r="Q4"/>
  <c r="AS7"/>
  <c r="AQ7"/>
  <c r="AO7"/>
  <c r="AE7"/>
  <c r="AC7"/>
  <c r="AR7"/>
  <c r="AP7"/>
  <c r="AD7"/>
  <c r="AG7" s="1"/>
  <c r="R24" i="59"/>
  <c r="AR23" i="73"/>
  <c r="AP23"/>
  <c r="AD23"/>
  <c r="AS23"/>
  <c r="AQ23"/>
  <c r="AO23"/>
  <c r="AE23"/>
  <c r="AC23"/>
  <c r="AG23" s="1"/>
  <c r="AR19"/>
  <c r="AP19"/>
  <c r="AD19"/>
  <c r="AS19"/>
  <c r="AQ19"/>
  <c r="AO19"/>
  <c r="AE19"/>
  <c r="AC19"/>
  <c r="AG19" s="1"/>
  <c r="AR15"/>
  <c r="AP15"/>
  <c r="AD15"/>
  <c r="AS15"/>
  <c r="AQ15"/>
  <c r="AO15"/>
  <c r="AE15"/>
  <c r="AC15"/>
  <c r="AG15" s="1"/>
  <c r="AR21"/>
  <c r="AP21"/>
  <c r="AD21"/>
  <c r="AS21"/>
  <c r="AQ21"/>
  <c r="AO21"/>
  <c r="AE21"/>
  <c r="AC21"/>
  <c r="AG21" s="1"/>
  <c r="AR17"/>
  <c r="AP17"/>
  <c r="AD17"/>
  <c r="AS17"/>
  <c r="AQ17"/>
  <c r="AO17"/>
  <c r="AE17"/>
  <c r="AC17"/>
  <c r="AG17" s="1"/>
  <c r="AR13"/>
  <c r="AP13"/>
  <c r="AD13"/>
  <c r="AS13"/>
  <c r="AQ13"/>
  <c r="AO13"/>
  <c r="AE13"/>
  <c r="AC13"/>
  <c r="AG13" s="1"/>
  <c r="AS6"/>
  <c r="AQ6"/>
  <c r="AO6"/>
  <c r="AP6"/>
  <c r="AE6"/>
  <c r="AC6"/>
  <c r="AG6" s="1"/>
  <c r="AR6"/>
  <c r="AD6"/>
  <c r="AR11"/>
  <c r="AP11"/>
  <c r="AD11"/>
  <c r="AS11"/>
  <c r="AO11"/>
  <c r="AC11"/>
  <c r="AG11" s="1"/>
  <c r="AQ11"/>
  <c r="AE11"/>
  <c r="AR7"/>
  <c r="AP7"/>
  <c r="AD7"/>
  <c r="AS7"/>
  <c r="AO7"/>
  <c r="AC7"/>
  <c r="AG7" s="1"/>
  <c r="AQ7"/>
  <c r="AE7"/>
  <c r="AR9"/>
  <c r="AP9"/>
  <c r="AD9"/>
  <c r="AG9" s="1"/>
  <c r="AS9"/>
  <c r="AO9"/>
  <c r="AC9"/>
  <c r="AQ9"/>
  <c r="AE9"/>
  <c r="AS20"/>
  <c r="AQ20"/>
  <c r="AO20"/>
  <c r="AE20"/>
  <c r="AC20"/>
  <c r="AG20" s="1"/>
  <c r="AR20"/>
  <c r="AP20"/>
  <c r="AD20"/>
  <c r="AS16"/>
  <c r="AQ16"/>
  <c r="AO16"/>
  <c r="AE16"/>
  <c r="AC16"/>
  <c r="AG16" s="1"/>
  <c r="AR16"/>
  <c r="AP16"/>
  <c r="AD16"/>
  <c r="AS12"/>
  <c r="AQ12"/>
  <c r="AO12"/>
  <c r="AE12"/>
  <c r="AC12"/>
  <c r="AG12" s="1"/>
  <c r="AR12"/>
  <c r="AP12"/>
  <c r="AD12"/>
  <c r="AS10"/>
  <c r="AQ10"/>
  <c r="AO10"/>
  <c r="AE10"/>
  <c r="AC10"/>
  <c r="AP10"/>
  <c r="AD10"/>
  <c r="AR10"/>
  <c r="AS8"/>
  <c r="AQ8"/>
  <c r="AO8"/>
  <c r="AE8"/>
  <c r="AC8"/>
  <c r="AG8" s="1"/>
  <c r="AP8"/>
  <c r="AD8"/>
  <c r="AR8"/>
  <c r="AG5"/>
  <c r="AG10"/>
  <c r="Q4"/>
  <c r="R8" i="61"/>
  <c r="AS6" i="72"/>
  <c r="AQ6"/>
  <c r="AO6"/>
  <c r="AE6"/>
  <c r="AC6"/>
  <c r="AR6"/>
  <c r="AP6"/>
  <c r="AD6"/>
  <c r="AR7"/>
  <c r="AP7"/>
  <c r="AD7"/>
  <c r="AS7"/>
  <c r="AQ7"/>
  <c r="AO7"/>
  <c r="AE7"/>
  <c r="AC7"/>
  <c r="Q4"/>
  <c r="AG6"/>
  <c r="AR5"/>
  <c r="AP5"/>
  <c r="AD5"/>
  <c r="AS5"/>
  <c r="AQ5"/>
  <c r="AO5"/>
  <c r="AE5"/>
  <c r="AC5"/>
  <c r="AG5"/>
  <c r="AG7"/>
  <c r="S20" i="63"/>
  <c r="R38"/>
  <c r="AQ8" i="71"/>
  <c r="AS8"/>
  <c r="AC8"/>
  <c r="AO8"/>
  <c r="AP8"/>
  <c r="AD8"/>
  <c r="AR8"/>
  <c r="AE8"/>
  <c r="AS50"/>
  <c r="AQ50"/>
  <c r="AO50"/>
  <c r="AE50"/>
  <c r="AC50"/>
  <c r="AR50"/>
  <c r="AP50"/>
  <c r="AD50"/>
  <c r="AS48"/>
  <c r="AQ48"/>
  <c r="AO48"/>
  <c r="AE48"/>
  <c r="AC48"/>
  <c r="AR48"/>
  <c r="AP48"/>
  <c r="AD48"/>
  <c r="AS46"/>
  <c r="AQ46"/>
  <c r="AO46"/>
  <c r="AE46"/>
  <c r="AC46"/>
  <c r="AR46"/>
  <c r="AP46"/>
  <c r="AD46"/>
  <c r="AS44"/>
  <c r="AQ44"/>
  <c r="AO44"/>
  <c r="AE44"/>
  <c r="AC44"/>
  <c r="AR44"/>
  <c r="AP44"/>
  <c r="AD44"/>
  <c r="AS42"/>
  <c r="AQ42"/>
  <c r="AO42"/>
  <c r="AE42"/>
  <c r="AC42"/>
  <c r="AR42"/>
  <c r="AP42"/>
  <c r="AD42"/>
  <c r="AR37"/>
  <c r="AP37"/>
  <c r="AD37"/>
  <c r="AQ37"/>
  <c r="AE37"/>
  <c r="AS37"/>
  <c r="AO37"/>
  <c r="AC37"/>
  <c r="AR33"/>
  <c r="AP33"/>
  <c r="AD33"/>
  <c r="AS33"/>
  <c r="AQ33"/>
  <c r="AO33"/>
  <c r="AE33"/>
  <c r="AC33"/>
  <c r="AR19"/>
  <c r="AP19"/>
  <c r="AD19"/>
  <c r="AS19"/>
  <c r="AQ19"/>
  <c r="AO19"/>
  <c r="AE19"/>
  <c r="AC19"/>
  <c r="AR15"/>
  <c r="AP15"/>
  <c r="AD15"/>
  <c r="AS15"/>
  <c r="AQ15"/>
  <c r="AO15"/>
  <c r="AE15"/>
  <c r="AC15"/>
  <c r="AR11"/>
  <c r="AP11"/>
  <c r="AD11"/>
  <c r="AS11"/>
  <c r="AQ11"/>
  <c r="AO11"/>
  <c r="AE11"/>
  <c r="AC11"/>
  <c r="AR7"/>
  <c r="AP7"/>
  <c r="AD7"/>
  <c r="AS7"/>
  <c r="AQ7"/>
  <c r="AO7"/>
  <c r="AE7"/>
  <c r="AC7"/>
  <c r="AR35"/>
  <c r="AP35"/>
  <c r="AQ35"/>
  <c r="AD35"/>
  <c r="AS35"/>
  <c r="AO35"/>
  <c r="AE35"/>
  <c r="AC35"/>
  <c r="AR31"/>
  <c r="AP31"/>
  <c r="AD31"/>
  <c r="AS31"/>
  <c r="AQ31"/>
  <c r="AO31"/>
  <c r="AE31"/>
  <c r="AC31"/>
  <c r="AR17"/>
  <c r="AP17"/>
  <c r="AD17"/>
  <c r="AS17"/>
  <c r="AQ17"/>
  <c r="AO17"/>
  <c r="AE17"/>
  <c r="AC17"/>
  <c r="AR13"/>
  <c r="AP13"/>
  <c r="AD13"/>
  <c r="AS13"/>
  <c r="AQ13"/>
  <c r="AO13"/>
  <c r="AE13"/>
  <c r="AC13"/>
  <c r="AR9"/>
  <c r="AP9"/>
  <c r="AD9"/>
  <c r="AS9"/>
  <c r="AQ9"/>
  <c r="AO9"/>
  <c r="AE9"/>
  <c r="AC9"/>
  <c r="AR5"/>
  <c r="AP5"/>
  <c r="AD5"/>
  <c r="AS5"/>
  <c r="AQ5"/>
  <c r="AO5"/>
  <c r="AE5"/>
  <c r="AC5"/>
  <c r="AG37"/>
  <c r="AR47"/>
  <c r="AP47"/>
  <c r="AD47"/>
  <c r="AS47"/>
  <c r="AQ47"/>
  <c r="AO47"/>
  <c r="AE47"/>
  <c r="AC47"/>
  <c r="AS4"/>
  <c r="AQ4"/>
  <c r="AO4"/>
  <c r="AE4"/>
  <c r="AC4"/>
  <c r="AR4"/>
  <c r="AP4"/>
  <c r="AD4"/>
  <c r="AS28"/>
  <c r="AQ28"/>
  <c r="AO28"/>
  <c r="AE28"/>
  <c r="AC28"/>
  <c r="AP28"/>
  <c r="AD28"/>
  <c r="AR28"/>
  <c r="AS18"/>
  <c r="AQ18"/>
  <c r="AO18"/>
  <c r="AE18"/>
  <c r="AC18"/>
  <c r="AR18"/>
  <c r="AP18"/>
  <c r="AD18"/>
  <c r="AS14"/>
  <c r="AQ14"/>
  <c r="AO14"/>
  <c r="AE14"/>
  <c r="AC14"/>
  <c r="AR14"/>
  <c r="AP14"/>
  <c r="AD14"/>
  <c r="AS10"/>
  <c r="AQ10"/>
  <c r="AO10"/>
  <c r="AE10"/>
  <c r="AC10"/>
  <c r="AR10"/>
  <c r="AP10"/>
  <c r="AD10"/>
  <c r="AS6"/>
  <c r="AQ6"/>
  <c r="AO6"/>
  <c r="AE6"/>
  <c r="AC6"/>
  <c r="AR6"/>
  <c r="AP6"/>
  <c r="AD6"/>
  <c r="AG49"/>
  <c r="AG47"/>
  <c r="AG45"/>
  <c r="AG41"/>
  <c r="AG52"/>
  <c r="AG44"/>
  <c r="Q40"/>
  <c r="AF40" s="1"/>
  <c r="AG36"/>
  <c r="AG46"/>
  <c r="AG31"/>
  <c r="AG30"/>
  <c r="AG26"/>
  <c r="AG22"/>
  <c r="AG17"/>
  <c r="AG9"/>
  <c r="AG15"/>
  <c r="AG7"/>
  <c r="AR51"/>
  <c r="AP51"/>
  <c r="AD51"/>
  <c r="AS51"/>
  <c r="AQ51"/>
  <c r="AO51"/>
  <c r="AE51"/>
  <c r="AC51"/>
  <c r="AG51" s="1"/>
  <c r="AR43"/>
  <c r="AP43"/>
  <c r="AD43"/>
  <c r="AS43"/>
  <c r="AQ43"/>
  <c r="AO43"/>
  <c r="AE43"/>
  <c r="AC43"/>
  <c r="AG43" s="1"/>
  <c r="AS39"/>
  <c r="AQ39"/>
  <c r="AO39"/>
  <c r="AE39"/>
  <c r="AC39"/>
  <c r="AR39"/>
  <c r="AP39"/>
  <c r="AD39"/>
  <c r="AS34"/>
  <c r="AQ34"/>
  <c r="AO34"/>
  <c r="AE34"/>
  <c r="AC34"/>
  <c r="AR34"/>
  <c r="AP34"/>
  <c r="AD34"/>
  <c r="AG34" s="1"/>
  <c r="AR29"/>
  <c r="AP29"/>
  <c r="AD29"/>
  <c r="AS29"/>
  <c r="AO29"/>
  <c r="AC29"/>
  <c r="AG29" s="1"/>
  <c r="AQ29"/>
  <c r="AE29"/>
  <c r="AR27"/>
  <c r="AP27"/>
  <c r="AD27"/>
  <c r="AS27"/>
  <c r="AO27"/>
  <c r="AC27"/>
  <c r="AG27" s="1"/>
  <c r="AQ27"/>
  <c r="AE27"/>
  <c r="AR25"/>
  <c r="AP25"/>
  <c r="AD25"/>
  <c r="AS25"/>
  <c r="AO25"/>
  <c r="AC25"/>
  <c r="AG25" s="1"/>
  <c r="AQ25"/>
  <c r="AE25"/>
  <c r="AR23"/>
  <c r="AP23"/>
  <c r="AD23"/>
  <c r="AS23"/>
  <c r="AO23"/>
  <c r="AC23"/>
  <c r="AG23" s="1"/>
  <c r="AQ23"/>
  <c r="AE23"/>
  <c r="Q21"/>
  <c r="AS24"/>
  <c r="AQ24"/>
  <c r="AO24"/>
  <c r="AE24"/>
  <c r="AG24" s="1"/>
  <c r="AC24"/>
  <c r="AP24"/>
  <c r="AD24"/>
  <c r="AR24"/>
  <c r="AG48"/>
  <c r="AG50"/>
  <c r="AG42"/>
  <c r="AG18"/>
  <c r="AG14"/>
  <c r="AG10"/>
  <c r="AG6"/>
  <c r="AG35"/>
  <c r="AG33"/>
  <c r="AG28"/>
  <c r="AG13"/>
  <c r="AG5"/>
  <c r="AG19"/>
  <c r="AG11"/>
  <c r="BE5" i="70"/>
  <c r="BE11"/>
  <c r="BE10"/>
  <c r="BE9"/>
  <c r="BE8"/>
  <c r="BD4"/>
  <c r="D28" i="68"/>
  <c r="H28"/>
  <c r="D30"/>
  <c r="H30"/>
  <c r="D32"/>
  <c r="H32"/>
  <c r="D34"/>
  <c r="H34"/>
  <c r="D36"/>
  <c r="H36"/>
  <c r="D38"/>
  <c r="H38"/>
  <c r="D40"/>
  <c r="H40"/>
  <c r="D42"/>
  <c r="D46"/>
  <c r="D48"/>
  <c r="F10"/>
  <c r="H10" s="1"/>
  <c r="C10"/>
  <c r="BE4" i="70"/>
  <c r="N21" i="67"/>
  <c r="N22" s="1"/>
  <c r="AJ21"/>
  <c r="AJ22" s="1"/>
  <c r="AN21"/>
  <c r="AN22" s="1"/>
  <c r="L24"/>
  <c r="AH24"/>
  <c r="AL24"/>
  <c r="N26"/>
  <c r="N29" s="1"/>
  <c r="AJ26"/>
  <c r="AJ29" s="1"/>
  <c r="AN26"/>
  <c r="AN29" s="1"/>
  <c r="B21" i="68"/>
  <c r="B17"/>
  <c r="D17" s="1"/>
  <c r="B15"/>
  <c r="D15" s="1"/>
  <c r="B13"/>
  <c r="D13" s="1"/>
  <c r="B11"/>
  <c r="D11" s="1"/>
  <c r="B9"/>
  <c r="D9" s="1"/>
  <c r="B7"/>
  <c r="D7" s="1"/>
  <c r="B5"/>
  <c r="D5" s="1"/>
  <c r="E21"/>
  <c r="C21"/>
  <c r="D26"/>
  <c r="H18"/>
  <c r="H16"/>
  <c r="H14"/>
  <c r="H12"/>
  <c r="H8"/>
  <c r="H6"/>
  <c r="H4"/>
  <c r="D27"/>
  <c r="H27"/>
  <c r="D29"/>
  <c r="H29"/>
  <c r="D31"/>
  <c r="H31"/>
  <c r="D33"/>
  <c r="H33"/>
  <c r="D35"/>
  <c r="H35"/>
  <c r="D37"/>
  <c r="H37"/>
  <c r="D39"/>
  <c r="H39"/>
  <c r="D41"/>
  <c r="H41"/>
  <c r="D43"/>
  <c r="H43"/>
  <c r="D45"/>
  <c r="H45"/>
  <c r="D47"/>
  <c r="H47"/>
  <c r="D49"/>
  <c r="H49"/>
  <c r="D51"/>
  <c r="H51"/>
  <c r="D53"/>
  <c r="H53"/>
  <c r="D55"/>
  <c r="H55"/>
  <c r="D57"/>
  <c r="H57"/>
  <c r="D59"/>
  <c r="H59"/>
  <c r="D61"/>
  <c r="H61"/>
  <c r="D63"/>
  <c r="H63"/>
  <c r="D65"/>
  <c r="H65"/>
  <c r="D67"/>
  <c r="H67"/>
  <c r="AM27" i="67"/>
  <c r="AK27"/>
  <c r="AI27"/>
  <c r="M27"/>
  <c r="K27"/>
  <c r="AM25"/>
  <c r="AK25"/>
  <c r="AI25"/>
  <c r="M25"/>
  <c r="K25"/>
  <c r="AM23"/>
  <c r="AK23"/>
  <c r="AI23"/>
  <c r="M23"/>
  <c r="K23"/>
  <c r="AM20"/>
  <c r="AK20"/>
  <c r="AI20"/>
  <c r="M20"/>
  <c r="K20"/>
  <c r="D25" i="68"/>
  <c r="AF27" i="67"/>
  <c r="F25" i="68" s="1"/>
  <c r="H25" s="1"/>
  <c r="D23"/>
  <c r="AF25" i="67"/>
  <c r="F23" i="68" s="1"/>
  <c r="H23" s="1"/>
  <c r="AF23" i="67"/>
  <c r="D19" i="68"/>
  <c r="AF20" i="67"/>
  <c r="F19" i="68" s="1"/>
  <c r="H19" s="1"/>
  <c r="AO5" i="67"/>
  <c r="AQ5"/>
  <c r="AS5"/>
  <c r="AD5"/>
  <c r="AC5"/>
  <c r="AP5"/>
  <c r="AR5"/>
  <c r="AE5"/>
  <c r="AO7"/>
  <c r="AQ7"/>
  <c r="AS7"/>
  <c r="AD7"/>
  <c r="AC7"/>
  <c r="AP7"/>
  <c r="AR7"/>
  <c r="AE7"/>
  <c r="AO9"/>
  <c r="AQ9"/>
  <c r="AS9"/>
  <c r="AD9"/>
  <c r="AC9"/>
  <c r="AP9"/>
  <c r="AR9"/>
  <c r="AE9"/>
  <c r="AO11"/>
  <c r="AQ11"/>
  <c r="AS11"/>
  <c r="AD11"/>
  <c r="AC11"/>
  <c r="AP11"/>
  <c r="AR11"/>
  <c r="AE11"/>
  <c r="AO13"/>
  <c r="AQ13"/>
  <c r="AS13"/>
  <c r="AD13"/>
  <c r="AC13"/>
  <c r="AP13"/>
  <c r="AR13"/>
  <c r="AE13"/>
  <c r="AO15"/>
  <c r="AQ15"/>
  <c r="AS15"/>
  <c r="AD15"/>
  <c r="AC15"/>
  <c r="AP15"/>
  <c r="AR15"/>
  <c r="AE15"/>
  <c r="AO17"/>
  <c r="AQ17"/>
  <c r="AS17"/>
  <c r="AD17"/>
  <c r="AC17"/>
  <c r="AP17"/>
  <c r="AR17"/>
  <c r="AE17"/>
  <c r="AO19"/>
  <c r="AQ19"/>
  <c r="AS19"/>
  <c r="AD19"/>
  <c r="AC19"/>
  <c r="AP19"/>
  <c r="AR19"/>
  <c r="AE19"/>
  <c r="AN28"/>
  <c r="AL28"/>
  <c r="AJ28"/>
  <c r="AH28"/>
  <c r="N28"/>
  <c r="L28"/>
  <c r="AM28"/>
  <c r="AK28"/>
  <c r="AI28"/>
  <c r="M28"/>
  <c r="K28"/>
  <c r="AM26"/>
  <c r="AK26"/>
  <c r="AI26"/>
  <c r="M26"/>
  <c r="K26"/>
  <c r="AM24"/>
  <c r="AK24"/>
  <c r="AI24"/>
  <c r="M24"/>
  <c r="K24"/>
  <c r="AM21"/>
  <c r="AK21"/>
  <c r="AI21"/>
  <c r="M21"/>
  <c r="K21"/>
  <c r="AM19"/>
  <c r="AK19"/>
  <c r="D24" i="68"/>
  <c r="AF26" i="67"/>
  <c r="F24" i="68" s="1"/>
  <c r="H24" s="1"/>
  <c r="D22"/>
  <c r="AF24" i="67"/>
  <c r="F22" i="68" s="1"/>
  <c r="H22" s="1"/>
  <c r="D20"/>
  <c r="AF21" i="67"/>
  <c r="F20" i="68" s="1"/>
  <c r="H20" s="1"/>
  <c r="K4" i="67"/>
  <c r="M4"/>
  <c r="AF4"/>
  <c r="AI4"/>
  <c r="AK4"/>
  <c r="AM4"/>
  <c r="K6"/>
  <c r="M6"/>
  <c r="AF6"/>
  <c r="F5" i="68" s="1"/>
  <c r="H5" s="1"/>
  <c r="AI6" i="67"/>
  <c r="AK6"/>
  <c r="AM6"/>
  <c r="K8"/>
  <c r="M8"/>
  <c r="AF8"/>
  <c r="F7" i="68" s="1"/>
  <c r="H7" s="1"/>
  <c r="AI8" i="67"/>
  <c r="AK8"/>
  <c r="AM8"/>
  <c r="K10"/>
  <c r="M10"/>
  <c r="AF10"/>
  <c r="F9" i="68" s="1"/>
  <c r="H9" s="1"/>
  <c r="AI10" i="67"/>
  <c r="AK10"/>
  <c r="AM10"/>
  <c r="K12"/>
  <c r="M12"/>
  <c r="AF12"/>
  <c r="F11" i="68" s="1"/>
  <c r="H11" s="1"/>
  <c r="AI12" i="67"/>
  <c r="AK12"/>
  <c r="AM12"/>
  <c r="K14"/>
  <c r="M14"/>
  <c r="AF14"/>
  <c r="F13" i="68" s="1"/>
  <c r="H13" s="1"/>
  <c r="I13" s="1"/>
  <c r="AI14" i="67"/>
  <c r="AK14"/>
  <c r="AM14"/>
  <c r="K16"/>
  <c r="M16"/>
  <c r="AF16"/>
  <c r="F15" i="68" s="1"/>
  <c r="H15" s="1"/>
  <c r="AI16" i="67"/>
  <c r="AK16"/>
  <c r="AM16"/>
  <c r="K18"/>
  <c r="M18"/>
  <c r="AF18"/>
  <c r="F17" i="68" s="1"/>
  <c r="H17" s="1"/>
  <c r="AI18" i="67"/>
  <c r="AK18"/>
  <c r="AM18"/>
  <c r="L20"/>
  <c r="L22" s="1"/>
  <c r="AH20"/>
  <c r="AH22" s="1"/>
  <c r="AL20"/>
  <c r="AL22" s="1"/>
  <c r="L23"/>
  <c r="AH23"/>
  <c r="AL23"/>
  <c r="L25"/>
  <c r="AH25"/>
  <c r="AL25"/>
  <c r="L27"/>
  <c r="AH27"/>
  <c r="AL27"/>
  <c r="AF28"/>
  <c r="F26" i="68" s="1"/>
  <c r="H26" s="1"/>
  <c r="D18"/>
  <c r="D16"/>
  <c r="D14"/>
  <c r="D12"/>
  <c r="D10"/>
  <c r="D8"/>
  <c r="D6"/>
  <c r="D4"/>
  <c r="V5" i="66"/>
  <c r="T5"/>
  <c r="W29"/>
  <c r="T22"/>
  <c r="V4"/>
  <c r="AG4"/>
  <c r="AI4"/>
  <c r="W22"/>
  <c r="U4"/>
  <c r="AF4"/>
  <c r="AH4"/>
  <c r="H42" i="68"/>
  <c r="I42" s="1"/>
  <c r="J42" s="1"/>
  <c r="K42" s="1"/>
  <c r="L42" s="1"/>
  <c r="M42" s="1"/>
  <c r="D44"/>
  <c r="H44"/>
  <c r="H46"/>
  <c r="I46" s="1"/>
  <c r="J46" s="1"/>
  <c r="K46" s="1"/>
  <c r="L46" s="1"/>
  <c r="M46" s="1"/>
  <c r="H48"/>
  <c r="I48" s="1"/>
  <c r="J48" s="1"/>
  <c r="K48" s="1"/>
  <c r="L48" s="1"/>
  <c r="M48" s="1"/>
  <c r="D50"/>
  <c r="H50"/>
  <c r="D52"/>
  <c r="H52"/>
  <c r="D54"/>
  <c r="H54"/>
  <c r="D56"/>
  <c r="H56"/>
  <c r="D58"/>
  <c r="H58"/>
  <c r="D60"/>
  <c r="H60"/>
  <c r="D62"/>
  <c r="H62"/>
  <c r="D64"/>
  <c r="H64"/>
  <c r="D66"/>
  <c r="H66"/>
  <c r="AJ28" i="66"/>
  <c r="AH28"/>
  <c r="AI28"/>
  <c r="AG28"/>
  <c r="BD28"/>
  <c r="V28"/>
  <c r="T28"/>
  <c r="X28" s="1"/>
  <c r="BE28" s="1"/>
  <c r="AJ27"/>
  <c r="AH27"/>
  <c r="AF27"/>
  <c r="V27"/>
  <c r="T27"/>
  <c r="AI27"/>
  <c r="AG27"/>
  <c r="AI26"/>
  <c r="AG26"/>
  <c r="V26"/>
  <c r="T26"/>
  <c r="AJ26"/>
  <c r="AH26"/>
  <c r="AF26"/>
  <c r="AJ25"/>
  <c r="AH25"/>
  <c r="AF25"/>
  <c r="V25"/>
  <c r="T25"/>
  <c r="AI25"/>
  <c r="AG25"/>
  <c r="AI24"/>
  <c r="AG24"/>
  <c r="V24"/>
  <c r="T24"/>
  <c r="AJ24"/>
  <c r="AH24"/>
  <c r="AF24"/>
  <c r="BD24" s="1"/>
  <c r="AJ23"/>
  <c r="AH23"/>
  <c r="AH29" s="1"/>
  <c r="AF23"/>
  <c r="V23"/>
  <c r="V29" s="1"/>
  <c r="T23"/>
  <c r="AI23"/>
  <c r="AI29" s="1"/>
  <c r="AG23"/>
  <c r="AG29" s="1"/>
  <c r="AI21"/>
  <c r="AG21"/>
  <c r="U21"/>
  <c r="AJ21"/>
  <c r="AH21"/>
  <c r="AF21"/>
  <c r="V21"/>
  <c r="AJ20"/>
  <c r="AH20"/>
  <c r="AF20"/>
  <c r="U20"/>
  <c r="AI20"/>
  <c r="AG20"/>
  <c r="V20"/>
  <c r="AI19"/>
  <c r="AG19"/>
  <c r="U19"/>
  <c r="AJ19"/>
  <c r="AH19"/>
  <c r="AF19"/>
  <c r="V19"/>
  <c r="AJ18"/>
  <c r="AH18"/>
  <c r="AF18"/>
  <c r="U18"/>
  <c r="AI18"/>
  <c r="AG18"/>
  <c r="V18"/>
  <c r="AI17"/>
  <c r="AG17"/>
  <c r="U17"/>
  <c r="AJ17"/>
  <c r="AH17"/>
  <c r="AF17"/>
  <c r="V17"/>
  <c r="AJ16"/>
  <c r="AH16"/>
  <c r="AF16"/>
  <c r="U16"/>
  <c r="AI16"/>
  <c r="AG16"/>
  <c r="V16"/>
  <c r="AI15"/>
  <c r="AG15"/>
  <c r="U15"/>
  <c r="AJ15"/>
  <c r="AH15"/>
  <c r="AF15"/>
  <c r="V15"/>
  <c r="AJ14"/>
  <c r="AH14"/>
  <c r="AF14"/>
  <c r="U14"/>
  <c r="AI14"/>
  <c r="AG14"/>
  <c r="V14"/>
  <c r="AI13"/>
  <c r="AG13"/>
  <c r="U13"/>
  <c r="AJ13"/>
  <c r="AH13"/>
  <c r="AF13"/>
  <c r="V13"/>
  <c r="AJ12"/>
  <c r="AH12"/>
  <c r="AF12"/>
  <c r="U12"/>
  <c r="AI12"/>
  <c r="AG12"/>
  <c r="V12"/>
  <c r="AI11"/>
  <c r="AG11"/>
  <c r="U11"/>
  <c r="AJ11"/>
  <c r="AH11"/>
  <c r="AF11"/>
  <c r="V11"/>
  <c r="AJ10"/>
  <c r="AH10"/>
  <c r="AF10"/>
  <c r="U10"/>
  <c r="AI10"/>
  <c r="AG10"/>
  <c r="V10"/>
  <c r="AI9"/>
  <c r="AG9"/>
  <c r="U9"/>
  <c r="AJ9"/>
  <c r="AH9"/>
  <c r="AF9"/>
  <c r="V9"/>
  <c r="AJ8"/>
  <c r="AH8"/>
  <c r="AF8"/>
  <c r="U8"/>
  <c r="AI8"/>
  <c r="AG8"/>
  <c r="V8"/>
  <c r="AI7"/>
  <c r="AG7"/>
  <c r="U7"/>
  <c r="AJ7"/>
  <c r="AH7"/>
  <c r="AF7"/>
  <c r="V7"/>
  <c r="AJ6"/>
  <c r="AH6"/>
  <c r="AF6"/>
  <c r="U6"/>
  <c r="AI6"/>
  <c r="AG6"/>
  <c r="V6"/>
  <c r="X4"/>
  <c r="AJ5"/>
  <c r="AJ22" s="1"/>
  <c r="AH5"/>
  <c r="AF5"/>
  <c r="AI5"/>
  <c r="AG5"/>
  <c r="X5"/>
  <c r="AS19" i="81" l="1"/>
  <c r="BH19" s="1"/>
  <c r="BI19" s="1"/>
  <c r="AS15"/>
  <c r="BH15" s="1"/>
  <c r="BI15" s="1"/>
  <c r="K10" i="82"/>
  <c r="L10" s="1"/>
  <c r="M10" s="1"/>
  <c r="AS11" i="81" s="1"/>
  <c r="BH11" s="1"/>
  <c r="BI11" s="1"/>
  <c r="AS21"/>
  <c r="BH21" s="1"/>
  <c r="BI21" s="1"/>
  <c r="AS17"/>
  <c r="BH17" s="1"/>
  <c r="BI17" s="1"/>
  <c r="AS13"/>
  <c r="BH13" s="1"/>
  <c r="BI13" s="1"/>
  <c r="K8" i="82"/>
  <c r="L8" s="1"/>
  <c r="M8" s="1"/>
  <c r="AS9" i="81" s="1"/>
  <c r="BH9" s="1"/>
  <c r="BI9" s="1"/>
  <c r="BI4"/>
  <c r="AH29" i="67"/>
  <c r="AK22"/>
  <c r="AF22"/>
  <c r="K22"/>
  <c r="M29"/>
  <c r="AK29"/>
  <c r="AL29"/>
  <c r="L29"/>
  <c r="AM22"/>
  <c r="AI22"/>
  <c r="M22"/>
  <c r="AF29"/>
  <c r="K29"/>
  <c r="AI29"/>
  <c r="AM29"/>
  <c r="Q22" i="78"/>
  <c r="AF4"/>
  <c r="Q29"/>
  <c r="AF23"/>
  <c r="AR4" i="75"/>
  <c r="AP4"/>
  <c r="AD4"/>
  <c r="AS4"/>
  <c r="AQ4"/>
  <c r="AO4"/>
  <c r="AE4"/>
  <c r="AC4"/>
  <c r="AF4" i="74"/>
  <c r="AF4" i="73"/>
  <c r="AF4" i="72"/>
  <c r="AG8" i="71"/>
  <c r="AG39"/>
  <c r="AF21"/>
  <c r="AS40"/>
  <c r="AQ40"/>
  <c r="AO40"/>
  <c r="AE40"/>
  <c r="AC40"/>
  <c r="AR40"/>
  <c r="AP40"/>
  <c r="AD40"/>
  <c r="AG4"/>
  <c r="I40" i="68"/>
  <c r="J40" s="1"/>
  <c r="K40" s="1"/>
  <c r="L40" s="1"/>
  <c r="M40" s="1"/>
  <c r="I38"/>
  <c r="J38" s="1"/>
  <c r="K38" s="1"/>
  <c r="L38" s="1"/>
  <c r="M38" s="1"/>
  <c r="I36"/>
  <c r="J36" s="1"/>
  <c r="K36" s="1"/>
  <c r="L36" s="1"/>
  <c r="M36" s="1"/>
  <c r="I34"/>
  <c r="J34" s="1"/>
  <c r="K34" s="1"/>
  <c r="L34" s="1"/>
  <c r="M34" s="1"/>
  <c r="I32"/>
  <c r="J32" s="1"/>
  <c r="K32" s="1"/>
  <c r="L32" s="1"/>
  <c r="M32" s="1"/>
  <c r="I30"/>
  <c r="J30" s="1"/>
  <c r="K30" s="1"/>
  <c r="L30" s="1"/>
  <c r="M30" s="1"/>
  <c r="I28"/>
  <c r="J28" s="1"/>
  <c r="K28" s="1"/>
  <c r="L28" s="1"/>
  <c r="M28" s="1"/>
  <c r="I6"/>
  <c r="I10"/>
  <c r="J10" s="1"/>
  <c r="I14"/>
  <c r="J14" s="1"/>
  <c r="I18"/>
  <c r="I4"/>
  <c r="J4" s="1"/>
  <c r="I8"/>
  <c r="J8" s="1"/>
  <c r="I12"/>
  <c r="J12" s="1"/>
  <c r="I16"/>
  <c r="I26"/>
  <c r="J26" s="1"/>
  <c r="I15"/>
  <c r="I11"/>
  <c r="J11" s="1"/>
  <c r="I7"/>
  <c r="I25"/>
  <c r="J25" s="1"/>
  <c r="I5"/>
  <c r="I9"/>
  <c r="J9" s="1"/>
  <c r="I17"/>
  <c r="J17" s="1"/>
  <c r="I20"/>
  <c r="J20" s="1"/>
  <c r="I22"/>
  <c r="J22" s="1"/>
  <c r="I24"/>
  <c r="J24" s="1"/>
  <c r="I19"/>
  <c r="J19" s="1"/>
  <c r="F21"/>
  <c r="H21" s="1"/>
  <c r="I23"/>
  <c r="J18"/>
  <c r="J16"/>
  <c r="J5"/>
  <c r="J13"/>
  <c r="J6"/>
  <c r="J23"/>
  <c r="J7"/>
  <c r="J15"/>
  <c r="I66"/>
  <c r="J66" s="1"/>
  <c r="K66" s="1"/>
  <c r="L66" s="1"/>
  <c r="M66" s="1"/>
  <c r="I67"/>
  <c r="J67" s="1"/>
  <c r="K67" s="1"/>
  <c r="L67" s="1"/>
  <c r="M67" s="1"/>
  <c r="I65"/>
  <c r="J65" s="1"/>
  <c r="K65" s="1"/>
  <c r="L65" s="1"/>
  <c r="M65" s="1"/>
  <c r="I63"/>
  <c r="J63" s="1"/>
  <c r="K63" s="1"/>
  <c r="L63" s="1"/>
  <c r="M63" s="1"/>
  <c r="I61"/>
  <c r="J61" s="1"/>
  <c r="K61" s="1"/>
  <c r="L61" s="1"/>
  <c r="M61" s="1"/>
  <c r="I59"/>
  <c r="J59" s="1"/>
  <c r="K59" s="1"/>
  <c r="L59" s="1"/>
  <c r="M59" s="1"/>
  <c r="I57"/>
  <c r="J57" s="1"/>
  <c r="K57" s="1"/>
  <c r="L57" s="1"/>
  <c r="M57" s="1"/>
  <c r="I55"/>
  <c r="J55" s="1"/>
  <c r="K55" s="1"/>
  <c r="L55" s="1"/>
  <c r="M55" s="1"/>
  <c r="I53"/>
  <c r="J53" s="1"/>
  <c r="K53" s="1"/>
  <c r="L53" s="1"/>
  <c r="M53" s="1"/>
  <c r="I51"/>
  <c r="J51" s="1"/>
  <c r="K51" s="1"/>
  <c r="L51" s="1"/>
  <c r="M51" s="1"/>
  <c r="I49"/>
  <c r="J49" s="1"/>
  <c r="K49" s="1"/>
  <c r="L49" s="1"/>
  <c r="M49" s="1"/>
  <c r="I47"/>
  <c r="J47" s="1"/>
  <c r="K47" s="1"/>
  <c r="L47" s="1"/>
  <c r="M47" s="1"/>
  <c r="I45"/>
  <c r="J45" s="1"/>
  <c r="K45" s="1"/>
  <c r="L45" s="1"/>
  <c r="M45" s="1"/>
  <c r="I43"/>
  <c r="J43" s="1"/>
  <c r="K43" s="1"/>
  <c r="L43" s="1"/>
  <c r="M43" s="1"/>
  <c r="I41"/>
  <c r="J41" s="1"/>
  <c r="K41" s="1"/>
  <c r="L41" s="1"/>
  <c r="M41" s="1"/>
  <c r="I39"/>
  <c r="J39" s="1"/>
  <c r="K39" s="1"/>
  <c r="L39" s="1"/>
  <c r="M39" s="1"/>
  <c r="I37"/>
  <c r="J37" s="1"/>
  <c r="K37" s="1"/>
  <c r="L37" s="1"/>
  <c r="M37" s="1"/>
  <c r="I35"/>
  <c r="J35" s="1"/>
  <c r="K35" s="1"/>
  <c r="L35" s="1"/>
  <c r="M35" s="1"/>
  <c r="I33"/>
  <c r="I31"/>
  <c r="I29"/>
  <c r="I27"/>
  <c r="AP25" i="67"/>
  <c r="AR25"/>
  <c r="AD25"/>
  <c r="AO25"/>
  <c r="AQ25"/>
  <c r="AS25"/>
  <c r="AE25"/>
  <c r="AC25"/>
  <c r="AP27"/>
  <c r="AR27"/>
  <c r="AD27"/>
  <c r="AO27"/>
  <c r="AQ27"/>
  <c r="AS27"/>
  <c r="AE27"/>
  <c r="AC27"/>
  <c r="D21" i="68"/>
  <c r="AO28" i="67"/>
  <c r="AQ28"/>
  <c r="AS28"/>
  <c r="AD28"/>
  <c r="AC28"/>
  <c r="AP28"/>
  <c r="AR28"/>
  <c r="AE28"/>
  <c r="AP18"/>
  <c r="AR18"/>
  <c r="AD18"/>
  <c r="AO18"/>
  <c r="AQ18"/>
  <c r="AS18"/>
  <c r="AE18"/>
  <c r="AC18"/>
  <c r="AP16"/>
  <c r="AR16"/>
  <c r="AD16"/>
  <c r="AO16"/>
  <c r="AQ16"/>
  <c r="AS16"/>
  <c r="AE16"/>
  <c r="AC16"/>
  <c r="AP14"/>
  <c r="AR14"/>
  <c r="AD14"/>
  <c r="AO14"/>
  <c r="AQ14"/>
  <c r="AS14"/>
  <c r="AE14"/>
  <c r="AC14"/>
  <c r="AP12"/>
  <c r="AR12"/>
  <c r="AD12"/>
  <c r="AO12"/>
  <c r="AQ12"/>
  <c r="AS12"/>
  <c r="AE12"/>
  <c r="AC12"/>
  <c r="AP10"/>
  <c r="AR10"/>
  <c r="AD10"/>
  <c r="AO10"/>
  <c r="AQ10"/>
  <c r="AS10"/>
  <c r="AE10"/>
  <c r="AC10"/>
  <c r="AP8"/>
  <c r="AR8"/>
  <c r="AD8"/>
  <c r="AO8"/>
  <c r="AQ8"/>
  <c r="AS8"/>
  <c r="AE8"/>
  <c r="AC8"/>
  <c r="AP6"/>
  <c r="AR6"/>
  <c r="AD6"/>
  <c r="AO6"/>
  <c r="AQ6"/>
  <c r="AS6"/>
  <c r="AE6"/>
  <c r="AC6"/>
  <c r="AR4"/>
  <c r="AP4"/>
  <c r="AE4"/>
  <c r="F3" i="68"/>
  <c r="H3" s="1"/>
  <c r="I3" s="1"/>
  <c r="J3" s="1"/>
  <c r="AS4" i="67"/>
  <c r="AQ4"/>
  <c r="AO4"/>
  <c r="AD4"/>
  <c r="AC4"/>
  <c r="AO21"/>
  <c r="AQ21"/>
  <c r="AS21"/>
  <c r="AD21"/>
  <c r="AC21"/>
  <c r="AP21"/>
  <c r="AR21"/>
  <c r="AE21"/>
  <c r="AO24"/>
  <c r="AQ24"/>
  <c r="AS24"/>
  <c r="AD24"/>
  <c r="AC24"/>
  <c r="AP24"/>
  <c r="AR24"/>
  <c r="AE24"/>
  <c r="AO26"/>
  <c r="AQ26"/>
  <c r="AS26"/>
  <c r="AD26"/>
  <c r="AC26"/>
  <c r="AP26"/>
  <c r="AR26"/>
  <c r="AE26"/>
  <c r="AP20"/>
  <c r="AR20"/>
  <c r="AD20"/>
  <c r="AO20"/>
  <c r="AQ20"/>
  <c r="AS20"/>
  <c r="AE20"/>
  <c r="AC20"/>
  <c r="AP23"/>
  <c r="AP29" s="1"/>
  <c r="AR23"/>
  <c r="AD23"/>
  <c r="AD29" s="1"/>
  <c r="AO23"/>
  <c r="AQ23"/>
  <c r="AQ29" s="1"/>
  <c r="AS23"/>
  <c r="AE23"/>
  <c r="AE29" s="1"/>
  <c r="AC23"/>
  <c r="AG16"/>
  <c r="X23" i="66"/>
  <c r="T29"/>
  <c r="AF29"/>
  <c r="AJ29"/>
  <c r="X25"/>
  <c r="X27"/>
  <c r="AG22"/>
  <c r="AH22"/>
  <c r="U22"/>
  <c r="AI22"/>
  <c r="V22"/>
  <c r="AF22"/>
  <c r="BD4"/>
  <c r="BE4"/>
  <c r="AG27" i="67"/>
  <c r="AG19"/>
  <c r="AG15"/>
  <c r="AG11"/>
  <c r="AG18"/>
  <c r="AG14"/>
  <c r="AG10"/>
  <c r="AG7"/>
  <c r="I64" i="68"/>
  <c r="J64" s="1"/>
  <c r="K64" s="1"/>
  <c r="L64" s="1"/>
  <c r="M64" s="1"/>
  <c r="I62"/>
  <c r="J62" s="1"/>
  <c r="K62" s="1"/>
  <c r="L62" s="1"/>
  <c r="M62" s="1"/>
  <c r="I60"/>
  <c r="J60" s="1"/>
  <c r="K60" s="1"/>
  <c r="L60" s="1"/>
  <c r="M60" s="1"/>
  <c r="I58"/>
  <c r="J58" s="1"/>
  <c r="K58" s="1"/>
  <c r="L58" s="1"/>
  <c r="M58" s="1"/>
  <c r="I56"/>
  <c r="J56" s="1"/>
  <c r="K56" s="1"/>
  <c r="L56" s="1"/>
  <c r="M56" s="1"/>
  <c r="I54"/>
  <c r="J54" s="1"/>
  <c r="K54" s="1"/>
  <c r="L54" s="1"/>
  <c r="M54" s="1"/>
  <c r="I52"/>
  <c r="J52" s="1"/>
  <c r="K52" s="1"/>
  <c r="L52" s="1"/>
  <c r="M52" s="1"/>
  <c r="I50"/>
  <c r="J50" s="1"/>
  <c r="K50" s="1"/>
  <c r="L50" s="1"/>
  <c r="M50" s="1"/>
  <c r="I44"/>
  <c r="J44" s="1"/>
  <c r="K44" s="1"/>
  <c r="L44" s="1"/>
  <c r="M44" s="1"/>
  <c r="AG25" i="67"/>
  <c r="AG21"/>
  <c r="AG17"/>
  <c r="AG13"/>
  <c r="AG9"/>
  <c r="AG5"/>
  <c r="BD27" i="66"/>
  <c r="BE27" s="1"/>
  <c r="X26"/>
  <c r="BD26"/>
  <c r="BE26" s="1"/>
  <c r="BD25"/>
  <c r="BE25" s="1"/>
  <c r="X24"/>
  <c r="BE24" s="1"/>
  <c r="BD23"/>
  <c r="X21"/>
  <c r="BD21"/>
  <c r="BD20"/>
  <c r="X20"/>
  <c r="X19"/>
  <c r="BD19"/>
  <c r="BD18"/>
  <c r="X18"/>
  <c r="X17"/>
  <c r="BD17"/>
  <c r="BD16"/>
  <c r="X16"/>
  <c r="X15"/>
  <c r="BD15"/>
  <c r="BD14"/>
  <c r="X14"/>
  <c r="BD13"/>
  <c r="X13"/>
  <c r="BD12"/>
  <c r="X12"/>
  <c r="X11"/>
  <c r="BD11"/>
  <c r="BD10"/>
  <c r="X10"/>
  <c r="BD9"/>
  <c r="X9"/>
  <c r="BD8"/>
  <c r="X8"/>
  <c r="X7"/>
  <c r="BD7"/>
  <c r="BD6"/>
  <c r="X6"/>
  <c r="X22" s="1"/>
  <c r="BD5"/>
  <c r="BE5" s="1"/>
  <c r="AZ21" i="67" l="1"/>
  <c r="AZ21" i="78"/>
  <c r="AZ13" i="67"/>
  <c r="AZ13" i="78"/>
  <c r="AZ16" i="67"/>
  <c r="AZ16" i="78"/>
  <c r="AZ7" i="67"/>
  <c r="AZ7" i="78"/>
  <c r="AZ6" i="67"/>
  <c r="AZ6" i="78"/>
  <c r="AZ18" i="67"/>
  <c r="AZ18" i="78"/>
  <c r="AZ11" i="67"/>
  <c r="AZ11" i="78"/>
  <c r="AC29" i="67"/>
  <c r="AS29"/>
  <c r="AO29"/>
  <c r="AR29"/>
  <c r="AC22"/>
  <c r="AO22"/>
  <c r="AS22"/>
  <c r="AE22"/>
  <c r="AR22"/>
  <c r="AZ4"/>
  <c r="AZ4" i="78"/>
  <c r="AZ8" i="67"/>
  <c r="AZ8" i="78"/>
  <c r="AZ20" i="67"/>
  <c r="AZ20" i="78"/>
  <c r="AZ14" i="67"/>
  <c r="AZ14" i="78"/>
  <c r="AZ17" i="67"/>
  <c r="AZ17" i="78"/>
  <c r="AZ9" i="67"/>
  <c r="AZ9" i="78"/>
  <c r="AZ19" i="67"/>
  <c r="AZ19" i="78"/>
  <c r="AZ10" i="67"/>
  <c r="AZ10" i="78"/>
  <c r="AZ12" i="67"/>
  <c r="AZ12" i="78"/>
  <c r="AZ28" i="67"/>
  <c r="AZ28" i="78"/>
  <c r="AZ5" i="67"/>
  <c r="AZ5" i="78"/>
  <c r="AZ15" i="67"/>
  <c r="AZ15" i="78"/>
  <c r="AD22" i="67"/>
  <c r="AQ22"/>
  <c r="AP22"/>
  <c r="AZ27"/>
  <c r="AZ27" i="78"/>
  <c r="AZ26" i="67"/>
  <c r="AZ26" i="78"/>
  <c r="AZ25" i="67"/>
  <c r="AZ25" i="78"/>
  <c r="AZ24" i="67"/>
  <c r="AZ24" i="78"/>
  <c r="AF29"/>
  <c r="AS23"/>
  <c r="AS29" s="1"/>
  <c r="AQ23"/>
  <c r="AQ29" s="1"/>
  <c r="AO23"/>
  <c r="AE23"/>
  <c r="AE29" s="1"/>
  <c r="AC23"/>
  <c r="AR23"/>
  <c r="AR29" s="1"/>
  <c r="AP23"/>
  <c r="AP29" s="1"/>
  <c r="AD23"/>
  <c r="AD29" s="1"/>
  <c r="AF22"/>
  <c r="AS4"/>
  <c r="AS22" s="1"/>
  <c r="AQ4"/>
  <c r="AQ22" s="1"/>
  <c r="AO4"/>
  <c r="AE4"/>
  <c r="AE22" s="1"/>
  <c r="AR4"/>
  <c r="AR22" s="1"/>
  <c r="AP4"/>
  <c r="AP22" s="1"/>
  <c r="AD4"/>
  <c r="AD22" s="1"/>
  <c r="AG4" i="75"/>
  <c r="AR4" i="74"/>
  <c r="AP4"/>
  <c r="AD4"/>
  <c r="AS4"/>
  <c r="AQ4"/>
  <c r="AO4"/>
  <c r="AE4"/>
  <c r="AC4"/>
  <c r="AS4" i="73"/>
  <c r="AQ4"/>
  <c r="AO4"/>
  <c r="AE4"/>
  <c r="AC4"/>
  <c r="AR4"/>
  <c r="AP4"/>
  <c r="AD4"/>
  <c r="AS4" i="72"/>
  <c r="AQ4"/>
  <c r="AO4"/>
  <c r="AE4"/>
  <c r="AC4"/>
  <c r="AR4"/>
  <c r="AP4"/>
  <c r="AD4"/>
  <c r="AG40" i="71"/>
  <c r="AR21"/>
  <c r="AP21"/>
  <c r="AD21"/>
  <c r="AS21"/>
  <c r="AO21"/>
  <c r="AC21"/>
  <c r="AQ21"/>
  <c r="AE21"/>
  <c r="I21" i="68"/>
  <c r="J21" s="1"/>
  <c r="K26"/>
  <c r="L26" s="1"/>
  <c r="M26" s="1"/>
  <c r="AG26" i="67"/>
  <c r="AG8"/>
  <c r="AG12"/>
  <c r="AG28"/>
  <c r="AG20"/>
  <c r="AG4"/>
  <c r="AG22" s="1"/>
  <c r="AG6"/>
  <c r="K3" i="68"/>
  <c r="L3" s="1"/>
  <c r="M3" s="1"/>
  <c r="K15"/>
  <c r="L15" s="1"/>
  <c r="M15" s="1"/>
  <c r="K11"/>
  <c r="L11" s="1"/>
  <c r="M11" s="1"/>
  <c r="K7"/>
  <c r="L7" s="1"/>
  <c r="M7" s="1"/>
  <c r="K25"/>
  <c r="L25" s="1"/>
  <c r="M25" s="1"/>
  <c r="K23"/>
  <c r="L23" s="1"/>
  <c r="M23" s="1"/>
  <c r="K19"/>
  <c r="L19" s="1"/>
  <c r="M19" s="1"/>
  <c r="K24"/>
  <c r="L24" s="1"/>
  <c r="M24" s="1"/>
  <c r="K22"/>
  <c r="L22" s="1"/>
  <c r="M22" s="1"/>
  <c r="K14"/>
  <c r="L14" s="1"/>
  <c r="M14" s="1"/>
  <c r="K6"/>
  <c r="L6" s="1"/>
  <c r="M6" s="1"/>
  <c r="K4"/>
  <c r="L4" s="1"/>
  <c r="M4" s="1"/>
  <c r="K17"/>
  <c r="L17" s="1"/>
  <c r="M17" s="1"/>
  <c r="K13"/>
  <c r="L13" s="1"/>
  <c r="M13" s="1"/>
  <c r="K9"/>
  <c r="L9" s="1"/>
  <c r="M9" s="1"/>
  <c r="K5"/>
  <c r="L5" s="1"/>
  <c r="M5" s="1"/>
  <c r="K16"/>
  <c r="L16" s="1"/>
  <c r="M16" s="1"/>
  <c r="K12"/>
  <c r="L12" s="1"/>
  <c r="M12" s="1"/>
  <c r="K8"/>
  <c r="L8" s="1"/>
  <c r="M8" s="1"/>
  <c r="K20"/>
  <c r="L20" s="1"/>
  <c r="M20" s="1"/>
  <c r="K18"/>
  <c r="L18" s="1"/>
  <c r="M18" s="1"/>
  <c r="K10"/>
  <c r="L10" s="1"/>
  <c r="M10" s="1"/>
  <c r="J29"/>
  <c r="K29" s="1"/>
  <c r="L29" s="1"/>
  <c r="M29" s="1"/>
  <c r="J33"/>
  <c r="K33" s="1"/>
  <c r="L33" s="1"/>
  <c r="M33" s="1"/>
  <c r="J27"/>
  <c r="K27" s="1"/>
  <c r="L27" s="1"/>
  <c r="M27" s="1"/>
  <c r="J31"/>
  <c r="K31" s="1"/>
  <c r="L31" s="1"/>
  <c r="M31" s="1"/>
  <c r="AG23" i="67"/>
  <c r="AG24"/>
  <c r="BD22" i="66"/>
  <c r="X29"/>
  <c r="BE23"/>
  <c r="BE29" s="1"/>
  <c r="BD29"/>
  <c r="BE6"/>
  <c r="BE22" s="1"/>
  <c r="BE10"/>
  <c r="BE17"/>
  <c r="BE21"/>
  <c r="BE20"/>
  <c r="BE19"/>
  <c r="BE18"/>
  <c r="BE16"/>
  <c r="BE15"/>
  <c r="BE14"/>
  <c r="BE13"/>
  <c r="BE12"/>
  <c r="BE11"/>
  <c r="BE9"/>
  <c r="BE8"/>
  <c r="BE7"/>
  <c r="Q22" i="63"/>
  <c r="C20" i="64" s="1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3"/>
  <c r="B9" i="53"/>
  <c r="C9"/>
  <c r="Q5" i="63"/>
  <c r="C4" i="64" s="1"/>
  <c r="Q6" i="63"/>
  <c r="C5" i="64" s="1"/>
  <c r="Q7" i="63"/>
  <c r="C6" i="64" s="1"/>
  <c r="Q8" i="63"/>
  <c r="C7" i="64" s="1"/>
  <c r="Q9" i="63"/>
  <c r="C8" i="64" s="1"/>
  <c r="Q10" i="63"/>
  <c r="C9" i="64" s="1"/>
  <c r="Q11" i="63"/>
  <c r="C10" i="64" s="1"/>
  <c r="Q12" i="63"/>
  <c r="C11" i="64" s="1"/>
  <c r="Q13" i="63"/>
  <c r="C12" i="64" s="1"/>
  <c r="Q14" i="63"/>
  <c r="C13" i="64" s="1"/>
  <c r="Q15" i="63"/>
  <c r="C14" i="64" s="1"/>
  <c r="Q16" i="63"/>
  <c r="C15" i="64" s="1"/>
  <c r="Q17" i="63"/>
  <c r="C16" i="64" s="1"/>
  <c r="Q18" i="63"/>
  <c r="C17" i="64" s="1"/>
  <c r="Q19" i="63"/>
  <c r="C18" i="64" s="1"/>
  <c r="Q21" i="63"/>
  <c r="Q23"/>
  <c r="Q24"/>
  <c r="C22" i="64" s="1"/>
  <c r="Q25" i="63"/>
  <c r="C23" i="64" s="1"/>
  <c r="Q26" i="63"/>
  <c r="C24" i="64" s="1"/>
  <c r="Q27" i="63"/>
  <c r="C25" i="64" s="1"/>
  <c r="Q28" i="63"/>
  <c r="C26" i="64" s="1"/>
  <c r="Q29" i="63"/>
  <c r="C27" i="64" s="1"/>
  <c r="Q30" i="63"/>
  <c r="C28" i="64" s="1"/>
  <c r="Q31" i="63"/>
  <c r="C29" i="64" s="1"/>
  <c r="Q32" i="63"/>
  <c r="C30" i="64" s="1"/>
  <c r="Q33" i="63"/>
  <c r="C31" i="64" s="1"/>
  <c r="Q34" i="63"/>
  <c r="C32" i="64" s="1"/>
  <c r="Q35" i="63"/>
  <c r="C33" i="64" s="1"/>
  <c r="Q36" i="63"/>
  <c r="C34" i="64" s="1"/>
  <c r="Q37" i="63"/>
  <c r="C35" i="64" s="1"/>
  <c r="Q39" i="63"/>
  <c r="Q40"/>
  <c r="C37" i="64" s="1"/>
  <c r="Q41" i="63"/>
  <c r="C38" i="64" s="1"/>
  <c r="Q42" i="63"/>
  <c r="Q43"/>
  <c r="C40" i="64" s="1"/>
  <c r="Q44" i="63"/>
  <c r="C41" i="64" s="1"/>
  <c r="Q45" i="63"/>
  <c r="C42" i="64" s="1"/>
  <c r="Q46" i="63"/>
  <c r="C43" i="64" s="1"/>
  <c r="Q47" i="63"/>
  <c r="C44" i="64" s="1"/>
  <c r="Q48" i="63"/>
  <c r="C45" i="64" s="1"/>
  <c r="Q49" i="63"/>
  <c r="C46" i="64" s="1"/>
  <c r="Q50" i="63"/>
  <c r="C47" i="64" s="1"/>
  <c r="Q51" i="63"/>
  <c r="C48" i="64" s="1"/>
  <c r="Q52" i="63"/>
  <c r="C49" i="64" s="1"/>
  <c r="Q4" i="63"/>
  <c r="O52"/>
  <c r="B49" i="64" s="1"/>
  <c r="E5" i="63"/>
  <c r="O5" s="1"/>
  <c r="E6"/>
  <c r="O6" s="1"/>
  <c r="E7"/>
  <c r="O7" s="1"/>
  <c r="E8"/>
  <c r="O8" s="1"/>
  <c r="E9"/>
  <c r="O9" s="1"/>
  <c r="E10"/>
  <c r="O10" s="1"/>
  <c r="E11"/>
  <c r="O11" s="1"/>
  <c r="E12"/>
  <c r="O12" s="1"/>
  <c r="E13"/>
  <c r="O13" s="1"/>
  <c r="E14"/>
  <c r="O14" s="1"/>
  <c r="E15"/>
  <c r="O15" s="1"/>
  <c r="E16"/>
  <c r="O16" s="1"/>
  <c r="E17"/>
  <c r="O17" s="1"/>
  <c r="E18"/>
  <c r="O18" s="1"/>
  <c r="E19"/>
  <c r="O19" s="1"/>
  <c r="E21"/>
  <c r="O21" s="1"/>
  <c r="E22"/>
  <c r="O22" s="1"/>
  <c r="B20" i="64" s="1"/>
  <c r="E23" i="63"/>
  <c r="O23" s="1"/>
  <c r="E24"/>
  <c r="O24" s="1"/>
  <c r="E25"/>
  <c r="O25" s="1"/>
  <c r="E26"/>
  <c r="O26" s="1"/>
  <c r="E27"/>
  <c r="O27" s="1"/>
  <c r="E28"/>
  <c r="O28" s="1"/>
  <c r="E29"/>
  <c r="O29" s="1"/>
  <c r="E30"/>
  <c r="O30" s="1"/>
  <c r="E31"/>
  <c r="O31" s="1"/>
  <c r="E32"/>
  <c r="O32" s="1"/>
  <c r="E33"/>
  <c r="O33" s="1"/>
  <c r="E34"/>
  <c r="O34" s="1"/>
  <c r="E35"/>
  <c r="O35" s="1"/>
  <c r="E36"/>
  <c r="O36" s="1"/>
  <c r="E37"/>
  <c r="O37" s="1"/>
  <c r="E39"/>
  <c r="O39" s="1"/>
  <c r="E40"/>
  <c r="O40" s="1"/>
  <c r="E41"/>
  <c r="O41" s="1"/>
  <c r="E42"/>
  <c r="O42" s="1"/>
  <c r="E43"/>
  <c r="O43" s="1"/>
  <c r="E44"/>
  <c r="O44" s="1"/>
  <c r="E45"/>
  <c r="O45" s="1"/>
  <c r="E46"/>
  <c r="O46" s="1"/>
  <c r="E47"/>
  <c r="O47" s="1"/>
  <c r="E48"/>
  <c r="O48" s="1"/>
  <c r="E49"/>
  <c r="O49" s="1"/>
  <c r="E50"/>
  <c r="O50" s="1"/>
  <c r="E51"/>
  <c r="O51" s="1"/>
  <c r="E4"/>
  <c r="O4" s="1"/>
  <c r="O20" s="1"/>
  <c r="B5"/>
  <c r="J5" s="1"/>
  <c r="E4" i="64" s="1"/>
  <c r="B6" i="63"/>
  <c r="J6" s="1"/>
  <c r="E5" i="64" s="1"/>
  <c r="B7" i="63"/>
  <c r="J7" s="1"/>
  <c r="E6" i="64" s="1"/>
  <c r="B8" i="63"/>
  <c r="J8" s="1"/>
  <c r="E7" i="64" s="1"/>
  <c r="B9" i="63"/>
  <c r="J9" s="1"/>
  <c r="E8" i="64" s="1"/>
  <c r="B10" i="63"/>
  <c r="J10" s="1"/>
  <c r="E9" i="64" s="1"/>
  <c r="B11" i="63"/>
  <c r="J11" s="1"/>
  <c r="E10" i="64" s="1"/>
  <c r="B12" i="63"/>
  <c r="J12" s="1"/>
  <c r="E11" i="64" s="1"/>
  <c r="B13" i="63"/>
  <c r="J13" s="1"/>
  <c r="E12" i="64" s="1"/>
  <c r="B14" i="63"/>
  <c r="J14" s="1"/>
  <c r="E13" i="64" s="1"/>
  <c r="B15" i="63"/>
  <c r="J15" s="1"/>
  <c r="E14" i="64" s="1"/>
  <c r="B16" i="63"/>
  <c r="J16" s="1"/>
  <c r="E15" i="64" s="1"/>
  <c r="B17" i="63"/>
  <c r="J17" s="1"/>
  <c r="E16" i="64" s="1"/>
  <c r="B18" i="63"/>
  <c r="J18" s="1"/>
  <c r="E17" i="64" s="1"/>
  <c r="B19" i="63"/>
  <c r="J19" s="1"/>
  <c r="E18" i="64" s="1"/>
  <c r="B21" i="63"/>
  <c r="J21" s="1"/>
  <c r="B22"/>
  <c r="J22" s="1"/>
  <c r="E20" i="64" s="1"/>
  <c r="B23" i="63"/>
  <c r="J23" s="1"/>
  <c r="B24"/>
  <c r="J24" s="1"/>
  <c r="E22" i="64" s="1"/>
  <c r="B25" i="63"/>
  <c r="J25" s="1"/>
  <c r="E23" i="64" s="1"/>
  <c r="B26" i="63"/>
  <c r="J26" s="1"/>
  <c r="E24" i="64" s="1"/>
  <c r="B27" i="63"/>
  <c r="J27" s="1"/>
  <c r="E25" i="64" s="1"/>
  <c r="B28" i="63"/>
  <c r="J28" s="1"/>
  <c r="E26" i="64" s="1"/>
  <c r="B29" i="63"/>
  <c r="J29" s="1"/>
  <c r="E27" i="64" s="1"/>
  <c r="B30" i="63"/>
  <c r="J30" s="1"/>
  <c r="E28" i="64" s="1"/>
  <c r="B31" i="63"/>
  <c r="J31" s="1"/>
  <c r="E29" i="64" s="1"/>
  <c r="B32" i="63"/>
  <c r="J32" s="1"/>
  <c r="E30" i="64" s="1"/>
  <c r="B33" i="63"/>
  <c r="J33" s="1"/>
  <c r="E31" i="64" s="1"/>
  <c r="B34" i="63"/>
  <c r="J34" s="1"/>
  <c r="E32" i="64" s="1"/>
  <c r="B35" i="63"/>
  <c r="J35" s="1"/>
  <c r="E33" i="64" s="1"/>
  <c r="B36" i="63"/>
  <c r="J36" s="1"/>
  <c r="E34" i="64" s="1"/>
  <c r="B37" i="63"/>
  <c r="J37" s="1"/>
  <c r="E35" i="64" s="1"/>
  <c r="B39" i="63"/>
  <c r="J39" s="1"/>
  <c r="B40"/>
  <c r="J40" s="1"/>
  <c r="E37" i="64" s="1"/>
  <c r="B41" i="63"/>
  <c r="J41" s="1"/>
  <c r="E38" i="64" s="1"/>
  <c r="B42" i="63"/>
  <c r="J42" s="1"/>
  <c r="B43"/>
  <c r="J43" s="1"/>
  <c r="E40" i="64" s="1"/>
  <c r="B44" i="63"/>
  <c r="J44" s="1"/>
  <c r="E41" i="64" s="1"/>
  <c r="B45" i="63"/>
  <c r="J45" s="1"/>
  <c r="E42" i="64" s="1"/>
  <c r="B46" i="63"/>
  <c r="J46" s="1"/>
  <c r="E43" i="64" s="1"/>
  <c r="B47" i="63"/>
  <c r="J47" s="1"/>
  <c r="E44" i="64" s="1"/>
  <c r="B48" i="63"/>
  <c r="J48" s="1"/>
  <c r="E45" i="64" s="1"/>
  <c r="B49" i="63"/>
  <c r="J49" s="1"/>
  <c r="E46" i="64" s="1"/>
  <c r="B50" i="63"/>
  <c r="J50" s="1"/>
  <c r="E47" i="64" s="1"/>
  <c r="B51" i="63"/>
  <c r="J51" s="1"/>
  <c r="E48" i="64" s="1"/>
  <c r="B52" i="63"/>
  <c r="J52" s="1"/>
  <c r="E49" i="64" s="1"/>
  <c r="B4" i="63"/>
  <c r="J4" s="1"/>
  <c r="G4" i="62"/>
  <c r="G5"/>
  <c r="G6"/>
  <c r="G3"/>
  <c r="A4"/>
  <c r="A5"/>
  <c r="A6"/>
  <c r="A3"/>
  <c r="Q5" i="61"/>
  <c r="C4" i="62" s="1"/>
  <c r="Q6" i="61"/>
  <c r="C5" i="62" s="1"/>
  <c r="Q7" i="61"/>
  <c r="C6" i="62" s="1"/>
  <c r="Q4" i="61"/>
  <c r="E5"/>
  <c r="O5" s="1"/>
  <c r="B4" i="62" s="1"/>
  <c r="E6" i="61"/>
  <c r="O6" s="1"/>
  <c r="B5" i="62" s="1"/>
  <c r="E7" i="61"/>
  <c r="O7" s="1"/>
  <c r="B6" i="62" s="1"/>
  <c r="E4" i="61"/>
  <c r="O4" s="1"/>
  <c r="B5"/>
  <c r="J5" s="1"/>
  <c r="B6"/>
  <c r="J6" s="1"/>
  <c r="B7"/>
  <c r="J7" s="1"/>
  <c r="B4"/>
  <c r="J4" s="1"/>
  <c r="G4" i="60"/>
  <c r="G5"/>
  <c r="G6"/>
  <c r="G7"/>
  <c r="G8"/>
  <c r="G9"/>
  <c r="G10"/>
  <c r="G11"/>
  <c r="G12"/>
  <c r="G13"/>
  <c r="G14"/>
  <c r="G15"/>
  <c r="G16"/>
  <c r="G17"/>
  <c r="G18"/>
  <c r="G19"/>
  <c r="G20"/>
  <c r="G21"/>
  <c r="G22"/>
  <c r="G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3"/>
  <c r="Q5" i="59"/>
  <c r="Q6"/>
  <c r="C5" i="60" s="1"/>
  <c r="Q7" i="59"/>
  <c r="Q8"/>
  <c r="C7" i="60" s="1"/>
  <c r="Q9" i="59"/>
  <c r="C8" i="60" s="1"/>
  <c r="Q10" i="59"/>
  <c r="C9" i="60" s="1"/>
  <c r="Q11" i="59"/>
  <c r="Q12"/>
  <c r="C11" i="60" s="1"/>
  <c r="Q13" i="59"/>
  <c r="Q14"/>
  <c r="C13" i="60" s="1"/>
  <c r="Q15" i="59"/>
  <c r="Q16"/>
  <c r="C15" i="60" s="1"/>
  <c r="Q17" i="59"/>
  <c r="Q18"/>
  <c r="C17" i="60" s="1"/>
  <c r="Q19" i="59"/>
  <c r="Q20"/>
  <c r="C19" i="60" s="1"/>
  <c r="Q21" i="59"/>
  <c r="Q22"/>
  <c r="C21" i="60" s="1"/>
  <c r="Q23" i="59"/>
  <c r="Q4"/>
  <c r="Q24" s="1"/>
  <c r="E5"/>
  <c r="O5" s="1"/>
  <c r="B4" i="60" s="1"/>
  <c r="E6" i="59"/>
  <c r="O6" s="1"/>
  <c r="B5" i="60" s="1"/>
  <c r="E7" i="59"/>
  <c r="O7" s="1"/>
  <c r="B6" i="60" s="1"/>
  <c r="E8" i="59"/>
  <c r="O8" s="1"/>
  <c r="E9"/>
  <c r="O9" s="1"/>
  <c r="B8" i="60" s="1"/>
  <c r="E10" i="59"/>
  <c r="O10" s="1"/>
  <c r="B9" i="60" s="1"/>
  <c r="E11" i="59"/>
  <c r="O11" s="1"/>
  <c r="B10" i="60" s="1"/>
  <c r="E12" i="59"/>
  <c r="O12" s="1"/>
  <c r="B11" i="60" s="1"/>
  <c r="E13" i="59"/>
  <c r="O13" s="1"/>
  <c r="B12" i="60" s="1"/>
  <c r="E14" i="59"/>
  <c r="O14" s="1"/>
  <c r="B13" i="60" s="1"/>
  <c r="E15" i="59"/>
  <c r="O15" s="1"/>
  <c r="B14" i="60" s="1"/>
  <c r="E16" i="59"/>
  <c r="O16" s="1"/>
  <c r="B15" i="60" s="1"/>
  <c r="E17" i="59"/>
  <c r="O17" s="1"/>
  <c r="B16" i="60" s="1"/>
  <c r="E18" i="59"/>
  <c r="O18" s="1"/>
  <c r="B17" i="60" s="1"/>
  <c r="E19" i="59"/>
  <c r="O19" s="1"/>
  <c r="B18" i="60" s="1"/>
  <c r="E20" i="59"/>
  <c r="O20" s="1"/>
  <c r="B19" i="60" s="1"/>
  <c r="E21" i="59"/>
  <c r="O21" s="1"/>
  <c r="B20" i="60" s="1"/>
  <c r="E22" i="59"/>
  <c r="O22" s="1"/>
  <c r="B21" i="60" s="1"/>
  <c r="E23" i="59"/>
  <c r="O23" s="1"/>
  <c r="B22" i="60" s="1"/>
  <c r="E4" i="59"/>
  <c r="O4" s="1"/>
  <c r="B5"/>
  <c r="J5" s="1"/>
  <c r="E4" i="60" s="1"/>
  <c r="B6" i="59"/>
  <c r="J6" s="1"/>
  <c r="E5" i="60" s="1"/>
  <c r="B7" i="59"/>
  <c r="J7" s="1"/>
  <c r="E6" i="60" s="1"/>
  <c r="B8" i="59"/>
  <c r="J8" s="1"/>
  <c r="E7" i="60" s="1"/>
  <c r="B9" i="59"/>
  <c r="J9" s="1"/>
  <c r="E8" i="60" s="1"/>
  <c r="B10" i="59"/>
  <c r="J10" s="1"/>
  <c r="E9" i="60" s="1"/>
  <c r="B11" i="59"/>
  <c r="J11" s="1"/>
  <c r="E10" i="60" s="1"/>
  <c r="B12" i="59"/>
  <c r="J12" s="1"/>
  <c r="E11" i="60" s="1"/>
  <c r="B13" i="59"/>
  <c r="J13" s="1"/>
  <c r="E12" i="60" s="1"/>
  <c r="B14" i="59"/>
  <c r="J14" s="1"/>
  <c r="E13" i="60" s="1"/>
  <c r="B15" i="59"/>
  <c r="J15" s="1"/>
  <c r="E14" i="60" s="1"/>
  <c r="B16" i="59"/>
  <c r="J16" s="1"/>
  <c r="E15" i="60" s="1"/>
  <c r="B17" i="59"/>
  <c r="J17" s="1"/>
  <c r="E16" i="60" s="1"/>
  <c r="B18" i="59"/>
  <c r="J18" s="1"/>
  <c r="E17" i="60" s="1"/>
  <c r="B19" i="59"/>
  <c r="J19" s="1"/>
  <c r="E18" i="60" s="1"/>
  <c r="B20" i="59"/>
  <c r="J20" s="1"/>
  <c r="E19" i="60" s="1"/>
  <c r="B21" i="59"/>
  <c r="J21" s="1"/>
  <c r="E20" i="60" s="1"/>
  <c r="B22" i="59"/>
  <c r="J22" s="1"/>
  <c r="E21" i="60" s="1"/>
  <c r="B23" i="59"/>
  <c r="J23" s="1"/>
  <c r="E22" i="60" s="1"/>
  <c r="B4" i="59"/>
  <c r="J4" s="1"/>
  <c r="G4" i="58"/>
  <c r="G5"/>
  <c r="G6"/>
  <c r="G7"/>
  <c r="G8"/>
  <c r="G9"/>
  <c r="G3"/>
  <c r="A4"/>
  <c r="A5"/>
  <c r="A6"/>
  <c r="A7"/>
  <c r="A8"/>
  <c r="A9"/>
  <c r="A3"/>
  <c r="Q5" i="57"/>
  <c r="C4" i="58" s="1"/>
  <c r="Q6" i="57"/>
  <c r="C5" i="58" s="1"/>
  <c r="Q7" i="57"/>
  <c r="C6" i="58" s="1"/>
  <c r="Q8" i="57"/>
  <c r="Q9"/>
  <c r="C8" i="58" s="1"/>
  <c r="Q10" i="57"/>
  <c r="C9" i="58" s="1"/>
  <c r="Q4" i="57"/>
  <c r="Q11" s="1"/>
  <c r="Q4" i="55"/>
  <c r="E5" i="57"/>
  <c r="O5" s="1"/>
  <c r="B4" i="58" s="1"/>
  <c r="E6" i="57"/>
  <c r="O6" s="1"/>
  <c r="B5" i="58" s="1"/>
  <c r="E7" i="57"/>
  <c r="O7" s="1"/>
  <c r="B6" i="58" s="1"/>
  <c r="E8" i="57"/>
  <c r="O8" s="1"/>
  <c r="B7" i="58" s="1"/>
  <c r="E9" i="57"/>
  <c r="O9" s="1"/>
  <c r="B8" i="58" s="1"/>
  <c r="E10" i="57"/>
  <c r="O10" s="1"/>
  <c r="B9" i="58" s="1"/>
  <c r="E4" i="57"/>
  <c r="O4" s="1"/>
  <c r="O11" s="1"/>
  <c r="B5"/>
  <c r="J5" s="1"/>
  <c r="E4" i="58" s="1"/>
  <c r="B6" i="57"/>
  <c r="J6" s="1"/>
  <c r="E5" i="58" s="1"/>
  <c r="B7" i="57"/>
  <c r="J7" s="1"/>
  <c r="E6" i="58" s="1"/>
  <c r="B8" i="57"/>
  <c r="J8" s="1"/>
  <c r="E7" i="58" s="1"/>
  <c r="B9" i="57"/>
  <c r="J9" s="1"/>
  <c r="E8" i="58" s="1"/>
  <c r="B10" i="57"/>
  <c r="J10" s="1"/>
  <c r="E9" i="58" s="1"/>
  <c r="B4" i="57"/>
  <c r="J4" s="1"/>
  <c r="E3" i="58" s="1"/>
  <c r="G4" i="56"/>
  <c r="G5"/>
  <c r="G6"/>
  <c r="G7"/>
  <c r="G8"/>
  <c r="G9"/>
  <c r="G3"/>
  <c r="A4"/>
  <c r="A5"/>
  <c r="A6"/>
  <c r="A7"/>
  <c r="A8"/>
  <c r="A9"/>
  <c r="A3"/>
  <c r="Q5" i="55"/>
  <c r="Q6"/>
  <c r="C5" i="56" s="1"/>
  <c r="Q7" i="55"/>
  <c r="C6" i="56" s="1"/>
  <c r="Q8" i="55"/>
  <c r="C7" i="56" s="1"/>
  <c r="Q9" i="55"/>
  <c r="C8" i="56" s="1"/>
  <c r="Q10" i="55"/>
  <c r="C9" i="56" s="1"/>
  <c r="G4" i="53"/>
  <c r="G5"/>
  <c r="G6"/>
  <c r="G7"/>
  <c r="G8"/>
  <c r="G3"/>
  <c r="B5" i="55"/>
  <c r="B6"/>
  <c r="J6" s="1"/>
  <c r="E5" i="56" s="1"/>
  <c r="B7" i="55"/>
  <c r="B8"/>
  <c r="J8" s="1"/>
  <c r="E7" i="56" s="1"/>
  <c r="B9" i="55"/>
  <c r="B10"/>
  <c r="J10" s="1"/>
  <c r="E9" i="56" s="1"/>
  <c r="E5" i="55"/>
  <c r="O5" s="1"/>
  <c r="B4" i="56" s="1"/>
  <c r="E6" i="55"/>
  <c r="O6" s="1"/>
  <c r="B5" i="56" s="1"/>
  <c r="E7" i="55"/>
  <c r="O7" s="1"/>
  <c r="B6" i="56" s="1"/>
  <c r="E8" i="55"/>
  <c r="O8" s="1"/>
  <c r="B7" i="56" s="1"/>
  <c r="E9" i="55"/>
  <c r="O9" s="1"/>
  <c r="B8" i="56" s="1"/>
  <c r="E10" i="55"/>
  <c r="O10" s="1"/>
  <c r="B9" i="56" s="1"/>
  <c r="E4" i="55"/>
  <c r="O4" s="1"/>
  <c r="O11" s="1"/>
  <c r="J5"/>
  <c r="E4" i="56" s="1"/>
  <c r="J7" i="55"/>
  <c r="E6" i="56" s="1"/>
  <c r="J9" i="55"/>
  <c r="E8" i="56" s="1"/>
  <c r="B4" i="55"/>
  <c r="J4" s="1"/>
  <c r="E9" i="54"/>
  <c r="O9" s="1"/>
  <c r="B8" i="53" s="1"/>
  <c r="E8" i="54"/>
  <c r="O8" s="1"/>
  <c r="B7" i="53" s="1"/>
  <c r="E7" i="54"/>
  <c r="O7" s="1"/>
  <c r="B6" i="53" s="1"/>
  <c r="E6" i="54"/>
  <c r="O6" s="1"/>
  <c r="B5" i="53" s="1"/>
  <c r="E5" i="54"/>
  <c r="O5" s="1"/>
  <c r="B4" i="53" s="1"/>
  <c r="E4" i="54"/>
  <c r="O4" s="1"/>
  <c r="A4" i="53"/>
  <c r="A5"/>
  <c r="A6"/>
  <c r="A7"/>
  <c r="A8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D9" l="1"/>
  <c r="AY11" i="67"/>
  <c r="BM11" s="1"/>
  <c r="AY11" i="78"/>
  <c r="BN11" s="1"/>
  <c r="BO11" s="1"/>
  <c r="AY21" i="67"/>
  <c r="BM21" s="1"/>
  <c r="AY21" i="78"/>
  <c r="BN21" s="1"/>
  <c r="BO21" s="1"/>
  <c r="AY13" i="67"/>
  <c r="BM13" s="1"/>
  <c r="AY13" i="78"/>
  <c r="BN13" s="1"/>
  <c r="BO13" s="1"/>
  <c r="AY6" i="67"/>
  <c r="BM6" s="1"/>
  <c r="BN6" s="1"/>
  <c r="AY6" i="78"/>
  <c r="BN6" s="1"/>
  <c r="BO6" s="1"/>
  <c r="AY14" i="67"/>
  <c r="BM14" s="1"/>
  <c r="BN14" s="1"/>
  <c r="AY14" i="78"/>
  <c r="BN14" s="1"/>
  <c r="BO14" s="1"/>
  <c r="AY5" i="67"/>
  <c r="AY5" i="78"/>
  <c r="BN5" s="1"/>
  <c r="BO5" s="1"/>
  <c r="AY15" i="67"/>
  <c r="BM15" s="1"/>
  <c r="AY15" i="78"/>
  <c r="BN15" s="1"/>
  <c r="BO15" s="1"/>
  <c r="AY8" i="67"/>
  <c r="BM8" s="1"/>
  <c r="BN8" s="1"/>
  <c r="AY8" i="78"/>
  <c r="BN8" s="1"/>
  <c r="BO8" s="1"/>
  <c r="AY16" i="67"/>
  <c r="BM16" s="1"/>
  <c r="AY16" i="78"/>
  <c r="BN16" s="1"/>
  <c r="BO16" s="1"/>
  <c r="AZ22" i="67"/>
  <c r="AY19"/>
  <c r="BM19" s="1"/>
  <c r="AY19" i="78"/>
  <c r="BN19" s="1"/>
  <c r="BO19" s="1"/>
  <c r="AY9" i="67"/>
  <c r="BM9" s="1"/>
  <c r="AY9" i="78"/>
  <c r="BN9" s="1"/>
  <c r="BO9" s="1"/>
  <c r="AY17" i="67"/>
  <c r="BM17" s="1"/>
  <c r="AY17" i="78"/>
  <c r="BN17" s="1"/>
  <c r="BO17" s="1"/>
  <c r="AY10" i="67"/>
  <c r="BM10" s="1"/>
  <c r="BN10" s="1"/>
  <c r="AY10" i="78"/>
  <c r="BN10" s="1"/>
  <c r="BO10" s="1"/>
  <c r="AY18" i="67"/>
  <c r="BM18" s="1"/>
  <c r="BN18" s="1"/>
  <c r="AY18" i="78"/>
  <c r="BN18" s="1"/>
  <c r="BO18" s="1"/>
  <c r="AY7" i="67"/>
  <c r="BM7" s="1"/>
  <c r="AY7" i="78"/>
  <c r="BN7" s="1"/>
  <c r="BO7" s="1"/>
  <c r="AY20" i="67"/>
  <c r="BM20" s="1"/>
  <c r="AY20" i="78"/>
  <c r="BN20" s="1"/>
  <c r="BO20" s="1"/>
  <c r="AY12" i="67"/>
  <c r="BM12" s="1"/>
  <c r="BN12" s="1"/>
  <c r="AY12" i="78"/>
  <c r="BN12" s="1"/>
  <c r="BO12" s="1"/>
  <c r="AY4" i="67"/>
  <c r="AY4" i="78"/>
  <c r="AY28" i="67"/>
  <c r="BM28" s="1"/>
  <c r="BN28" s="1"/>
  <c r="AY28" i="78"/>
  <c r="BN28" s="1"/>
  <c r="BO28" s="1"/>
  <c r="AG29" i="67"/>
  <c r="AZ22" i="78"/>
  <c r="AY27" i="67"/>
  <c r="BM27" s="1"/>
  <c r="AY27" i="78"/>
  <c r="BN27" s="1"/>
  <c r="BO27" s="1"/>
  <c r="AY26" i="67"/>
  <c r="BM26" s="1"/>
  <c r="AY26" i="78"/>
  <c r="BN26" s="1"/>
  <c r="BO26" s="1"/>
  <c r="AY25" i="67"/>
  <c r="BM25" s="1"/>
  <c r="AY25" i="78"/>
  <c r="BN25" s="1"/>
  <c r="BO25" s="1"/>
  <c r="AY24" i="67"/>
  <c r="BM24" s="1"/>
  <c r="AY24" i="78"/>
  <c r="BN24" s="1"/>
  <c r="BO24" s="1"/>
  <c r="AZ23" i="67"/>
  <c r="AZ29" s="1"/>
  <c r="AZ23" i="78"/>
  <c r="AZ29" s="1"/>
  <c r="AC22"/>
  <c r="AG4"/>
  <c r="AO22"/>
  <c r="BN4"/>
  <c r="BN22" s="1"/>
  <c r="AC29"/>
  <c r="AG23"/>
  <c r="AO29"/>
  <c r="O10" i="54"/>
  <c r="J11" i="55"/>
  <c r="E3" i="56"/>
  <c r="Q11" i="55"/>
  <c r="B3" i="58"/>
  <c r="AG4" i="74"/>
  <c r="J24" i="59"/>
  <c r="E3" i="60"/>
  <c r="O24" i="59"/>
  <c r="B3" i="60"/>
  <c r="AF23" i="59"/>
  <c r="AF21"/>
  <c r="AF19"/>
  <c r="AF17"/>
  <c r="AF15"/>
  <c r="AF13"/>
  <c r="AF11"/>
  <c r="AF7"/>
  <c r="AF5"/>
  <c r="F4" i="60" s="1"/>
  <c r="AG4" i="73"/>
  <c r="AG24" s="1"/>
  <c r="J8" i="61"/>
  <c r="O8"/>
  <c r="Q8"/>
  <c r="AG4" i="72"/>
  <c r="O38" i="63"/>
  <c r="J38"/>
  <c r="J20"/>
  <c r="J53"/>
  <c r="O53"/>
  <c r="Q20"/>
  <c r="Q53"/>
  <c r="Q38"/>
  <c r="AG21" i="71"/>
  <c r="J11" i="57"/>
  <c r="AF8"/>
  <c r="AD8" s="1"/>
  <c r="C4" i="56"/>
  <c r="C19" i="64"/>
  <c r="C3"/>
  <c r="E39"/>
  <c r="E21"/>
  <c r="C39"/>
  <c r="C21"/>
  <c r="E4" i="62"/>
  <c r="N5" i="61"/>
  <c r="L5"/>
  <c r="M5"/>
  <c r="K5"/>
  <c r="K4"/>
  <c r="E3" i="62"/>
  <c r="M6" i="61"/>
  <c r="K6"/>
  <c r="E5" i="62"/>
  <c r="N6" i="61"/>
  <c r="L6"/>
  <c r="B3" i="62"/>
  <c r="E6"/>
  <c r="N7" i="61"/>
  <c r="L7"/>
  <c r="M7"/>
  <c r="K7"/>
  <c r="K4" i="63"/>
  <c r="E3" i="64"/>
  <c r="E36"/>
  <c r="B48"/>
  <c r="AF51" i="63"/>
  <c r="B46" i="64"/>
  <c r="AF49" i="63"/>
  <c r="B44" i="64"/>
  <c r="AF47" i="63"/>
  <c r="B42" i="64"/>
  <c r="AF45" i="63"/>
  <c r="B40" i="64"/>
  <c r="AF43" i="63"/>
  <c r="B38" i="64"/>
  <c r="AF41" i="63"/>
  <c r="B36" i="64"/>
  <c r="AF39" i="63"/>
  <c r="B34" i="64"/>
  <c r="AF36" i="63"/>
  <c r="B32" i="64"/>
  <c r="AF34" i="63"/>
  <c r="B30" i="64"/>
  <c r="AF32" i="63"/>
  <c r="B28" i="64"/>
  <c r="AF30" i="63"/>
  <c r="B26" i="64"/>
  <c r="AF28" i="63"/>
  <c r="B24" i="64"/>
  <c r="AF26" i="63"/>
  <c r="B22" i="64"/>
  <c r="AF24" i="63"/>
  <c r="B18" i="64"/>
  <c r="AF19" i="63"/>
  <c r="B16" i="64"/>
  <c r="AF17" i="63"/>
  <c r="B14" i="64"/>
  <c r="AF15" i="63"/>
  <c r="B12" i="64"/>
  <c r="AF13" i="63"/>
  <c r="B10" i="64"/>
  <c r="AF11" i="63"/>
  <c r="B8" i="64"/>
  <c r="AF9" i="63"/>
  <c r="B6" i="64"/>
  <c r="AF7" i="63"/>
  <c r="B4" i="64"/>
  <c r="AF5" i="63"/>
  <c r="B19" i="64"/>
  <c r="AF21" i="63"/>
  <c r="B17" i="64"/>
  <c r="AF18" i="63"/>
  <c r="B15" i="64"/>
  <c r="D15" s="1"/>
  <c r="AF16" i="63"/>
  <c r="B13" i="64"/>
  <c r="D13" s="1"/>
  <c r="AF14" i="63"/>
  <c r="B11" i="64"/>
  <c r="D11" s="1"/>
  <c r="AF12" i="63"/>
  <c r="B9" i="64"/>
  <c r="D9" s="1"/>
  <c r="AF10" i="63"/>
  <c r="B7" i="64"/>
  <c r="D7" s="1"/>
  <c r="AF8" i="63"/>
  <c r="B5" i="64"/>
  <c r="D5" s="1"/>
  <c r="AF6" i="63"/>
  <c r="C36" i="64"/>
  <c r="E19"/>
  <c r="B47"/>
  <c r="AF50" i="63"/>
  <c r="B45" i="64"/>
  <c r="AF48" i="63"/>
  <c r="B43" i="64"/>
  <c r="AF46" i="63"/>
  <c r="B41" i="64"/>
  <c r="AF44" i="63"/>
  <c r="B39" i="64"/>
  <c r="AF42" i="63"/>
  <c r="B37" i="64"/>
  <c r="AF40" i="63"/>
  <c r="B35" i="64"/>
  <c r="AF37" i="63"/>
  <c r="B33" i="64"/>
  <c r="AF35" i="63"/>
  <c r="B31" i="64"/>
  <c r="AF33" i="63"/>
  <c r="B29" i="64"/>
  <c r="AF31" i="63"/>
  <c r="B27" i="64"/>
  <c r="AF29" i="63"/>
  <c r="B25" i="64"/>
  <c r="AF27" i="63"/>
  <c r="B23" i="64"/>
  <c r="AF25" i="63"/>
  <c r="B21" i="64"/>
  <c r="AF23" i="63"/>
  <c r="AF6" i="61"/>
  <c r="AP6" s="1"/>
  <c r="AF7"/>
  <c r="AF5"/>
  <c r="AQ6"/>
  <c r="C3" i="62"/>
  <c r="AE21" i="59"/>
  <c r="F20" i="60"/>
  <c r="AS21" i="59"/>
  <c r="AQ21"/>
  <c r="AO21"/>
  <c r="AR21"/>
  <c r="AP21"/>
  <c r="AC21"/>
  <c r="AE13"/>
  <c r="F12" i="60"/>
  <c r="AS13" i="59"/>
  <c r="AQ13"/>
  <c r="AO13"/>
  <c r="AR13"/>
  <c r="AP13"/>
  <c r="AC13"/>
  <c r="AE23"/>
  <c r="F22" i="60"/>
  <c r="AS23" i="59"/>
  <c r="AQ23"/>
  <c r="AO23"/>
  <c r="AR23"/>
  <c r="AP23"/>
  <c r="AC23"/>
  <c r="AE19"/>
  <c r="F18" i="60"/>
  <c r="AS19" i="59"/>
  <c r="AQ19"/>
  <c r="AO19"/>
  <c r="AR19"/>
  <c r="AP19"/>
  <c r="AC19"/>
  <c r="AE17"/>
  <c r="F16" i="60"/>
  <c r="AS17" i="59"/>
  <c r="AQ17"/>
  <c r="AO17"/>
  <c r="AR17"/>
  <c r="AP17"/>
  <c r="AC17"/>
  <c r="AE15"/>
  <c r="F14" i="60"/>
  <c r="AS15" i="59"/>
  <c r="AQ15"/>
  <c r="AO15"/>
  <c r="AR15"/>
  <c r="AP15"/>
  <c r="AC15"/>
  <c r="AE11"/>
  <c r="F10" i="60"/>
  <c r="AS11" i="59"/>
  <c r="AQ11"/>
  <c r="AO11"/>
  <c r="AR11"/>
  <c r="AP11"/>
  <c r="AC11"/>
  <c r="AE7"/>
  <c r="F6" i="60"/>
  <c r="AS7" i="59"/>
  <c r="AQ7"/>
  <c r="AO7"/>
  <c r="AR7"/>
  <c r="AP7"/>
  <c r="AC7"/>
  <c r="AE5"/>
  <c r="AS5"/>
  <c r="AO5"/>
  <c r="AP5"/>
  <c r="AF22"/>
  <c r="AF20"/>
  <c r="AF18"/>
  <c r="AF16"/>
  <c r="AF14"/>
  <c r="AF12"/>
  <c r="AF10"/>
  <c r="AF6"/>
  <c r="C22" i="60"/>
  <c r="D22" s="1"/>
  <c r="C20"/>
  <c r="C18"/>
  <c r="D18" s="1"/>
  <c r="C16"/>
  <c r="C14"/>
  <c r="D14" s="1"/>
  <c r="C12"/>
  <c r="C10"/>
  <c r="D10" s="1"/>
  <c r="C6"/>
  <c r="C4"/>
  <c r="C3"/>
  <c r="AF10" i="57"/>
  <c r="AD10" s="1"/>
  <c r="AF6"/>
  <c r="AD6" s="1"/>
  <c r="C7" i="58"/>
  <c r="AO8" i="57"/>
  <c r="AO6"/>
  <c r="AP10"/>
  <c r="AP8"/>
  <c r="AQ10"/>
  <c r="AQ8"/>
  <c r="AR10"/>
  <c r="AR8"/>
  <c r="AS10"/>
  <c r="AS8"/>
  <c r="AS6"/>
  <c r="AC8"/>
  <c r="AF9"/>
  <c r="AF7"/>
  <c r="AF5"/>
  <c r="F9" i="58"/>
  <c r="F7"/>
  <c r="F5"/>
  <c r="AF4" i="57"/>
  <c r="C3" i="58"/>
  <c r="AF4" i="55"/>
  <c r="K21" i="68"/>
  <c r="L21" s="1"/>
  <c r="M21" s="1"/>
  <c r="BN9" i="67"/>
  <c r="BN17"/>
  <c r="BN25"/>
  <c r="BN20"/>
  <c r="BN11"/>
  <c r="BN19"/>
  <c r="BN27"/>
  <c r="BN7"/>
  <c r="BN15"/>
  <c r="BN13"/>
  <c r="BN21"/>
  <c r="BN16"/>
  <c r="BN26"/>
  <c r="B3" i="64"/>
  <c r="D3" s="1"/>
  <c r="AF9" i="59"/>
  <c r="AD9" s="1"/>
  <c r="AF8"/>
  <c r="B7" i="60"/>
  <c r="AF52" i="63"/>
  <c r="AF22"/>
  <c r="AD23" i="59"/>
  <c r="AD21"/>
  <c r="AD19"/>
  <c r="AD17"/>
  <c r="AD15"/>
  <c r="AD13"/>
  <c r="AD11"/>
  <c r="AD7"/>
  <c r="B3" i="56"/>
  <c r="C3"/>
  <c r="A3" i="53"/>
  <c r="B76" i="64"/>
  <c r="B75"/>
  <c r="B74"/>
  <c r="B73"/>
  <c r="B72"/>
  <c r="B71"/>
  <c r="B70"/>
  <c r="B69"/>
  <c r="B68"/>
  <c r="B67"/>
  <c r="B66"/>
  <c r="G65"/>
  <c r="F65"/>
  <c r="E65"/>
  <c r="C65"/>
  <c r="B65"/>
  <c r="G64"/>
  <c r="F64"/>
  <c r="E64"/>
  <c r="C64"/>
  <c r="B64"/>
  <c r="G63"/>
  <c r="F63"/>
  <c r="E63"/>
  <c r="C63"/>
  <c r="B63"/>
  <c r="G62"/>
  <c r="F62"/>
  <c r="E62"/>
  <c r="C62"/>
  <c r="B62"/>
  <c r="G61"/>
  <c r="F61"/>
  <c r="E61"/>
  <c r="C61"/>
  <c r="B61"/>
  <c r="G60"/>
  <c r="F60"/>
  <c r="E60"/>
  <c r="C60"/>
  <c r="B60"/>
  <c r="G59"/>
  <c r="F59"/>
  <c r="E59"/>
  <c r="C59"/>
  <c r="B59"/>
  <c r="G58"/>
  <c r="F58"/>
  <c r="E58"/>
  <c r="C58"/>
  <c r="B58"/>
  <c r="G57"/>
  <c r="F57"/>
  <c r="E57"/>
  <c r="C57"/>
  <c r="B57"/>
  <c r="G56"/>
  <c r="F56"/>
  <c r="E56"/>
  <c r="C56"/>
  <c r="B56"/>
  <c r="G55"/>
  <c r="F55"/>
  <c r="E55"/>
  <c r="C55"/>
  <c r="B55"/>
  <c r="G54"/>
  <c r="F54"/>
  <c r="E54"/>
  <c r="C54"/>
  <c r="B54"/>
  <c r="G53"/>
  <c r="F53"/>
  <c r="E53"/>
  <c r="C53"/>
  <c r="B53"/>
  <c r="G52"/>
  <c r="F52"/>
  <c r="E52"/>
  <c r="C52"/>
  <c r="B52"/>
  <c r="G51"/>
  <c r="F51"/>
  <c r="E51"/>
  <c r="C51"/>
  <c r="B51"/>
  <c r="G50"/>
  <c r="F50"/>
  <c r="E50"/>
  <c r="C50"/>
  <c r="B50"/>
  <c r="D17"/>
  <c r="AN52" i="63"/>
  <c r="AM52"/>
  <c r="AL52"/>
  <c r="AK52"/>
  <c r="AJ52"/>
  <c r="AI52"/>
  <c r="AH52"/>
  <c r="N52"/>
  <c r="M52"/>
  <c r="L52"/>
  <c r="K52"/>
  <c r="AN51"/>
  <c r="AM51"/>
  <c r="AL51"/>
  <c r="AK51"/>
  <c r="AJ51"/>
  <c r="AI51"/>
  <c r="AH51"/>
  <c r="N51"/>
  <c r="M51"/>
  <c r="L51"/>
  <c r="K51"/>
  <c r="AN50"/>
  <c r="AM50"/>
  <c r="AL50"/>
  <c r="AK50"/>
  <c r="AJ50"/>
  <c r="AI50"/>
  <c r="AH50"/>
  <c r="N50"/>
  <c r="M50"/>
  <c r="L50"/>
  <c r="K50"/>
  <c r="AN49"/>
  <c r="AM49"/>
  <c r="AL49"/>
  <c r="AK49"/>
  <c r="AJ49"/>
  <c r="AI49"/>
  <c r="AH49"/>
  <c r="N49"/>
  <c r="M49"/>
  <c r="L49"/>
  <c r="K49"/>
  <c r="AN48"/>
  <c r="AM48"/>
  <c r="AL48"/>
  <c r="AK48"/>
  <c r="AJ48"/>
  <c r="AI48"/>
  <c r="AH48"/>
  <c r="N48"/>
  <c r="M48"/>
  <c r="L48"/>
  <c r="K48"/>
  <c r="AN47"/>
  <c r="AM47"/>
  <c r="AL47"/>
  <c r="AK47"/>
  <c r="AJ47"/>
  <c r="AI47"/>
  <c r="AH47"/>
  <c r="N47"/>
  <c r="M47"/>
  <c r="L47"/>
  <c r="K47"/>
  <c r="AN46"/>
  <c r="AM46"/>
  <c r="AL46"/>
  <c r="AK46"/>
  <c r="AJ46"/>
  <c r="AI46"/>
  <c r="AH46"/>
  <c r="N46"/>
  <c r="M46"/>
  <c r="L46"/>
  <c r="K46"/>
  <c r="AN45"/>
  <c r="AM45"/>
  <c r="AL45"/>
  <c r="AK45"/>
  <c r="AJ45"/>
  <c r="AI45"/>
  <c r="AH45"/>
  <c r="N45"/>
  <c r="M45"/>
  <c r="L45"/>
  <c r="K45"/>
  <c r="AN44"/>
  <c r="AM44"/>
  <c r="AL44"/>
  <c r="AK44"/>
  <c r="AJ44"/>
  <c r="AI44"/>
  <c r="AH44"/>
  <c r="N44"/>
  <c r="M44"/>
  <c r="L44"/>
  <c r="K44"/>
  <c r="AN43"/>
  <c r="AM43"/>
  <c r="AL43"/>
  <c r="AK43"/>
  <c r="AJ43"/>
  <c r="AI43"/>
  <c r="AH43"/>
  <c r="N43"/>
  <c r="M43"/>
  <c r="L43"/>
  <c r="K43"/>
  <c r="AN42"/>
  <c r="AM42"/>
  <c r="AL42"/>
  <c r="AK42"/>
  <c r="AJ42"/>
  <c r="AI42"/>
  <c r="AH42"/>
  <c r="N42"/>
  <c r="M42"/>
  <c r="L42"/>
  <c r="K42"/>
  <c r="AN41"/>
  <c r="AM41"/>
  <c r="AL41"/>
  <c r="AK41"/>
  <c r="AJ41"/>
  <c r="AI41"/>
  <c r="AH41"/>
  <c r="N41"/>
  <c r="M41"/>
  <c r="L41"/>
  <c r="K41"/>
  <c r="AN40"/>
  <c r="AM40"/>
  <c r="AL40"/>
  <c r="AK40"/>
  <c r="AJ40"/>
  <c r="AI40"/>
  <c r="AH40"/>
  <c r="N40"/>
  <c r="M40"/>
  <c r="L40"/>
  <c r="K40"/>
  <c r="AN39"/>
  <c r="AM39"/>
  <c r="AM53" s="1"/>
  <c r="AL39"/>
  <c r="AK39"/>
  <c r="AK53" s="1"/>
  <c r="AJ39"/>
  <c r="AI39"/>
  <c r="AI53" s="1"/>
  <c r="AH39"/>
  <c r="N39"/>
  <c r="N53" s="1"/>
  <c r="M39"/>
  <c r="L39"/>
  <c r="L53" s="1"/>
  <c r="K39"/>
  <c r="AN37"/>
  <c r="AM37"/>
  <c r="AL37"/>
  <c r="AK37"/>
  <c r="AJ37"/>
  <c r="AI37"/>
  <c r="AH37"/>
  <c r="N37"/>
  <c r="M37"/>
  <c r="L37"/>
  <c r="K37"/>
  <c r="AN36"/>
  <c r="AM36"/>
  <c r="AL36"/>
  <c r="AK36"/>
  <c r="AJ36"/>
  <c r="AI36"/>
  <c r="AH36"/>
  <c r="N36"/>
  <c r="M36"/>
  <c r="L36"/>
  <c r="K36"/>
  <c r="AN35"/>
  <c r="AM35"/>
  <c r="AL35"/>
  <c r="AK35"/>
  <c r="AJ35"/>
  <c r="AI35"/>
  <c r="AH35"/>
  <c r="N35"/>
  <c r="M35"/>
  <c r="L35"/>
  <c r="K35"/>
  <c r="AN34"/>
  <c r="AM34"/>
  <c r="AL34"/>
  <c r="AK34"/>
  <c r="AJ34"/>
  <c r="AI34"/>
  <c r="AH34"/>
  <c r="N34"/>
  <c r="M34"/>
  <c r="L34"/>
  <c r="K34"/>
  <c r="AN33"/>
  <c r="AM33"/>
  <c r="AL33"/>
  <c r="AK33"/>
  <c r="AJ33"/>
  <c r="AI33"/>
  <c r="AH33"/>
  <c r="N33"/>
  <c r="M33"/>
  <c r="L33"/>
  <c r="K33"/>
  <c r="AN32"/>
  <c r="AM32"/>
  <c r="AL32"/>
  <c r="AK32"/>
  <c r="AJ32"/>
  <c r="AI32"/>
  <c r="AH32"/>
  <c r="N32"/>
  <c r="M32"/>
  <c r="L32"/>
  <c r="K32"/>
  <c r="AN31"/>
  <c r="AM31"/>
  <c r="AL31"/>
  <c r="AK31"/>
  <c r="AJ31"/>
  <c r="AI31"/>
  <c r="AH31"/>
  <c r="N31"/>
  <c r="M31"/>
  <c r="L31"/>
  <c r="K31"/>
  <c r="AN30"/>
  <c r="AM30"/>
  <c r="AL30"/>
  <c r="AK30"/>
  <c r="AJ30"/>
  <c r="AI30"/>
  <c r="AH30"/>
  <c r="N30"/>
  <c r="M30"/>
  <c r="L30"/>
  <c r="K30"/>
  <c r="AN29"/>
  <c r="AM29"/>
  <c r="AL29"/>
  <c r="AK29"/>
  <c r="AJ29"/>
  <c r="AI29"/>
  <c r="AH29"/>
  <c r="N29"/>
  <c r="M29"/>
  <c r="L29"/>
  <c r="K29"/>
  <c r="AN28"/>
  <c r="AM28"/>
  <c r="AL28"/>
  <c r="AK28"/>
  <c r="AJ28"/>
  <c r="AI28"/>
  <c r="AH28"/>
  <c r="N28"/>
  <c r="M28"/>
  <c r="L28"/>
  <c r="K28"/>
  <c r="AN27"/>
  <c r="AM27"/>
  <c r="AL27"/>
  <c r="AK27"/>
  <c r="AJ27"/>
  <c r="AI27"/>
  <c r="AH27"/>
  <c r="N27"/>
  <c r="M27"/>
  <c r="L27"/>
  <c r="K27"/>
  <c r="AN26"/>
  <c r="AM26"/>
  <c r="AL26"/>
  <c r="AK26"/>
  <c r="AJ26"/>
  <c r="AI26"/>
  <c r="AH26"/>
  <c r="N26"/>
  <c r="M26"/>
  <c r="L26"/>
  <c r="K26"/>
  <c r="AN25"/>
  <c r="AM25"/>
  <c r="AL25"/>
  <c r="AK25"/>
  <c r="AJ25"/>
  <c r="AI25"/>
  <c r="AH25"/>
  <c r="N25"/>
  <c r="M25"/>
  <c r="L25"/>
  <c r="K25"/>
  <c r="AN24"/>
  <c r="AM24"/>
  <c r="AL24"/>
  <c r="AK24"/>
  <c r="AJ24"/>
  <c r="AI24"/>
  <c r="AH24"/>
  <c r="N24"/>
  <c r="M24"/>
  <c r="L24"/>
  <c r="K24"/>
  <c r="AN23"/>
  <c r="AM23"/>
  <c r="AL23"/>
  <c r="AK23"/>
  <c r="AJ23"/>
  <c r="AI23"/>
  <c r="AH23"/>
  <c r="N23"/>
  <c r="M23"/>
  <c r="L23"/>
  <c r="K23"/>
  <c r="AN22"/>
  <c r="AM22"/>
  <c r="AL22"/>
  <c r="AK22"/>
  <c r="AJ22"/>
  <c r="AI22"/>
  <c r="AH22"/>
  <c r="N22"/>
  <c r="M22"/>
  <c r="L22"/>
  <c r="K22"/>
  <c r="AN21"/>
  <c r="AN38" s="1"/>
  <c r="AM21"/>
  <c r="AL21"/>
  <c r="AL38" s="1"/>
  <c r="AK21"/>
  <c r="AJ21"/>
  <c r="AJ38" s="1"/>
  <c r="AI21"/>
  <c r="AH21"/>
  <c r="N21"/>
  <c r="M21"/>
  <c r="M38" s="1"/>
  <c r="L21"/>
  <c r="K21"/>
  <c r="K38" s="1"/>
  <c r="AN19"/>
  <c r="AM19"/>
  <c r="AL19"/>
  <c r="AK19"/>
  <c r="AJ19"/>
  <c r="AI19"/>
  <c r="AH19"/>
  <c r="N19"/>
  <c r="M19"/>
  <c r="L19"/>
  <c r="K19"/>
  <c r="AN18"/>
  <c r="AM18"/>
  <c r="AL18"/>
  <c r="AK18"/>
  <c r="AJ18"/>
  <c r="AI18"/>
  <c r="AH18"/>
  <c r="N18"/>
  <c r="M18"/>
  <c r="L18"/>
  <c r="K18"/>
  <c r="AN17"/>
  <c r="AM17"/>
  <c r="AL17"/>
  <c r="AK17"/>
  <c r="AJ17"/>
  <c r="AI17"/>
  <c r="AH17"/>
  <c r="N17"/>
  <c r="M17"/>
  <c r="L17"/>
  <c r="K17"/>
  <c r="AN16"/>
  <c r="AM16"/>
  <c r="AL16"/>
  <c r="AK16"/>
  <c r="AJ16"/>
  <c r="AI16"/>
  <c r="AH16"/>
  <c r="N16"/>
  <c r="M16"/>
  <c r="L16"/>
  <c r="K16"/>
  <c r="AN15"/>
  <c r="AM15"/>
  <c r="AL15"/>
  <c r="AK15"/>
  <c r="AJ15"/>
  <c r="AI15"/>
  <c r="AH15"/>
  <c r="N15"/>
  <c r="M15"/>
  <c r="L15"/>
  <c r="K15"/>
  <c r="AN14"/>
  <c r="AM14"/>
  <c r="AL14"/>
  <c r="AK14"/>
  <c r="AJ14"/>
  <c r="AI14"/>
  <c r="AH14"/>
  <c r="N14"/>
  <c r="M14"/>
  <c r="L14"/>
  <c r="K14"/>
  <c r="AN13"/>
  <c r="AM13"/>
  <c r="AL13"/>
  <c r="AK13"/>
  <c r="AJ13"/>
  <c r="AI13"/>
  <c r="AH13"/>
  <c r="N13"/>
  <c r="M13"/>
  <c r="L13"/>
  <c r="K13"/>
  <c r="AN12"/>
  <c r="AM12"/>
  <c r="AL12"/>
  <c r="AK12"/>
  <c r="AJ12"/>
  <c r="AI12"/>
  <c r="AH12"/>
  <c r="N12"/>
  <c r="M12"/>
  <c r="L12"/>
  <c r="K12"/>
  <c r="AN11"/>
  <c r="AM11"/>
  <c r="AL11"/>
  <c r="AK11"/>
  <c r="AJ11"/>
  <c r="AI11"/>
  <c r="AH11"/>
  <c r="N11"/>
  <c r="M11"/>
  <c r="L11"/>
  <c r="K11"/>
  <c r="AN10"/>
  <c r="AM10"/>
  <c r="AL10"/>
  <c r="AK10"/>
  <c r="AJ10"/>
  <c r="AI10"/>
  <c r="AH10"/>
  <c r="N10"/>
  <c r="M10"/>
  <c r="L10"/>
  <c r="K10"/>
  <c r="AN9"/>
  <c r="AM9"/>
  <c r="AL9"/>
  <c r="AK9"/>
  <c r="AJ9"/>
  <c r="AI9"/>
  <c r="AH9"/>
  <c r="N9"/>
  <c r="M9"/>
  <c r="L9"/>
  <c r="K9"/>
  <c r="AN8"/>
  <c r="AM8"/>
  <c r="AL8"/>
  <c r="AK8"/>
  <c r="AJ8"/>
  <c r="AI8"/>
  <c r="AH8"/>
  <c r="N8"/>
  <c r="M8"/>
  <c r="L8"/>
  <c r="K8"/>
  <c r="AN7"/>
  <c r="AM7"/>
  <c r="AL7"/>
  <c r="AK7"/>
  <c r="AJ7"/>
  <c r="AI7"/>
  <c r="AH7"/>
  <c r="N7"/>
  <c r="M7"/>
  <c r="L7"/>
  <c r="K7"/>
  <c r="AN6"/>
  <c r="AM6"/>
  <c r="AL6"/>
  <c r="AK6"/>
  <c r="AJ6"/>
  <c r="AI6"/>
  <c r="AH6"/>
  <c r="N6"/>
  <c r="M6"/>
  <c r="L6"/>
  <c r="K6"/>
  <c r="AN5"/>
  <c r="AM5"/>
  <c r="AL5"/>
  <c r="AK5"/>
  <c r="AJ5"/>
  <c r="AI5"/>
  <c r="AH5"/>
  <c r="N5"/>
  <c r="M5"/>
  <c r="L5"/>
  <c r="K5"/>
  <c r="AN4"/>
  <c r="AN20" s="1"/>
  <c r="AM4"/>
  <c r="AL4"/>
  <c r="AL20" s="1"/>
  <c r="AK4"/>
  <c r="AJ4"/>
  <c r="AJ20" s="1"/>
  <c r="AI4"/>
  <c r="AH4"/>
  <c r="N4"/>
  <c r="M4"/>
  <c r="M20" s="1"/>
  <c r="L4"/>
  <c r="B80" i="62"/>
  <c r="B79"/>
  <c r="B78"/>
  <c r="B77"/>
  <c r="B76"/>
  <c r="B75"/>
  <c r="B74"/>
  <c r="B73"/>
  <c r="B72"/>
  <c r="B71"/>
  <c r="B70"/>
  <c r="G69"/>
  <c r="F69"/>
  <c r="E69"/>
  <c r="C69"/>
  <c r="B69"/>
  <c r="G68"/>
  <c r="F68"/>
  <c r="E68"/>
  <c r="C68"/>
  <c r="B68"/>
  <c r="G67"/>
  <c r="F67"/>
  <c r="E67"/>
  <c r="C67"/>
  <c r="B67"/>
  <c r="G66"/>
  <c r="F66"/>
  <c r="E66"/>
  <c r="C66"/>
  <c r="B66"/>
  <c r="G65"/>
  <c r="F65"/>
  <c r="E65"/>
  <c r="C65"/>
  <c r="B65"/>
  <c r="G64"/>
  <c r="F64"/>
  <c r="E64"/>
  <c r="C64"/>
  <c r="B64"/>
  <c r="G63"/>
  <c r="F63"/>
  <c r="E63"/>
  <c r="C63"/>
  <c r="B63"/>
  <c r="G62"/>
  <c r="F62"/>
  <c r="E62"/>
  <c r="C62"/>
  <c r="B62"/>
  <c r="G61"/>
  <c r="F61"/>
  <c r="E61"/>
  <c r="C61"/>
  <c r="B61"/>
  <c r="G60"/>
  <c r="F60"/>
  <c r="E60"/>
  <c r="C60"/>
  <c r="B60"/>
  <c r="G59"/>
  <c r="F59"/>
  <c r="E59"/>
  <c r="C59"/>
  <c r="B59"/>
  <c r="G58"/>
  <c r="F58"/>
  <c r="E58"/>
  <c r="C58"/>
  <c r="B58"/>
  <c r="G57"/>
  <c r="F57"/>
  <c r="E57"/>
  <c r="C57"/>
  <c r="B57"/>
  <c r="G56"/>
  <c r="F56"/>
  <c r="E56"/>
  <c r="C56"/>
  <c r="B56"/>
  <c r="G55"/>
  <c r="F55"/>
  <c r="E55"/>
  <c r="C55"/>
  <c r="B55"/>
  <c r="G54"/>
  <c r="F54"/>
  <c r="E54"/>
  <c r="C54"/>
  <c r="B54"/>
  <c r="G53"/>
  <c r="F53"/>
  <c r="E53"/>
  <c r="C53"/>
  <c r="B53"/>
  <c r="G52"/>
  <c r="F52"/>
  <c r="E52"/>
  <c r="C52"/>
  <c r="B52"/>
  <c r="G51"/>
  <c r="F51"/>
  <c r="E51"/>
  <c r="C51"/>
  <c r="B51"/>
  <c r="G50"/>
  <c r="F50"/>
  <c r="E50"/>
  <c r="C50"/>
  <c r="B50"/>
  <c r="G49"/>
  <c r="F49"/>
  <c r="E49"/>
  <c r="C49"/>
  <c r="B49"/>
  <c r="G48"/>
  <c r="F48"/>
  <c r="E48"/>
  <c r="C48"/>
  <c r="B48"/>
  <c r="G47"/>
  <c r="F47"/>
  <c r="E47"/>
  <c r="C47"/>
  <c r="B47"/>
  <c r="G46"/>
  <c r="F46"/>
  <c r="E46"/>
  <c r="C46"/>
  <c r="B46"/>
  <c r="G45"/>
  <c r="F45"/>
  <c r="E45"/>
  <c r="C45"/>
  <c r="B45"/>
  <c r="G44"/>
  <c r="F44"/>
  <c r="E44"/>
  <c r="C44"/>
  <c r="B44"/>
  <c r="G43"/>
  <c r="F43"/>
  <c r="E43"/>
  <c r="C43"/>
  <c r="B43"/>
  <c r="G42"/>
  <c r="F42"/>
  <c r="E42"/>
  <c r="C42"/>
  <c r="B42"/>
  <c r="G41"/>
  <c r="F41"/>
  <c r="E41"/>
  <c r="C41"/>
  <c r="B41"/>
  <c r="G40"/>
  <c r="F40"/>
  <c r="E40"/>
  <c r="C40"/>
  <c r="B40"/>
  <c r="G39"/>
  <c r="F39"/>
  <c r="E39"/>
  <c r="C39"/>
  <c r="B39"/>
  <c r="G38"/>
  <c r="F38"/>
  <c r="E38"/>
  <c r="C38"/>
  <c r="B38"/>
  <c r="G37"/>
  <c r="F37"/>
  <c r="E37"/>
  <c r="C37"/>
  <c r="B37"/>
  <c r="G36"/>
  <c r="F36"/>
  <c r="E36"/>
  <c r="C36"/>
  <c r="B36"/>
  <c r="G35"/>
  <c r="F35"/>
  <c r="E35"/>
  <c r="C35"/>
  <c r="B35"/>
  <c r="G34"/>
  <c r="F34"/>
  <c r="E34"/>
  <c r="C34"/>
  <c r="B34"/>
  <c r="G33"/>
  <c r="F33"/>
  <c r="E33"/>
  <c r="C33"/>
  <c r="B33"/>
  <c r="G32"/>
  <c r="F32"/>
  <c r="E32"/>
  <c r="C32"/>
  <c r="B32"/>
  <c r="G31"/>
  <c r="F31"/>
  <c r="E31"/>
  <c r="C31"/>
  <c r="B31"/>
  <c r="G30"/>
  <c r="F30"/>
  <c r="E30"/>
  <c r="C30"/>
  <c r="B30"/>
  <c r="G29"/>
  <c r="F29"/>
  <c r="E29"/>
  <c r="C29"/>
  <c r="B29"/>
  <c r="G28"/>
  <c r="F28"/>
  <c r="E28"/>
  <c r="C28"/>
  <c r="B28"/>
  <c r="G27"/>
  <c r="F27"/>
  <c r="E27"/>
  <c r="C27"/>
  <c r="B27"/>
  <c r="G26"/>
  <c r="F26"/>
  <c r="E26"/>
  <c r="C26"/>
  <c r="B26"/>
  <c r="G25"/>
  <c r="F25"/>
  <c r="E25"/>
  <c r="C25"/>
  <c r="B25"/>
  <c r="G24"/>
  <c r="F24"/>
  <c r="E24"/>
  <c r="C24"/>
  <c r="B24"/>
  <c r="G23"/>
  <c r="F23"/>
  <c r="E23"/>
  <c r="C23"/>
  <c r="B23"/>
  <c r="G22"/>
  <c r="F22"/>
  <c r="E22"/>
  <c r="C22"/>
  <c r="B22"/>
  <c r="G21"/>
  <c r="F21"/>
  <c r="E21"/>
  <c r="C21"/>
  <c r="B21"/>
  <c r="G20"/>
  <c r="F20"/>
  <c r="E20"/>
  <c r="C20"/>
  <c r="B20"/>
  <c r="G19"/>
  <c r="F19"/>
  <c r="E19"/>
  <c r="C19"/>
  <c r="B19"/>
  <c r="G18"/>
  <c r="F18"/>
  <c r="E18"/>
  <c r="C18"/>
  <c r="B18"/>
  <c r="G17"/>
  <c r="F17"/>
  <c r="E17"/>
  <c r="C17"/>
  <c r="B17"/>
  <c r="G16"/>
  <c r="F16"/>
  <c r="E16"/>
  <c r="C16"/>
  <c r="B16"/>
  <c r="G15"/>
  <c r="F15"/>
  <c r="E15"/>
  <c r="C15"/>
  <c r="B15"/>
  <c r="G14"/>
  <c r="F14"/>
  <c r="E14"/>
  <c r="C14"/>
  <c r="B14"/>
  <c r="G13"/>
  <c r="F13"/>
  <c r="E13"/>
  <c r="C13"/>
  <c r="B13"/>
  <c r="G12"/>
  <c r="F12"/>
  <c r="E12"/>
  <c r="C12"/>
  <c r="B12"/>
  <c r="G11"/>
  <c r="F11"/>
  <c r="E11"/>
  <c r="C11"/>
  <c r="B11"/>
  <c r="G10"/>
  <c r="F10"/>
  <c r="E10"/>
  <c r="C10"/>
  <c r="B10"/>
  <c r="G9"/>
  <c r="F9"/>
  <c r="E9"/>
  <c r="C9"/>
  <c r="B9"/>
  <c r="G8"/>
  <c r="F8"/>
  <c r="E8"/>
  <c r="C8"/>
  <c r="B8"/>
  <c r="G7"/>
  <c r="F7"/>
  <c r="E7"/>
  <c r="C7"/>
  <c r="B7"/>
  <c r="D5"/>
  <c r="D3"/>
  <c r="AN7" i="61"/>
  <c r="AM7"/>
  <c r="AL7"/>
  <c r="AK7"/>
  <c r="AJ7"/>
  <c r="AI7"/>
  <c r="AH7"/>
  <c r="AN6"/>
  <c r="AM6"/>
  <c r="AL6"/>
  <c r="AK6"/>
  <c r="AJ6"/>
  <c r="AI6"/>
  <c r="AH6"/>
  <c r="AN5"/>
  <c r="AM5"/>
  <c r="AL5"/>
  <c r="AK5"/>
  <c r="AJ5"/>
  <c r="AI5"/>
  <c r="AH5"/>
  <c r="AN4"/>
  <c r="AM4"/>
  <c r="AL4"/>
  <c r="AK4"/>
  <c r="AJ4"/>
  <c r="AI4"/>
  <c r="AH4"/>
  <c r="N4"/>
  <c r="N8" s="1"/>
  <c r="M4"/>
  <c r="M8" s="1"/>
  <c r="L4"/>
  <c r="L8" s="1"/>
  <c r="B80" i="60"/>
  <c r="B79"/>
  <c r="B78"/>
  <c r="B77"/>
  <c r="B76"/>
  <c r="B75"/>
  <c r="B74"/>
  <c r="B73"/>
  <c r="B72"/>
  <c r="B71"/>
  <c r="B70"/>
  <c r="G69"/>
  <c r="F69"/>
  <c r="E69"/>
  <c r="C69"/>
  <c r="B69"/>
  <c r="G68"/>
  <c r="F68"/>
  <c r="E68"/>
  <c r="C68"/>
  <c r="B68"/>
  <c r="G67"/>
  <c r="F67"/>
  <c r="E67"/>
  <c r="C67"/>
  <c r="B67"/>
  <c r="G66"/>
  <c r="F66"/>
  <c r="E66"/>
  <c r="C66"/>
  <c r="B66"/>
  <c r="G65"/>
  <c r="F65"/>
  <c r="E65"/>
  <c r="C65"/>
  <c r="B65"/>
  <c r="G64"/>
  <c r="F64"/>
  <c r="E64"/>
  <c r="C64"/>
  <c r="B64"/>
  <c r="G63"/>
  <c r="F63"/>
  <c r="E63"/>
  <c r="C63"/>
  <c r="B63"/>
  <c r="G62"/>
  <c r="F62"/>
  <c r="E62"/>
  <c r="C62"/>
  <c r="B62"/>
  <c r="G61"/>
  <c r="F61"/>
  <c r="E61"/>
  <c r="C61"/>
  <c r="B61"/>
  <c r="G60"/>
  <c r="F60"/>
  <c r="E60"/>
  <c r="C60"/>
  <c r="B60"/>
  <c r="G59"/>
  <c r="F59"/>
  <c r="E59"/>
  <c r="C59"/>
  <c r="B59"/>
  <c r="G58"/>
  <c r="F58"/>
  <c r="E58"/>
  <c r="C58"/>
  <c r="B58"/>
  <c r="G57"/>
  <c r="F57"/>
  <c r="E57"/>
  <c r="C57"/>
  <c r="B57"/>
  <c r="G56"/>
  <c r="F56"/>
  <c r="E56"/>
  <c r="C56"/>
  <c r="B56"/>
  <c r="G55"/>
  <c r="F55"/>
  <c r="E55"/>
  <c r="C55"/>
  <c r="B55"/>
  <c r="G54"/>
  <c r="F54"/>
  <c r="E54"/>
  <c r="C54"/>
  <c r="B54"/>
  <c r="G53"/>
  <c r="F53"/>
  <c r="E53"/>
  <c r="C53"/>
  <c r="B53"/>
  <c r="G52"/>
  <c r="F52"/>
  <c r="E52"/>
  <c r="C52"/>
  <c r="B52"/>
  <c r="G51"/>
  <c r="F51"/>
  <c r="E51"/>
  <c r="C51"/>
  <c r="B51"/>
  <c r="G50"/>
  <c r="F50"/>
  <c r="E50"/>
  <c r="C50"/>
  <c r="B50"/>
  <c r="G49"/>
  <c r="F49"/>
  <c r="E49"/>
  <c r="C49"/>
  <c r="B49"/>
  <c r="G48"/>
  <c r="F48"/>
  <c r="E48"/>
  <c r="C48"/>
  <c r="B48"/>
  <c r="G47"/>
  <c r="F47"/>
  <c r="E47"/>
  <c r="C47"/>
  <c r="B47"/>
  <c r="G46"/>
  <c r="F46"/>
  <c r="E46"/>
  <c r="C46"/>
  <c r="B46"/>
  <c r="G45"/>
  <c r="F45"/>
  <c r="E45"/>
  <c r="C45"/>
  <c r="B45"/>
  <c r="G44"/>
  <c r="F44"/>
  <c r="E44"/>
  <c r="C44"/>
  <c r="B44"/>
  <c r="G43"/>
  <c r="F43"/>
  <c r="E43"/>
  <c r="C43"/>
  <c r="B43"/>
  <c r="G42"/>
  <c r="F42"/>
  <c r="E42"/>
  <c r="C42"/>
  <c r="B42"/>
  <c r="G41"/>
  <c r="F41"/>
  <c r="E41"/>
  <c r="C41"/>
  <c r="B41"/>
  <c r="G40"/>
  <c r="F40"/>
  <c r="E40"/>
  <c r="C40"/>
  <c r="B40"/>
  <c r="G39"/>
  <c r="F39"/>
  <c r="E39"/>
  <c r="C39"/>
  <c r="B39"/>
  <c r="G38"/>
  <c r="F38"/>
  <c r="E38"/>
  <c r="C38"/>
  <c r="B38"/>
  <c r="G37"/>
  <c r="F37"/>
  <c r="E37"/>
  <c r="C37"/>
  <c r="B37"/>
  <c r="G36"/>
  <c r="F36"/>
  <c r="E36"/>
  <c r="C36"/>
  <c r="B36"/>
  <c r="G35"/>
  <c r="F35"/>
  <c r="E35"/>
  <c r="C35"/>
  <c r="B35"/>
  <c r="G34"/>
  <c r="F34"/>
  <c r="E34"/>
  <c r="C34"/>
  <c r="B34"/>
  <c r="G33"/>
  <c r="F33"/>
  <c r="E33"/>
  <c r="C33"/>
  <c r="B33"/>
  <c r="G32"/>
  <c r="F32"/>
  <c r="E32"/>
  <c r="C32"/>
  <c r="B32"/>
  <c r="G31"/>
  <c r="F31"/>
  <c r="E31"/>
  <c r="C31"/>
  <c r="B31"/>
  <c r="G30"/>
  <c r="F30"/>
  <c r="E30"/>
  <c r="C30"/>
  <c r="B30"/>
  <c r="G29"/>
  <c r="F29"/>
  <c r="E29"/>
  <c r="C29"/>
  <c r="B29"/>
  <c r="G28"/>
  <c r="F28"/>
  <c r="E28"/>
  <c r="C28"/>
  <c r="B28"/>
  <c r="G27"/>
  <c r="F27"/>
  <c r="E27"/>
  <c r="C27"/>
  <c r="B27"/>
  <c r="G26"/>
  <c r="F26"/>
  <c r="E26"/>
  <c r="C26"/>
  <c r="B26"/>
  <c r="G25"/>
  <c r="F25"/>
  <c r="E25"/>
  <c r="C25"/>
  <c r="B25"/>
  <c r="G24"/>
  <c r="F24"/>
  <c r="E24"/>
  <c r="C24"/>
  <c r="B24"/>
  <c r="G23"/>
  <c r="F23"/>
  <c r="E23"/>
  <c r="C23"/>
  <c r="B23"/>
  <c r="H22"/>
  <c r="D21"/>
  <c r="H20"/>
  <c r="D20"/>
  <c r="D19"/>
  <c r="H18"/>
  <c r="D17"/>
  <c r="H16"/>
  <c r="D16"/>
  <c r="D15"/>
  <c r="H14"/>
  <c r="D13"/>
  <c r="H12"/>
  <c r="D12"/>
  <c r="D11"/>
  <c r="H10"/>
  <c r="D9"/>
  <c r="D8"/>
  <c r="D7"/>
  <c r="H6"/>
  <c r="D6"/>
  <c r="D5"/>
  <c r="D4"/>
  <c r="D3"/>
  <c r="AN23" i="59"/>
  <c r="AM23"/>
  <c r="AL23"/>
  <c r="AK23"/>
  <c r="AJ23"/>
  <c r="AI23"/>
  <c r="AH23"/>
  <c r="N23"/>
  <c r="M23"/>
  <c r="L23"/>
  <c r="K23"/>
  <c r="AN22"/>
  <c r="AM22"/>
  <c r="AL22"/>
  <c r="AK22"/>
  <c r="AJ22"/>
  <c r="AI22"/>
  <c r="AH22"/>
  <c r="N22"/>
  <c r="M22"/>
  <c r="L22"/>
  <c r="K22"/>
  <c r="AN21"/>
  <c r="AM21"/>
  <c r="AL21"/>
  <c r="AK21"/>
  <c r="AJ21"/>
  <c r="AI21"/>
  <c r="AH21"/>
  <c r="N21"/>
  <c r="M21"/>
  <c r="L21"/>
  <c r="K21"/>
  <c r="AN20"/>
  <c r="AM20"/>
  <c r="AL20"/>
  <c r="AK20"/>
  <c r="AJ20"/>
  <c r="AI20"/>
  <c r="AH20"/>
  <c r="N20"/>
  <c r="M20"/>
  <c r="L20"/>
  <c r="K20"/>
  <c r="AN19"/>
  <c r="AM19"/>
  <c r="AL19"/>
  <c r="AK19"/>
  <c r="AJ19"/>
  <c r="AI19"/>
  <c r="AH19"/>
  <c r="N19"/>
  <c r="M19"/>
  <c r="L19"/>
  <c r="K19"/>
  <c r="AN18"/>
  <c r="AM18"/>
  <c r="AL18"/>
  <c r="AK18"/>
  <c r="AJ18"/>
  <c r="AI18"/>
  <c r="AH18"/>
  <c r="N18"/>
  <c r="M18"/>
  <c r="L18"/>
  <c r="K18"/>
  <c r="AN17"/>
  <c r="AM17"/>
  <c r="AL17"/>
  <c r="AK17"/>
  <c r="AJ17"/>
  <c r="AI17"/>
  <c r="AH17"/>
  <c r="N17"/>
  <c r="M17"/>
  <c r="L17"/>
  <c r="K17"/>
  <c r="AN16"/>
  <c r="AM16"/>
  <c r="AL16"/>
  <c r="AK16"/>
  <c r="AJ16"/>
  <c r="AI16"/>
  <c r="AH16"/>
  <c r="N16"/>
  <c r="M16"/>
  <c r="L16"/>
  <c r="K16"/>
  <c r="AN15"/>
  <c r="AM15"/>
  <c r="AL15"/>
  <c r="AK15"/>
  <c r="AJ15"/>
  <c r="AI15"/>
  <c r="AH15"/>
  <c r="N15"/>
  <c r="M15"/>
  <c r="L15"/>
  <c r="K15"/>
  <c r="AN14"/>
  <c r="AM14"/>
  <c r="AL14"/>
  <c r="AK14"/>
  <c r="AJ14"/>
  <c r="AI14"/>
  <c r="AH14"/>
  <c r="N14"/>
  <c r="M14"/>
  <c r="L14"/>
  <c r="K14"/>
  <c r="AN13"/>
  <c r="AM13"/>
  <c r="AL13"/>
  <c r="AK13"/>
  <c r="AJ13"/>
  <c r="AI13"/>
  <c r="AH13"/>
  <c r="N13"/>
  <c r="M13"/>
  <c r="L13"/>
  <c r="K13"/>
  <c r="AN12"/>
  <c r="AM12"/>
  <c r="AL12"/>
  <c r="AK12"/>
  <c r="AJ12"/>
  <c r="AI12"/>
  <c r="AH12"/>
  <c r="N12"/>
  <c r="M12"/>
  <c r="L12"/>
  <c r="K12"/>
  <c r="AN11"/>
  <c r="AM11"/>
  <c r="AL11"/>
  <c r="AK11"/>
  <c r="AJ11"/>
  <c r="AI11"/>
  <c r="AH11"/>
  <c r="N11"/>
  <c r="M11"/>
  <c r="L11"/>
  <c r="K11"/>
  <c r="AN10"/>
  <c r="AM10"/>
  <c r="AL10"/>
  <c r="AK10"/>
  <c r="AJ10"/>
  <c r="AI10"/>
  <c r="AH10"/>
  <c r="N10"/>
  <c r="M10"/>
  <c r="L10"/>
  <c r="K10"/>
  <c r="AN9"/>
  <c r="AM9"/>
  <c r="AL9"/>
  <c r="AK9"/>
  <c r="AJ9"/>
  <c r="AI9"/>
  <c r="AH9"/>
  <c r="N9"/>
  <c r="M9"/>
  <c r="L9"/>
  <c r="K9"/>
  <c r="AN8"/>
  <c r="AM8"/>
  <c r="AL8"/>
  <c r="AK8"/>
  <c r="AJ8"/>
  <c r="AI8"/>
  <c r="AH8"/>
  <c r="N8"/>
  <c r="M8"/>
  <c r="L8"/>
  <c r="K8"/>
  <c r="AN7"/>
  <c r="AM7"/>
  <c r="AL7"/>
  <c r="AK7"/>
  <c r="AJ7"/>
  <c r="AI7"/>
  <c r="AH7"/>
  <c r="N7"/>
  <c r="M7"/>
  <c r="L7"/>
  <c r="K7"/>
  <c r="AN6"/>
  <c r="AM6"/>
  <c r="AL6"/>
  <c r="AK6"/>
  <c r="AJ6"/>
  <c r="AI6"/>
  <c r="AH6"/>
  <c r="N6"/>
  <c r="M6"/>
  <c r="L6"/>
  <c r="K6"/>
  <c r="AN5"/>
  <c r="AM5"/>
  <c r="AL5"/>
  <c r="AK5"/>
  <c r="AJ5"/>
  <c r="AI5"/>
  <c r="AH5"/>
  <c r="N5"/>
  <c r="M5"/>
  <c r="L5"/>
  <c r="K5"/>
  <c r="AN4"/>
  <c r="AM4"/>
  <c r="AL4"/>
  <c r="AK4"/>
  <c r="AJ4"/>
  <c r="AI4"/>
  <c r="AH4"/>
  <c r="N4"/>
  <c r="M4"/>
  <c r="L4"/>
  <c r="K4"/>
  <c r="B80" i="58"/>
  <c r="B79"/>
  <c r="B78"/>
  <c r="B77"/>
  <c r="B76"/>
  <c r="B75"/>
  <c r="B74"/>
  <c r="B73"/>
  <c r="B72"/>
  <c r="B71"/>
  <c r="B70"/>
  <c r="G69"/>
  <c r="F69"/>
  <c r="E69"/>
  <c r="C69"/>
  <c r="B69"/>
  <c r="G68"/>
  <c r="F68"/>
  <c r="E68"/>
  <c r="C68"/>
  <c r="B68"/>
  <c r="G67"/>
  <c r="F67"/>
  <c r="E67"/>
  <c r="C67"/>
  <c r="B67"/>
  <c r="G66"/>
  <c r="F66"/>
  <c r="E66"/>
  <c r="C66"/>
  <c r="B66"/>
  <c r="G65"/>
  <c r="F65"/>
  <c r="E65"/>
  <c r="C65"/>
  <c r="B65"/>
  <c r="G64"/>
  <c r="F64"/>
  <c r="E64"/>
  <c r="C64"/>
  <c r="B64"/>
  <c r="G63"/>
  <c r="F63"/>
  <c r="E63"/>
  <c r="C63"/>
  <c r="B63"/>
  <c r="G62"/>
  <c r="F62"/>
  <c r="E62"/>
  <c r="C62"/>
  <c r="B62"/>
  <c r="G61"/>
  <c r="F61"/>
  <c r="E61"/>
  <c r="C61"/>
  <c r="B61"/>
  <c r="G60"/>
  <c r="F60"/>
  <c r="E60"/>
  <c r="C60"/>
  <c r="B60"/>
  <c r="G59"/>
  <c r="F59"/>
  <c r="E59"/>
  <c r="C59"/>
  <c r="B59"/>
  <c r="G58"/>
  <c r="F58"/>
  <c r="E58"/>
  <c r="C58"/>
  <c r="B58"/>
  <c r="G57"/>
  <c r="F57"/>
  <c r="E57"/>
  <c r="C57"/>
  <c r="B57"/>
  <c r="G56"/>
  <c r="F56"/>
  <c r="E56"/>
  <c r="C56"/>
  <c r="B56"/>
  <c r="G55"/>
  <c r="F55"/>
  <c r="E55"/>
  <c r="C55"/>
  <c r="B55"/>
  <c r="G54"/>
  <c r="F54"/>
  <c r="E54"/>
  <c r="C54"/>
  <c r="B54"/>
  <c r="G53"/>
  <c r="F53"/>
  <c r="E53"/>
  <c r="C53"/>
  <c r="B53"/>
  <c r="G52"/>
  <c r="F52"/>
  <c r="E52"/>
  <c r="C52"/>
  <c r="B52"/>
  <c r="G51"/>
  <c r="F51"/>
  <c r="E51"/>
  <c r="C51"/>
  <c r="B51"/>
  <c r="G50"/>
  <c r="F50"/>
  <c r="E50"/>
  <c r="C50"/>
  <c r="B50"/>
  <c r="G49"/>
  <c r="F49"/>
  <c r="E49"/>
  <c r="C49"/>
  <c r="B49"/>
  <c r="G48"/>
  <c r="F48"/>
  <c r="E48"/>
  <c r="C48"/>
  <c r="B48"/>
  <c r="G47"/>
  <c r="F47"/>
  <c r="E47"/>
  <c r="C47"/>
  <c r="B47"/>
  <c r="G46"/>
  <c r="F46"/>
  <c r="E46"/>
  <c r="C46"/>
  <c r="B46"/>
  <c r="G45"/>
  <c r="F45"/>
  <c r="E45"/>
  <c r="C45"/>
  <c r="B45"/>
  <c r="G44"/>
  <c r="F44"/>
  <c r="E44"/>
  <c r="C44"/>
  <c r="B44"/>
  <c r="G43"/>
  <c r="F43"/>
  <c r="E43"/>
  <c r="C43"/>
  <c r="B43"/>
  <c r="G42"/>
  <c r="F42"/>
  <c r="E42"/>
  <c r="C42"/>
  <c r="B42"/>
  <c r="G41"/>
  <c r="F41"/>
  <c r="E41"/>
  <c r="C41"/>
  <c r="B41"/>
  <c r="G40"/>
  <c r="F40"/>
  <c r="E40"/>
  <c r="C40"/>
  <c r="B40"/>
  <c r="G39"/>
  <c r="F39"/>
  <c r="E39"/>
  <c r="C39"/>
  <c r="B39"/>
  <c r="G38"/>
  <c r="F38"/>
  <c r="E38"/>
  <c r="C38"/>
  <c r="B38"/>
  <c r="G37"/>
  <c r="F37"/>
  <c r="E37"/>
  <c r="C37"/>
  <c r="B37"/>
  <c r="G36"/>
  <c r="F36"/>
  <c r="E36"/>
  <c r="C36"/>
  <c r="B36"/>
  <c r="G35"/>
  <c r="F35"/>
  <c r="E35"/>
  <c r="C35"/>
  <c r="B35"/>
  <c r="G34"/>
  <c r="F34"/>
  <c r="E34"/>
  <c r="C34"/>
  <c r="B34"/>
  <c r="G33"/>
  <c r="F33"/>
  <c r="E33"/>
  <c r="C33"/>
  <c r="B33"/>
  <c r="G32"/>
  <c r="F32"/>
  <c r="E32"/>
  <c r="C32"/>
  <c r="B32"/>
  <c r="G31"/>
  <c r="F31"/>
  <c r="E31"/>
  <c r="C31"/>
  <c r="B31"/>
  <c r="G30"/>
  <c r="F30"/>
  <c r="E30"/>
  <c r="C30"/>
  <c r="B30"/>
  <c r="G29"/>
  <c r="F29"/>
  <c r="E29"/>
  <c r="C29"/>
  <c r="B29"/>
  <c r="G28"/>
  <c r="F28"/>
  <c r="E28"/>
  <c r="C28"/>
  <c r="B28"/>
  <c r="G27"/>
  <c r="F27"/>
  <c r="E27"/>
  <c r="C27"/>
  <c r="B27"/>
  <c r="G26"/>
  <c r="F26"/>
  <c r="E26"/>
  <c r="C26"/>
  <c r="B26"/>
  <c r="G25"/>
  <c r="F25"/>
  <c r="E25"/>
  <c r="C25"/>
  <c r="B25"/>
  <c r="G24"/>
  <c r="F24"/>
  <c r="E24"/>
  <c r="C24"/>
  <c r="B24"/>
  <c r="G23"/>
  <c r="F23"/>
  <c r="E23"/>
  <c r="C23"/>
  <c r="B23"/>
  <c r="G22"/>
  <c r="F22"/>
  <c r="E22"/>
  <c r="C22"/>
  <c r="B22"/>
  <c r="G21"/>
  <c r="F21"/>
  <c r="E21"/>
  <c r="C21"/>
  <c r="B21"/>
  <c r="G20"/>
  <c r="F20"/>
  <c r="E20"/>
  <c r="C20"/>
  <c r="B20"/>
  <c r="G19"/>
  <c r="F19"/>
  <c r="E19"/>
  <c r="C19"/>
  <c r="B19"/>
  <c r="G18"/>
  <c r="F18"/>
  <c r="E18"/>
  <c r="C18"/>
  <c r="B18"/>
  <c r="G17"/>
  <c r="F17"/>
  <c r="E17"/>
  <c r="C17"/>
  <c r="B17"/>
  <c r="G16"/>
  <c r="F16"/>
  <c r="E16"/>
  <c r="C16"/>
  <c r="B16"/>
  <c r="G15"/>
  <c r="F15"/>
  <c r="E15"/>
  <c r="C15"/>
  <c r="B15"/>
  <c r="G14"/>
  <c r="F14"/>
  <c r="E14"/>
  <c r="C14"/>
  <c r="B14"/>
  <c r="G13"/>
  <c r="F13"/>
  <c r="E13"/>
  <c r="C13"/>
  <c r="B13"/>
  <c r="G12"/>
  <c r="F12"/>
  <c r="E12"/>
  <c r="C12"/>
  <c r="B12"/>
  <c r="G11"/>
  <c r="F11"/>
  <c r="E11"/>
  <c r="C11"/>
  <c r="B11"/>
  <c r="G10"/>
  <c r="F10"/>
  <c r="E10"/>
  <c r="C10"/>
  <c r="B10"/>
  <c r="D9"/>
  <c r="D7"/>
  <c r="D5"/>
  <c r="D3"/>
  <c r="AN10" i="57"/>
  <c r="AM10"/>
  <c r="AL10"/>
  <c r="AK10"/>
  <c r="AJ10"/>
  <c r="AI10"/>
  <c r="AH10"/>
  <c r="AE10"/>
  <c r="N10"/>
  <c r="M10"/>
  <c r="L10"/>
  <c r="K10"/>
  <c r="AN9"/>
  <c r="AM9"/>
  <c r="AL9"/>
  <c r="AK9"/>
  <c r="AJ9"/>
  <c r="AI9"/>
  <c r="AH9"/>
  <c r="N9"/>
  <c r="M9"/>
  <c r="L9"/>
  <c r="K9"/>
  <c r="AN8"/>
  <c r="AM8"/>
  <c r="AL8"/>
  <c r="AK8"/>
  <c r="AJ8"/>
  <c r="AI8"/>
  <c r="AH8"/>
  <c r="N8"/>
  <c r="M8"/>
  <c r="L8"/>
  <c r="K8"/>
  <c r="AN7"/>
  <c r="AM7"/>
  <c r="AL7"/>
  <c r="AK7"/>
  <c r="AJ7"/>
  <c r="AI7"/>
  <c r="AH7"/>
  <c r="N7"/>
  <c r="M7"/>
  <c r="L7"/>
  <c r="K7"/>
  <c r="AN6"/>
  <c r="AM6"/>
  <c r="AL6"/>
  <c r="AK6"/>
  <c r="AJ6"/>
  <c r="AI6"/>
  <c r="AH6"/>
  <c r="N6"/>
  <c r="M6"/>
  <c r="L6"/>
  <c r="K6"/>
  <c r="AN5"/>
  <c r="AM5"/>
  <c r="AL5"/>
  <c r="AK5"/>
  <c r="AJ5"/>
  <c r="AI5"/>
  <c r="AH5"/>
  <c r="N5"/>
  <c r="M5"/>
  <c r="L5"/>
  <c r="K5"/>
  <c r="AN4"/>
  <c r="AN11" s="1"/>
  <c r="AM4"/>
  <c r="AM11" s="1"/>
  <c r="AL4"/>
  <c r="AL11" s="1"/>
  <c r="AK4"/>
  <c r="AK11" s="1"/>
  <c r="AJ4"/>
  <c r="AJ11" s="1"/>
  <c r="AI4"/>
  <c r="AI11" s="1"/>
  <c r="AH4"/>
  <c r="N4"/>
  <c r="N11" s="1"/>
  <c r="M4"/>
  <c r="M11" s="1"/>
  <c r="L4"/>
  <c r="L11" s="1"/>
  <c r="K4"/>
  <c r="K11" s="1"/>
  <c r="B80" i="56"/>
  <c r="B79"/>
  <c r="B78"/>
  <c r="B77"/>
  <c r="B76"/>
  <c r="B75"/>
  <c r="B74"/>
  <c r="B73"/>
  <c r="B72"/>
  <c r="B71"/>
  <c r="B70"/>
  <c r="G69"/>
  <c r="F69"/>
  <c r="E69"/>
  <c r="C69"/>
  <c r="B69"/>
  <c r="G68"/>
  <c r="F68"/>
  <c r="E68"/>
  <c r="C68"/>
  <c r="B68"/>
  <c r="G67"/>
  <c r="F67"/>
  <c r="E67"/>
  <c r="C67"/>
  <c r="B67"/>
  <c r="G66"/>
  <c r="F66"/>
  <c r="E66"/>
  <c r="C66"/>
  <c r="B66"/>
  <c r="G65"/>
  <c r="F65"/>
  <c r="E65"/>
  <c r="C65"/>
  <c r="B65"/>
  <c r="G64"/>
  <c r="F64"/>
  <c r="E64"/>
  <c r="C64"/>
  <c r="B64"/>
  <c r="G63"/>
  <c r="F63"/>
  <c r="E63"/>
  <c r="C63"/>
  <c r="B63"/>
  <c r="G62"/>
  <c r="F62"/>
  <c r="E62"/>
  <c r="C62"/>
  <c r="B62"/>
  <c r="G61"/>
  <c r="F61"/>
  <c r="E61"/>
  <c r="C61"/>
  <c r="B61"/>
  <c r="G60"/>
  <c r="F60"/>
  <c r="E60"/>
  <c r="C60"/>
  <c r="B60"/>
  <c r="G59"/>
  <c r="F59"/>
  <c r="E59"/>
  <c r="C59"/>
  <c r="B59"/>
  <c r="G58"/>
  <c r="F58"/>
  <c r="E58"/>
  <c r="C58"/>
  <c r="B58"/>
  <c r="G57"/>
  <c r="F57"/>
  <c r="E57"/>
  <c r="C57"/>
  <c r="B57"/>
  <c r="G56"/>
  <c r="F56"/>
  <c r="E56"/>
  <c r="C56"/>
  <c r="B56"/>
  <c r="G55"/>
  <c r="F55"/>
  <c r="E55"/>
  <c r="C55"/>
  <c r="B55"/>
  <c r="G54"/>
  <c r="F54"/>
  <c r="E54"/>
  <c r="C54"/>
  <c r="B54"/>
  <c r="G53"/>
  <c r="F53"/>
  <c r="E53"/>
  <c r="C53"/>
  <c r="B53"/>
  <c r="G52"/>
  <c r="F52"/>
  <c r="E52"/>
  <c r="C52"/>
  <c r="B52"/>
  <c r="G51"/>
  <c r="F51"/>
  <c r="E51"/>
  <c r="C51"/>
  <c r="B51"/>
  <c r="G50"/>
  <c r="F50"/>
  <c r="E50"/>
  <c r="C50"/>
  <c r="B50"/>
  <c r="G49"/>
  <c r="F49"/>
  <c r="E49"/>
  <c r="C49"/>
  <c r="B49"/>
  <c r="G48"/>
  <c r="F48"/>
  <c r="E48"/>
  <c r="C48"/>
  <c r="B48"/>
  <c r="G47"/>
  <c r="F47"/>
  <c r="E47"/>
  <c r="C47"/>
  <c r="B47"/>
  <c r="G46"/>
  <c r="F46"/>
  <c r="E46"/>
  <c r="C46"/>
  <c r="B46"/>
  <c r="G45"/>
  <c r="F45"/>
  <c r="E45"/>
  <c r="C45"/>
  <c r="B45"/>
  <c r="G44"/>
  <c r="F44"/>
  <c r="E44"/>
  <c r="C44"/>
  <c r="B44"/>
  <c r="G43"/>
  <c r="F43"/>
  <c r="E43"/>
  <c r="C43"/>
  <c r="B43"/>
  <c r="G42"/>
  <c r="F42"/>
  <c r="E42"/>
  <c r="C42"/>
  <c r="B42"/>
  <c r="G41"/>
  <c r="F41"/>
  <c r="E41"/>
  <c r="C41"/>
  <c r="B41"/>
  <c r="G40"/>
  <c r="F40"/>
  <c r="E40"/>
  <c r="C40"/>
  <c r="B40"/>
  <c r="G39"/>
  <c r="F39"/>
  <c r="E39"/>
  <c r="C39"/>
  <c r="B39"/>
  <c r="G38"/>
  <c r="F38"/>
  <c r="E38"/>
  <c r="C38"/>
  <c r="B38"/>
  <c r="G37"/>
  <c r="F37"/>
  <c r="E37"/>
  <c r="C37"/>
  <c r="B37"/>
  <c r="G36"/>
  <c r="F36"/>
  <c r="E36"/>
  <c r="C36"/>
  <c r="B36"/>
  <c r="G35"/>
  <c r="F35"/>
  <c r="E35"/>
  <c r="C35"/>
  <c r="B35"/>
  <c r="G34"/>
  <c r="F34"/>
  <c r="E34"/>
  <c r="C34"/>
  <c r="B34"/>
  <c r="G33"/>
  <c r="F33"/>
  <c r="E33"/>
  <c r="C33"/>
  <c r="B33"/>
  <c r="G32"/>
  <c r="F32"/>
  <c r="E32"/>
  <c r="C32"/>
  <c r="B32"/>
  <c r="G31"/>
  <c r="F31"/>
  <c r="E31"/>
  <c r="C31"/>
  <c r="B31"/>
  <c r="G30"/>
  <c r="F30"/>
  <c r="E30"/>
  <c r="C30"/>
  <c r="B30"/>
  <c r="G29"/>
  <c r="F29"/>
  <c r="E29"/>
  <c r="C29"/>
  <c r="B29"/>
  <c r="G28"/>
  <c r="F28"/>
  <c r="E28"/>
  <c r="C28"/>
  <c r="B28"/>
  <c r="G27"/>
  <c r="F27"/>
  <c r="E27"/>
  <c r="C27"/>
  <c r="B27"/>
  <c r="G26"/>
  <c r="F26"/>
  <c r="E26"/>
  <c r="C26"/>
  <c r="B26"/>
  <c r="G25"/>
  <c r="F25"/>
  <c r="E25"/>
  <c r="C25"/>
  <c r="B25"/>
  <c r="G24"/>
  <c r="F24"/>
  <c r="E24"/>
  <c r="C24"/>
  <c r="B24"/>
  <c r="G23"/>
  <c r="F23"/>
  <c r="E23"/>
  <c r="C23"/>
  <c r="B23"/>
  <c r="G22"/>
  <c r="F22"/>
  <c r="E22"/>
  <c r="C22"/>
  <c r="B22"/>
  <c r="G21"/>
  <c r="F21"/>
  <c r="E21"/>
  <c r="C21"/>
  <c r="B21"/>
  <c r="G20"/>
  <c r="F20"/>
  <c r="E20"/>
  <c r="C20"/>
  <c r="B20"/>
  <c r="G19"/>
  <c r="F19"/>
  <c r="E19"/>
  <c r="C19"/>
  <c r="B19"/>
  <c r="G18"/>
  <c r="F18"/>
  <c r="E18"/>
  <c r="C18"/>
  <c r="B18"/>
  <c r="G17"/>
  <c r="F17"/>
  <c r="E17"/>
  <c r="C17"/>
  <c r="B17"/>
  <c r="G16"/>
  <c r="F16"/>
  <c r="E16"/>
  <c r="C16"/>
  <c r="B16"/>
  <c r="G15"/>
  <c r="F15"/>
  <c r="E15"/>
  <c r="C15"/>
  <c r="B15"/>
  <c r="G14"/>
  <c r="F14"/>
  <c r="E14"/>
  <c r="C14"/>
  <c r="B14"/>
  <c r="G13"/>
  <c r="F13"/>
  <c r="E13"/>
  <c r="C13"/>
  <c r="B13"/>
  <c r="G12"/>
  <c r="F12"/>
  <c r="E12"/>
  <c r="C12"/>
  <c r="B12"/>
  <c r="G11"/>
  <c r="F11"/>
  <c r="E11"/>
  <c r="C11"/>
  <c r="B11"/>
  <c r="G10"/>
  <c r="F10"/>
  <c r="E10"/>
  <c r="C10"/>
  <c r="B10"/>
  <c r="D8"/>
  <c r="D6"/>
  <c r="D4"/>
  <c r="AN10" i="55"/>
  <c r="AM10"/>
  <c r="AL10"/>
  <c r="AK10"/>
  <c r="AJ10"/>
  <c r="AI10"/>
  <c r="AH10"/>
  <c r="AF10"/>
  <c r="F9" i="56" s="1"/>
  <c r="N10" i="55"/>
  <c r="M10"/>
  <c r="L10"/>
  <c r="K10"/>
  <c r="AN9"/>
  <c r="AM9"/>
  <c r="AL9"/>
  <c r="AK9"/>
  <c r="AJ9"/>
  <c r="AI9"/>
  <c r="AH9"/>
  <c r="AF9"/>
  <c r="F8" i="56" s="1"/>
  <c r="H8" s="1"/>
  <c r="N9" i="55"/>
  <c r="M9"/>
  <c r="L9"/>
  <c r="K9"/>
  <c r="AN8"/>
  <c r="AM8"/>
  <c r="AL8"/>
  <c r="AK8"/>
  <c r="AJ8"/>
  <c r="AI8"/>
  <c r="AH8"/>
  <c r="AF8"/>
  <c r="F7" i="56" s="1"/>
  <c r="N8" i="55"/>
  <c r="M8"/>
  <c r="L8"/>
  <c r="K8"/>
  <c r="AN7"/>
  <c r="AM7"/>
  <c r="AL7"/>
  <c r="AK7"/>
  <c r="AJ7"/>
  <c r="AI7"/>
  <c r="AH7"/>
  <c r="AF7"/>
  <c r="F6" i="56" s="1"/>
  <c r="H6" s="1"/>
  <c r="N7" i="55"/>
  <c r="M7"/>
  <c r="L7"/>
  <c r="K7"/>
  <c r="AN6"/>
  <c r="AM6"/>
  <c r="AL6"/>
  <c r="AK6"/>
  <c r="AJ6"/>
  <c r="AI6"/>
  <c r="AH6"/>
  <c r="AF6"/>
  <c r="F5" i="56" s="1"/>
  <c r="H5" s="1"/>
  <c r="N6" i="55"/>
  <c r="M6"/>
  <c r="L6"/>
  <c r="K6"/>
  <c r="AN5"/>
  <c r="AM5"/>
  <c r="AL5"/>
  <c r="AK5"/>
  <c r="AJ5"/>
  <c r="AI5"/>
  <c r="AH5"/>
  <c r="AF5"/>
  <c r="N5"/>
  <c r="M5"/>
  <c r="L5"/>
  <c r="K5"/>
  <c r="AN4"/>
  <c r="AN11" s="1"/>
  <c r="AM4"/>
  <c r="AM11" s="1"/>
  <c r="AL4"/>
  <c r="AL11" s="1"/>
  <c r="AK4"/>
  <c r="AK11" s="1"/>
  <c r="AJ4"/>
  <c r="AJ11" s="1"/>
  <c r="AI4"/>
  <c r="AI11" s="1"/>
  <c r="AH4"/>
  <c r="N4"/>
  <c r="N11" s="1"/>
  <c r="M4"/>
  <c r="L4"/>
  <c r="L11" s="1"/>
  <c r="K4"/>
  <c r="Q9" i="54"/>
  <c r="B9"/>
  <c r="J9" s="1"/>
  <c r="Q8"/>
  <c r="B8"/>
  <c r="J8" s="1"/>
  <c r="Q7"/>
  <c r="B7"/>
  <c r="J7" s="1"/>
  <c r="Q6"/>
  <c r="B6"/>
  <c r="J6" s="1"/>
  <c r="Q5"/>
  <c r="B5"/>
  <c r="J5" s="1"/>
  <c r="Q4"/>
  <c r="Q10" s="1"/>
  <c r="B4"/>
  <c r="J4" s="1"/>
  <c r="B80" i="53"/>
  <c r="B79"/>
  <c r="B78"/>
  <c r="B77"/>
  <c r="B76"/>
  <c r="B75"/>
  <c r="B74"/>
  <c r="B73"/>
  <c r="B72"/>
  <c r="B71"/>
  <c r="B70"/>
  <c r="H69"/>
  <c r="C69"/>
  <c r="B69"/>
  <c r="H68"/>
  <c r="C68"/>
  <c r="B68"/>
  <c r="H67"/>
  <c r="C67"/>
  <c r="B67"/>
  <c r="H66"/>
  <c r="C66"/>
  <c r="B66"/>
  <c r="H65"/>
  <c r="C65"/>
  <c r="B65"/>
  <c r="H64"/>
  <c r="C64"/>
  <c r="B64"/>
  <c r="H63"/>
  <c r="C63"/>
  <c r="B63"/>
  <c r="H62"/>
  <c r="C62"/>
  <c r="B62"/>
  <c r="H61"/>
  <c r="C61"/>
  <c r="B61"/>
  <c r="H60"/>
  <c r="C60"/>
  <c r="B60"/>
  <c r="H59"/>
  <c r="C59"/>
  <c r="B59"/>
  <c r="H58"/>
  <c r="C58"/>
  <c r="B58"/>
  <c r="H57"/>
  <c r="C57"/>
  <c r="B57"/>
  <c r="H56"/>
  <c r="C56"/>
  <c r="B56"/>
  <c r="H55"/>
  <c r="C55"/>
  <c r="B55"/>
  <c r="H54"/>
  <c r="C54"/>
  <c r="B54"/>
  <c r="H53"/>
  <c r="C53"/>
  <c r="B53"/>
  <c r="H52"/>
  <c r="C52"/>
  <c r="B52"/>
  <c r="H51"/>
  <c r="C51"/>
  <c r="B51"/>
  <c r="H50"/>
  <c r="C50"/>
  <c r="B50"/>
  <c r="H49"/>
  <c r="C49"/>
  <c r="B49"/>
  <c r="H48"/>
  <c r="C48"/>
  <c r="B48"/>
  <c r="H47"/>
  <c r="C47"/>
  <c r="B47"/>
  <c r="H46"/>
  <c r="C46"/>
  <c r="B46"/>
  <c r="H45"/>
  <c r="C45"/>
  <c r="B45"/>
  <c r="H44"/>
  <c r="C44"/>
  <c r="B44"/>
  <c r="H43"/>
  <c r="C43"/>
  <c r="B43"/>
  <c r="H42"/>
  <c r="C42"/>
  <c r="B42"/>
  <c r="H41"/>
  <c r="C41"/>
  <c r="B41"/>
  <c r="H40"/>
  <c r="C40"/>
  <c r="B40"/>
  <c r="H39"/>
  <c r="C39"/>
  <c r="B39"/>
  <c r="H38"/>
  <c r="C38"/>
  <c r="B38"/>
  <c r="H37"/>
  <c r="C37"/>
  <c r="B37"/>
  <c r="H36"/>
  <c r="C36"/>
  <c r="B36"/>
  <c r="H35"/>
  <c r="C35"/>
  <c r="B35"/>
  <c r="H34"/>
  <c r="C34"/>
  <c r="B34"/>
  <c r="H33"/>
  <c r="C33"/>
  <c r="B33"/>
  <c r="H32"/>
  <c r="C32"/>
  <c r="B32"/>
  <c r="H31"/>
  <c r="C31"/>
  <c r="B31"/>
  <c r="H30"/>
  <c r="C30"/>
  <c r="B30"/>
  <c r="H29"/>
  <c r="C29"/>
  <c r="B29"/>
  <c r="H28"/>
  <c r="C28"/>
  <c r="B28"/>
  <c r="H27"/>
  <c r="C27"/>
  <c r="B27"/>
  <c r="H26"/>
  <c r="C26"/>
  <c r="B26"/>
  <c r="H25"/>
  <c r="C25"/>
  <c r="B25"/>
  <c r="H24"/>
  <c r="C24"/>
  <c r="B24"/>
  <c r="H23"/>
  <c r="C23"/>
  <c r="B23"/>
  <c r="H22"/>
  <c r="C22"/>
  <c r="B22"/>
  <c r="H21"/>
  <c r="C21"/>
  <c r="B21"/>
  <c r="H20"/>
  <c r="C20"/>
  <c r="B20"/>
  <c r="H19"/>
  <c r="C19"/>
  <c r="B19"/>
  <c r="H18"/>
  <c r="C18"/>
  <c r="B18"/>
  <c r="H17"/>
  <c r="C17"/>
  <c r="B17"/>
  <c r="H16"/>
  <c r="C16"/>
  <c r="B16"/>
  <c r="H15"/>
  <c r="C15"/>
  <c r="B15"/>
  <c r="H14"/>
  <c r="C14"/>
  <c r="B14"/>
  <c r="H13"/>
  <c r="C13"/>
  <c r="B13"/>
  <c r="H12"/>
  <c r="C12"/>
  <c r="B12"/>
  <c r="H11"/>
  <c r="C11"/>
  <c r="B11"/>
  <c r="H10"/>
  <c r="C10"/>
  <c r="B10"/>
  <c r="B80" i="51"/>
  <c r="B79"/>
  <c r="B78"/>
  <c r="B77"/>
  <c r="B76"/>
  <c r="B75"/>
  <c r="B74"/>
  <c r="B73"/>
  <c r="B72"/>
  <c r="B71"/>
  <c r="B70"/>
  <c r="G69"/>
  <c r="F69"/>
  <c r="E69"/>
  <c r="C69"/>
  <c r="B69"/>
  <c r="G68"/>
  <c r="F68"/>
  <c r="E68"/>
  <c r="C68"/>
  <c r="B68"/>
  <c r="G67"/>
  <c r="F67"/>
  <c r="E67"/>
  <c r="C67"/>
  <c r="B67"/>
  <c r="G66"/>
  <c r="F66"/>
  <c r="E66"/>
  <c r="C66"/>
  <c r="B66"/>
  <c r="G65"/>
  <c r="F65"/>
  <c r="E65"/>
  <c r="C65"/>
  <c r="B65"/>
  <c r="G64"/>
  <c r="F64"/>
  <c r="E64"/>
  <c r="C64"/>
  <c r="B64"/>
  <c r="G63"/>
  <c r="F63"/>
  <c r="E63"/>
  <c r="C63"/>
  <c r="B63"/>
  <c r="G62"/>
  <c r="F62"/>
  <c r="E62"/>
  <c r="C62"/>
  <c r="B62"/>
  <c r="G61"/>
  <c r="F61"/>
  <c r="E61"/>
  <c r="C61"/>
  <c r="B61"/>
  <c r="G60"/>
  <c r="F60"/>
  <c r="E60"/>
  <c r="C60"/>
  <c r="B60"/>
  <c r="G59"/>
  <c r="F59"/>
  <c r="E59"/>
  <c r="C59"/>
  <c r="B59"/>
  <c r="G58"/>
  <c r="F58"/>
  <c r="E58"/>
  <c r="C58"/>
  <c r="B58"/>
  <c r="G57"/>
  <c r="F57"/>
  <c r="E57"/>
  <c r="C57"/>
  <c r="B57"/>
  <c r="G56"/>
  <c r="F56"/>
  <c r="E56"/>
  <c r="C56"/>
  <c r="B56"/>
  <c r="G55"/>
  <c r="F55"/>
  <c r="E55"/>
  <c r="C55"/>
  <c r="B55"/>
  <c r="G54"/>
  <c r="F54"/>
  <c r="E54"/>
  <c r="C54"/>
  <c r="B54"/>
  <c r="G53"/>
  <c r="F53"/>
  <c r="E53"/>
  <c r="C53"/>
  <c r="B53"/>
  <c r="G52"/>
  <c r="F52"/>
  <c r="E52"/>
  <c r="C52"/>
  <c r="B52"/>
  <c r="G51"/>
  <c r="F51"/>
  <c r="E51"/>
  <c r="C51"/>
  <c r="B51"/>
  <c r="G50"/>
  <c r="F50"/>
  <c r="E50"/>
  <c r="C50"/>
  <c r="B50"/>
  <c r="G49"/>
  <c r="F49"/>
  <c r="E49"/>
  <c r="C49"/>
  <c r="B49"/>
  <c r="G48"/>
  <c r="F48"/>
  <c r="E48"/>
  <c r="C48"/>
  <c r="B48"/>
  <c r="G47"/>
  <c r="F47"/>
  <c r="E47"/>
  <c r="C47"/>
  <c r="B47"/>
  <c r="G46"/>
  <c r="F46"/>
  <c r="E46"/>
  <c r="C46"/>
  <c r="B46"/>
  <c r="G45"/>
  <c r="F45"/>
  <c r="E45"/>
  <c r="C45"/>
  <c r="B45"/>
  <c r="G44"/>
  <c r="F44"/>
  <c r="E44"/>
  <c r="C44"/>
  <c r="B44"/>
  <c r="G43"/>
  <c r="F43"/>
  <c r="E43"/>
  <c r="C43"/>
  <c r="B43"/>
  <c r="G42"/>
  <c r="F42"/>
  <c r="E42"/>
  <c r="C42"/>
  <c r="B42"/>
  <c r="G41"/>
  <c r="F41"/>
  <c r="E41"/>
  <c r="C41"/>
  <c r="B41"/>
  <c r="G40"/>
  <c r="F40"/>
  <c r="E40"/>
  <c r="C40"/>
  <c r="B40"/>
  <c r="G39"/>
  <c r="F39"/>
  <c r="E39"/>
  <c r="C39"/>
  <c r="B39"/>
  <c r="G38"/>
  <c r="F38"/>
  <c r="E38"/>
  <c r="C38"/>
  <c r="B38"/>
  <c r="G37"/>
  <c r="F37"/>
  <c r="E37"/>
  <c r="C37"/>
  <c r="B37"/>
  <c r="G36"/>
  <c r="F36"/>
  <c r="E36"/>
  <c r="C36"/>
  <c r="B36"/>
  <c r="G35"/>
  <c r="F35"/>
  <c r="E35"/>
  <c r="C35"/>
  <c r="B35"/>
  <c r="G34"/>
  <c r="F34"/>
  <c r="E34"/>
  <c r="C34"/>
  <c r="B34"/>
  <c r="G33"/>
  <c r="F33"/>
  <c r="E33"/>
  <c r="C33"/>
  <c r="B33"/>
  <c r="G32"/>
  <c r="F32"/>
  <c r="E32"/>
  <c r="C32"/>
  <c r="B32"/>
  <c r="G31"/>
  <c r="F31"/>
  <c r="E31"/>
  <c r="C31"/>
  <c r="B31"/>
  <c r="G30"/>
  <c r="F30"/>
  <c r="E30"/>
  <c r="C30"/>
  <c r="B30"/>
  <c r="G29"/>
  <c r="F29"/>
  <c r="E29"/>
  <c r="C29"/>
  <c r="B29"/>
  <c r="G28"/>
  <c r="F28"/>
  <c r="E28"/>
  <c r="C28"/>
  <c r="B28"/>
  <c r="G27"/>
  <c r="F27"/>
  <c r="E27"/>
  <c r="C27"/>
  <c r="B27"/>
  <c r="G26"/>
  <c r="F26"/>
  <c r="E26"/>
  <c r="C26"/>
  <c r="B26"/>
  <c r="G25"/>
  <c r="F25"/>
  <c r="E25"/>
  <c r="C25"/>
  <c r="B25"/>
  <c r="G24"/>
  <c r="F24"/>
  <c r="E24"/>
  <c r="C24"/>
  <c r="B24"/>
  <c r="G23"/>
  <c r="F23"/>
  <c r="E23"/>
  <c r="C23"/>
  <c r="B23"/>
  <c r="G22"/>
  <c r="F22"/>
  <c r="E22"/>
  <c r="C22"/>
  <c r="B22"/>
  <c r="G21"/>
  <c r="F21"/>
  <c r="E21"/>
  <c r="C21"/>
  <c r="B21"/>
  <c r="G20"/>
  <c r="F20"/>
  <c r="E20"/>
  <c r="C20"/>
  <c r="B20"/>
  <c r="G19"/>
  <c r="F19"/>
  <c r="E19"/>
  <c r="C19"/>
  <c r="B19"/>
  <c r="G18"/>
  <c r="F18"/>
  <c r="E18"/>
  <c r="C18"/>
  <c r="B18"/>
  <c r="G17"/>
  <c r="F17"/>
  <c r="E17"/>
  <c r="C17"/>
  <c r="B17"/>
  <c r="G16"/>
  <c r="F16"/>
  <c r="E16"/>
  <c r="C16"/>
  <c r="B16"/>
  <c r="G15"/>
  <c r="F15"/>
  <c r="E15"/>
  <c r="C15"/>
  <c r="B15"/>
  <c r="G14"/>
  <c r="F14"/>
  <c r="E14"/>
  <c r="C14"/>
  <c r="B14"/>
  <c r="G13"/>
  <c r="F13"/>
  <c r="E13"/>
  <c r="C13"/>
  <c r="B13"/>
  <c r="G12"/>
  <c r="F12"/>
  <c r="E12"/>
  <c r="C12"/>
  <c r="B12"/>
  <c r="G11"/>
  <c r="F11"/>
  <c r="E11"/>
  <c r="C11"/>
  <c r="B11"/>
  <c r="G10"/>
  <c r="F10"/>
  <c r="E10"/>
  <c r="C10"/>
  <c r="B10"/>
  <c r="G9"/>
  <c r="F9"/>
  <c r="E9"/>
  <c r="C9"/>
  <c r="B9"/>
  <c r="G8"/>
  <c r="F8"/>
  <c r="E8"/>
  <c r="C8"/>
  <c r="B8"/>
  <c r="G7"/>
  <c r="F7"/>
  <c r="E7"/>
  <c r="C7"/>
  <c r="B7"/>
  <c r="G6"/>
  <c r="F6"/>
  <c r="E6"/>
  <c r="C6"/>
  <c r="B6"/>
  <c r="G5"/>
  <c r="F5"/>
  <c r="E5"/>
  <c r="C5"/>
  <c r="B5"/>
  <c r="G4"/>
  <c r="F4"/>
  <c r="E4"/>
  <c r="C4"/>
  <c r="B4"/>
  <c r="G3"/>
  <c r="F3"/>
  <c r="E3"/>
  <c r="C3"/>
  <c r="B3"/>
  <c r="D10" i="44"/>
  <c r="E10"/>
  <c r="F10"/>
  <c r="G10"/>
  <c r="H10"/>
  <c r="I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X10"/>
  <c r="AY10"/>
  <c r="AZ10"/>
  <c r="BA10"/>
  <c r="BB10"/>
  <c r="BC10"/>
  <c r="BD10"/>
  <c r="BE10"/>
  <c r="BF10"/>
  <c r="BG10"/>
  <c r="BH10"/>
  <c r="BI10"/>
  <c r="BK5"/>
  <c r="BK6"/>
  <c r="BK7"/>
  <c r="BK8"/>
  <c r="BK9"/>
  <c r="BJ5"/>
  <c r="BJ6"/>
  <c r="BJ7"/>
  <c r="BJ8"/>
  <c r="BJ9"/>
  <c r="AV4"/>
  <c r="AY22" i="78" l="1"/>
  <c r="BM5" i="67"/>
  <c r="BN5" s="1"/>
  <c r="AY22"/>
  <c r="BM4"/>
  <c r="AY23"/>
  <c r="AY29" s="1"/>
  <c r="AY23" i="78"/>
  <c r="AG29"/>
  <c r="AG22"/>
  <c r="BO4"/>
  <c r="BO22" s="1"/>
  <c r="J10" i="54"/>
  <c r="E9" i="53" s="1"/>
  <c r="AH11" i="55"/>
  <c r="K11"/>
  <c r="M11"/>
  <c r="AC4"/>
  <c r="AF11"/>
  <c r="L24" i="59"/>
  <c r="N24"/>
  <c r="AI24"/>
  <c r="AK24"/>
  <c r="AM24"/>
  <c r="AG7"/>
  <c r="AG17"/>
  <c r="AH24"/>
  <c r="AG13"/>
  <c r="AG21"/>
  <c r="K24"/>
  <c r="M24"/>
  <c r="AJ24"/>
  <c r="AL24"/>
  <c r="AN24"/>
  <c r="AD5"/>
  <c r="AG5" s="1"/>
  <c r="AG11"/>
  <c r="AG15"/>
  <c r="AG19"/>
  <c r="AG23"/>
  <c r="AC5"/>
  <c r="AR5"/>
  <c r="AQ5"/>
  <c r="AI8" i="61"/>
  <c r="AK8"/>
  <c r="AM8"/>
  <c r="AH8"/>
  <c r="AJ8"/>
  <c r="AL8"/>
  <c r="AN8"/>
  <c r="F5" i="62"/>
  <c r="AR6" i="61"/>
  <c r="K8"/>
  <c r="AH53" i="63"/>
  <c r="L20"/>
  <c r="N20"/>
  <c r="AI20"/>
  <c r="AK20"/>
  <c r="AM20"/>
  <c r="L38"/>
  <c r="N38"/>
  <c r="AI38"/>
  <c r="AK38"/>
  <c r="AM38"/>
  <c r="K53"/>
  <c r="M53"/>
  <c r="AJ53"/>
  <c r="AL53"/>
  <c r="AN53"/>
  <c r="AF38"/>
  <c r="AF53"/>
  <c r="K20"/>
  <c r="AH20"/>
  <c r="AH38"/>
  <c r="AF11" i="57"/>
  <c r="AC10"/>
  <c r="AO10"/>
  <c r="AH11"/>
  <c r="BM23" i="67"/>
  <c r="BM29" s="1"/>
  <c r="D3" i="51"/>
  <c r="H4"/>
  <c r="D5"/>
  <c r="D7"/>
  <c r="D9"/>
  <c r="D11"/>
  <c r="D13"/>
  <c r="D15"/>
  <c r="D17"/>
  <c r="D19"/>
  <c r="D21"/>
  <c r="D23"/>
  <c r="D25"/>
  <c r="D27"/>
  <c r="D29"/>
  <c r="D7" i="62"/>
  <c r="H7"/>
  <c r="H9"/>
  <c r="H11"/>
  <c r="H13"/>
  <c r="H15"/>
  <c r="H17"/>
  <c r="H19"/>
  <c r="H21"/>
  <c r="H23"/>
  <c r="D25"/>
  <c r="H25"/>
  <c r="D27"/>
  <c r="H27"/>
  <c r="D29"/>
  <c r="H29"/>
  <c r="D31"/>
  <c r="H31"/>
  <c r="D33"/>
  <c r="H33"/>
  <c r="D35"/>
  <c r="H35"/>
  <c r="D37"/>
  <c r="H37"/>
  <c r="D39"/>
  <c r="H39"/>
  <c r="D41"/>
  <c r="H41"/>
  <c r="D43"/>
  <c r="H43"/>
  <c r="D45"/>
  <c r="H45"/>
  <c r="D47"/>
  <c r="H47"/>
  <c r="D49"/>
  <c r="H49"/>
  <c r="D51"/>
  <c r="D53"/>
  <c r="D55"/>
  <c r="D57"/>
  <c r="D59"/>
  <c r="D61"/>
  <c r="D63"/>
  <c r="D65"/>
  <c r="D67"/>
  <c r="D69"/>
  <c r="D10" i="56"/>
  <c r="H10"/>
  <c r="D12"/>
  <c r="H12"/>
  <c r="D14"/>
  <c r="H14"/>
  <c r="D16"/>
  <c r="H16"/>
  <c r="D18"/>
  <c r="H18"/>
  <c r="D20"/>
  <c r="H20"/>
  <c r="H22"/>
  <c r="H24"/>
  <c r="H26"/>
  <c r="H28"/>
  <c r="H30"/>
  <c r="H32"/>
  <c r="H34"/>
  <c r="D36"/>
  <c r="H36"/>
  <c r="D38"/>
  <c r="H38"/>
  <c r="D40"/>
  <c r="H40"/>
  <c r="D42"/>
  <c r="H42"/>
  <c r="D44"/>
  <c r="H44"/>
  <c r="D46"/>
  <c r="H46"/>
  <c r="D48"/>
  <c r="H48"/>
  <c r="D50"/>
  <c r="H50"/>
  <c r="D52"/>
  <c r="H52"/>
  <c r="D54"/>
  <c r="H54"/>
  <c r="D56"/>
  <c r="H56"/>
  <c r="D58"/>
  <c r="H58"/>
  <c r="D60"/>
  <c r="H60"/>
  <c r="D62"/>
  <c r="H62"/>
  <c r="D64"/>
  <c r="H64"/>
  <c r="D66"/>
  <c r="H66"/>
  <c r="D68"/>
  <c r="H68"/>
  <c r="D23" i="60"/>
  <c r="H23"/>
  <c r="D25"/>
  <c r="H25"/>
  <c r="D27"/>
  <c r="H27"/>
  <c r="D29"/>
  <c r="H29"/>
  <c r="D31"/>
  <c r="H31"/>
  <c r="D33"/>
  <c r="H33"/>
  <c r="D35"/>
  <c r="H35"/>
  <c r="D37"/>
  <c r="H37"/>
  <c r="D39"/>
  <c r="H39"/>
  <c r="D41"/>
  <c r="H41"/>
  <c r="D43"/>
  <c r="H43"/>
  <c r="D45"/>
  <c r="H45"/>
  <c r="D47"/>
  <c r="H47"/>
  <c r="D49"/>
  <c r="H49"/>
  <c r="D51"/>
  <c r="H51"/>
  <c r="D53"/>
  <c r="H53"/>
  <c r="D55"/>
  <c r="H55"/>
  <c r="D57"/>
  <c r="H57"/>
  <c r="D59"/>
  <c r="H59"/>
  <c r="D61"/>
  <c r="H61"/>
  <c r="D63"/>
  <c r="H63"/>
  <c r="D65"/>
  <c r="H65"/>
  <c r="D67"/>
  <c r="H67"/>
  <c r="D69"/>
  <c r="H69"/>
  <c r="D31" i="51"/>
  <c r="D33"/>
  <c r="D35"/>
  <c r="H35"/>
  <c r="D37"/>
  <c r="H37"/>
  <c r="D39"/>
  <c r="H39"/>
  <c r="D41"/>
  <c r="H41"/>
  <c r="D43"/>
  <c r="H43"/>
  <c r="D45"/>
  <c r="H45"/>
  <c r="D47"/>
  <c r="H47"/>
  <c r="AS6" i="61"/>
  <c r="AO6"/>
  <c r="AP5" i="63"/>
  <c r="AR5"/>
  <c r="F4" i="64"/>
  <c r="H4" s="1"/>
  <c r="AO5" i="63"/>
  <c r="AQ5"/>
  <c r="AS5"/>
  <c r="AD5"/>
  <c r="AE5"/>
  <c r="AC5"/>
  <c r="AP7"/>
  <c r="AR7"/>
  <c r="F6" i="64"/>
  <c r="AO7" i="63"/>
  <c r="AQ7"/>
  <c r="AS7"/>
  <c r="AD7"/>
  <c r="AC7"/>
  <c r="AG7" s="1"/>
  <c r="AE7"/>
  <c r="AP9"/>
  <c r="AR9"/>
  <c r="F8" i="64"/>
  <c r="AO9" i="63"/>
  <c r="AQ9"/>
  <c r="AS9"/>
  <c r="AD9"/>
  <c r="AC9"/>
  <c r="AE9"/>
  <c r="AP11"/>
  <c r="AR11"/>
  <c r="F10" i="64"/>
  <c r="AO11" i="63"/>
  <c r="AQ11"/>
  <c r="AS11"/>
  <c r="AD11"/>
  <c r="AC11"/>
  <c r="AG11" s="1"/>
  <c r="AE11"/>
  <c r="AP13"/>
  <c r="AR13"/>
  <c r="F12" i="64"/>
  <c r="AO13" i="63"/>
  <c r="AQ13"/>
  <c r="AS13"/>
  <c r="AD13"/>
  <c r="AC13"/>
  <c r="AE13"/>
  <c r="AP15"/>
  <c r="AR15"/>
  <c r="F14" i="64"/>
  <c r="AO15" i="63"/>
  <c r="AQ15"/>
  <c r="AS15"/>
  <c r="AD15"/>
  <c r="AC15"/>
  <c r="AG15" s="1"/>
  <c r="AE15"/>
  <c r="AP17"/>
  <c r="AR17"/>
  <c r="F16" i="64"/>
  <c r="AO17" i="63"/>
  <c r="AQ17"/>
  <c r="AS17"/>
  <c r="AD17"/>
  <c r="AC17"/>
  <c r="AE17"/>
  <c r="AP19"/>
  <c r="AR19"/>
  <c r="F18" i="64"/>
  <c r="AO19" i="63"/>
  <c r="AQ19"/>
  <c r="AS19"/>
  <c r="AD19"/>
  <c r="AC19"/>
  <c r="AG19" s="1"/>
  <c r="AE19"/>
  <c r="F22" i="64"/>
  <c r="AO24" i="63"/>
  <c r="AQ24"/>
  <c r="AS24"/>
  <c r="AP24"/>
  <c r="AR24"/>
  <c r="AD24"/>
  <c r="AE24"/>
  <c r="AC24"/>
  <c r="F24" i="64"/>
  <c r="AO26" i="63"/>
  <c r="AQ26"/>
  <c r="AS26"/>
  <c r="AP26"/>
  <c r="AR26"/>
  <c r="AD26"/>
  <c r="AE26"/>
  <c r="AG26" s="1"/>
  <c r="AC26"/>
  <c r="F26" i="64"/>
  <c r="AO28" i="63"/>
  <c r="AQ28"/>
  <c r="AS28"/>
  <c r="AP28"/>
  <c r="AR28"/>
  <c r="AD28"/>
  <c r="AE28"/>
  <c r="AC28"/>
  <c r="AG28" s="1"/>
  <c r="F28" i="64"/>
  <c r="AO30" i="63"/>
  <c r="AQ30"/>
  <c r="AS30"/>
  <c r="AP30"/>
  <c r="AR30"/>
  <c r="AD30"/>
  <c r="AE30"/>
  <c r="AG30" s="1"/>
  <c r="AC30"/>
  <c r="F30" i="64"/>
  <c r="AO32" i="63"/>
  <c r="AQ32"/>
  <c r="AS32"/>
  <c r="AP32"/>
  <c r="AR32"/>
  <c r="AD32"/>
  <c r="AE32"/>
  <c r="AC32"/>
  <c r="F32" i="64"/>
  <c r="AO34" i="63"/>
  <c r="AQ34"/>
  <c r="AS34"/>
  <c r="AP34"/>
  <c r="AR34"/>
  <c r="AD34"/>
  <c r="AE34"/>
  <c r="AG34" s="1"/>
  <c r="AC34"/>
  <c r="F34" i="64"/>
  <c r="H34" s="1"/>
  <c r="AO36" i="63"/>
  <c r="AQ36"/>
  <c r="AS36"/>
  <c r="AP36"/>
  <c r="AR36"/>
  <c r="AD36"/>
  <c r="AE36"/>
  <c r="AC36"/>
  <c r="AG36" s="1"/>
  <c r="F36" i="64"/>
  <c r="AO39" i="63"/>
  <c r="AQ39"/>
  <c r="AS39"/>
  <c r="AP39"/>
  <c r="AR39"/>
  <c r="AD39"/>
  <c r="AE39"/>
  <c r="AC39"/>
  <c r="F38" i="64"/>
  <c r="H38" s="1"/>
  <c r="AO41" i="63"/>
  <c r="AQ41"/>
  <c r="AP41"/>
  <c r="AR41"/>
  <c r="AS41"/>
  <c r="AD41"/>
  <c r="AE41"/>
  <c r="AC41"/>
  <c r="AG41" s="1"/>
  <c r="F40" i="64"/>
  <c r="AP43" i="63"/>
  <c r="AR43"/>
  <c r="AQ43"/>
  <c r="AD43"/>
  <c r="AO43"/>
  <c r="AS43"/>
  <c r="AE43"/>
  <c r="AC43"/>
  <c r="F42" i="64"/>
  <c r="H42" s="1"/>
  <c r="AP45" i="63"/>
  <c r="AR45"/>
  <c r="AO45"/>
  <c r="AS45"/>
  <c r="AD45"/>
  <c r="AQ45"/>
  <c r="AE45"/>
  <c r="AC45"/>
  <c r="AG45" s="1"/>
  <c r="F44" i="64"/>
  <c r="AP47" i="63"/>
  <c r="AR47"/>
  <c r="AQ47"/>
  <c r="AD47"/>
  <c r="AO47"/>
  <c r="AS47"/>
  <c r="AE47"/>
  <c r="AG47" s="1"/>
  <c r="AC47"/>
  <c r="F46" i="64"/>
  <c r="H46" s="1"/>
  <c r="AP49" i="63"/>
  <c r="AR49"/>
  <c r="AO49"/>
  <c r="AS49"/>
  <c r="AD49"/>
  <c r="AQ49"/>
  <c r="AE49"/>
  <c r="AC49"/>
  <c r="AG49" s="1"/>
  <c r="F48" i="64"/>
  <c r="AP51" i="63"/>
  <c r="AR51"/>
  <c r="AQ51"/>
  <c r="AD51"/>
  <c r="AO51"/>
  <c r="AS51"/>
  <c r="AE51"/>
  <c r="AC51"/>
  <c r="AP23"/>
  <c r="AR23"/>
  <c r="F21" i="64"/>
  <c r="H21" s="1"/>
  <c r="AO23" i="63"/>
  <c r="AQ23"/>
  <c r="AS23"/>
  <c r="AD23"/>
  <c r="AC23"/>
  <c r="AE23"/>
  <c r="AP25"/>
  <c r="AR25"/>
  <c r="F23" i="64"/>
  <c r="AO25" i="63"/>
  <c r="AQ25"/>
  <c r="AS25"/>
  <c r="AD25"/>
  <c r="AC25"/>
  <c r="AG25" s="1"/>
  <c r="AE25"/>
  <c r="AP27"/>
  <c r="AR27"/>
  <c r="F25" i="64"/>
  <c r="H25" s="1"/>
  <c r="AO27" i="63"/>
  <c r="AQ27"/>
  <c r="AS27"/>
  <c r="AD27"/>
  <c r="AC27"/>
  <c r="AE27"/>
  <c r="AP29"/>
  <c r="AR29"/>
  <c r="F27" i="64"/>
  <c r="AO29" i="63"/>
  <c r="AQ29"/>
  <c r="AS29"/>
  <c r="AD29"/>
  <c r="AC29"/>
  <c r="AG29" s="1"/>
  <c r="AE29"/>
  <c r="AP31"/>
  <c r="AR31"/>
  <c r="F29" i="64"/>
  <c r="H29" s="1"/>
  <c r="AO31" i="63"/>
  <c r="AQ31"/>
  <c r="AS31"/>
  <c r="AD31"/>
  <c r="AC31"/>
  <c r="AE31"/>
  <c r="AP33"/>
  <c r="AR33"/>
  <c r="F31" i="64"/>
  <c r="AO33" i="63"/>
  <c r="AQ33"/>
  <c r="AS33"/>
  <c r="AD33"/>
  <c r="AC33"/>
  <c r="AG33" s="1"/>
  <c r="AE33"/>
  <c r="AP35"/>
  <c r="AR35"/>
  <c r="F33" i="64"/>
  <c r="H33" s="1"/>
  <c r="AO35" i="63"/>
  <c r="AQ35"/>
  <c r="AS35"/>
  <c r="AD35"/>
  <c r="AC35"/>
  <c r="AE35"/>
  <c r="AP37"/>
  <c r="AR37"/>
  <c r="F35" i="64"/>
  <c r="AO37" i="63"/>
  <c r="AQ37"/>
  <c r="AS37"/>
  <c r="AD37"/>
  <c r="AC37"/>
  <c r="AE37"/>
  <c r="AP40"/>
  <c r="AR40"/>
  <c r="F37" i="64"/>
  <c r="H37" s="1"/>
  <c r="AO40" i="63"/>
  <c r="AQ40"/>
  <c r="AS40"/>
  <c r="AD40"/>
  <c r="AC40"/>
  <c r="AE40"/>
  <c r="F39" i="64"/>
  <c r="AO42" i="63"/>
  <c r="AQ42"/>
  <c r="AS42"/>
  <c r="AR42"/>
  <c r="AD42"/>
  <c r="AG42" s="1"/>
  <c r="AC42"/>
  <c r="AP42"/>
  <c r="AE42"/>
  <c r="F41" i="64"/>
  <c r="H41" s="1"/>
  <c r="AO44" i="63"/>
  <c r="AQ44"/>
  <c r="AS44"/>
  <c r="AP44"/>
  <c r="AD44"/>
  <c r="AC44"/>
  <c r="AR44"/>
  <c r="AE44"/>
  <c r="F43" i="64"/>
  <c r="AO46" i="63"/>
  <c r="AQ46"/>
  <c r="AS46"/>
  <c r="AR46"/>
  <c r="AD46"/>
  <c r="AG46" s="1"/>
  <c r="AC46"/>
  <c r="AP46"/>
  <c r="AE46"/>
  <c r="F45" i="64"/>
  <c r="H45" s="1"/>
  <c r="AO48" i="63"/>
  <c r="AQ48"/>
  <c r="AS48"/>
  <c r="AP48"/>
  <c r="AD48"/>
  <c r="AC48"/>
  <c r="AR48"/>
  <c r="AE48"/>
  <c r="F47" i="64"/>
  <c r="AO50" i="63"/>
  <c r="AQ50"/>
  <c r="AS50"/>
  <c r="AR50"/>
  <c r="AD50"/>
  <c r="AG50" s="1"/>
  <c r="AC50"/>
  <c r="AP50"/>
  <c r="AE50"/>
  <c r="F5" i="64"/>
  <c r="H5" s="1"/>
  <c r="I5" s="1"/>
  <c r="AO6" i="63"/>
  <c r="AQ6"/>
  <c r="AS6"/>
  <c r="AP6"/>
  <c r="AR6"/>
  <c r="AD6"/>
  <c r="AE6"/>
  <c r="AC6"/>
  <c r="F7" i="64"/>
  <c r="AO8" i="63"/>
  <c r="AQ8"/>
  <c r="AS8"/>
  <c r="AP8"/>
  <c r="AR8"/>
  <c r="AD8"/>
  <c r="AE8"/>
  <c r="AG8" s="1"/>
  <c r="AC8"/>
  <c r="F9" i="64"/>
  <c r="H9" s="1"/>
  <c r="I9" s="1"/>
  <c r="J9" s="1"/>
  <c r="AO10" i="63"/>
  <c r="AQ10"/>
  <c r="AS10"/>
  <c r="AP10"/>
  <c r="AR10"/>
  <c r="AD10"/>
  <c r="AE10"/>
  <c r="AC10"/>
  <c r="AG10" s="1"/>
  <c r="F11" i="64"/>
  <c r="AO12" i="63"/>
  <c r="AQ12"/>
  <c r="AS12"/>
  <c r="AP12"/>
  <c r="AR12"/>
  <c r="AD12"/>
  <c r="AE12"/>
  <c r="AC12"/>
  <c r="F13" i="64"/>
  <c r="H13" s="1"/>
  <c r="I13" s="1"/>
  <c r="J13" s="1"/>
  <c r="AO14" i="63"/>
  <c r="AQ14"/>
  <c r="AS14"/>
  <c r="AP14"/>
  <c r="AR14"/>
  <c r="AD14"/>
  <c r="AE14"/>
  <c r="AC14"/>
  <c r="AG14" s="1"/>
  <c r="F15" i="64"/>
  <c r="AO16" i="63"/>
  <c r="AQ16"/>
  <c r="AS16"/>
  <c r="AP16"/>
  <c r="AR16"/>
  <c r="AD16"/>
  <c r="AE16"/>
  <c r="AG16" s="1"/>
  <c r="AC16"/>
  <c r="F17" i="64"/>
  <c r="H17" s="1"/>
  <c r="I17" s="1"/>
  <c r="J17" s="1"/>
  <c r="AO18" i="63"/>
  <c r="AQ18"/>
  <c r="AS18"/>
  <c r="AP18"/>
  <c r="AR18"/>
  <c r="AD18"/>
  <c r="AE18"/>
  <c r="AC18"/>
  <c r="AG18" s="1"/>
  <c r="F19" i="64"/>
  <c r="AO21" i="63"/>
  <c r="AO38" s="1"/>
  <c r="AQ21"/>
  <c r="AS21"/>
  <c r="AS38" s="1"/>
  <c r="AP21"/>
  <c r="AR21"/>
  <c r="AR38" s="1"/>
  <c r="AD21"/>
  <c r="AE21"/>
  <c r="AC21"/>
  <c r="AG6"/>
  <c r="AG37"/>
  <c r="AG5"/>
  <c r="AG13"/>
  <c r="AG24"/>
  <c r="AG32"/>
  <c r="AG43"/>
  <c r="AG51"/>
  <c r="AG35"/>
  <c r="AE6" i="61"/>
  <c r="AD6"/>
  <c r="AC6"/>
  <c r="AD5"/>
  <c r="AE5"/>
  <c r="AR5"/>
  <c r="AP5"/>
  <c r="F4" i="62"/>
  <c r="H4" s="1"/>
  <c r="AS5" i="61"/>
  <c r="AQ5"/>
  <c r="AO5"/>
  <c r="AC5"/>
  <c r="AD7"/>
  <c r="AE7"/>
  <c r="AR7"/>
  <c r="AP7"/>
  <c r="F6" i="62"/>
  <c r="AS7" i="61"/>
  <c r="AQ7"/>
  <c r="AO7"/>
  <c r="AC7"/>
  <c r="AR6" i="59"/>
  <c r="AP6"/>
  <c r="AC6"/>
  <c r="F5" i="60"/>
  <c r="AS6" i="59"/>
  <c r="AQ6"/>
  <c r="AO6"/>
  <c r="AE6"/>
  <c r="AD6"/>
  <c r="AR12"/>
  <c r="AP12"/>
  <c r="AC12"/>
  <c r="F11" i="60"/>
  <c r="H11" s="1"/>
  <c r="I11" s="1"/>
  <c r="J11" s="1"/>
  <c r="AZ12" i="73" s="1"/>
  <c r="AS12" i="59"/>
  <c r="AQ12"/>
  <c r="AO12"/>
  <c r="AE12"/>
  <c r="AD12"/>
  <c r="AR16"/>
  <c r="AP16"/>
  <c r="AC16"/>
  <c r="F15" i="60"/>
  <c r="H15" s="1"/>
  <c r="AS16" i="59"/>
  <c r="AQ16"/>
  <c r="AO16"/>
  <c r="AE16"/>
  <c r="AD16"/>
  <c r="AR20"/>
  <c r="AP20"/>
  <c r="AC20"/>
  <c r="F19" i="60"/>
  <c r="H19" s="1"/>
  <c r="I19" s="1"/>
  <c r="J19" s="1"/>
  <c r="AZ20" i="73" s="1"/>
  <c r="AS20" i="59"/>
  <c r="AQ20"/>
  <c r="AO20"/>
  <c r="AE20"/>
  <c r="AD20"/>
  <c r="AR10"/>
  <c r="AP10"/>
  <c r="AE10"/>
  <c r="AD10"/>
  <c r="AC10"/>
  <c r="F9" i="60"/>
  <c r="H9" s="1"/>
  <c r="AS10" i="59"/>
  <c r="AQ10"/>
  <c r="AO10"/>
  <c r="AR14"/>
  <c r="AP14"/>
  <c r="AE14"/>
  <c r="AD14"/>
  <c r="AC14"/>
  <c r="F13" i="60"/>
  <c r="H13" s="1"/>
  <c r="I13" s="1"/>
  <c r="J13" s="1"/>
  <c r="AZ14" i="73" s="1"/>
  <c r="AS14" i="59"/>
  <c r="AQ14"/>
  <c r="AO14"/>
  <c r="AR18"/>
  <c r="AP18"/>
  <c r="AE18"/>
  <c r="AD18"/>
  <c r="AC18"/>
  <c r="F17" i="60"/>
  <c r="H17" s="1"/>
  <c r="AS18" i="59"/>
  <c r="AQ18"/>
  <c r="AO18"/>
  <c r="AR22"/>
  <c r="AP22"/>
  <c r="AE22"/>
  <c r="AD22"/>
  <c r="AC22"/>
  <c r="F21" i="60"/>
  <c r="H21" s="1"/>
  <c r="I21" s="1"/>
  <c r="J21" s="1"/>
  <c r="AZ22" i="73" s="1"/>
  <c r="AS22" i="59"/>
  <c r="AQ22"/>
  <c r="AO22"/>
  <c r="AQ6" i="57"/>
  <c r="AC6"/>
  <c r="AR6"/>
  <c r="AP6"/>
  <c r="AS5"/>
  <c r="AR5"/>
  <c r="AQ5"/>
  <c r="AP5"/>
  <c r="AO5"/>
  <c r="AD5"/>
  <c r="AC5"/>
  <c r="F4" i="58"/>
  <c r="H4" s="1"/>
  <c r="AS9" i="57"/>
  <c r="AR9"/>
  <c r="AQ9"/>
  <c r="AP9"/>
  <c r="AO9"/>
  <c r="AD9"/>
  <c r="AC9"/>
  <c r="F8" i="58"/>
  <c r="H8" s="1"/>
  <c r="AS7" i="57"/>
  <c r="AR7"/>
  <c r="AQ7"/>
  <c r="AP7"/>
  <c r="AO7"/>
  <c r="AD7"/>
  <c r="AC7"/>
  <c r="F6" i="58"/>
  <c r="H6" s="1"/>
  <c r="AG10" i="57"/>
  <c r="AS4"/>
  <c r="AQ4"/>
  <c r="AQ11" s="1"/>
  <c r="AO4"/>
  <c r="AC4"/>
  <c r="AC11" s="1"/>
  <c r="F3" i="58"/>
  <c r="AR4" i="57"/>
  <c r="AR11" s="1"/>
  <c r="AP4"/>
  <c r="AP11" s="1"/>
  <c r="AE4"/>
  <c r="AD4"/>
  <c r="AD11" s="1"/>
  <c r="F4" i="56"/>
  <c r="AF5" i="54"/>
  <c r="AF7"/>
  <c r="AF9"/>
  <c r="H9" i="51"/>
  <c r="BN24" i="67"/>
  <c r="H10" i="58"/>
  <c r="D11"/>
  <c r="H12"/>
  <c r="D13"/>
  <c r="H14"/>
  <c r="D15"/>
  <c r="D17"/>
  <c r="D19"/>
  <c r="D21"/>
  <c r="D23"/>
  <c r="D25"/>
  <c r="D50" i="62"/>
  <c r="D52"/>
  <c r="D54"/>
  <c r="H16" i="58"/>
  <c r="H68" i="62"/>
  <c r="D49" i="51"/>
  <c r="H49"/>
  <c r="D51"/>
  <c r="H51"/>
  <c r="D53"/>
  <c r="H53"/>
  <c r="D55"/>
  <c r="H55"/>
  <c r="D57"/>
  <c r="H57"/>
  <c r="D59"/>
  <c r="H59"/>
  <c r="D61"/>
  <c r="H61"/>
  <c r="D63"/>
  <c r="H63"/>
  <c r="D65"/>
  <c r="H65"/>
  <c r="D67"/>
  <c r="H67"/>
  <c r="D69"/>
  <c r="H69"/>
  <c r="D10" i="53"/>
  <c r="I10" s="1"/>
  <c r="J10" s="1"/>
  <c r="K10" s="1"/>
  <c r="L10" s="1"/>
  <c r="M10" s="1"/>
  <c r="D28"/>
  <c r="D30"/>
  <c r="I30" s="1"/>
  <c r="J30" s="1"/>
  <c r="K30" s="1"/>
  <c r="L30" s="1"/>
  <c r="M30" s="1"/>
  <c r="D32"/>
  <c r="I32" s="1"/>
  <c r="J32" s="1"/>
  <c r="K32" s="1"/>
  <c r="L32" s="1"/>
  <c r="M32" s="1"/>
  <c r="D34"/>
  <c r="I34" s="1"/>
  <c r="J34" s="1"/>
  <c r="K34" s="1"/>
  <c r="L34" s="1"/>
  <c r="M34" s="1"/>
  <c r="D36"/>
  <c r="I36" s="1"/>
  <c r="D38"/>
  <c r="I38" s="1"/>
  <c r="J38" s="1"/>
  <c r="K38" s="1"/>
  <c r="L38" s="1"/>
  <c r="M38" s="1"/>
  <c r="D40"/>
  <c r="I40" s="1"/>
  <c r="J40" s="1"/>
  <c r="K40" s="1"/>
  <c r="L40" s="1"/>
  <c r="M40" s="1"/>
  <c r="D42"/>
  <c r="I42" s="1"/>
  <c r="J42" s="1"/>
  <c r="K42" s="1"/>
  <c r="L42" s="1"/>
  <c r="M42" s="1"/>
  <c r="D44"/>
  <c r="I44" s="1"/>
  <c r="D46"/>
  <c r="I46" s="1"/>
  <c r="J46" s="1"/>
  <c r="K46" s="1"/>
  <c r="L46" s="1"/>
  <c r="M46" s="1"/>
  <c r="D48"/>
  <c r="I48" s="1"/>
  <c r="J48" s="1"/>
  <c r="K48" s="1"/>
  <c r="L48" s="1"/>
  <c r="M48" s="1"/>
  <c r="D50"/>
  <c r="I50" s="1"/>
  <c r="J50" s="1"/>
  <c r="K50" s="1"/>
  <c r="L50" s="1"/>
  <c r="M50" s="1"/>
  <c r="D52"/>
  <c r="I52" s="1"/>
  <c r="D54"/>
  <c r="I54" s="1"/>
  <c r="J54" s="1"/>
  <c r="K54" s="1"/>
  <c r="L54" s="1"/>
  <c r="M54" s="1"/>
  <c r="D56"/>
  <c r="I56" s="1"/>
  <c r="J56" s="1"/>
  <c r="K56" s="1"/>
  <c r="L56" s="1"/>
  <c r="M56" s="1"/>
  <c r="D58"/>
  <c r="I58" s="1"/>
  <c r="J58" s="1"/>
  <c r="K58" s="1"/>
  <c r="L58" s="1"/>
  <c r="M58" s="1"/>
  <c r="D60"/>
  <c r="D62"/>
  <c r="I62" s="1"/>
  <c r="D64"/>
  <c r="I64" s="1"/>
  <c r="H18" i="58"/>
  <c r="H20"/>
  <c r="H22"/>
  <c r="H24"/>
  <c r="H26"/>
  <c r="D27"/>
  <c r="H28"/>
  <c r="D29"/>
  <c r="H30"/>
  <c r="D31"/>
  <c r="H32"/>
  <c r="D33"/>
  <c r="H34"/>
  <c r="D35"/>
  <c r="H36"/>
  <c r="D37"/>
  <c r="H38"/>
  <c r="D39"/>
  <c r="D41"/>
  <c r="H41"/>
  <c r="D43"/>
  <c r="H43"/>
  <c r="D45"/>
  <c r="H45"/>
  <c r="D47"/>
  <c r="H47"/>
  <c r="D49"/>
  <c r="H49"/>
  <c r="D51"/>
  <c r="H51"/>
  <c r="D53"/>
  <c r="H53"/>
  <c r="D55"/>
  <c r="H55"/>
  <c r="D57"/>
  <c r="H57"/>
  <c r="D59"/>
  <c r="H59"/>
  <c r="D61"/>
  <c r="H61"/>
  <c r="D63"/>
  <c r="H63"/>
  <c r="D65"/>
  <c r="H65"/>
  <c r="D67"/>
  <c r="H67"/>
  <c r="D69"/>
  <c r="H69"/>
  <c r="D24" i="60"/>
  <c r="H24"/>
  <c r="D26"/>
  <c r="H26"/>
  <c r="D28"/>
  <c r="H28"/>
  <c r="D30"/>
  <c r="H30"/>
  <c r="D32"/>
  <c r="H32"/>
  <c r="D34"/>
  <c r="H34"/>
  <c r="D36"/>
  <c r="H36"/>
  <c r="D38"/>
  <c r="H38"/>
  <c r="D40"/>
  <c r="H40"/>
  <c r="D42"/>
  <c r="H42"/>
  <c r="D44"/>
  <c r="H44"/>
  <c r="D46"/>
  <c r="H46"/>
  <c r="D48"/>
  <c r="H48"/>
  <c r="D50"/>
  <c r="H50"/>
  <c r="D52"/>
  <c r="H52"/>
  <c r="D54"/>
  <c r="H54"/>
  <c r="D56"/>
  <c r="H56"/>
  <c r="D58"/>
  <c r="H58"/>
  <c r="D60"/>
  <c r="H60"/>
  <c r="D62"/>
  <c r="H62"/>
  <c r="D64"/>
  <c r="H64"/>
  <c r="D66"/>
  <c r="H66"/>
  <c r="D68"/>
  <c r="H68"/>
  <c r="D48" i="62"/>
  <c r="D56"/>
  <c r="D58"/>
  <c r="D60"/>
  <c r="D62"/>
  <c r="D64"/>
  <c r="D66"/>
  <c r="D10" i="51"/>
  <c r="D12"/>
  <c r="D14"/>
  <c r="AE9" i="59"/>
  <c r="AR9"/>
  <c r="AP9"/>
  <c r="F8" i="60"/>
  <c r="H8" s="1"/>
  <c r="I8" s="1"/>
  <c r="J8" s="1"/>
  <c r="AZ9" i="73" s="1"/>
  <c r="AS9" i="59"/>
  <c r="AQ9"/>
  <c r="AO9"/>
  <c r="AC9"/>
  <c r="F7" i="60"/>
  <c r="H7" s="1"/>
  <c r="I7" s="1"/>
  <c r="J7" s="1"/>
  <c r="AZ8" i="73" s="1"/>
  <c r="AD8" i="59"/>
  <c r="AC8"/>
  <c r="AS8"/>
  <c r="AR8"/>
  <c r="AQ8"/>
  <c r="AP8"/>
  <c r="AO8"/>
  <c r="AE8"/>
  <c r="F20" i="64"/>
  <c r="H20" s="1"/>
  <c r="AO52" i="63"/>
  <c r="AQ52"/>
  <c r="AS52"/>
  <c r="AE52"/>
  <c r="F49" i="64"/>
  <c r="H49" s="1"/>
  <c r="AP52" i="63"/>
  <c r="AR52"/>
  <c r="AD52"/>
  <c r="AC52"/>
  <c r="AO22"/>
  <c r="AQ22"/>
  <c r="AS22"/>
  <c r="AE22"/>
  <c r="AC22"/>
  <c r="AP22"/>
  <c r="AR22"/>
  <c r="AD22"/>
  <c r="H23" i="64"/>
  <c r="H27"/>
  <c r="H31"/>
  <c r="D33"/>
  <c r="D35"/>
  <c r="H35"/>
  <c r="D36"/>
  <c r="H36"/>
  <c r="D38"/>
  <c r="D40"/>
  <c r="H40"/>
  <c r="D42"/>
  <c r="D64"/>
  <c r="H7"/>
  <c r="I7" s="1"/>
  <c r="J7" s="1"/>
  <c r="H11"/>
  <c r="I11" s="1"/>
  <c r="J11" s="1"/>
  <c r="D4"/>
  <c r="D8"/>
  <c r="H8"/>
  <c r="D10"/>
  <c r="H10"/>
  <c r="D12"/>
  <c r="H12"/>
  <c r="D14"/>
  <c r="H14"/>
  <c r="D16"/>
  <c r="H16"/>
  <c r="D18"/>
  <c r="H18"/>
  <c r="D20"/>
  <c r="H22"/>
  <c r="H24"/>
  <c r="H26"/>
  <c r="H28"/>
  <c r="H30"/>
  <c r="H32"/>
  <c r="D34"/>
  <c r="D37"/>
  <c r="D39"/>
  <c r="H39"/>
  <c r="D41"/>
  <c r="D43"/>
  <c r="H43"/>
  <c r="D45"/>
  <c r="D47"/>
  <c r="H47"/>
  <c r="D49"/>
  <c r="D51"/>
  <c r="H51"/>
  <c r="D53"/>
  <c r="H53"/>
  <c r="D55"/>
  <c r="H55"/>
  <c r="D57"/>
  <c r="H57"/>
  <c r="D59"/>
  <c r="H59"/>
  <c r="D61"/>
  <c r="H61"/>
  <c r="D63"/>
  <c r="H63"/>
  <c r="D65"/>
  <c r="H65"/>
  <c r="H15"/>
  <c r="I15" s="1"/>
  <c r="J15" s="1"/>
  <c r="I6" i="60"/>
  <c r="I9"/>
  <c r="J9" s="1"/>
  <c r="AZ10" i="73" s="1"/>
  <c r="I10" i="60"/>
  <c r="J10" s="1"/>
  <c r="AZ11" i="73" s="1"/>
  <c r="I12" i="60"/>
  <c r="J12" s="1"/>
  <c r="AZ13" i="73" s="1"/>
  <c r="I14" i="60"/>
  <c r="J14" s="1"/>
  <c r="AZ15" i="73" s="1"/>
  <c r="I15" i="60"/>
  <c r="I16"/>
  <c r="J16" s="1"/>
  <c r="I17"/>
  <c r="J17" s="1"/>
  <c r="I18"/>
  <c r="J18" s="1"/>
  <c r="I20"/>
  <c r="J20" s="1"/>
  <c r="AZ21" i="73" s="1"/>
  <c r="I22" i="60"/>
  <c r="J22" s="1"/>
  <c r="AZ23" i="73" s="1"/>
  <c r="I6" i="56"/>
  <c r="J6" s="1"/>
  <c r="AZ7" i="75" s="1"/>
  <c r="I8" i="56"/>
  <c r="AS5" i="55"/>
  <c r="AR5"/>
  <c r="AP5"/>
  <c r="AE5"/>
  <c r="AC5"/>
  <c r="AQ5"/>
  <c r="AO5"/>
  <c r="AD5"/>
  <c r="AS10"/>
  <c r="AR10"/>
  <c r="AQ10"/>
  <c r="AP10"/>
  <c r="AO10"/>
  <c r="AE10"/>
  <c r="AD10"/>
  <c r="AC10"/>
  <c r="AS9"/>
  <c r="AQ9"/>
  <c r="AO9"/>
  <c r="AD9"/>
  <c r="AR9"/>
  <c r="AP9"/>
  <c r="AE9"/>
  <c r="AC9"/>
  <c r="AS8"/>
  <c r="AR8"/>
  <c r="AQ8"/>
  <c r="AP8"/>
  <c r="AO8"/>
  <c r="AE8"/>
  <c r="AD8"/>
  <c r="AC8"/>
  <c r="AS7"/>
  <c r="AQ7"/>
  <c r="AO7"/>
  <c r="AD7"/>
  <c r="AR7"/>
  <c r="AP7"/>
  <c r="AE7"/>
  <c r="AC7"/>
  <c r="AS6"/>
  <c r="AR6"/>
  <c r="AQ6"/>
  <c r="AP6"/>
  <c r="AO6"/>
  <c r="AE6"/>
  <c r="AD6"/>
  <c r="AC6"/>
  <c r="E4" i="53"/>
  <c r="N5" i="54"/>
  <c r="M5"/>
  <c r="E6" i="53"/>
  <c r="N7" i="54"/>
  <c r="M7"/>
  <c r="E8" i="53"/>
  <c r="N9" i="54"/>
  <c r="M9"/>
  <c r="E5" i="53"/>
  <c r="N6" i="54"/>
  <c r="M6"/>
  <c r="E7" i="53"/>
  <c r="N8" i="54"/>
  <c r="M8"/>
  <c r="AF6"/>
  <c r="AF8"/>
  <c r="AF4"/>
  <c r="H3" i="51"/>
  <c r="D4"/>
  <c r="H5"/>
  <c r="D6"/>
  <c r="D8"/>
  <c r="D16"/>
  <c r="D18"/>
  <c r="D20"/>
  <c r="D22"/>
  <c r="D24"/>
  <c r="D26"/>
  <c r="D28"/>
  <c r="D30"/>
  <c r="D32"/>
  <c r="D34"/>
  <c r="H34"/>
  <c r="D36"/>
  <c r="H36"/>
  <c r="D38"/>
  <c r="H38"/>
  <c r="D40"/>
  <c r="H40"/>
  <c r="D42"/>
  <c r="H42"/>
  <c r="D44"/>
  <c r="H44"/>
  <c r="D46"/>
  <c r="H46"/>
  <c r="D48"/>
  <c r="H48"/>
  <c r="D50"/>
  <c r="H50"/>
  <c r="D52"/>
  <c r="H52"/>
  <c r="D54"/>
  <c r="H54"/>
  <c r="D56"/>
  <c r="H56"/>
  <c r="D58"/>
  <c r="H58"/>
  <c r="D60"/>
  <c r="H60"/>
  <c r="D62"/>
  <c r="H62"/>
  <c r="D64"/>
  <c r="H64"/>
  <c r="D66"/>
  <c r="H66"/>
  <c r="D68"/>
  <c r="H68"/>
  <c r="H4" i="60"/>
  <c r="D4" i="62"/>
  <c r="H5"/>
  <c r="D6"/>
  <c r="H6"/>
  <c r="D8"/>
  <c r="H8"/>
  <c r="H10"/>
  <c r="H12"/>
  <c r="H14"/>
  <c r="H16"/>
  <c r="H18"/>
  <c r="H20"/>
  <c r="H22"/>
  <c r="H24"/>
  <c r="D26"/>
  <c r="H26"/>
  <c r="D28"/>
  <c r="H28"/>
  <c r="D30"/>
  <c r="H30"/>
  <c r="D32"/>
  <c r="H32"/>
  <c r="D34"/>
  <c r="H34"/>
  <c r="D36"/>
  <c r="H36"/>
  <c r="D38"/>
  <c r="H38"/>
  <c r="D40"/>
  <c r="H40"/>
  <c r="D42"/>
  <c r="H42"/>
  <c r="D44"/>
  <c r="H44"/>
  <c r="D46"/>
  <c r="H46"/>
  <c r="H48"/>
  <c r="H51"/>
  <c r="H53"/>
  <c r="I53" s="1"/>
  <c r="J53" s="1"/>
  <c r="K53" s="1"/>
  <c r="L53" s="1"/>
  <c r="M53" s="1"/>
  <c r="H55"/>
  <c r="H57"/>
  <c r="I57" s="1"/>
  <c r="J57" s="1"/>
  <c r="K57" s="1"/>
  <c r="L57" s="1"/>
  <c r="M57" s="1"/>
  <c r="H59"/>
  <c r="H61"/>
  <c r="I61" s="1"/>
  <c r="J61" s="1"/>
  <c r="K61" s="1"/>
  <c r="L61" s="1"/>
  <c r="M61" s="1"/>
  <c r="H63"/>
  <c r="H65"/>
  <c r="I65" s="1"/>
  <c r="J65" s="1"/>
  <c r="K65" s="1"/>
  <c r="L65" s="1"/>
  <c r="M65" s="1"/>
  <c r="H67"/>
  <c r="D68"/>
  <c r="H69"/>
  <c r="D19" i="64"/>
  <c r="H19"/>
  <c r="D66" i="53"/>
  <c r="D68"/>
  <c r="I68" s="1"/>
  <c r="D3" i="56"/>
  <c r="H4"/>
  <c r="I4" s="1"/>
  <c r="D5"/>
  <c r="I5" s="1"/>
  <c r="D7"/>
  <c r="H7"/>
  <c r="D9"/>
  <c r="H9"/>
  <c r="D11"/>
  <c r="H11"/>
  <c r="D13"/>
  <c r="H13"/>
  <c r="D15"/>
  <c r="H15"/>
  <c r="D17"/>
  <c r="H17"/>
  <c r="D19"/>
  <c r="H19"/>
  <c r="D21"/>
  <c r="H21"/>
  <c r="H23"/>
  <c r="H25"/>
  <c r="H27"/>
  <c r="H29"/>
  <c r="H31"/>
  <c r="H33"/>
  <c r="D35"/>
  <c r="H35"/>
  <c r="D37"/>
  <c r="H37"/>
  <c r="D39"/>
  <c r="H39"/>
  <c r="D41"/>
  <c r="H41"/>
  <c r="D43"/>
  <c r="H43"/>
  <c r="D45"/>
  <c r="H45"/>
  <c r="D47"/>
  <c r="H47"/>
  <c r="D49"/>
  <c r="H49"/>
  <c r="D51"/>
  <c r="H51"/>
  <c r="D53"/>
  <c r="H53"/>
  <c r="D55"/>
  <c r="H55"/>
  <c r="D57"/>
  <c r="H57"/>
  <c r="D59"/>
  <c r="H59"/>
  <c r="D61"/>
  <c r="H61"/>
  <c r="D63"/>
  <c r="H63"/>
  <c r="D65"/>
  <c r="H65"/>
  <c r="D67"/>
  <c r="H67"/>
  <c r="D69"/>
  <c r="H69"/>
  <c r="H3" i="58"/>
  <c r="I3" s="1"/>
  <c r="J3" s="1"/>
  <c r="AZ4" i="74" s="1"/>
  <c r="D4" i="58"/>
  <c r="H5"/>
  <c r="I5" s="1"/>
  <c r="D6"/>
  <c r="H7"/>
  <c r="I7" s="1"/>
  <c r="D8"/>
  <c r="H9"/>
  <c r="I9" s="1"/>
  <c r="D10"/>
  <c r="H11"/>
  <c r="I11" s="1"/>
  <c r="D12"/>
  <c r="H13"/>
  <c r="I13" s="1"/>
  <c r="D14"/>
  <c r="H15"/>
  <c r="I15" s="1"/>
  <c r="D16"/>
  <c r="H17"/>
  <c r="I17" s="1"/>
  <c r="D18"/>
  <c r="H19"/>
  <c r="I19" s="1"/>
  <c r="D20"/>
  <c r="H21"/>
  <c r="I21" s="1"/>
  <c r="D22"/>
  <c r="H23"/>
  <c r="I23" s="1"/>
  <c r="D24"/>
  <c r="H25"/>
  <c r="I25" s="1"/>
  <c r="D26"/>
  <c r="H27"/>
  <c r="I27" s="1"/>
  <c r="D28"/>
  <c r="H29"/>
  <c r="I29" s="1"/>
  <c r="D30"/>
  <c r="H31"/>
  <c r="I31" s="1"/>
  <c r="D32"/>
  <c r="H33"/>
  <c r="I33" s="1"/>
  <c r="D34"/>
  <c r="H35"/>
  <c r="I35" s="1"/>
  <c r="D36"/>
  <c r="H37"/>
  <c r="I37" s="1"/>
  <c r="D38"/>
  <c r="H39"/>
  <c r="I39" s="1"/>
  <c r="D40"/>
  <c r="H40"/>
  <c r="D42"/>
  <c r="H42"/>
  <c r="D44"/>
  <c r="H44"/>
  <c r="D46"/>
  <c r="H46"/>
  <c r="D48"/>
  <c r="H48"/>
  <c r="D50"/>
  <c r="H50"/>
  <c r="D52"/>
  <c r="H52"/>
  <c r="D54"/>
  <c r="H54"/>
  <c r="D56"/>
  <c r="H56"/>
  <c r="D58"/>
  <c r="H58"/>
  <c r="D60"/>
  <c r="H60"/>
  <c r="D62"/>
  <c r="H62"/>
  <c r="D64"/>
  <c r="H64"/>
  <c r="D66"/>
  <c r="H66"/>
  <c r="D68"/>
  <c r="H68"/>
  <c r="H5" i="60"/>
  <c r="I5" s="1"/>
  <c r="J5" s="1"/>
  <c r="AZ6" i="73" s="1"/>
  <c r="I5" i="62"/>
  <c r="J5" s="1"/>
  <c r="H50"/>
  <c r="I51"/>
  <c r="J51" s="1"/>
  <c r="K51" s="1"/>
  <c r="L51" s="1"/>
  <c r="M51" s="1"/>
  <c r="H52"/>
  <c r="H54"/>
  <c r="H56"/>
  <c r="H58"/>
  <c r="I58" s="1"/>
  <c r="I59"/>
  <c r="J59" s="1"/>
  <c r="K59" s="1"/>
  <c r="L59" s="1"/>
  <c r="M59" s="1"/>
  <c r="H60"/>
  <c r="H62"/>
  <c r="H64"/>
  <c r="H66"/>
  <c r="I66" s="1"/>
  <c r="I67"/>
  <c r="J67" s="1"/>
  <c r="K67" s="1"/>
  <c r="L67" s="1"/>
  <c r="M67" s="1"/>
  <c r="D6" i="64"/>
  <c r="H6"/>
  <c r="D44"/>
  <c r="H44"/>
  <c r="D46"/>
  <c r="D48"/>
  <c r="H48"/>
  <c r="D50"/>
  <c r="H50"/>
  <c r="D52"/>
  <c r="H52"/>
  <c r="D54"/>
  <c r="H54"/>
  <c r="D56"/>
  <c r="H56"/>
  <c r="D58"/>
  <c r="H58"/>
  <c r="D60"/>
  <c r="H60"/>
  <c r="D62"/>
  <c r="H62"/>
  <c r="H64"/>
  <c r="I64" s="1"/>
  <c r="F4" i="53"/>
  <c r="H4" s="1"/>
  <c r="C4"/>
  <c r="D4" s="1"/>
  <c r="F6"/>
  <c r="H6" s="1"/>
  <c r="C6"/>
  <c r="D6" s="1"/>
  <c r="F8"/>
  <c r="H8" s="1"/>
  <c r="C8"/>
  <c r="D8" s="1"/>
  <c r="B3"/>
  <c r="F5"/>
  <c r="H5" s="1"/>
  <c r="C5"/>
  <c r="D5" s="1"/>
  <c r="F7"/>
  <c r="H7" s="1"/>
  <c r="C7"/>
  <c r="D7" s="1"/>
  <c r="C3"/>
  <c r="D11"/>
  <c r="D29"/>
  <c r="I29" s="1"/>
  <c r="J29" s="1"/>
  <c r="K29" s="1"/>
  <c r="L29" s="1"/>
  <c r="M29" s="1"/>
  <c r="D31"/>
  <c r="I31" s="1"/>
  <c r="J31" s="1"/>
  <c r="K31" s="1"/>
  <c r="L31" s="1"/>
  <c r="M31" s="1"/>
  <c r="D33"/>
  <c r="I33" s="1"/>
  <c r="D35"/>
  <c r="I35" s="1"/>
  <c r="J35" s="1"/>
  <c r="K35" s="1"/>
  <c r="L35" s="1"/>
  <c r="M35" s="1"/>
  <c r="D37"/>
  <c r="I37" s="1"/>
  <c r="J37" s="1"/>
  <c r="K37" s="1"/>
  <c r="L37" s="1"/>
  <c r="M37" s="1"/>
  <c r="D39"/>
  <c r="I39" s="1"/>
  <c r="J39" s="1"/>
  <c r="K39" s="1"/>
  <c r="L39" s="1"/>
  <c r="M39" s="1"/>
  <c r="D41"/>
  <c r="I41" s="1"/>
  <c r="D43"/>
  <c r="I43" s="1"/>
  <c r="J43" s="1"/>
  <c r="K43" s="1"/>
  <c r="L43" s="1"/>
  <c r="M43" s="1"/>
  <c r="D45"/>
  <c r="I45" s="1"/>
  <c r="J45" s="1"/>
  <c r="K45" s="1"/>
  <c r="L45" s="1"/>
  <c r="M45" s="1"/>
  <c r="D47"/>
  <c r="I47" s="1"/>
  <c r="J47" s="1"/>
  <c r="K47" s="1"/>
  <c r="L47" s="1"/>
  <c r="M47" s="1"/>
  <c r="D49"/>
  <c r="I49" s="1"/>
  <c r="D51"/>
  <c r="I51" s="1"/>
  <c r="J51" s="1"/>
  <c r="K51" s="1"/>
  <c r="L51" s="1"/>
  <c r="M51" s="1"/>
  <c r="D53"/>
  <c r="I53" s="1"/>
  <c r="J53" s="1"/>
  <c r="K53" s="1"/>
  <c r="L53" s="1"/>
  <c r="M53" s="1"/>
  <c r="D55"/>
  <c r="I55" s="1"/>
  <c r="J55" s="1"/>
  <c r="K55" s="1"/>
  <c r="L55" s="1"/>
  <c r="M55" s="1"/>
  <c r="D57"/>
  <c r="I57" s="1"/>
  <c r="D59"/>
  <c r="I59" s="1"/>
  <c r="J59" s="1"/>
  <c r="K59" s="1"/>
  <c r="L59" s="1"/>
  <c r="M59" s="1"/>
  <c r="D61"/>
  <c r="I61" s="1"/>
  <c r="J61" s="1"/>
  <c r="K61" s="1"/>
  <c r="L61" s="1"/>
  <c r="M61" s="1"/>
  <c r="D63"/>
  <c r="I63" s="1"/>
  <c r="J63" s="1"/>
  <c r="K63" s="1"/>
  <c r="L63" s="1"/>
  <c r="M63" s="1"/>
  <c r="D65"/>
  <c r="I65" s="1"/>
  <c r="J65" s="1"/>
  <c r="K65" s="1"/>
  <c r="L65" s="1"/>
  <c r="M65" s="1"/>
  <c r="D67"/>
  <c r="I67" s="1"/>
  <c r="J67" s="1"/>
  <c r="K67" s="1"/>
  <c r="L67" s="1"/>
  <c r="M67" s="1"/>
  <c r="D69"/>
  <c r="I69" s="1"/>
  <c r="J69" s="1"/>
  <c r="K69" s="1"/>
  <c r="L69" s="1"/>
  <c r="M69" s="1"/>
  <c r="I11"/>
  <c r="J11" s="1"/>
  <c r="K11" s="1"/>
  <c r="L11" s="1"/>
  <c r="M11" s="1"/>
  <c r="I28"/>
  <c r="J28" s="1"/>
  <c r="K28" s="1"/>
  <c r="L28" s="1"/>
  <c r="M28" s="1"/>
  <c r="D21" i="64"/>
  <c r="D22"/>
  <c r="D23"/>
  <c r="D24"/>
  <c r="I24" s="1"/>
  <c r="D25"/>
  <c r="D26"/>
  <c r="D27"/>
  <c r="D28"/>
  <c r="I28" s="1"/>
  <c r="D29"/>
  <c r="D30"/>
  <c r="D31"/>
  <c r="D32"/>
  <c r="I32" s="1"/>
  <c r="AF4" i="63"/>
  <c r="AF20" s="1"/>
  <c r="I4" i="62"/>
  <c r="D9"/>
  <c r="D10"/>
  <c r="I10" s="1"/>
  <c r="D11"/>
  <c r="I11" s="1"/>
  <c r="D12"/>
  <c r="D13"/>
  <c r="D14"/>
  <c r="I14" s="1"/>
  <c r="D15"/>
  <c r="I15" s="1"/>
  <c r="D16"/>
  <c r="D17"/>
  <c r="D18"/>
  <c r="I18" s="1"/>
  <c r="D19"/>
  <c r="I19" s="1"/>
  <c r="D20"/>
  <c r="D21"/>
  <c r="D22"/>
  <c r="I22" s="1"/>
  <c r="D23"/>
  <c r="I23" s="1"/>
  <c r="D24"/>
  <c r="I54"/>
  <c r="I62"/>
  <c r="I68"/>
  <c r="AF4" i="61"/>
  <c r="AF8" s="1"/>
  <c r="J6" i="60"/>
  <c r="AZ7" i="73" s="1"/>
  <c r="I4" i="60"/>
  <c r="J15"/>
  <c r="AZ16" i="73" s="1"/>
  <c r="AF4" i="59"/>
  <c r="AF24" s="1"/>
  <c r="I8" i="58"/>
  <c r="I10"/>
  <c r="I14"/>
  <c r="I18"/>
  <c r="I20"/>
  <c r="I22"/>
  <c r="I24"/>
  <c r="I28"/>
  <c r="I32"/>
  <c r="I36"/>
  <c r="AE5" i="57"/>
  <c r="AE6"/>
  <c r="AG6" s="1"/>
  <c r="AE7"/>
  <c r="AE8"/>
  <c r="AG8" s="1"/>
  <c r="AE9"/>
  <c r="J8" i="56"/>
  <c r="AZ9" i="75" s="1"/>
  <c r="J5" i="56"/>
  <c r="AZ6" i="75" s="1"/>
  <c r="D22" i="56"/>
  <c r="I22" s="1"/>
  <c r="D23"/>
  <c r="D24"/>
  <c r="D25"/>
  <c r="I25" s="1"/>
  <c r="D26"/>
  <c r="I26" s="1"/>
  <c r="D27"/>
  <c r="D28"/>
  <c r="D29"/>
  <c r="I29" s="1"/>
  <c r="D30"/>
  <c r="I30" s="1"/>
  <c r="D31"/>
  <c r="D32"/>
  <c r="D33"/>
  <c r="I33" s="1"/>
  <c r="D34"/>
  <c r="I34" s="1"/>
  <c r="AG5" i="55"/>
  <c r="AG6"/>
  <c r="AG8"/>
  <c r="AG9"/>
  <c r="AM5" i="54"/>
  <c r="AK5"/>
  <c r="AI5"/>
  <c r="L5"/>
  <c r="AN5"/>
  <c r="AL5"/>
  <c r="AJ5"/>
  <c r="AH5"/>
  <c r="K5"/>
  <c r="AS5"/>
  <c r="AQ5"/>
  <c r="AO5"/>
  <c r="AE5"/>
  <c r="AC5"/>
  <c r="AR5"/>
  <c r="AP5"/>
  <c r="AD5"/>
  <c r="AM7"/>
  <c r="AK7"/>
  <c r="AI7"/>
  <c r="L7"/>
  <c r="AN7"/>
  <c r="AL7"/>
  <c r="AJ7"/>
  <c r="AH7"/>
  <c r="K7"/>
  <c r="AS7"/>
  <c r="AQ7"/>
  <c r="AO7"/>
  <c r="AE7"/>
  <c r="AC7"/>
  <c r="AR7"/>
  <c r="AP7"/>
  <c r="AD7"/>
  <c r="AM9"/>
  <c r="AK9"/>
  <c r="AI9"/>
  <c r="L9"/>
  <c r="AN9"/>
  <c r="AL9"/>
  <c r="AJ9"/>
  <c r="AH9"/>
  <c r="K9"/>
  <c r="AS9"/>
  <c r="AQ9"/>
  <c r="AO9"/>
  <c r="AE9"/>
  <c r="AC9"/>
  <c r="AR9"/>
  <c r="AP9"/>
  <c r="AD9"/>
  <c r="AM6"/>
  <c r="AK6"/>
  <c r="AI6"/>
  <c r="L6"/>
  <c r="AN6"/>
  <c r="AL6"/>
  <c r="AJ6"/>
  <c r="AH6"/>
  <c r="K6"/>
  <c r="AS6"/>
  <c r="AQ6"/>
  <c r="AO6"/>
  <c r="AE6"/>
  <c r="AC6"/>
  <c r="AR6"/>
  <c r="AP6"/>
  <c r="AD6"/>
  <c r="AM8"/>
  <c r="AK8"/>
  <c r="AI8"/>
  <c r="L8"/>
  <c r="AN8"/>
  <c r="AL8"/>
  <c r="AJ8"/>
  <c r="AH8"/>
  <c r="K8"/>
  <c r="AS8"/>
  <c r="AQ8"/>
  <c r="AO8"/>
  <c r="AE8"/>
  <c r="AC8"/>
  <c r="AR8"/>
  <c r="AP8"/>
  <c r="AD8"/>
  <c r="I4" i="53"/>
  <c r="J36"/>
  <c r="K36" s="1"/>
  <c r="L36" s="1"/>
  <c r="M36" s="1"/>
  <c r="J44"/>
  <c r="K44" s="1"/>
  <c r="L44" s="1"/>
  <c r="M44" s="1"/>
  <c r="J52"/>
  <c r="K52" s="1"/>
  <c r="L52" s="1"/>
  <c r="M52" s="1"/>
  <c r="D12"/>
  <c r="I12" s="1"/>
  <c r="D13"/>
  <c r="I13" s="1"/>
  <c r="D14"/>
  <c r="I14" s="1"/>
  <c r="D15"/>
  <c r="I15" s="1"/>
  <c r="D16"/>
  <c r="I16" s="1"/>
  <c r="D17"/>
  <c r="I17" s="1"/>
  <c r="D18"/>
  <c r="I18" s="1"/>
  <c r="D19"/>
  <c r="I19" s="1"/>
  <c r="D20"/>
  <c r="I20" s="1"/>
  <c r="D21"/>
  <c r="I21" s="1"/>
  <c r="D22"/>
  <c r="I22" s="1"/>
  <c r="D23"/>
  <c r="I23" s="1"/>
  <c r="D24"/>
  <c r="I24" s="1"/>
  <c r="D25"/>
  <c r="I25" s="1"/>
  <c r="D26"/>
  <c r="I26" s="1"/>
  <c r="D27"/>
  <c r="I27" s="1"/>
  <c r="I60"/>
  <c r="I66"/>
  <c r="J33"/>
  <c r="K33" s="1"/>
  <c r="L33" s="1"/>
  <c r="M33" s="1"/>
  <c r="J41"/>
  <c r="K41" s="1"/>
  <c r="L41" s="1"/>
  <c r="M41" s="1"/>
  <c r="J49"/>
  <c r="K49" s="1"/>
  <c r="L49" s="1"/>
  <c r="M49" s="1"/>
  <c r="J57"/>
  <c r="K57" s="1"/>
  <c r="L57" s="1"/>
  <c r="M57" s="1"/>
  <c r="I5" i="51"/>
  <c r="H7"/>
  <c r="H10"/>
  <c r="I10" s="1"/>
  <c r="H12"/>
  <c r="H14"/>
  <c r="I14" s="1"/>
  <c r="H16"/>
  <c r="I16" s="1"/>
  <c r="H19"/>
  <c r="I19" s="1"/>
  <c r="H21"/>
  <c r="H24"/>
  <c r="I24" s="1"/>
  <c r="H26"/>
  <c r="H28"/>
  <c r="I28" s="1"/>
  <c r="H30"/>
  <c r="H32"/>
  <c r="I32" s="1"/>
  <c r="H6"/>
  <c r="I6" s="1"/>
  <c r="H8"/>
  <c r="H11"/>
  <c r="I11" s="1"/>
  <c r="H13"/>
  <c r="H15"/>
  <c r="I15" s="1"/>
  <c r="H17"/>
  <c r="H18"/>
  <c r="I18" s="1"/>
  <c r="H20"/>
  <c r="I20" s="1"/>
  <c r="H22"/>
  <c r="I22" s="1"/>
  <c r="H23"/>
  <c r="H25"/>
  <c r="I25" s="1"/>
  <c r="H27"/>
  <c r="H29"/>
  <c r="I29" s="1"/>
  <c r="H31"/>
  <c r="H33"/>
  <c r="I33" s="1"/>
  <c r="AV10" i="44"/>
  <c r="AW4"/>
  <c r="AW10" s="1"/>
  <c r="BM22" i="67" l="1"/>
  <c r="BN4"/>
  <c r="BN22" s="1"/>
  <c r="AY29" i="78"/>
  <c r="BN23"/>
  <c r="AF10" i="54"/>
  <c r="AC4"/>
  <c r="AC10" s="1"/>
  <c r="AC11" i="55"/>
  <c r="AZ19" i="59"/>
  <c r="AZ19" i="73"/>
  <c r="AZ17" i="59"/>
  <c r="AZ17" i="73"/>
  <c r="AZ18" i="59"/>
  <c r="AZ18" i="73"/>
  <c r="K16" i="60"/>
  <c r="L16" s="1"/>
  <c r="M16" s="1"/>
  <c r="AG9" i="59"/>
  <c r="AG22"/>
  <c r="AG14"/>
  <c r="AZ6" i="61"/>
  <c r="AZ6" i="72"/>
  <c r="AZ8" i="63"/>
  <c r="AZ16"/>
  <c r="AZ16" i="71"/>
  <c r="AZ12" i="63"/>
  <c r="AZ12" i="71"/>
  <c r="AC38" i="63"/>
  <c r="AD38"/>
  <c r="AP38"/>
  <c r="AQ38"/>
  <c r="AC53"/>
  <c r="AD53"/>
  <c r="AP53"/>
  <c r="AQ53"/>
  <c r="AZ18"/>
  <c r="AZ18" i="71"/>
  <c r="AZ14" i="63"/>
  <c r="AZ14" i="71"/>
  <c r="AZ10" i="63"/>
  <c r="AZ10" i="71"/>
  <c r="AE38" i="63"/>
  <c r="AE53"/>
  <c r="AR53"/>
  <c r="AS53"/>
  <c r="AO53"/>
  <c r="AE11" i="57"/>
  <c r="AO11"/>
  <c r="AS11"/>
  <c r="I4" i="58"/>
  <c r="I64" i="62"/>
  <c r="I56"/>
  <c r="I50"/>
  <c r="I63"/>
  <c r="J63" s="1"/>
  <c r="K63" s="1"/>
  <c r="L63" s="1"/>
  <c r="M63" s="1"/>
  <c r="I55"/>
  <c r="J55" s="1"/>
  <c r="K55" s="1"/>
  <c r="L55" s="1"/>
  <c r="M55" s="1"/>
  <c r="I27" i="51"/>
  <c r="I23"/>
  <c r="J23" s="1"/>
  <c r="K23" s="1"/>
  <c r="L23" s="1"/>
  <c r="M23" s="1"/>
  <c r="I7"/>
  <c r="I31" i="56"/>
  <c r="I27"/>
  <c r="I23"/>
  <c r="K17" i="60"/>
  <c r="L17" s="1"/>
  <c r="M17" s="1"/>
  <c r="I21" i="62"/>
  <c r="J21" s="1"/>
  <c r="K21" s="1"/>
  <c r="L21" s="1"/>
  <c r="M21" s="1"/>
  <c r="I17"/>
  <c r="I13"/>
  <c r="J13" s="1"/>
  <c r="K13" s="1"/>
  <c r="L13" s="1"/>
  <c r="M13" s="1"/>
  <c r="I9"/>
  <c r="I31" i="64"/>
  <c r="I23"/>
  <c r="I60" i="62"/>
  <c r="J60" s="1"/>
  <c r="K60" s="1"/>
  <c r="L60" s="1"/>
  <c r="M60" s="1"/>
  <c r="I6" i="58"/>
  <c r="I4" i="51"/>
  <c r="J4" s="1"/>
  <c r="K4" s="1"/>
  <c r="L4" s="1"/>
  <c r="M4" s="1"/>
  <c r="I47"/>
  <c r="J47" s="1"/>
  <c r="K47" s="1"/>
  <c r="L47" s="1"/>
  <c r="M47" s="1"/>
  <c r="I45"/>
  <c r="J45" s="1"/>
  <c r="K45" s="1"/>
  <c r="L45" s="1"/>
  <c r="M45" s="1"/>
  <c r="I43"/>
  <c r="J43" s="1"/>
  <c r="K43" s="1"/>
  <c r="L43" s="1"/>
  <c r="M43" s="1"/>
  <c r="I41"/>
  <c r="J41" s="1"/>
  <c r="K41" s="1"/>
  <c r="L41" s="1"/>
  <c r="M41" s="1"/>
  <c r="I39"/>
  <c r="J39" s="1"/>
  <c r="K39" s="1"/>
  <c r="L39" s="1"/>
  <c r="M39" s="1"/>
  <c r="I37"/>
  <c r="J37" s="1"/>
  <c r="K37" s="1"/>
  <c r="L37" s="1"/>
  <c r="M37" s="1"/>
  <c r="I35"/>
  <c r="J35" s="1"/>
  <c r="K35" s="1"/>
  <c r="L35" s="1"/>
  <c r="M35" s="1"/>
  <c r="I69" i="60"/>
  <c r="J69" s="1"/>
  <c r="K69" s="1"/>
  <c r="L69" s="1"/>
  <c r="M69" s="1"/>
  <c r="I67"/>
  <c r="J67" s="1"/>
  <c r="K67" s="1"/>
  <c r="L67" s="1"/>
  <c r="M67" s="1"/>
  <c r="I65"/>
  <c r="J65" s="1"/>
  <c r="K65" s="1"/>
  <c r="L65" s="1"/>
  <c r="M65" s="1"/>
  <c r="I63"/>
  <c r="J63" s="1"/>
  <c r="K63" s="1"/>
  <c r="L63" s="1"/>
  <c r="M63" s="1"/>
  <c r="I61"/>
  <c r="J61" s="1"/>
  <c r="K61" s="1"/>
  <c r="L61" s="1"/>
  <c r="M61" s="1"/>
  <c r="I59"/>
  <c r="J59" s="1"/>
  <c r="K59" s="1"/>
  <c r="L59" s="1"/>
  <c r="M59" s="1"/>
  <c r="I57"/>
  <c r="J57" s="1"/>
  <c r="K57" s="1"/>
  <c r="L57" s="1"/>
  <c r="M57" s="1"/>
  <c r="I55"/>
  <c r="J55" s="1"/>
  <c r="K55" s="1"/>
  <c r="L55" s="1"/>
  <c r="M55" s="1"/>
  <c r="I53"/>
  <c r="J53" s="1"/>
  <c r="K53" s="1"/>
  <c r="L53" s="1"/>
  <c r="M53" s="1"/>
  <c r="I51"/>
  <c r="J51" s="1"/>
  <c r="K51" s="1"/>
  <c r="L51" s="1"/>
  <c r="M51" s="1"/>
  <c r="I49"/>
  <c r="J49" s="1"/>
  <c r="K49" s="1"/>
  <c r="L49" s="1"/>
  <c r="M49" s="1"/>
  <c r="I47"/>
  <c r="J47" s="1"/>
  <c r="K47" s="1"/>
  <c r="L47" s="1"/>
  <c r="M47" s="1"/>
  <c r="I38" i="58"/>
  <c r="J38" s="1"/>
  <c r="K38" s="1"/>
  <c r="L38" s="1"/>
  <c r="M38" s="1"/>
  <c r="I34"/>
  <c r="I30"/>
  <c r="J30" s="1"/>
  <c r="K30" s="1"/>
  <c r="L30" s="1"/>
  <c r="M30" s="1"/>
  <c r="I16"/>
  <c r="I52" i="62"/>
  <c r="J52" s="1"/>
  <c r="K52" s="1"/>
  <c r="L52" s="1"/>
  <c r="M52" s="1"/>
  <c r="I12" i="58"/>
  <c r="I45" i="60"/>
  <c r="J45" s="1"/>
  <c r="K45" s="1"/>
  <c r="L45" s="1"/>
  <c r="M45" s="1"/>
  <c r="I43"/>
  <c r="J43" s="1"/>
  <c r="K43" s="1"/>
  <c r="L43" s="1"/>
  <c r="M43" s="1"/>
  <c r="I41"/>
  <c r="J41" s="1"/>
  <c r="K41" s="1"/>
  <c r="L41" s="1"/>
  <c r="M41" s="1"/>
  <c r="I39"/>
  <c r="J39" s="1"/>
  <c r="K39" s="1"/>
  <c r="L39" s="1"/>
  <c r="M39" s="1"/>
  <c r="I69" i="62"/>
  <c r="J69" s="1"/>
  <c r="K69" s="1"/>
  <c r="L69" s="1"/>
  <c r="M69" s="1"/>
  <c r="I3" i="51"/>
  <c r="I31"/>
  <c r="I17"/>
  <c r="I13"/>
  <c r="J13" s="1"/>
  <c r="K13" s="1"/>
  <c r="L13" s="1"/>
  <c r="M13" s="1"/>
  <c r="I8"/>
  <c r="I30"/>
  <c r="J30" s="1"/>
  <c r="K30" s="1"/>
  <c r="L30" s="1"/>
  <c r="M30" s="1"/>
  <c r="I26"/>
  <c r="I21"/>
  <c r="J21" s="1"/>
  <c r="K21" s="1"/>
  <c r="L21" s="1"/>
  <c r="M21" s="1"/>
  <c r="I12"/>
  <c r="I32" i="56"/>
  <c r="I28"/>
  <c r="I24"/>
  <c r="K18" i="60"/>
  <c r="L18" s="1"/>
  <c r="M18" s="1"/>
  <c r="I24" i="62"/>
  <c r="I20"/>
  <c r="I16"/>
  <c r="I12"/>
  <c r="I26" i="58"/>
  <c r="J26" s="1"/>
  <c r="K26" s="1"/>
  <c r="L26" s="1"/>
  <c r="M26" s="1"/>
  <c r="I48" i="62"/>
  <c r="J48" s="1"/>
  <c r="K48" s="1"/>
  <c r="L48" s="1"/>
  <c r="M48" s="1"/>
  <c r="I9" i="51"/>
  <c r="J9" s="1"/>
  <c r="K9" s="1"/>
  <c r="L9" s="1"/>
  <c r="M9" s="1"/>
  <c r="I49" i="62"/>
  <c r="J49" s="1"/>
  <c r="K49" s="1"/>
  <c r="L49" s="1"/>
  <c r="M49" s="1"/>
  <c r="I47"/>
  <c r="J47" s="1"/>
  <c r="K47" s="1"/>
  <c r="L47" s="1"/>
  <c r="M47" s="1"/>
  <c r="I45"/>
  <c r="J45" s="1"/>
  <c r="K45" s="1"/>
  <c r="L45" s="1"/>
  <c r="M45" s="1"/>
  <c r="I43"/>
  <c r="J43" s="1"/>
  <c r="K43" s="1"/>
  <c r="L43" s="1"/>
  <c r="M43" s="1"/>
  <c r="I41"/>
  <c r="J41" s="1"/>
  <c r="K41" s="1"/>
  <c r="L41" s="1"/>
  <c r="M41" s="1"/>
  <c r="I39"/>
  <c r="J39" s="1"/>
  <c r="K39" s="1"/>
  <c r="L39" s="1"/>
  <c r="M39" s="1"/>
  <c r="I37"/>
  <c r="J37" s="1"/>
  <c r="K37" s="1"/>
  <c r="L37" s="1"/>
  <c r="M37" s="1"/>
  <c r="I35"/>
  <c r="J35" s="1"/>
  <c r="K35" s="1"/>
  <c r="L35" s="1"/>
  <c r="M35" s="1"/>
  <c r="I33"/>
  <c r="J33" s="1"/>
  <c r="K33" s="1"/>
  <c r="L33" s="1"/>
  <c r="M33" s="1"/>
  <c r="I31"/>
  <c r="J31" s="1"/>
  <c r="K31" s="1"/>
  <c r="L31" s="1"/>
  <c r="M31" s="1"/>
  <c r="I29"/>
  <c r="J29" s="1"/>
  <c r="K29" s="1"/>
  <c r="L29" s="1"/>
  <c r="M29" s="1"/>
  <c r="I27"/>
  <c r="J27" s="1"/>
  <c r="K27" s="1"/>
  <c r="L27" s="1"/>
  <c r="M27" s="1"/>
  <c r="I25"/>
  <c r="J25" s="1"/>
  <c r="K25" s="1"/>
  <c r="L25" s="1"/>
  <c r="M25" s="1"/>
  <c r="I7"/>
  <c r="J7" s="1"/>
  <c r="K7" s="1"/>
  <c r="L7" s="1"/>
  <c r="M7" s="1"/>
  <c r="I33" i="60"/>
  <c r="J33" s="1"/>
  <c r="K33" s="1"/>
  <c r="L33" s="1"/>
  <c r="M33" s="1"/>
  <c r="I20" i="56"/>
  <c r="J20" s="1"/>
  <c r="K20" s="1"/>
  <c r="L20" s="1"/>
  <c r="M20" s="1"/>
  <c r="I31" i="60"/>
  <c r="J31" s="1"/>
  <c r="K31" s="1"/>
  <c r="L31" s="1"/>
  <c r="M31" s="1"/>
  <c r="I18" i="56"/>
  <c r="J18" s="1"/>
  <c r="K18" s="1"/>
  <c r="L18" s="1"/>
  <c r="M18" s="1"/>
  <c r="I16"/>
  <c r="J16" s="1"/>
  <c r="K16" s="1"/>
  <c r="L16" s="1"/>
  <c r="M16" s="1"/>
  <c r="I14"/>
  <c r="J14" s="1"/>
  <c r="K14" s="1"/>
  <c r="L14" s="1"/>
  <c r="M14" s="1"/>
  <c r="I12"/>
  <c r="J12" s="1"/>
  <c r="K12" s="1"/>
  <c r="L12" s="1"/>
  <c r="M12" s="1"/>
  <c r="I29" i="60"/>
  <c r="J29" s="1"/>
  <c r="K29" s="1"/>
  <c r="L29" s="1"/>
  <c r="M29" s="1"/>
  <c r="I10" i="56"/>
  <c r="J10" s="1"/>
  <c r="K10" s="1"/>
  <c r="L10" s="1"/>
  <c r="M10" s="1"/>
  <c r="I27" i="60"/>
  <c r="J27" s="1"/>
  <c r="K27" s="1"/>
  <c r="L27" s="1"/>
  <c r="M27" s="1"/>
  <c r="I25"/>
  <c r="J25" s="1"/>
  <c r="K25" s="1"/>
  <c r="L25" s="1"/>
  <c r="M25" s="1"/>
  <c r="I23"/>
  <c r="J23" s="1"/>
  <c r="K23" s="1"/>
  <c r="L23" s="1"/>
  <c r="M23" s="1"/>
  <c r="I68" i="56"/>
  <c r="J68" s="1"/>
  <c r="K68" s="1"/>
  <c r="L68" s="1"/>
  <c r="M68" s="1"/>
  <c r="I66"/>
  <c r="J66" s="1"/>
  <c r="K66" s="1"/>
  <c r="L66" s="1"/>
  <c r="M66" s="1"/>
  <c r="I64"/>
  <c r="J64" s="1"/>
  <c r="K64" s="1"/>
  <c r="L64" s="1"/>
  <c r="M64" s="1"/>
  <c r="I62"/>
  <c r="J62" s="1"/>
  <c r="K62" s="1"/>
  <c r="L62" s="1"/>
  <c r="M62" s="1"/>
  <c r="I60"/>
  <c r="J60" s="1"/>
  <c r="K60" s="1"/>
  <c r="L60" s="1"/>
  <c r="M60" s="1"/>
  <c r="I58"/>
  <c r="J58" s="1"/>
  <c r="K58" s="1"/>
  <c r="L58" s="1"/>
  <c r="M58" s="1"/>
  <c r="I56"/>
  <c r="J56" s="1"/>
  <c r="K56" s="1"/>
  <c r="L56" s="1"/>
  <c r="M56" s="1"/>
  <c r="I54"/>
  <c r="J54" s="1"/>
  <c r="K54" s="1"/>
  <c r="L54" s="1"/>
  <c r="M54" s="1"/>
  <c r="I52"/>
  <c r="J52" s="1"/>
  <c r="K52" s="1"/>
  <c r="L52" s="1"/>
  <c r="M52" s="1"/>
  <c r="I50"/>
  <c r="J50" s="1"/>
  <c r="K50" s="1"/>
  <c r="L50" s="1"/>
  <c r="M50" s="1"/>
  <c r="I48"/>
  <c r="J48" s="1"/>
  <c r="K48" s="1"/>
  <c r="L48" s="1"/>
  <c r="M48" s="1"/>
  <c r="I46"/>
  <c r="J46" s="1"/>
  <c r="K46" s="1"/>
  <c r="L46" s="1"/>
  <c r="M46" s="1"/>
  <c r="I44"/>
  <c r="J44" s="1"/>
  <c r="K44" s="1"/>
  <c r="L44" s="1"/>
  <c r="M44" s="1"/>
  <c r="I42"/>
  <c r="J42" s="1"/>
  <c r="K42" s="1"/>
  <c r="L42" s="1"/>
  <c r="M42" s="1"/>
  <c r="I40"/>
  <c r="J40" s="1"/>
  <c r="K40" s="1"/>
  <c r="L40" s="1"/>
  <c r="M40" s="1"/>
  <c r="I38"/>
  <c r="J38" s="1"/>
  <c r="K38" s="1"/>
  <c r="L38" s="1"/>
  <c r="M38" s="1"/>
  <c r="I36"/>
  <c r="J36" s="1"/>
  <c r="K36" s="1"/>
  <c r="L36" s="1"/>
  <c r="M36" s="1"/>
  <c r="AG7" i="55"/>
  <c r="I37" i="60"/>
  <c r="J37" s="1"/>
  <c r="K37" s="1"/>
  <c r="L37" s="1"/>
  <c r="M37" s="1"/>
  <c r="I35"/>
  <c r="J35" s="1"/>
  <c r="K35" s="1"/>
  <c r="L35" s="1"/>
  <c r="M35" s="1"/>
  <c r="AG21" i="63"/>
  <c r="AG17"/>
  <c r="AG9"/>
  <c r="AG31"/>
  <c r="AG27"/>
  <c r="AG23"/>
  <c r="I27" i="64"/>
  <c r="J27" s="1"/>
  <c r="AG39" i="63"/>
  <c r="AG48"/>
  <c r="AG44"/>
  <c r="AG40"/>
  <c r="I29" i="64"/>
  <c r="J29" s="1"/>
  <c r="I25"/>
  <c r="I21"/>
  <c r="AG5" i="61"/>
  <c r="I4" i="64"/>
  <c r="J4" s="1"/>
  <c r="I30"/>
  <c r="J30" s="1"/>
  <c r="I26"/>
  <c r="J26" s="1"/>
  <c r="I22"/>
  <c r="J22" s="1"/>
  <c r="AG12" i="63"/>
  <c r="AG7" i="61"/>
  <c r="AG6"/>
  <c r="AE4"/>
  <c r="AE8" s="1"/>
  <c r="F3" i="62"/>
  <c r="H3" s="1"/>
  <c r="I3" s="1"/>
  <c r="AS4" i="61"/>
  <c r="AS8" s="1"/>
  <c r="AR4"/>
  <c r="AR8" s="1"/>
  <c r="AQ4"/>
  <c r="AQ8" s="1"/>
  <c r="AP4"/>
  <c r="AP8" s="1"/>
  <c r="AO4"/>
  <c r="AD4"/>
  <c r="AD8" s="1"/>
  <c r="AC4"/>
  <c r="AC8" s="1"/>
  <c r="AG18" i="59"/>
  <c r="AG10"/>
  <c r="AG16"/>
  <c r="AG6"/>
  <c r="AG20"/>
  <c r="AG12"/>
  <c r="AC4"/>
  <c r="AC24" s="1"/>
  <c r="AE4"/>
  <c r="AE24" s="1"/>
  <c r="AD4"/>
  <c r="AD24" s="1"/>
  <c r="F3" i="60"/>
  <c r="H3" s="1"/>
  <c r="I3" s="1"/>
  <c r="J3" s="1"/>
  <c r="AZ4" i="73" s="1"/>
  <c r="AS4" i="59"/>
  <c r="AS24" s="1"/>
  <c r="AR4"/>
  <c r="AR24" s="1"/>
  <c r="AQ4"/>
  <c r="AQ24" s="1"/>
  <c r="AP4"/>
  <c r="AP24" s="1"/>
  <c r="AO4"/>
  <c r="AG9" i="57"/>
  <c r="AG5"/>
  <c r="AG7"/>
  <c r="AG4"/>
  <c r="I7" i="53"/>
  <c r="J7" s="1"/>
  <c r="AZ8" i="76" s="1"/>
  <c r="I68" i="60"/>
  <c r="J68" s="1"/>
  <c r="K68" s="1"/>
  <c r="L68" s="1"/>
  <c r="M68" s="1"/>
  <c r="I66"/>
  <c r="J66" s="1"/>
  <c r="K66" s="1"/>
  <c r="L66" s="1"/>
  <c r="M66" s="1"/>
  <c r="I64"/>
  <c r="J64" s="1"/>
  <c r="K64" s="1"/>
  <c r="L64" s="1"/>
  <c r="M64" s="1"/>
  <c r="I62"/>
  <c r="J62" s="1"/>
  <c r="K62" s="1"/>
  <c r="L62" s="1"/>
  <c r="M62" s="1"/>
  <c r="I60"/>
  <c r="J60" s="1"/>
  <c r="K60" s="1"/>
  <c r="L60" s="1"/>
  <c r="M60" s="1"/>
  <c r="I58"/>
  <c r="J58" s="1"/>
  <c r="K58" s="1"/>
  <c r="L58" s="1"/>
  <c r="M58" s="1"/>
  <c r="I67" i="51"/>
  <c r="J67" s="1"/>
  <c r="K67" s="1"/>
  <c r="L67" s="1"/>
  <c r="M67" s="1"/>
  <c r="I65"/>
  <c r="J65" s="1"/>
  <c r="K65" s="1"/>
  <c r="L65" s="1"/>
  <c r="M65" s="1"/>
  <c r="I63"/>
  <c r="J63" s="1"/>
  <c r="K63" s="1"/>
  <c r="L63" s="1"/>
  <c r="M63" s="1"/>
  <c r="I61"/>
  <c r="J61" s="1"/>
  <c r="K61" s="1"/>
  <c r="L61" s="1"/>
  <c r="M61" s="1"/>
  <c r="K3" i="58"/>
  <c r="L3" s="1"/>
  <c r="M3" s="1"/>
  <c r="AZ4" i="57"/>
  <c r="I56" i="60"/>
  <c r="J56" s="1"/>
  <c r="K56" s="1"/>
  <c r="L56" s="1"/>
  <c r="M56" s="1"/>
  <c r="I54"/>
  <c r="J54" s="1"/>
  <c r="K54" s="1"/>
  <c r="L54" s="1"/>
  <c r="M54" s="1"/>
  <c r="I52"/>
  <c r="J52" s="1"/>
  <c r="K52" s="1"/>
  <c r="L52" s="1"/>
  <c r="M52" s="1"/>
  <c r="I50"/>
  <c r="J50" s="1"/>
  <c r="K50" s="1"/>
  <c r="L50" s="1"/>
  <c r="M50" s="1"/>
  <c r="I48"/>
  <c r="J48" s="1"/>
  <c r="K48" s="1"/>
  <c r="L48" s="1"/>
  <c r="M48" s="1"/>
  <c r="I46"/>
  <c r="J46" s="1"/>
  <c r="K46" s="1"/>
  <c r="L46" s="1"/>
  <c r="M46" s="1"/>
  <c r="I44"/>
  <c r="J44" s="1"/>
  <c r="K44" s="1"/>
  <c r="L44" s="1"/>
  <c r="M44" s="1"/>
  <c r="I69" i="58"/>
  <c r="J69" s="1"/>
  <c r="K69" s="1"/>
  <c r="L69" s="1"/>
  <c r="M69" s="1"/>
  <c r="I59" i="51"/>
  <c r="J59" s="1"/>
  <c r="K59" s="1"/>
  <c r="L59" s="1"/>
  <c r="M59" s="1"/>
  <c r="I57"/>
  <c r="J57" s="1"/>
  <c r="K57" s="1"/>
  <c r="L57" s="1"/>
  <c r="M57" s="1"/>
  <c r="I46" i="62"/>
  <c r="J46" s="1"/>
  <c r="K46" s="1"/>
  <c r="L46" s="1"/>
  <c r="M46" s="1"/>
  <c r="I44"/>
  <c r="J44" s="1"/>
  <c r="K44" s="1"/>
  <c r="L44" s="1"/>
  <c r="M44" s="1"/>
  <c r="BN23" i="67"/>
  <c r="BN29" s="1"/>
  <c r="I42" i="62"/>
  <c r="J42" s="1"/>
  <c r="K42" s="1"/>
  <c r="L42" s="1"/>
  <c r="M42" s="1"/>
  <c r="I42" i="60"/>
  <c r="J42" s="1"/>
  <c r="K42" s="1"/>
  <c r="L42" s="1"/>
  <c r="M42" s="1"/>
  <c r="I40"/>
  <c r="J40" s="1"/>
  <c r="K40" s="1"/>
  <c r="L40" s="1"/>
  <c r="M40" s="1"/>
  <c r="I38"/>
  <c r="J38" s="1"/>
  <c r="K38" s="1"/>
  <c r="L38" s="1"/>
  <c r="M38" s="1"/>
  <c r="I36"/>
  <c r="J36" s="1"/>
  <c r="K36" s="1"/>
  <c r="L36" s="1"/>
  <c r="M36" s="1"/>
  <c r="I34"/>
  <c r="J34" s="1"/>
  <c r="K34" s="1"/>
  <c r="L34" s="1"/>
  <c r="M34" s="1"/>
  <c r="I32"/>
  <c r="J32" s="1"/>
  <c r="K32" s="1"/>
  <c r="L32" s="1"/>
  <c r="M32" s="1"/>
  <c r="I30"/>
  <c r="J30" s="1"/>
  <c r="K30" s="1"/>
  <c r="L30" s="1"/>
  <c r="M30" s="1"/>
  <c r="I28"/>
  <c r="J28" s="1"/>
  <c r="K28" s="1"/>
  <c r="L28" s="1"/>
  <c r="M28" s="1"/>
  <c r="I26"/>
  <c r="J26" s="1"/>
  <c r="K26" s="1"/>
  <c r="L26" s="1"/>
  <c r="M26" s="1"/>
  <c r="I24"/>
  <c r="J24" s="1"/>
  <c r="K24" s="1"/>
  <c r="L24" s="1"/>
  <c r="M24" s="1"/>
  <c r="I67" i="58"/>
  <c r="J67" s="1"/>
  <c r="K67" s="1"/>
  <c r="L67" s="1"/>
  <c r="M67" s="1"/>
  <c r="I65"/>
  <c r="J65" s="1"/>
  <c r="K65" s="1"/>
  <c r="L65" s="1"/>
  <c r="M65" s="1"/>
  <c r="I63"/>
  <c r="J63" s="1"/>
  <c r="K63" s="1"/>
  <c r="L63" s="1"/>
  <c r="M63" s="1"/>
  <c r="I61"/>
  <c r="J61" s="1"/>
  <c r="K61" s="1"/>
  <c r="L61" s="1"/>
  <c r="M61" s="1"/>
  <c r="I59"/>
  <c r="J59" s="1"/>
  <c r="K59" s="1"/>
  <c r="L59" s="1"/>
  <c r="M59" s="1"/>
  <c r="I57"/>
  <c r="J57" s="1"/>
  <c r="K57" s="1"/>
  <c r="L57" s="1"/>
  <c r="M57" s="1"/>
  <c r="I55"/>
  <c r="J55" s="1"/>
  <c r="K55" s="1"/>
  <c r="L55" s="1"/>
  <c r="M55" s="1"/>
  <c r="I53"/>
  <c r="J53" s="1"/>
  <c r="K53" s="1"/>
  <c r="L53" s="1"/>
  <c r="M53" s="1"/>
  <c r="I51"/>
  <c r="J51" s="1"/>
  <c r="K51" s="1"/>
  <c r="L51" s="1"/>
  <c r="M51" s="1"/>
  <c r="I49"/>
  <c r="J49" s="1"/>
  <c r="K49" s="1"/>
  <c r="L49" s="1"/>
  <c r="M49" s="1"/>
  <c r="I47"/>
  <c r="J47" s="1"/>
  <c r="K47" s="1"/>
  <c r="L47" s="1"/>
  <c r="M47" s="1"/>
  <c r="I69" i="51"/>
  <c r="J69" s="1"/>
  <c r="K69" s="1"/>
  <c r="L69" s="1"/>
  <c r="M69" s="1"/>
  <c r="I45" i="58"/>
  <c r="J45" s="1"/>
  <c r="K45" s="1"/>
  <c r="L45" s="1"/>
  <c r="M45" s="1"/>
  <c r="I43"/>
  <c r="J43" s="1"/>
  <c r="K43" s="1"/>
  <c r="L43" s="1"/>
  <c r="M43" s="1"/>
  <c r="I41"/>
  <c r="J41" s="1"/>
  <c r="K41" s="1"/>
  <c r="L41" s="1"/>
  <c r="M41" s="1"/>
  <c r="I55" i="51"/>
  <c r="J55" s="1"/>
  <c r="K55" s="1"/>
  <c r="L55" s="1"/>
  <c r="M55" s="1"/>
  <c r="I53"/>
  <c r="J53" s="1"/>
  <c r="K53" s="1"/>
  <c r="L53" s="1"/>
  <c r="M53" s="1"/>
  <c r="I51"/>
  <c r="J51" s="1"/>
  <c r="K51" s="1"/>
  <c r="L51" s="1"/>
  <c r="M51" s="1"/>
  <c r="I49"/>
  <c r="J49" s="1"/>
  <c r="K49" s="1"/>
  <c r="L49" s="1"/>
  <c r="M49" s="1"/>
  <c r="K19" i="60"/>
  <c r="L19" s="1"/>
  <c r="M19" s="1"/>
  <c r="AZ20" i="59"/>
  <c r="K15" i="60"/>
  <c r="L15" s="1"/>
  <c r="M15" s="1"/>
  <c r="AZ16" i="59"/>
  <c r="K11" i="60"/>
  <c r="L11" s="1"/>
  <c r="M11" s="1"/>
  <c r="AZ12" i="59"/>
  <c r="K20" i="60"/>
  <c r="L20" s="1"/>
  <c r="M20" s="1"/>
  <c r="AZ21" i="59"/>
  <c r="K12" i="60"/>
  <c r="L12" s="1"/>
  <c r="M12" s="1"/>
  <c r="AZ13" i="59"/>
  <c r="I68" i="58"/>
  <c r="J68" s="1"/>
  <c r="K68" s="1"/>
  <c r="L68" s="1"/>
  <c r="M68" s="1"/>
  <c r="I66"/>
  <c r="J66" s="1"/>
  <c r="K66" s="1"/>
  <c r="L66" s="1"/>
  <c r="M66" s="1"/>
  <c r="I64"/>
  <c r="J64" s="1"/>
  <c r="K64" s="1"/>
  <c r="L64" s="1"/>
  <c r="M64" s="1"/>
  <c r="I62"/>
  <c r="J62" s="1"/>
  <c r="K62" s="1"/>
  <c r="L62" s="1"/>
  <c r="M62" s="1"/>
  <c r="I60"/>
  <c r="J60" s="1"/>
  <c r="K60" s="1"/>
  <c r="L60" s="1"/>
  <c r="M60" s="1"/>
  <c r="I58"/>
  <c r="J58" s="1"/>
  <c r="K58" s="1"/>
  <c r="L58" s="1"/>
  <c r="M58" s="1"/>
  <c r="I56"/>
  <c r="J56" s="1"/>
  <c r="K56" s="1"/>
  <c r="L56" s="1"/>
  <c r="M56" s="1"/>
  <c r="I54"/>
  <c r="J54" s="1"/>
  <c r="K54" s="1"/>
  <c r="L54" s="1"/>
  <c r="M54" s="1"/>
  <c r="I52"/>
  <c r="J52" s="1"/>
  <c r="K52" s="1"/>
  <c r="L52" s="1"/>
  <c r="M52" s="1"/>
  <c r="I50"/>
  <c r="J50" s="1"/>
  <c r="K50" s="1"/>
  <c r="L50" s="1"/>
  <c r="M50" s="1"/>
  <c r="I48"/>
  <c r="J48" s="1"/>
  <c r="K48" s="1"/>
  <c r="L48" s="1"/>
  <c r="M48" s="1"/>
  <c r="I46"/>
  <c r="J46" s="1"/>
  <c r="K46" s="1"/>
  <c r="L46" s="1"/>
  <c r="M46" s="1"/>
  <c r="I44"/>
  <c r="J44" s="1"/>
  <c r="K44" s="1"/>
  <c r="L44" s="1"/>
  <c r="M44" s="1"/>
  <c r="I42"/>
  <c r="J42" s="1"/>
  <c r="K42" s="1"/>
  <c r="L42" s="1"/>
  <c r="M42" s="1"/>
  <c r="I40"/>
  <c r="J40" s="1"/>
  <c r="K40" s="1"/>
  <c r="L40" s="1"/>
  <c r="M40" s="1"/>
  <c r="K21" i="60"/>
  <c r="L21" s="1"/>
  <c r="M21" s="1"/>
  <c r="AZ22" i="59"/>
  <c r="K13" i="60"/>
  <c r="L13" s="1"/>
  <c r="M13" s="1"/>
  <c r="AZ14" i="59"/>
  <c r="K9" i="60"/>
  <c r="L9" s="1"/>
  <c r="M9" s="1"/>
  <c r="AZ10" i="59"/>
  <c r="K22" i="60"/>
  <c r="L22" s="1"/>
  <c r="M22" s="1"/>
  <c r="AZ23" i="59"/>
  <c r="K14" i="60"/>
  <c r="L14" s="1"/>
  <c r="M14" s="1"/>
  <c r="AZ15" i="59"/>
  <c r="K10" i="60"/>
  <c r="L10" s="1"/>
  <c r="M10" s="1"/>
  <c r="AZ11" i="59"/>
  <c r="K6" i="60"/>
  <c r="L6" s="1"/>
  <c r="M6" s="1"/>
  <c r="AZ7" i="59"/>
  <c r="K5" i="60"/>
  <c r="L5" s="1"/>
  <c r="M5" s="1"/>
  <c r="AZ6" i="59"/>
  <c r="K5" i="62"/>
  <c r="L5" s="1"/>
  <c r="M5" s="1"/>
  <c r="I40"/>
  <c r="J40" s="1"/>
  <c r="K40" s="1"/>
  <c r="L40" s="1"/>
  <c r="M40" s="1"/>
  <c r="I38"/>
  <c r="J38" s="1"/>
  <c r="K38" s="1"/>
  <c r="L38" s="1"/>
  <c r="M38" s="1"/>
  <c r="I36"/>
  <c r="J36" s="1"/>
  <c r="K36" s="1"/>
  <c r="L36" s="1"/>
  <c r="M36" s="1"/>
  <c r="I34"/>
  <c r="J34" s="1"/>
  <c r="K34" s="1"/>
  <c r="L34" s="1"/>
  <c r="M34" s="1"/>
  <c r="I32"/>
  <c r="J32" s="1"/>
  <c r="K32" s="1"/>
  <c r="L32" s="1"/>
  <c r="M32" s="1"/>
  <c r="I30"/>
  <c r="J30" s="1"/>
  <c r="K30" s="1"/>
  <c r="L30" s="1"/>
  <c r="M30" s="1"/>
  <c r="I28"/>
  <c r="J28" s="1"/>
  <c r="K28" s="1"/>
  <c r="L28" s="1"/>
  <c r="M28" s="1"/>
  <c r="I26"/>
  <c r="J26" s="1"/>
  <c r="K26" s="1"/>
  <c r="L26" s="1"/>
  <c r="M26" s="1"/>
  <c r="I8"/>
  <c r="I68" i="51"/>
  <c r="J68" s="1"/>
  <c r="K68" s="1"/>
  <c r="L68" s="1"/>
  <c r="M68" s="1"/>
  <c r="I66"/>
  <c r="J66" s="1"/>
  <c r="K66" s="1"/>
  <c r="L66" s="1"/>
  <c r="M66" s="1"/>
  <c r="I64"/>
  <c r="J64" s="1"/>
  <c r="K64" s="1"/>
  <c r="L64" s="1"/>
  <c r="M64" s="1"/>
  <c r="I62"/>
  <c r="J62" s="1"/>
  <c r="K62" s="1"/>
  <c r="L62" s="1"/>
  <c r="M62" s="1"/>
  <c r="I60"/>
  <c r="J60" s="1"/>
  <c r="K60" s="1"/>
  <c r="L60" s="1"/>
  <c r="M60" s="1"/>
  <c r="I58"/>
  <c r="J58" s="1"/>
  <c r="K58" s="1"/>
  <c r="L58" s="1"/>
  <c r="M58" s="1"/>
  <c r="I56"/>
  <c r="J56" s="1"/>
  <c r="K56" s="1"/>
  <c r="L56" s="1"/>
  <c r="M56" s="1"/>
  <c r="I54"/>
  <c r="J54" s="1"/>
  <c r="K54" s="1"/>
  <c r="L54" s="1"/>
  <c r="M54" s="1"/>
  <c r="I52"/>
  <c r="J52" s="1"/>
  <c r="K52" s="1"/>
  <c r="L52" s="1"/>
  <c r="M52" s="1"/>
  <c r="I50"/>
  <c r="J50" s="1"/>
  <c r="K50" s="1"/>
  <c r="L50" s="1"/>
  <c r="M50" s="1"/>
  <c r="I48"/>
  <c r="J48" s="1"/>
  <c r="K48" s="1"/>
  <c r="L48" s="1"/>
  <c r="M48" s="1"/>
  <c r="I46"/>
  <c r="J46" s="1"/>
  <c r="K46" s="1"/>
  <c r="L46" s="1"/>
  <c r="M46" s="1"/>
  <c r="I44"/>
  <c r="J44" s="1"/>
  <c r="K44" s="1"/>
  <c r="L44" s="1"/>
  <c r="M44" s="1"/>
  <c r="I42"/>
  <c r="J42" s="1"/>
  <c r="K42" s="1"/>
  <c r="L42" s="1"/>
  <c r="M42" s="1"/>
  <c r="I40"/>
  <c r="J40" s="1"/>
  <c r="K40" s="1"/>
  <c r="L40" s="1"/>
  <c r="M40" s="1"/>
  <c r="I38"/>
  <c r="J38" s="1"/>
  <c r="K38" s="1"/>
  <c r="L38" s="1"/>
  <c r="M38" s="1"/>
  <c r="I36"/>
  <c r="J36" s="1"/>
  <c r="K36" s="1"/>
  <c r="L36" s="1"/>
  <c r="M36" s="1"/>
  <c r="I34"/>
  <c r="J34" s="1"/>
  <c r="K34" s="1"/>
  <c r="L34" s="1"/>
  <c r="M34" s="1"/>
  <c r="F3" i="64"/>
  <c r="H3" s="1"/>
  <c r="I3" s="1"/>
  <c r="J3" s="1"/>
  <c r="AQ4" i="63"/>
  <c r="AQ20" s="1"/>
  <c r="AS4"/>
  <c r="AS20" s="1"/>
  <c r="AD4"/>
  <c r="AD20" s="1"/>
  <c r="AC4"/>
  <c r="AC20" s="1"/>
  <c r="AR4"/>
  <c r="AR20" s="1"/>
  <c r="AE4"/>
  <c r="AE20" s="1"/>
  <c r="AP4"/>
  <c r="AP20" s="1"/>
  <c r="AO4"/>
  <c r="K8" i="60"/>
  <c r="L8" s="1"/>
  <c r="M8" s="1"/>
  <c r="AZ9" i="59"/>
  <c r="K7" i="60"/>
  <c r="L7" s="1"/>
  <c r="M7" s="1"/>
  <c r="AZ8" i="59"/>
  <c r="AG8"/>
  <c r="AG52" i="63"/>
  <c r="I33" i="64"/>
  <c r="J33" s="1"/>
  <c r="K15"/>
  <c r="L15" s="1"/>
  <c r="M15" s="1"/>
  <c r="K9"/>
  <c r="L9" s="1"/>
  <c r="M9" s="1"/>
  <c r="K11"/>
  <c r="L11" s="1"/>
  <c r="M11" s="1"/>
  <c r="K13"/>
  <c r="L13" s="1"/>
  <c r="K17"/>
  <c r="L17" s="1"/>
  <c r="K7"/>
  <c r="L7" s="1"/>
  <c r="AG22" i="63"/>
  <c r="I42" i="64"/>
  <c r="J42" s="1"/>
  <c r="I40"/>
  <c r="J40" s="1"/>
  <c r="I38"/>
  <c r="J38" s="1"/>
  <c r="I36"/>
  <c r="I35"/>
  <c r="J35" s="1"/>
  <c r="I19"/>
  <c r="J19" s="1"/>
  <c r="I65"/>
  <c r="I63"/>
  <c r="I61"/>
  <c r="I59"/>
  <c r="I57"/>
  <c r="I55"/>
  <c r="I53"/>
  <c r="I51"/>
  <c r="I49"/>
  <c r="I47"/>
  <c r="I45"/>
  <c r="I43"/>
  <c r="I41"/>
  <c r="I39"/>
  <c r="I37"/>
  <c r="I34"/>
  <c r="I20"/>
  <c r="I18"/>
  <c r="I16"/>
  <c r="I14"/>
  <c r="I12"/>
  <c r="I10"/>
  <c r="J10" s="1"/>
  <c r="I8"/>
  <c r="I6" i="62"/>
  <c r="F3" i="56"/>
  <c r="H3" s="1"/>
  <c r="K8"/>
  <c r="L8" s="1"/>
  <c r="M8" s="1"/>
  <c r="AZ9" i="55"/>
  <c r="AG10"/>
  <c r="K5" i="56"/>
  <c r="L5" s="1"/>
  <c r="M5" s="1"/>
  <c r="AZ6" i="55"/>
  <c r="K6" i="56"/>
  <c r="L6" s="1"/>
  <c r="M6" s="1"/>
  <c r="AZ7" i="55"/>
  <c r="I3" i="56"/>
  <c r="J3" s="1"/>
  <c r="AZ4" i="75" s="1"/>
  <c r="AR4" i="55"/>
  <c r="AR11" s="1"/>
  <c r="AP4"/>
  <c r="AP11" s="1"/>
  <c r="AE4"/>
  <c r="AE11" s="1"/>
  <c r="AS4"/>
  <c r="AS11" s="1"/>
  <c r="AQ4"/>
  <c r="AQ11" s="1"/>
  <c r="AO4"/>
  <c r="AD4"/>
  <c r="AD11" s="1"/>
  <c r="N4" i="54"/>
  <c r="N10" s="1"/>
  <c r="M4"/>
  <c r="M10" s="1"/>
  <c r="I5" i="53"/>
  <c r="J5" s="1"/>
  <c r="J5" i="64"/>
  <c r="J64"/>
  <c r="K64" s="1"/>
  <c r="L64" s="1"/>
  <c r="M64" s="1"/>
  <c r="J39" i="58"/>
  <c r="K39" s="1"/>
  <c r="L39" s="1"/>
  <c r="M39" s="1"/>
  <c r="J37"/>
  <c r="K37" s="1"/>
  <c r="L37" s="1"/>
  <c r="M37" s="1"/>
  <c r="J35"/>
  <c r="K35" s="1"/>
  <c r="L35" s="1"/>
  <c r="M35" s="1"/>
  <c r="J33"/>
  <c r="K33" s="1"/>
  <c r="L33" s="1"/>
  <c r="M33" s="1"/>
  <c r="J31"/>
  <c r="K31" s="1"/>
  <c r="L31" s="1"/>
  <c r="M31" s="1"/>
  <c r="J29"/>
  <c r="K29" s="1"/>
  <c r="L29" s="1"/>
  <c r="M29" s="1"/>
  <c r="J27"/>
  <c r="K27" s="1"/>
  <c r="L27" s="1"/>
  <c r="M27" s="1"/>
  <c r="J25"/>
  <c r="K25" s="1"/>
  <c r="L25" s="1"/>
  <c r="M25" s="1"/>
  <c r="J23"/>
  <c r="K23" s="1"/>
  <c r="L23" s="1"/>
  <c r="M23" s="1"/>
  <c r="J21"/>
  <c r="K21" s="1"/>
  <c r="L21" s="1"/>
  <c r="M21" s="1"/>
  <c r="J19"/>
  <c r="K19" s="1"/>
  <c r="L19" s="1"/>
  <c r="M19" s="1"/>
  <c r="J17"/>
  <c r="K17" s="1"/>
  <c r="L17" s="1"/>
  <c r="M17" s="1"/>
  <c r="J15"/>
  <c r="K15" s="1"/>
  <c r="L15" s="1"/>
  <c r="M15" s="1"/>
  <c r="J13"/>
  <c r="K13" s="1"/>
  <c r="L13" s="1"/>
  <c r="M13" s="1"/>
  <c r="J11"/>
  <c r="K11" s="1"/>
  <c r="L11" s="1"/>
  <c r="M11" s="1"/>
  <c r="J9"/>
  <c r="J7"/>
  <c r="J5"/>
  <c r="I6" i="53"/>
  <c r="J6" s="1"/>
  <c r="I62" i="64"/>
  <c r="I60"/>
  <c r="I58"/>
  <c r="I56"/>
  <c r="I54"/>
  <c r="I52"/>
  <c r="I50"/>
  <c r="I48"/>
  <c r="I46"/>
  <c r="I44"/>
  <c r="I6"/>
  <c r="I69" i="56"/>
  <c r="J69" s="1"/>
  <c r="K69" s="1"/>
  <c r="L69" s="1"/>
  <c r="M69" s="1"/>
  <c r="I67"/>
  <c r="J67" s="1"/>
  <c r="K67" s="1"/>
  <c r="L67" s="1"/>
  <c r="M67" s="1"/>
  <c r="I65"/>
  <c r="J65" s="1"/>
  <c r="K65" s="1"/>
  <c r="L65" s="1"/>
  <c r="M65" s="1"/>
  <c r="I63"/>
  <c r="J63" s="1"/>
  <c r="K63" s="1"/>
  <c r="L63" s="1"/>
  <c r="M63" s="1"/>
  <c r="I61"/>
  <c r="J61" s="1"/>
  <c r="K61" s="1"/>
  <c r="L61" s="1"/>
  <c r="M61" s="1"/>
  <c r="I59"/>
  <c r="J59" s="1"/>
  <c r="K59" s="1"/>
  <c r="L59" s="1"/>
  <c r="M59" s="1"/>
  <c r="I57"/>
  <c r="J57" s="1"/>
  <c r="K57" s="1"/>
  <c r="L57" s="1"/>
  <c r="M57" s="1"/>
  <c r="I55"/>
  <c r="J55" s="1"/>
  <c r="K55" s="1"/>
  <c r="L55" s="1"/>
  <c r="M55" s="1"/>
  <c r="I53"/>
  <c r="J53" s="1"/>
  <c r="K53" s="1"/>
  <c r="L53" s="1"/>
  <c r="M53" s="1"/>
  <c r="I51"/>
  <c r="J51" s="1"/>
  <c r="K51" s="1"/>
  <c r="L51" s="1"/>
  <c r="M51" s="1"/>
  <c r="I49"/>
  <c r="J49" s="1"/>
  <c r="K49" s="1"/>
  <c r="L49" s="1"/>
  <c r="M49" s="1"/>
  <c r="I47"/>
  <c r="J47" s="1"/>
  <c r="K47" s="1"/>
  <c r="L47" s="1"/>
  <c r="M47" s="1"/>
  <c r="I45"/>
  <c r="J45" s="1"/>
  <c r="K45" s="1"/>
  <c r="L45" s="1"/>
  <c r="M45" s="1"/>
  <c r="I43"/>
  <c r="J43" s="1"/>
  <c r="K43" s="1"/>
  <c r="L43" s="1"/>
  <c r="M43" s="1"/>
  <c r="I41"/>
  <c r="J41" s="1"/>
  <c r="K41" s="1"/>
  <c r="L41" s="1"/>
  <c r="M41" s="1"/>
  <c r="I39"/>
  <c r="J39" s="1"/>
  <c r="K39" s="1"/>
  <c r="L39" s="1"/>
  <c r="M39" s="1"/>
  <c r="I37"/>
  <c r="J37" s="1"/>
  <c r="K37" s="1"/>
  <c r="L37" s="1"/>
  <c r="M37" s="1"/>
  <c r="I35"/>
  <c r="J35" s="1"/>
  <c r="K35" s="1"/>
  <c r="L35" s="1"/>
  <c r="M35" s="1"/>
  <c r="I21"/>
  <c r="J21" s="1"/>
  <c r="K21" s="1"/>
  <c r="L21" s="1"/>
  <c r="M21" s="1"/>
  <c r="I19"/>
  <c r="J19" s="1"/>
  <c r="K19" s="1"/>
  <c r="L19" s="1"/>
  <c r="M19" s="1"/>
  <c r="I17"/>
  <c r="J17" s="1"/>
  <c r="K17" s="1"/>
  <c r="L17" s="1"/>
  <c r="M17" s="1"/>
  <c r="I15"/>
  <c r="J15" s="1"/>
  <c r="K15" s="1"/>
  <c r="L15" s="1"/>
  <c r="M15" s="1"/>
  <c r="I13"/>
  <c r="J13" s="1"/>
  <c r="K13" s="1"/>
  <c r="L13" s="1"/>
  <c r="M13" s="1"/>
  <c r="I11"/>
  <c r="J11" s="1"/>
  <c r="K11" s="1"/>
  <c r="L11" s="1"/>
  <c r="M11" s="1"/>
  <c r="I9"/>
  <c r="J9" s="1"/>
  <c r="AZ10" i="75" s="1"/>
  <c r="I7" i="56"/>
  <c r="J7" s="1"/>
  <c r="AZ8" i="75" s="1"/>
  <c r="I8" i="53"/>
  <c r="J8" s="1"/>
  <c r="D3"/>
  <c r="K7"/>
  <c r="L7" s="1"/>
  <c r="AZ8" i="54"/>
  <c r="K8" i="53"/>
  <c r="L8" s="1"/>
  <c r="J32" i="64"/>
  <c r="J28"/>
  <c r="J24"/>
  <c r="J31"/>
  <c r="J25"/>
  <c r="J23"/>
  <c r="J21"/>
  <c r="J68" i="62"/>
  <c r="K68" s="1"/>
  <c r="L68" s="1"/>
  <c r="M68" s="1"/>
  <c r="J64"/>
  <c r="K64" s="1"/>
  <c r="L64" s="1"/>
  <c r="M64" s="1"/>
  <c r="J56"/>
  <c r="K56" s="1"/>
  <c r="L56" s="1"/>
  <c r="M56" s="1"/>
  <c r="J24"/>
  <c r="K24" s="1"/>
  <c r="L24" s="1"/>
  <c r="M24" s="1"/>
  <c r="J22"/>
  <c r="K22" s="1"/>
  <c r="L22" s="1"/>
  <c r="M22" s="1"/>
  <c r="J20"/>
  <c r="K20" s="1"/>
  <c r="L20" s="1"/>
  <c r="M20" s="1"/>
  <c r="J18"/>
  <c r="K18" s="1"/>
  <c r="L18" s="1"/>
  <c r="M18" s="1"/>
  <c r="J16"/>
  <c r="K16" s="1"/>
  <c r="L16" s="1"/>
  <c r="M16" s="1"/>
  <c r="J14"/>
  <c r="K14" s="1"/>
  <c r="L14" s="1"/>
  <c r="M14" s="1"/>
  <c r="J12"/>
  <c r="K12" s="1"/>
  <c r="L12" s="1"/>
  <c r="M12" s="1"/>
  <c r="J10"/>
  <c r="K10" s="1"/>
  <c r="L10" s="1"/>
  <c r="M10" s="1"/>
  <c r="J4"/>
  <c r="AZ5" i="72" s="1"/>
  <c r="J66" i="62"/>
  <c r="K66" s="1"/>
  <c r="L66" s="1"/>
  <c r="M66" s="1"/>
  <c r="J62"/>
  <c r="K62" s="1"/>
  <c r="L62" s="1"/>
  <c r="M62" s="1"/>
  <c r="J58"/>
  <c r="K58" s="1"/>
  <c r="L58" s="1"/>
  <c r="M58" s="1"/>
  <c r="J54"/>
  <c r="K54" s="1"/>
  <c r="L54" s="1"/>
  <c r="M54" s="1"/>
  <c r="J50"/>
  <c r="K50" s="1"/>
  <c r="L50" s="1"/>
  <c r="M50" s="1"/>
  <c r="J23"/>
  <c r="K23" s="1"/>
  <c r="L23" s="1"/>
  <c r="M23" s="1"/>
  <c r="J19"/>
  <c r="K19" s="1"/>
  <c r="L19" s="1"/>
  <c r="M19" s="1"/>
  <c r="J17"/>
  <c r="K17" s="1"/>
  <c r="L17" s="1"/>
  <c r="M17" s="1"/>
  <c r="J15"/>
  <c r="K15" s="1"/>
  <c r="L15" s="1"/>
  <c r="M15" s="1"/>
  <c r="J11"/>
  <c r="K11" s="1"/>
  <c r="L11" s="1"/>
  <c r="M11" s="1"/>
  <c r="J9"/>
  <c r="K9" s="1"/>
  <c r="L9" s="1"/>
  <c r="M9" s="1"/>
  <c r="J4" i="60"/>
  <c r="AZ5" i="73" s="1"/>
  <c r="J34" i="58"/>
  <c r="K34" s="1"/>
  <c r="L34" s="1"/>
  <c r="M34" s="1"/>
  <c r="J24"/>
  <c r="K24" s="1"/>
  <c r="L24" s="1"/>
  <c r="M24" s="1"/>
  <c r="J20"/>
  <c r="K20" s="1"/>
  <c r="L20" s="1"/>
  <c r="M20" s="1"/>
  <c r="J16"/>
  <c r="K16" s="1"/>
  <c r="L16" s="1"/>
  <c r="M16" s="1"/>
  <c r="J12"/>
  <c r="K12" s="1"/>
  <c r="L12" s="1"/>
  <c r="M12" s="1"/>
  <c r="J8"/>
  <c r="AZ9" i="74" s="1"/>
  <c r="J4" i="58"/>
  <c r="AZ5" i="74" s="1"/>
  <c r="J36" i="58"/>
  <c r="K36" s="1"/>
  <c r="L36" s="1"/>
  <c r="M36" s="1"/>
  <c r="J32"/>
  <c r="K32" s="1"/>
  <c r="L32" s="1"/>
  <c r="M32" s="1"/>
  <c r="J28"/>
  <c r="K28" s="1"/>
  <c r="L28" s="1"/>
  <c r="M28" s="1"/>
  <c r="J22"/>
  <c r="K22" s="1"/>
  <c r="L22" s="1"/>
  <c r="M22" s="1"/>
  <c r="J18"/>
  <c r="K18" s="1"/>
  <c r="L18" s="1"/>
  <c r="M18" s="1"/>
  <c r="J14"/>
  <c r="K14" s="1"/>
  <c r="L14" s="1"/>
  <c r="M14" s="1"/>
  <c r="J10"/>
  <c r="K10" s="1"/>
  <c r="L10" s="1"/>
  <c r="M10" s="1"/>
  <c r="J6"/>
  <c r="AZ7" i="74" s="1"/>
  <c r="J34" i="56"/>
  <c r="K34" s="1"/>
  <c r="L34" s="1"/>
  <c r="M34" s="1"/>
  <c r="J33"/>
  <c r="K33" s="1"/>
  <c r="L33" s="1"/>
  <c r="M33" s="1"/>
  <c r="J31"/>
  <c r="K31" s="1"/>
  <c r="L31" s="1"/>
  <c r="M31" s="1"/>
  <c r="J29"/>
  <c r="K29" s="1"/>
  <c r="L29" s="1"/>
  <c r="M29" s="1"/>
  <c r="J27"/>
  <c r="K27" s="1"/>
  <c r="L27" s="1"/>
  <c r="M27" s="1"/>
  <c r="J25"/>
  <c r="K25" s="1"/>
  <c r="L25" s="1"/>
  <c r="M25" s="1"/>
  <c r="J23"/>
  <c r="K23" s="1"/>
  <c r="L23" s="1"/>
  <c r="M23" s="1"/>
  <c r="J4"/>
  <c r="J32"/>
  <c r="K32" s="1"/>
  <c r="L32" s="1"/>
  <c r="M32" s="1"/>
  <c r="J30"/>
  <c r="K30" s="1"/>
  <c r="L30" s="1"/>
  <c r="M30" s="1"/>
  <c r="J28"/>
  <c r="K28" s="1"/>
  <c r="L28" s="1"/>
  <c r="M28" s="1"/>
  <c r="J26"/>
  <c r="K26" s="1"/>
  <c r="L26" s="1"/>
  <c r="M26" s="1"/>
  <c r="J24"/>
  <c r="K24" s="1"/>
  <c r="L24" s="1"/>
  <c r="M24" s="1"/>
  <c r="J22"/>
  <c r="K22" s="1"/>
  <c r="L22" s="1"/>
  <c r="M22" s="1"/>
  <c r="AG8" i="54"/>
  <c r="AG9"/>
  <c r="AG5"/>
  <c r="AG6"/>
  <c r="AG7"/>
  <c r="J64" i="53"/>
  <c r="K64" s="1"/>
  <c r="L64" s="1"/>
  <c r="M64" s="1"/>
  <c r="J60"/>
  <c r="K60" s="1"/>
  <c r="L60" s="1"/>
  <c r="M60" s="1"/>
  <c r="J24"/>
  <c r="K24" s="1"/>
  <c r="L24" s="1"/>
  <c r="M24" s="1"/>
  <c r="J22"/>
  <c r="K22" s="1"/>
  <c r="L22" s="1"/>
  <c r="M22" s="1"/>
  <c r="J18"/>
  <c r="K18" s="1"/>
  <c r="L18" s="1"/>
  <c r="M18" s="1"/>
  <c r="J16"/>
  <c r="K16" s="1"/>
  <c r="L16" s="1"/>
  <c r="M16" s="1"/>
  <c r="J12"/>
  <c r="K12" s="1"/>
  <c r="L12" s="1"/>
  <c r="M12" s="1"/>
  <c r="J66"/>
  <c r="K66" s="1"/>
  <c r="L66" s="1"/>
  <c r="M66" s="1"/>
  <c r="J62"/>
  <c r="K62" s="1"/>
  <c r="L62" s="1"/>
  <c r="M62" s="1"/>
  <c r="J27"/>
  <c r="K27" s="1"/>
  <c r="L27" s="1"/>
  <c r="M27" s="1"/>
  <c r="J25"/>
  <c r="K25" s="1"/>
  <c r="L25" s="1"/>
  <c r="M25" s="1"/>
  <c r="J23"/>
  <c r="K23" s="1"/>
  <c r="L23" s="1"/>
  <c r="M23" s="1"/>
  <c r="J21"/>
  <c r="K21" s="1"/>
  <c r="L21" s="1"/>
  <c r="M21" s="1"/>
  <c r="J19"/>
  <c r="K19" s="1"/>
  <c r="L19" s="1"/>
  <c r="M19" s="1"/>
  <c r="J17"/>
  <c r="K17" s="1"/>
  <c r="L17" s="1"/>
  <c r="M17" s="1"/>
  <c r="J15"/>
  <c r="K15" s="1"/>
  <c r="L15" s="1"/>
  <c r="M15" s="1"/>
  <c r="J13"/>
  <c r="K13" s="1"/>
  <c r="L13" s="1"/>
  <c r="M13" s="1"/>
  <c r="J4"/>
  <c r="AZ5" i="76" s="1"/>
  <c r="J68" i="53"/>
  <c r="K68" s="1"/>
  <c r="L68" s="1"/>
  <c r="M68" s="1"/>
  <c r="J26"/>
  <c r="K26" s="1"/>
  <c r="L26" s="1"/>
  <c r="M26" s="1"/>
  <c r="J20"/>
  <c r="K20" s="1"/>
  <c r="L20" s="1"/>
  <c r="M20" s="1"/>
  <c r="J14"/>
  <c r="K14" s="1"/>
  <c r="L14" s="1"/>
  <c r="M14" s="1"/>
  <c r="J17" i="51"/>
  <c r="K17" s="1"/>
  <c r="L17" s="1"/>
  <c r="M17" s="1"/>
  <c r="J10"/>
  <c r="K10" s="1"/>
  <c r="L10" s="1"/>
  <c r="M10" s="1"/>
  <c r="J33"/>
  <c r="K33" s="1"/>
  <c r="L33" s="1"/>
  <c r="M33" s="1"/>
  <c r="J29"/>
  <c r="K29" s="1"/>
  <c r="L29" s="1"/>
  <c r="M29" s="1"/>
  <c r="J25"/>
  <c r="K25" s="1"/>
  <c r="L25" s="1"/>
  <c r="M25" s="1"/>
  <c r="J22"/>
  <c r="K22" s="1"/>
  <c r="L22" s="1"/>
  <c r="M22" s="1"/>
  <c r="J18"/>
  <c r="K18" s="1"/>
  <c r="L18" s="1"/>
  <c r="M18" s="1"/>
  <c r="J15"/>
  <c r="K15" s="1"/>
  <c r="L15" s="1"/>
  <c r="M15" s="1"/>
  <c r="J11"/>
  <c r="K11" s="1"/>
  <c r="L11" s="1"/>
  <c r="M11" s="1"/>
  <c r="J6"/>
  <c r="K6" s="1"/>
  <c r="L6" s="1"/>
  <c r="M6" s="1"/>
  <c r="J26"/>
  <c r="K26" s="1"/>
  <c r="L26" s="1"/>
  <c r="M26" s="1"/>
  <c r="J16"/>
  <c r="K16" s="1"/>
  <c r="L16" s="1"/>
  <c r="M16" s="1"/>
  <c r="J12"/>
  <c r="K12" s="1"/>
  <c r="L12" s="1"/>
  <c r="M12" s="1"/>
  <c r="J7"/>
  <c r="K7" s="1"/>
  <c r="L7" s="1"/>
  <c r="M7" s="1"/>
  <c r="J14"/>
  <c r="K14" s="1"/>
  <c r="L14" s="1"/>
  <c r="M14" s="1"/>
  <c r="J31"/>
  <c r="K31" s="1"/>
  <c r="L31" s="1"/>
  <c r="M31" s="1"/>
  <c r="J19"/>
  <c r="K19" s="1"/>
  <c r="L19" s="1"/>
  <c r="M19" s="1"/>
  <c r="J5"/>
  <c r="K5" s="1"/>
  <c r="L5" s="1"/>
  <c r="M5" s="1"/>
  <c r="J28"/>
  <c r="K28" s="1"/>
  <c r="L28" s="1"/>
  <c r="M28" s="1"/>
  <c r="J20"/>
  <c r="K20" s="1"/>
  <c r="L20" s="1"/>
  <c r="M20" s="1"/>
  <c r="J3"/>
  <c r="K3" s="1"/>
  <c r="L3" s="1"/>
  <c r="M3" s="1"/>
  <c r="J27"/>
  <c r="K27" s="1"/>
  <c r="L27" s="1"/>
  <c r="M27" s="1"/>
  <c r="J32"/>
  <c r="K32" s="1"/>
  <c r="L32" s="1"/>
  <c r="M32" s="1"/>
  <c r="J24"/>
  <c r="K24" s="1"/>
  <c r="L24" s="1"/>
  <c r="M24" s="1"/>
  <c r="J8"/>
  <c r="K8" s="1"/>
  <c r="L8" s="1"/>
  <c r="M8" s="1"/>
  <c r="BJ4" i="44"/>
  <c r="AP5"/>
  <c r="AP6"/>
  <c r="AP7"/>
  <c r="AP8"/>
  <c r="AP9"/>
  <c r="AP4"/>
  <c r="AO5"/>
  <c r="AO6"/>
  <c r="AO7"/>
  <c r="AO8"/>
  <c r="AO9"/>
  <c r="AO4"/>
  <c r="AN5"/>
  <c r="AN6"/>
  <c r="AN7"/>
  <c r="AN8"/>
  <c r="AN9"/>
  <c r="AN4"/>
  <c r="AM5"/>
  <c r="AM6"/>
  <c r="AM7"/>
  <c r="AM8"/>
  <c r="AM9"/>
  <c r="AM4"/>
  <c r="AL5"/>
  <c r="AL6"/>
  <c r="AL7"/>
  <c r="AL8"/>
  <c r="AL9"/>
  <c r="AL4"/>
  <c r="AK5"/>
  <c r="AK6"/>
  <c r="AK7"/>
  <c r="AK8"/>
  <c r="AK9"/>
  <c r="AK4"/>
  <c r="AJ5"/>
  <c r="AJ6"/>
  <c r="AJ7"/>
  <c r="AJ8"/>
  <c r="AJ9"/>
  <c r="AJ4"/>
  <c r="AI5"/>
  <c r="AI6"/>
  <c r="AI7"/>
  <c r="AI8"/>
  <c r="AI9"/>
  <c r="AI4"/>
  <c r="AH5"/>
  <c r="AH6"/>
  <c r="AH7"/>
  <c r="AH8"/>
  <c r="AH9"/>
  <c r="AH4"/>
  <c r="AG5"/>
  <c r="AG6"/>
  <c r="AG7"/>
  <c r="AG8"/>
  <c r="AG9"/>
  <c r="AG4"/>
  <c r="AF5"/>
  <c r="AF6"/>
  <c r="AF7"/>
  <c r="AF8"/>
  <c r="AF9"/>
  <c r="AF4"/>
  <c r="AE5"/>
  <c r="AE6"/>
  <c r="AE7"/>
  <c r="AE8"/>
  <c r="AE9"/>
  <c r="AE4"/>
  <c r="AD5"/>
  <c r="AD6"/>
  <c r="AD7"/>
  <c r="AD8"/>
  <c r="AD9"/>
  <c r="AD4"/>
  <c r="AB5"/>
  <c r="AB6"/>
  <c r="AB7"/>
  <c r="AB8"/>
  <c r="AB9"/>
  <c r="AA5"/>
  <c r="AA6"/>
  <c r="AA7"/>
  <c r="AA8"/>
  <c r="AA9"/>
  <c r="AB4"/>
  <c r="AA4"/>
  <c r="Z4"/>
  <c r="Z5"/>
  <c r="Z6"/>
  <c r="Z7"/>
  <c r="Z8"/>
  <c r="Z9"/>
  <c r="AZ24" i="73" l="1"/>
  <c r="BN29" i="78"/>
  <c r="BO23"/>
  <c r="BO29" s="1"/>
  <c r="AZ9" i="54"/>
  <c r="AZ9" i="76"/>
  <c r="AZ7" i="54"/>
  <c r="AZ7" i="76"/>
  <c r="AZ6" i="54"/>
  <c r="AZ6" i="76"/>
  <c r="AZ5" i="55"/>
  <c r="AZ5" i="75"/>
  <c r="AZ11" s="1"/>
  <c r="AY9" i="55"/>
  <c r="AY9" i="75"/>
  <c r="BN9" s="1"/>
  <c r="BO9" s="1"/>
  <c r="AO11" i="55"/>
  <c r="AY7"/>
  <c r="BM7" s="1"/>
  <c r="AY7" i="75"/>
  <c r="BN7" s="1"/>
  <c r="BO7" s="1"/>
  <c r="AY6" i="55"/>
  <c r="BM6" s="1"/>
  <c r="AY6" i="75"/>
  <c r="BN6" s="1"/>
  <c r="BO6" s="1"/>
  <c r="AZ8" i="57"/>
  <c r="AZ8" i="74"/>
  <c r="AY4" i="57"/>
  <c r="AY4" i="74"/>
  <c r="AG11" i="57"/>
  <c r="AZ6"/>
  <c r="AZ6" i="74"/>
  <c r="AZ11" s="1"/>
  <c r="AZ10" i="57"/>
  <c r="AZ10" i="74"/>
  <c r="AY6" i="59"/>
  <c r="BM6" s="1"/>
  <c r="AY6" i="73"/>
  <c r="BN6" s="1"/>
  <c r="BO6" s="1"/>
  <c r="AY7" i="59"/>
  <c r="BM7" s="1"/>
  <c r="AY7" i="73"/>
  <c r="BN7" s="1"/>
  <c r="BO7" s="1"/>
  <c r="AY11" i="59"/>
  <c r="BM11" s="1"/>
  <c r="AY11" i="73"/>
  <c r="BN11" s="1"/>
  <c r="BO11" s="1"/>
  <c r="AY15" i="59"/>
  <c r="BM15" s="1"/>
  <c r="AY15" i="73"/>
  <c r="BN15" s="1"/>
  <c r="BO15" s="1"/>
  <c r="AY23" i="59"/>
  <c r="BM23" s="1"/>
  <c r="AY23" i="73"/>
  <c r="BN23" s="1"/>
  <c r="BO23" s="1"/>
  <c r="AY10" i="59"/>
  <c r="BM10" s="1"/>
  <c r="AY10" i="73"/>
  <c r="BN10" s="1"/>
  <c r="BO10" s="1"/>
  <c r="AY14" i="59"/>
  <c r="BM14" s="1"/>
  <c r="AY14" i="73"/>
  <c r="BN14" s="1"/>
  <c r="BO14" s="1"/>
  <c r="AY22" i="59"/>
  <c r="BM22" s="1"/>
  <c r="AY22" i="73"/>
  <c r="BN22" s="1"/>
  <c r="BO22" s="1"/>
  <c r="AO24" i="59"/>
  <c r="AY8"/>
  <c r="BM8" s="1"/>
  <c r="AY8" i="73"/>
  <c r="BN8" s="1"/>
  <c r="BO8" s="1"/>
  <c r="AY9" i="59"/>
  <c r="BM9" s="1"/>
  <c r="AY9" i="73"/>
  <c r="BN9" s="1"/>
  <c r="BO9" s="1"/>
  <c r="AY13" i="59"/>
  <c r="BM13" s="1"/>
  <c r="AY13" i="73"/>
  <c r="BN13" s="1"/>
  <c r="BO13" s="1"/>
  <c r="AY21" i="59"/>
  <c r="BM21" s="1"/>
  <c r="BN21" s="1"/>
  <c r="AY21" i="73"/>
  <c r="BN21" s="1"/>
  <c r="BO21" s="1"/>
  <c r="AY12" i="59"/>
  <c r="BM12" s="1"/>
  <c r="AY12" i="73"/>
  <c r="BN12" s="1"/>
  <c r="BO12" s="1"/>
  <c r="AY16" i="59"/>
  <c r="BM16" s="1"/>
  <c r="AY16" i="73"/>
  <c r="BN16" s="1"/>
  <c r="BO16" s="1"/>
  <c r="AY20" i="59"/>
  <c r="BM20" s="1"/>
  <c r="BN20" s="1"/>
  <c r="AY20" i="73"/>
  <c r="BN20" s="1"/>
  <c r="BO20" s="1"/>
  <c r="AY19" i="59"/>
  <c r="AY19" i="73"/>
  <c r="BN19" s="1"/>
  <c r="BO19" s="1"/>
  <c r="AY18" i="59"/>
  <c r="BM18" s="1"/>
  <c r="BN18" s="1"/>
  <c r="AY18" i="73"/>
  <c r="BN18" s="1"/>
  <c r="BO18" s="1"/>
  <c r="AY17" i="59"/>
  <c r="AY17" i="73"/>
  <c r="BN17" s="1"/>
  <c r="BO17" s="1"/>
  <c r="AY6" i="61"/>
  <c r="AY6" i="72"/>
  <c r="BN6" s="1"/>
  <c r="BO6" s="1"/>
  <c r="AO8" i="61"/>
  <c r="AZ28" i="63"/>
  <c r="AZ28" i="71"/>
  <c r="AZ5" i="63"/>
  <c r="AZ5" i="71"/>
  <c r="AZ31" i="63"/>
  <c r="AZ31" i="71"/>
  <c r="AZ23" i="63"/>
  <c r="AZ23" i="71"/>
  <c r="AZ27" i="63"/>
  <c r="AZ27" i="71"/>
  <c r="AZ33" i="63"/>
  <c r="AZ33" i="71"/>
  <c r="AZ26" i="63"/>
  <c r="AZ26" i="71"/>
  <c r="AZ30" i="63"/>
  <c r="AZ30" i="71"/>
  <c r="AZ6" i="63"/>
  <c r="AZ6" i="71"/>
  <c r="AZ11" i="63"/>
  <c r="AZ11" i="71"/>
  <c r="AZ21" i="63"/>
  <c r="AZ21" i="71"/>
  <c r="AZ43" i="63"/>
  <c r="AZ43" i="71"/>
  <c r="AY12" i="63"/>
  <c r="BM12" s="1"/>
  <c r="AY12" i="71"/>
  <c r="BN12" s="1"/>
  <c r="BO12" s="1"/>
  <c r="AY16" i="63"/>
  <c r="BM16" s="1"/>
  <c r="AY16" i="71"/>
  <c r="BN16" s="1"/>
  <c r="BO16" s="1"/>
  <c r="AO20" i="63"/>
  <c r="AZ4"/>
  <c r="AZ4" i="71"/>
  <c r="AZ25" i="63"/>
  <c r="AZ25" i="71"/>
  <c r="AZ34" i="63"/>
  <c r="AZ34" i="71"/>
  <c r="AZ37" i="63"/>
  <c r="AZ37" i="71"/>
  <c r="AZ41" i="63"/>
  <c r="AZ41" i="71"/>
  <c r="AZ45" i="63"/>
  <c r="AZ45" i="71"/>
  <c r="AY10" i="63"/>
  <c r="BM10" s="1"/>
  <c r="AY10" i="71"/>
  <c r="BN10" s="1"/>
  <c r="BO10" s="1"/>
  <c r="AZ35" i="63"/>
  <c r="AZ35" i="71"/>
  <c r="AZ24" i="63"/>
  <c r="AZ24" i="71"/>
  <c r="AZ32" i="63"/>
  <c r="AZ32" i="71"/>
  <c r="AZ29" i="63"/>
  <c r="AZ29" i="71"/>
  <c r="AG53" i="63"/>
  <c r="AG38"/>
  <c r="BM4" i="57"/>
  <c r="BN13" i="59"/>
  <c r="BN12"/>
  <c r="J3" i="62"/>
  <c r="BN16" i="59"/>
  <c r="BN9"/>
  <c r="AG4"/>
  <c r="AG24" s="1"/>
  <c r="K3" i="60"/>
  <c r="L3" s="1"/>
  <c r="M3" s="1"/>
  <c r="AZ4" i="59"/>
  <c r="K5" i="53"/>
  <c r="L5" s="1"/>
  <c r="K5" i="58"/>
  <c r="L5" s="1"/>
  <c r="M5" s="1"/>
  <c r="K7"/>
  <c r="L7" s="1"/>
  <c r="M7" s="1"/>
  <c r="K9"/>
  <c r="L9" s="1"/>
  <c r="M9" s="1"/>
  <c r="K6"/>
  <c r="L6" s="1"/>
  <c r="M6" s="1"/>
  <c r="AZ7" i="57"/>
  <c r="K4" i="58"/>
  <c r="L4" s="1"/>
  <c r="M4" s="1"/>
  <c r="AZ5" i="57"/>
  <c r="K4" i="62"/>
  <c r="L4" s="1"/>
  <c r="M4" s="1"/>
  <c r="AZ5" i="61"/>
  <c r="J8" i="62"/>
  <c r="K8" s="1"/>
  <c r="L8" s="1"/>
  <c r="M8" s="1"/>
  <c r="BN7" i="55"/>
  <c r="BN6"/>
  <c r="K8" i="58"/>
  <c r="L8" s="1"/>
  <c r="M8" s="1"/>
  <c r="AZ9" i="57"/>
  <c r="K4" i="60"/>
  <c r="L4" s="1"/>
  <c r="M4" s="1"/>
  <c r="AZ5" i="59"/>
  <c r="BN6"/>
  <c r="BN7"/>
  <c r="BN11"/>
  <c r="BN15"/>
  <c r="BN23"/>
  <c r="BN10"/>
  <c r="BN14"/>
  <c r="BN22"/>
  <c r="M7" i="64"/>
  <c r="M13"/>
  <c r="M17"/>
  <c r="K23"/>
  <c r="L23" s="1"/>
  <c r="M23" s="1"/>
  <c r="K27"/>
  <c r="L27" s="1"/>
  <c r="M27" s="1"/>
  <c r="K31"/>
  <c r="L31" s="1"/>
  <c r="M31" s="1"/>
  <c r="K22"/>
  <c r="L22" s="1"/>
  <c r="M22" s="1"/>
  <c r="K26"/>
  <c r="L26" s="1"/>
  <c r="M26" s="1"/>
  <c r="K30"/>
  <c r="L30" s="1"/>
  <c r="M30" s="1"/>
  <c r="K19"/>
  <c r="L19" s="1"/>
  <c r="M19" s="1"/>
  <c r="K35"/>
  <c r="L35" s="1"/>
  <c r="M35" s="1"/>
  <c r="K38"/>
  <c r="L38" s="1"/>
  <c r="M38" s="1"/>
  <c r="K42"/>
  <c r="L42" s="1"/>
  <c r="M42" s="1"/>
  <c r="BN12" i="63"/>
  <c r="BN10"/>
  <c r="BN16"/>
  <c r="K21" i="64"/>
  <c r="L21" s="1"/>
  <c r="M21" s="1"/>
  <c r="K25"/>
  <c r="L25" s="1"/>
  <c r="M25" s="1"/>
  <c r="K29"/>
  <c r="L29" s="1"/>
  <c r="M29" s="1"/>
  <c r="K4"/>
  <c r="L4" s="1"/>
  <c r="M4" s="1"/>
  <c r="K24"/>
  <c r="L24" s="1"/>
  <c r="M24" s="1"/>
  <c r="K28"/>
  <c r="L28" s="1"/>
  <c r="M28" s="1"/>
  <c r="K32"/>
  <c r="L32" s="1"/>
  <c r="M32" s="1"/>
  <c r="K5"/>
  <c r="L5" s="1"/>
  <c r="M5" s="1"/>
  <c r="K33"/>
  <c r="L33" s="1"/>
  <c r="J36"/>
  <c r="K40"/>
  <c r="L40" s="1"/>
  <c r="K3"/>
  <c r="L3" s="1"/>
  <c r="M3" s="1"/>
  <c r="AY4" i="71" s="1"/>
  <c r="K6" i="53"/>
  <c r="L6" s="1"/>
  <c r="M6" s="1"/>
  <c r="J8" i="64"/>
  <c r="J12"/>
  <c r="J16"/>
  <c r="J34"/>
  <c r="J37"/>
  <c r="J41"/>
  <c r="J45"/>
  <c r="J49"/>
  <c r="J53"/>
  <c r="K53" s="1"/>
  <c r="L53" s="1"/>
  <c r="M53" s="1"/>
  <c r="J57"/>
  <c r="K57" s="1"/>
  <c r="L57" s="1"/>
  <c r="M57" s="1"/>
  <c r="J61"/>
  <c r="K61" s="1"/>
  <c r="L61" s="1"/>
  <c r="M61" s="1"/>
  <c r="J65"/>
  <c r="K65" s="1"/>
  <c r="L65" s="1"/>
  <c r="M65" s="1"/>
  <c r="K10"/>
  <c r="L10" s="1"/>
  <c r="J14"/>
  <c r="J18"/>
  <c r="J20"/>
  <c r="J39"/>
  <c r="J43"/>
  <c r="J47"/>
  <c r="J51"/>
  <c r="K51" s="1"/>
  <c r="L51" s="1"/>
  <c r="M51" s="1"/>
  <c r="J55"/>
  <c r="K55" s="1"/>
  <c r="L55" s="1"/>
  <c r="M55" s="1"/>
  <c r="J59"/>
  <c r="K59" s="1"/>
  <c r="L59" s="1"/>
  <c r="M59" s="1"/>
  <c r="J63"/>
  <c r="K63" s="1"/>
  <c r="L63" s="1"/>
  <c r="M63" s="1"/>
  <c r="J6" i="62"/>
  <c r="AZ7" i="72" s="1"/>
  <c r="K7" i="56"/>
  <c r="L7" s="1"/>
  <c r="M7" s="1"/>
  <c r="AZ8" i="55"/>
  <c r="K3" i="56"/>
  <c r="L3" s="1"/>
  <c r="M3" s="1"/>
  <c r="AZ4" i="55"/>
  <c r="K9" i="56"/>
  <c r="L9" s="1"/>
  <c r="M9" s="1"/>
  <c r="AZ10" i="55"/>
  <c r="K4" i="56"/>
  <c r="L4" s="1"/>
  <c r="M4" s="1"/>
  <c r="J44" i="64"/>
  <c r="J48"/>
  <c r="J52"/>
  <c r="K52" s="1"/>
  <c r="L52" s="1"/>
  <c r="M52" s="1"/>
  <c r="J56"/>
  <c r="K56" s="1"/>
  <c r="L56" s="1"/>
  <c r="M56" s="1"/>
  <c r="J60"/>
  <c r="K60" s="1"/>
  <c r="L60" s="1"/>
  <c r="M60" s="1"/>
  <c r="J6"/>
  <c r="J46"/>
  <c r="J50"/>
  <c r="K50" s="1"/>
  <c r="L50" s="1"/>
  <c r="M50" s="1"/>
  <c r="J54"/>
  <c r="K54" s="1"/>
  <c r="L54" s="1"/>
  <c r="M54" s="1"/>
  <c r="J58"/>
  <c r="K58" s="1"/>
  <c r="L58" s="1"/>
  <c r="M58" s="1"/>
  <c r="J62"/>
  <c r="K62" s="1"/>
  <c r="L62" s="1"/>
  <c r="M62" s="1"/>
  <c r="M5" i="53"/>
  <c r="M8"/>
  <c r="M7"/>
  <c r="K4"/>
  <c r="L4" s="1"/>
  <c r="AZ5" i="54"/>
  <c r="AG4" i="63"/>
  <c r="AG20" s="1"/>
  <c r="AG4" i="61"/>
  <c r="AG8" s="1"/>
  <c r="AG4" i="55"/>
  <c r="AG11" s="1"/>
  <c r="BK4" i="44"/>
  <c r="BK10" s="1"/>
  <c r="BJ10"/>
  <c r="AC4"/>
  <c r="L5"/>
  <c r="L6"/>
  <c r="L7"/>
  <c r="L8"/>
  <c r="L9"/>
  <c r="L4"/>
  <c r="J5"/>
  <c r="J6"/>
  <c r="J7"/>
  <c r="J8"/>
  <c r="J9"/>
  <c r="J4"/>
  <c r="F5"/>
  <c r="F6"/>
  <c r="F7"/>
  <c r="F8"/>
  <c r="F9"/>
  <c r="F4"/>
  <c r="E5"/>
  <c r="E6"/>
  <c r="E7"/>
  <c r="E8"/>
  <c r="E9"/>
  <c r="E4"/>
  <c r="D5"/>
  <c r="D6"/>
  <c r="D7"/>
  <c r="D8"/>
  <c r="D9"/>
  <c r="B5"/>
  <c r="B6"/>
  <c r="B7"/>
  <c r="B8"/>
  <c r="B9"/>
  <c r="B10"/>
  <c r="D4"/>
  <c r="B4"/>
  <c r="C13" i="4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A13"/>
  <c r="BB13"/>
  <c r="BC13"/>
  <c r="BD13"/>
  <c r="BE13"/>
  <c r="B13"/>
  <c r="C12" i="50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12"/>
  <c r="C24" i="47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24"/>
  <c r="C12" i="46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12"/>
  <c r="AY9" i="54" l="1"/>
  <c r="AY9" i="76"/>
  <c r="BN9" s="1"/>
  <c r="BO9" s="1"/>
  <c r="AY7" i="54"/>
  <c r="AY7" i="76"/>
  <c r="BN7" s="1"/>
  <c r="BO7" s="1"/>
  <c r="AY8" i="54"/>
  <c r="AY8" i="76"/>
  <c r="BN8" s="1"/>
  <c r="BO8" s="1"/>
  <c r="AY6" i="54"/>
  <c r="BM6" s="1"/>
  <c r="AY6" i="76"/>
  <c r="BN6" s="1"/>
  <c r="BO6" s="1"/>
  <c r="AY10" i="55"/>
  <c r="BM10" s="1"/>
  <c r="AY10" i="75"/>
  <c r="BN10" s="1"/>
  <c r="BO10" s="1"/>
  <c r="BM9" i="55"/>
  <c r="BN9" s="1"/>
  <c r="AZ11"/>
  <c r="AY5"/>
  <c r="BM5" s="1"/>
  <c r="AY5" i="75"/>
  <c r="BN5" s="1"/>
  <c r="BO5" s="1"/>
  <c r="AY4" i="55"/>
  <c r="AY4" i="75"/>
  <c r="AY8" i="55"/>
  <c r="BM8" s="1"/>
  <c r="AY8" i="75"/>
  <c r="BN8" s="1"/>
  <c r="BO8" s="1"/>
  <c r="AY9" i="57"/>
  <c r="BM9" s="1"/>
  <c r="AY9" i="74"/>
  <c r="BN9" s="1"/>
  <c r="BO9" s="1"/>
  <c r="AY10" i="57"/>
  <c r="BM10" s="1"/>
  <c r="BN10" s="1"/>
  <c r="AY10" i="74"/>
  <c r="BN10" s="1"/>
  <c r="BO10" s="1"/>
  <c r="AY6" i="57"/>
  <c r="AY6" i="74"/>
  <c r="BN6" s="1"/>
  <c r="BO6" s="1"/>
  <c r="BN4"/>
  <c r="AZ11" i="57"/>
  <c r="AY5"/>
  <c r="AY5" i="74"/>
  <c r="BN5" s="1"/>
  <c r="BO5" s="1"/>
  <c r="AY7" i="57"/>
  <c r="AY7" i="74"/>
  <c r="BN7" s="1"/>
  <c r="BO7" s="1"/>
  <c r="AY8" i="57"/>
  <c r="AY8" i="74"/>
  <c r="BN8" s="1"/>
  <c r="BO8" s="1"/>
  <c r="AY5" i="59"/>
  <c r="BM5" s="1"/>
  <c r="AY5" i="73"/>
  <c r="BN5" s="1"/>
  <c r="BO5" s="1"/>
  <c r="AZ24" i="59"/>
  <c r="AY4"/>
  <c r="AY4" i="73"/>
  <c r="BN17" i="59"/>
  <c r="BM17"/>
  <c r="BM19"/>
  <c r="BN19" s="1"/>
  <c r="AY5" i="61"/>
  <c r="BM5" s="1"/>
  <c r="AY5" i="72"/>
  <c r="BN5" s="1"/>
  <c r="BO5" s="1"/>
  <c r="BM6" i="61"/>
  <c r="BN6" s="1"/>
  <c r="AZ4"/>
  <c r="AZ4" i="72"/>
  <c r="AZ8" s="1"/>
  <c r="AZ7" i="63"/>
  <c r="AZ7" i="71"/>
  <c r="AZ51" i="63"/>
  <c r="AZ51" i="71"/>
  <c r="AZ50" i="63"/>
  <c r="AZ50" i="71"/>
  <c r="AZ19" i="63"/>
  <c r="AZ19" i="71"/>
  <c r="AZ49" i="63"/>
  <c r="AZ49" i="71"/>
  <c r="AZ47" i="63"/>
  <c r="AZ47" i="71"/>
  <c r="AZ46" i="63"/>
  <c r="AZ46" i="71"/>
  <c r="AZ22" i="63"/>
  <c r="AZ22" i="71"/>
  <c r="AZ15" i="63"/>
  <c r="AZ15" i="71"/>
  <c r="AZ52" i="63"/>
  <c r="AZ52" i="71"/>
  <c r="AZ44" i="63"/>
  <c r="AZ44" i="71"/>
  <c r="AZ36" i="63"/>
  <c r="AZ36" i="71"/>
  <c r="AZ13" i="63"/>
  <c r="AZ13" i="71"/>
  <c r="AY34" i="63"/>
  <c r="BM34" s="1"/>
  <c r="AY34" i="71"/>
  <c r="BN34" s="1"/>
  <c r="BO34" s="1"/>
  <c r="AY26" i="63"/>
  <c r="BM26" s="1"/>
  <c r="AY26" i="71"/>
  <c r="BN26" s="1"/>
  <c r="BO26" s="1"/>
  <c r="AY31" i="63"/>
  <c r="BM31" s="1"/>
  <c r="AY31" i="71"/>
  <c r="BN31" s="1"/>
  <c r="BO31" s="1"/>
  <c r="AY23" i="63"/>
  <c r="BM23" s="1"/>
  <c r="AY23" i="71"/>
  <c r="BN23" s="1"/>
  <c r="BO23" s="1"/>
  <c r="AY45" i="63"/>
  <c r="BM45" s="1"/>
  <c r="AY45" i="71"/>
  <c r="BN45" s="1"/>
  <c r="BO45" s="1"/>
  <c r="AY37" i="63"/>
  <c r="BM37" s="1"/>
  <c r="AY37" i="71"/>
  <c r="BN37" s="1"/>
  <c r="BO37" s="1"/>
  <c r="AY32" i="63"/>
  <c r="BM32" s="1"/>
  <c r="AY32" i="71"/>
  <c r="BN32" s="1"/>
  <c r="BO32" s="1"/>
  <c r="AY24" i="63"/>
  <c r="BM24" s="1"/>
  <c r="AY24" i="71"/>
  <c r="BN24" s="1"/>
  <c r="BO24" s="1"/>
  <c r="AY29" i="63"/>
  <c r="BM29" s="1"/>
  <c r="AY29" i="71"/>
  <c r="BN29" s="1"/>
  <c r="BO29" s="1"/>
  <c r="AY18" i="63"/>
  <c r="AY18" i="71"/>
  <c r="BN18" s="1"/>
  <c r="BO18" s="1"/>
  <c r="AY8" i="63"/>
  <c r="BN8" i="71"/>
  <c r="BO8" s="1"/>
  <c r="AZ38" i="63"/>
  <c r="AZ42"/>
  <c r="AZ42" i="71"/>
  <c r="AZ48" i="63"/>
  <c r="AZ48" i="71"/>
  <c r="AZ40" i="63"/>
  <c r="AZ40" i="71"/>
  <c r="AZ17" i="63"/>
  <c r="AZ17" i="71"/>
  <c r="AZ9" i="63"/>
  <c r="AZ9" i="71"/>
  <c r="BN4"/>
  <c r="AZ39" i="63"/>
  <c r="AZ39" i="71"/>
  <c r="AY6" i="63"/>
  <c r="BM6" s="1"/>
  <c r="AY6" i="71"/>
  <c r="BN6" s="1"/>
  <c r="BO6" s="1"/>
  <c r="AY30" i="63"/>
  <c r="BM30" s="1"/>
  <c r="AY30" i="71"/>
  <c r="BN30" s="1"/>
  <c r="BO30" s="1"/>
  <c r="AY5" i="63"/>
  <c r="BM5" s="1"/>
  <c r="AY5" i="71"/>
  <c r="BN5" s="1"/>
  <c r="BO5" s="1"/>
  <c r="AY27" i="63"/>
  <c r="BM27" s="1"/>
  <c r="AY27" i="71"/>
  <c r="BN27" s="1"/>
  <c r="BO27" s="1"/>
  <c r="AY41" i="63"/>
  <c r="BM41" s="1"/>
  <c r="AY41" i="71"/>
  <c r="BN41" s="1"/>
  <c r="BO41" s="1"/>
  <c r="AY21" i="63"/>
  <c r="AY21" i="71"/>
  <c r="AY28" i="63"/>
  <c r="BM28" s="1"/>
  <c r="AY28" i="71"/>
  <c r="BN28" s="1"/>
  <c r="BO28" s="1"/>
  <c r="AY33" i="63"/>
  <c r="BM33" s="1"/>
  <c r="AY33" i="71"/>
  <c r="BN33" s="1"/>
  <c r="BO33" s="1"/>
  <c r="AY25" i="63"/>
  <c r="BM25" s="1"/>
  <c r="AY25" i="71"/>
  <c r="BN25" s="1"/>
  <c r="BO25" s="1"/>
  <c r="AY14" i="63"/>
  <c r="AY14" i="71"/>
  <c r="BN14" s="1"/>
  <c r="BO14" s="1"/>
  <c r="BM6" i="57"/>
  <c r="BN6" s="1"/>
  <c r="BM8"/>
  <c r="BN8" s="1"/>
  <c r="BM5"/>
  <c r="BM7"/>
  <c r="BN7" s="1"/>
  <c r="K3" i="62"/>
  <c r="L3" s="1"/>
  <c r="M3" s="1"/>
  <c r="BN9" i="57"/>
  <c r="K6" i="62"/>
  <c r="L6" s="1"/>
  <c r="M6" s="1"/>
  <c r="AZ7" i="61"/>
  <c r="BN8" i="59"/>
  <c r="M40" i="64"/>
  <c r="K36"/>
  <c r="L36" s="1"/>
  <c r="M36" s="1"/>
  <c r="M10"/>
  <c r="AY4" i="63"/>
  <c r="M33" i="64"/>
  <c r="BN6" i="63"/>
  <c r="BN34"/>
  <c r="BN30"/>
  <c r="BN26"/>
  <c r="BN31"/>
  <c r="BN27"/>
  <c r="K46" i="64"/>
  <c r="L46" s="1"/>
  <c r="M46" s="1"/>
  <c r="K44"/>
  <c r="L44" s="1"/>
  <c r="M44" s="1"/>
  <c r="K47"/>
  <c r="L47" s="1"/>
  <c r="M47" s="1"/>
  <c r="K39"/>
  <c r="L39" s="1"/>
  <c r="M39" s="1"/>
  <c r="K20"/>
  <c r="L20" s="1"/>
  <c r="M20" s="1"/>
  <c r="K14"/>
  <c r="L14" s="1"/>
  <c r="M14" s="1"/>
  <c r="K49"/>
  <c r="L49" s="1"/>
  <c r="M49" s="1"/>
  <c r="K41"/>
  <c r="L41" s="1"/>
  <c r="M41" s="1"/>
  <c r="K34"/>
  <c r="L34" s="1"/>
  <c r="M34" s="1"/>
  <c r="K16"/>
  <c r="L16" s="1"/>
  <c r="M16" s="1"/>
  <c r="K8"/>
  <c r="L8" s="1"/>
  <c r="M8" s="1"/>
  <c r="K6"/>
  <c r="L6" s="1"/>
  <c r="M6" s="1"/>
  <c r="K48"/>
  <c r="L48" s="1"/>
  <c r="M48" s="1"/>
  <c r="K43"/>
  <c r="L43" s="1"/>
  <c r="M43" s="1"/>
  <c r="K18"/>
  <c r="L18" s="1"/>
  <c r="M18" s="1"/>
  <c r="K45"/>
  <c r="L45" s="1"/>
  <c r="M45" s="1"/>
  <c r="K37"/>
  <c r="L37" s="1"/>
  <c r="M37" s="1"/>
  <c r="K12"/>
  <c r="L12" s="1"/>
  <c r="M12" s="1"/>
  <c r="BN45" i="63"/>
  <c r="BN41"/>
  <c r="BN37"/>
  <c r="BN32"/>
  <c r="BN28"/>
  <c r="BN24"/>
  <c r="BN33"/>
  <c r="BN29"/>
  <c r="BN25"/>
  <c r="BN10" i="55"/>
  <c r="BN8"/>
  <c r="M4" i="53"/>
  <c r="BN4" i="57"/>
  <c r="BC53" i="49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S53"/>
  <c r="R53"/>
  <c r="Q53"/>
  <c r="P53"/>
  <c r="O53"/>
  <c r="N53"/>
  <c r="M53"/>
  <c r="L53"/>
  <c r="K53"/>
  <c r="J53"/>
  <c r="I53"/>
  <c r="G53"/>
  <c r="F53"/>
  <c r="A53"/>
  <c r="AE52"/>
  <c r="AD52"/>
  <c r="AC52"/>
  <c r="AB52"/>
  <c r="AA52"/>
  <c r="Z52"/>
  <c r="Y52"/>
  <c r="W52"/>
  <c r="AJ52" s="1"/>
  <c r="E52"/>
  <c r="D52"/>
  <c r="C52"/>
  <c r="B52"/>
  <c r="AE51"/>
  <c r="AD51"/>
  <c r="AC51"/>
  <c r="AB51"/>
  <c r="AA51"/>
  <c r="Z51"/>
  <c r="Y51"/>
  <c r="H51"/>
  <c r="W51" s="1"/>
  <c r="E51"/>
  <c r="D51"/>
  <c r="C51"/>
  <c r="B51"/>
  <c r="AE50"/>
  <c r="AD50"/>
  <c r="AC50"/>
  <c r="AB50"/>
  <c r="AA50"/>
  <c r="Z50"/>
  <c r="Y50"/>
  <c r="H50"/>
  <c r="W50" s="1"/>
  <c r="E50"/>
  <c r="D50"/>
  <c r="C50"/>
  <c r="B50"/>
  <c r="AE49"/>
  <c r="AD49"/>
  <c r="AC49"/>
  <c r="AB49"/>
  <c r="AA49"/>
  <c r="Z49"/>
  <c r="Y49"/>
  <c r="H49"/>
  <c r="W49" s="1"/>
  <c r="E49"/>
  <c r="D49"/>
  <c r="C49"/>
  <c r="B49"/>
  <c r="AE48"/>
  <c r="AD48"/>
  <c r="AC48"/>
  <c r="AB48"/>
  <c r="AA48"/>
  <c r="Z48"/>
  <c r="Y48"/>
  <c r="H48"/>
  <c r="W48" s="1"/>
  <c r="E48"/>
  <c r="D48"/>
  <c r="C48"/>
  <c r="B48"/>
  <c r="AE47"/>
  <c r="AD47"/>
  <c r="AC47"/>
  <c r="AB47"/>
  <c r="AA47"/>
  <c r="Z47"/>
  <c r="Y47"/>
  <c r="H47"/>
  <c r="W47" s="1"/>
  <c r="E47"/>
  <c r="D47"/>
  <c r="C47"/>
  <c r="B47"/>
  <c r="AE46"/>
  <c r="AD46"/>
  <c r="AC46"/>
  <c r="AB46"/>
  <c r="AA46"/>
  <c r="Z46"/>
  <c r="Y46"/>
  <c r="H46"/>
  <c r="W46" s="1"/>
  <c r="E46"/>
  <c r="D46"/>
  <c r="C46"/>
  <c r="B46"/>
  <c r="AE45"/>
  <c r="AD45"/>
  <c r="AC45"/>
  <c r="AB45"/>
  <c r="AA45"/>
  <c r="Z45"/>
  <c r="Y45"/>
  <c r="H45"/>
  <c r="W45" s="1"/>
  <c r="E45"/>
  <c r="D45"/>
  <c r="C45"/>
  <c r="B45"/>
  <c r="AE44"/>
  <c r="AD44"/>
  <c r="AC44"/>
  <c r="AB44"/>
  <c r="AA44"/>
  <c r="Z44"/>
  <c r="Y44"/>
  <c r="H44"/>
  <c r="W44" s="1"/>
  <c r="E44"/>
  <c r="D44"/>
  <c r="C44"/>
  <c r="B44"/>
  <c r="AE43"/>
  <c r="AD43"/>
  <c r="AC43"/>
  <c r="AB43"/>
  <c r="AA43"/>
  <c r="Z43"/>
  <c r="Y43"/>
  <c r="H43"/>
  <c r="W43" s="1"/>
  <c r="E43"/>
  <c r="D43"/>
  <c r="C43"/>
  <c r="B43"/>
  <c r="AE42"/>
  <c r="AD42"/>
  <c r="AC42"/>
  <c r="AB42"/>
  <c r="AA42"/>
  <c r="Z42"/>
  <c r="Y42"/>
  <c r="H42"/>
  <c r="W42" s="1"/>
  <c r="E42"/>
  <c r="D42"/>
  <c r="C42"/>
  <c r="B42"/>
  <c r="AE41"/>
  <c r="AD41"/>
  <c r="AC41"/>
  <c r="AB41"/>
  <c r="AA41"/>
  <c r="Z41"/>
  <c r="Y41"/>
  <c r="H41"/>
  <c r="W41" s="1"/>
  <c r="E41"/>
  <c r="D41"/>
  <c r="C41"/>
  <c r="B41"/>
  <c r="AE40"/>
  <c r="AD40"/>
  <c r="AC40"/>
  <c r="AB40"/>
  <c r="AA40"/>
  <c r="Z40"/>
  <c r="Y40"/>
  <c r="H40"/>
  <c r="W40" s="1"/>
  <c r="E40"/>
  <c r="D40"/>
  <c r="C40"/>
  <c r="B40"/>
  <c r="AE39"/>
  <c r="AE53" s="1"/>
  <c r="AD39"/>
  <c r="AD53" s="1"/>
  <c r="AC39"/>
  <c r="AC53" s="1"/>
  <c r="AB39"/>
  <c r="AB53" s="1"/>
  <c r="AA39"/>
  <c r="AA53" s="1"/>
  <c r="Z39"/>
  <c r="Z53" s="1"/>
  <c r="Y39"/>
  <c r="Y53" s="1"/>
  <c r="H39"/>
  <c r="H53" s="1"/>
  <c r="E39"/>
  <c r="E53" s="1"/>
  <c r="D39"/>
  <c r="D53" s="1"/>
  <c r="C39"/>
  <c r="B39"/>
  <c r="B53" s="1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S38"/>
  <c r="R38"/>
  <c r="Q38"/>
  <c r="P38"/>
  <c r="O38"/>
  <c r="N38"/>
  <c r="M38"/>
  <c r="L38"/>
  <c r="K38"/>
  <c r="J38"/>
  <c r="I38"/>
  <c r="G38"/>
  <c r="F38"/>
  <c r="A38"/>
  <c r="AE37"/>
  <c r="AD37"/>
  <c r="AC37"/>
  <c r="AB37"/>
  <c r="AA37"/>
  <c r="Z37"/>
  <c r="Y37"/>
  <c r="H37"/>
  <c r="W37" s="1"/>
  <c r="E37"/>
  <c r="D37"/>
  <c r="C37"/>
  <c r="B37"/>
  <c r="AE36"/>
  <c r="AD36"/>
  <c r="AC36"/>
  <c r="AB36"/>
  <c r="AA36"/>
  <c r="Z36"/>
  <c r="Y36"/>
  <c r="H36"/>
  <c r="W36" s="1"/>
  <c r="E36"/>
  <c r="D36"/>
  <c r="C36"/>
  <c r="B36"/>
  <c r="AE35"/>
  <c r="AD35"/>
  <c r="AC35"/>
  <c r="AB35"/>
  <c r="AA35"/>
  <c r="Z35"/>
  <c r="Y35"/>
  <c r="H35"/>
  <c r="W35" s="1"/>
  <c r="E35"/>
  <c r="D35"/>
  <c r="C35"/>
  <c r="B35"/>
  <c r="AE34"/>
  <c r="AD34"/>
  <c r="AC34"/>
  <c r="AB34"/>
  <c r="AA34"/>
  <c r="Z34"/>
  <c r="Y34"/>
  <c r="H34"/>
  <c r="W34" s="1"/>
  <c r="E34"/>
  <c r="D34"/>
  <c r="C34"/>
  <c r="B34"/>
  <c r="AE33"/>
  <c r="AD33"/>
  <c r="AC33"/>
  <c r="AB33"/>
  <c r="AA33"/>
  <c r="Z33"/>
  <c r="Y33"/>
  <c r="H33"/>
  <c r="W33" s="1"/>
  <c r="E33"/>
  <c r="D33"/>
  <c r="C33"/>
  <c r="B33"/>
  <c r="AE32"/>
  <c r="AD32"/>
  <c r="AC32"/>
  <c r="AB32"/>
  <c r="AA32"/>
  <c r="Z32"/>
  <c r="Y32"/>
  <c r="H32"/>
  <c r="W32" s="1"/>
  <c r="E32"/>
  <c r="D32"/>
  <c r="C32"/>
  <c r="B32"/>
  <c r="AE31"/>
  <c r="AD31"/>
  <c r="AC31"/>
  <c r="AB31"/>
  <c r="AA31"/>
  <c r="Z31"/>
  <c r="Y31"/>
  <c r="H31"/>
  <c r="W31" s="1"/>
  <c r="E31"/>
  <c r="D31"/>
  <c r="C31"/>
  <c r="B31"/>
  <c r="AE30"/>
  <c r="AD30"/>
  <c r="AC30"/>
  <c r="AB30"/>
  <c r="AA30"/>
  <c r="Z30"/>
  <c r="Y30"/>
  <c r="H30"/>
  <c r="W30" s="1"/>
  <c r="E30"/>
  <c r="D30"/>
  <c r="C30"/>
  <c r="B30"/>
  <c r="AE29"/>
  <c r="AD29"/>
  <c r="AC29"/>
  <c r="AB29"/>
  <c r="AA29"/>
  <c r="Z29"/>
  <c r="Y29"/>
  <c r="H29"/>
  <c r="W29" s="1"/>
  <c r="E29"/>
  <c r="D29"/>
  <c r="C29"/>
  <c r="B29"/>
  <c r="AE28"/>
  <c r="AD28"/>
  <c r="AC28"/>
  <c r="AB28"/>
  <c r="AA28"/>
  <c r="Z28"/>
  <c r="Y28"/>
  <c r="H28"/>
  <c r="W28" s="1"/>
  <c r="E28"/>
  <c r="D28"/>
  <c r="C28"/>
  <c r="B28"/>
  <c r="AE27"/>
  <c r="AD27"/>
  <c r="AC27"/>
  <c r="AB27"/>
  <c r="AA27"/>
  <c r="Z27"/>
  <c r="Y27"/>
  <c r="H27"/>
  <c r="W27" s="1"/>
  <c r="E27"/>
  <c r="D27"/>
  <c r="C27"/>
  <c r="B27"/>
  <c r="AE26"/>
  <c r="AD26"/>
  <c r="AC26"/>
  <c r="AB26"/>
  <c r="AA26"/>
  <c r="Z26"/>
  <c r="Y26"/>
  <c r="H26"/>
  <c r="W26" s="1"/>
  <c r="E26"/>
  <c r="D26"/>
  <c r="C26"/>
  <c r="B26"/>
  <c r="AE25"/>
  <c r="AD25"/>
  <c r="AC25"/>
  <c r="AB25"/>
  <c r="AA25"/>
  <c r="Z25"/>
  <c r="Y25"/>
  <c r="H25"/>
  <c r="W25" s="1"/>
  <c r="E25"/>
  <c r="D25"/>
  <c r="C25"/>
  <c r="B25"/>
  <c r="AE24"/>
  <c r="AD24"/>
  <c r="AC24"/>
  <c r="AB24"/>
  <c r="AA24"/>
  <c r="Z24"/>
  <c r="Y24"/>
  <c r="H24"/>
  <c r="W24" s="1"/>
  <c r="E24"/>
  <c r="D24"/>
  <c r="C24"/>
  <c r="B24"/>
  <c r="AE23"/>
  <c r="AD23"/>
  <c r="AC23"/>
  <c r="AB23"/>
  <c r="AA23"/>
  <c r="Z23"/>
  <c r="Y23"/>
  <c r="H23"/>
  <c r="W23" s="1"/>
  <c r="E23"/>
  <c r="D23"/>
  <c r="C23"/>
  <c r="B23"/>
  <c r="AE22"/>
  <c r="AD22"/>
  <c r="AC22"/>
  <c r="AB22"/>
  <c r="AA22"/>
  <c r="Z22"/>
  <c r="Y22"/>
  <c r="W22"/>
  <c r="AI22" s="1"/>
  <c r="E22"/>
  <c r="D22"/>
  <c r="C22"/>
  <c r="B22"/>
  <c r="AE21"/>
  <c r="AE38" s="1"/>
  <c r="AD21"/>
  <c r="AC21"/>
  <c r="AC38" s="1"/>
  <c r="AB21"/>
  <c r="AA21"/>
  <c r="AA38" s="1"/>
  <c r="Z21"/>
  <c r="Y21"/>
  <c r="Y38" s="1"/>
  <c r="H21"/>
  <c r="E21"/>
  <c r="E38" s="1"/>
  <c r="D21"/>
  <c r="C21"/>
  <c r="C38" s="1"/>
  <c r="B21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S20"/>
  <c r="R20"/>
  <c r="Q20"/>
  <c r="P20"/>
  <c r="O20"/>
  <c r="N20"/>
  <c r="M20"/>
  <c r="L20"/>
  <c r="K20"/>
  <c r="J20"/>
  <c r="I20"/>
  <c r="G20"/>
  <c r="F20"/>
  <c r="A20"/>
  <c r="AE19"/>
  <c r="AD19"/>
  <c r="AC19"/>
  <c r="AB19"/>
  <c r="AA19"/>
  <c r="Z19"/>
  <c r="Y19"/>
  <c r="H19"/>
  <c r="W19" s="1"/>
  <c r="E19"/>
  <c r="D19"/>
  <c r="C19"/>
  <c r="B19"/>
  <c r="AE18"/>
  <c r="AD18"/>
  <c r="AC18"/>
  <c r="AB18"/>
  <c r="AA18"/>
  <c r="Z18"/>
  <c r="Y18"/>
  <c r="H18"/>
  <c r="W18" s="1"/>
  <c r="E18"/>
  <c r="D18"/>
  <c r="C18"/>
  <c r="B18"/>
  <c r="AE17"/>
  <c r="AD17"/>
  <c r="AC17"/>
  <c r="AB17"/>
  <c r="AA17"/>
  <c r="Z17"/>
  <c r="Y17"/>
  <c r="H17"/>
  <c r="W17" s="1"/>
  <c r="E17"/>
  <c r="D17"/>
  <c r="C17"/>
  <c r="B17"/>
  <c r="AE16"/>
  <c r="AD16"/>
  <c r="AC16"/>
  <c r="AB16"/>
  <c r="AA16"/>
  <c r="Z16"/>
  <c r="Y16"/>
  <c r="H16"/>
  <c r="W16" s="1"/>
  <c r="E16"/>
  <c r="D16"/>
  <c r="C16"/>
  <c r="B16"/>
  <c r="AE15"/>
  <c r="AD15"/>
  <c r="AC15"/>
  <c r="AB15"/>
  <c r="AA15"/>
  <c r="Z15"/>
  <c r="Y15"/>
  <c r="H15"/>
  <c r="W15" s="1"/>
  <c r="E15"/>
  <c r="D15"/>
  <c r="C15"/>
  <c r="B15"/>
  <c r="AE14"/>
  <c r="AD14"/>
  <c r="AC14"/>
  <c r="AB14"/>
  <c r="AA14"/>
  <c r="Z14"/>
  <c r="Y14"/>
  <c r="H14"/>
  <c r="W14" s="1"/>
  <c r="E14"/>
  <c r="D14"/>
  <c r="C14"/>
  <c r="B14"/>
  <c r="AE13"/>
  <c r="AD13"/>
  <c r="AC13"/>
  <c r="AB13"/>
  <c r="AA13"/>
  <c r="Z13"/>
  <c r="Y13"/>
  <c r="H13"/>
  <c r="W13" s="1"/>
  <c r="E13"/>
  <c r="D13"/>
  <c r="C13"/>
  <c r="B13"/>
  <c r="AE12"/>
  <c r="AD12"/>
  <c r="AC12"/>
  <c r="AB12"/>
  <c r="AA12"/>
  <c r="Z12"/>
  <c r="Y12"/>
  <c r="H12"/>
  <c r="W12" s="1"/>
  <c r="E12"/>
  <c r="D12"/>
  <c r="C12"/>
  <c r="B12"/>
  <c r="AE11"/>
  <c r="AD11"/>
  <c r="AC11"/>
  <c r="AB11"/>
  <c r="AA11"/>
  <c r="Z11"/>
  <c r="Y11"/>
  <c r="H11"/>
  <c r="W11" s="1"/>
  <c r="E11"/>
  <c r="D11"/>
  <c r="C11"/>
  <c r="B11"/>
  <c r="AE10"/>
  <c r="AD10"/>
  <c r="AC10"/>
  <c r="AB10"/>
  <c r="AA10"/>
  <c r="Z10"/>
  <c r="Y10"/>
  <c r="H10"/>
  <c r="W10" s="1"/>
  <c r="E10"/>
  <c r="D10"/>
  <c r="C10"/>
  <c r="B10"/>
  <c r="AE9"/>
  <c r="AD9"/>
  <c r="AC9"/>
  <c r="AB9"/>
  <c r="AA9"/>
  <c r="Z9"/>
  <c r="Y9"/>
  <c r="H9"/>
  <c r="W9" s="1"/>
  <c r="E9"/>
  <c r="D9"/>
  <c r="C9"/>
  <c r="B9"/>
  <c r="AE8"/>
  <c r="AD8"/>
  <c r="AC8"/>
  <c r="AB8"/>
  <c r="AA8"/>
  <c r="Z8"/>
  <c r="Y8"/>
  <c r="H8"/>
  <c r="W8" s="1"/>
  <c r="E8"/>
  <c r="D8"/>
  <c r="C8"/>
  <c r="B8"/>
  <c r="AE7"/>
  <c r="AD7"/>
  <c r="AC7"/>
  <c r="AB7"/>
  <c r="AA7"/>
  <c r="Z7"/>
  <c r="Y7"/>
  <c r="H7"/>
  <c r="W7" s="1"/>
  <c r="E7"/>
  <c r="D7"/>
  <c r="C7"/>
  <c r="B7"/>
  <c r="AE6"/>
  <c r="AD6"/>
  <c r="AC6"/>
  <c r="AB6"/>
  <c r="AA6"/>
  <c r="Z6"/>
  <c r="Y6"/>
  <c r="H6"/>
  <c r="W6" s="1"/>
  <c r="E6"/>
  <c r="D6"/>
  <c r="C6"/>
  <c r="B6"/>
  <c r="AE5"/>
  <c r="AD5"/>
  <c r="AC5"/>
  <c r="AB5"/>
  <c r="AA5"/>
  <c r="Z5"/>
  <c r="Y5"/>
  <c r="H5"/>
  <c r="W5" s="1"/>
  <c r="E5"/>
  <c r="D5"/>
  <c r="C5"/>
  <c r="B5"/>
  <c r="AE4"/>
  <c r="AE20" s="1"/>
  <c r="AD4"/>
  <c r="AD20" s="1"/>
  <c r="AC4"/>
  <c r="AC20" s="1"/>
  <c r="AB4"/>
  <c r="AB20" s="1"/>
  <c r="AA4"/>
  <c r="AA20" s="1"/>
  <c r="Z4"/>
  <c r="Z20" s="1"/>
  <c r="Y4"/>
  <c r="Y20" s="1"/>
  <c r="H4"/>
  <c r="H20" s="1"/>
  <c r="E4"/>
  <c r="E20" s="1"/>
  <c r="D4"/>
  <c r="D20" s="1"/>
  <c r="C4"/>
  <c r="C20" s="1"/>
  <c r="B4"/>
  <c r="B20" s="1"/>
  <c r="BD8" i="48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T8"/>
  <c r="S8"/>
  <c r="R8"/>
  <c r="Q8"/>
  <c r="P8"/>
  <c r="O8"/>
  <c r="N8"/>
  <c r="M8"/>
  <c r="L8"/>
  <c r="K8"/>
  <c r="J8"/>
  <c r="H8"/>
  <c r="G8"/>
  <c r="B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F8" s="1"/>
  <c r="AE4"/>
  <c r="AE8" s="1"/>
  <c r="AD4"/>
  <c r="AD8" s="1"/>
  <c r="AC4"/>
  <c r="AC8" s="1"/>
  <c r="AB4"/>
  <c r="AB8" s="1"/>
  <c r="AA4"/>
  <c r="AA8" s="1"/>
  <c r="Z4"/>
  <c r="Z8" s="1"/>
  <c r="I4"/>
  <c r="I8" s="1"/>
  <c r="F4"/>
  <c r="F8" s="1"/>
  <c r="E4"/>
  <c r="E8" s="1"/>
  <c r="D4"/>
  <c r="D8" s="1"/>
  <c r="C4"/>
  <c r="C8" s="1"/>
  <c r="AK23" i="47"/>
  <c r="AJ23"/>
  <c r="AI23"/>
  <c r="AH23"/>
  <c r="AG23"/>
  <c r="AF23"/>
  <c r="AE23"/>
  <c r="AD23"/>
  <c r="AC23"/>
  <c r="AB23"/>
  <c r="AA23"/>
  <c r="Z23"/>
  <c r="BE23" s="1"/>
  <c r="W23"/>
  <c r="V23"/>
  <c r="U23"/>
  <c r="F23"/>
  <c r="E23"/>
  <c r="D23"/>
  <c r="C23"/>
  <c r="Y23" s="1"/>
  <c r="AK22"/>
  <c r="AJ22"/>
  <c r="AI22"/>
  <c r="AH22"/>
  <c r="AG22"/>
  <c r="AF22"/>
  <c r="AE22"/>
  <c r="AD22"/>
  <c r="AC22"/>
  <c r="AB22"/>
  <c r="AA22"/>
  <c r="Z22"/>
  <c r="BE22" s="1"/>
  <c r="W22"/>
  <c r="V22"/>
  <c r="U22"/>
  <c r="F22"/>
  <c r="E22"/>
  <c r="D22"/>
  <c r="C22"/>
  <c r="Y22" s="1"/>
  <c r="BF22" s="1"/>
  <c r="AF21"/>
  <c r="AE21"/>
  <c r="AD21"/>
  <c r="AC21"/>
  <c r="AB21"/>
  <c r="AA21"/>
  <c r="Z21"/>
  <c r="I21"/>
  <c r="X21" s="1"/>
  <c r="F21"/>
  <c r="E21"/>
  <c r="D21"/>
  <c r="C21"/>
  <c r="AF20"/>
  <c r="AE20"/>
  <c r="AD20"/>
  <c r="AC20"/>
  <c r="AB20"/>
  <c r="AA20"/>
  <c r="Z20"/>
  <c r="I20"/>
  <c r="X20" s="1"/>
  <c r="F20"/>
  <c r="E20"/>
  <c r="D20"/>
  <c r="C20"/>
  <c r="AF19"/>
  <c r="AE19"/>
  <c r="AD19"/>
  <c r="AC19"/>
  <c r="AB19"/>
  <c r="AA19"/>
  <c r="Z19"/>
  <c r="I19"/>
  <c r="X19" s="1"/>
  <c r="F19"/>
  <c r="E19"/>
  <c r="D19"/>
  <c r="C19"/>
  <c r="AF18"/>
  <c r="AE18"/>
  <c r="AD18"/>
  <c r="AC18"/>
  <c r="AB18"/>
  <c r="AA18"/>
  <c r="Z18"/>
  <c r="I18"/>
  <c r="X18" s="1"/>
  <c r="F18"/>
  <c r="E18"/>
  <c r="D18"/>
  <c r="C18"/>
  <c r="AF17"/>
  <c r="AE17"/>
  <c r="AD17"/>
  <c r="AC17"/>
  <c r="AB17"/>
  <c r="AA17"/>
  <c r="Z17"/>
  <c r="I17"/>
  <c r="X17" s="1"/>
  <c r="F17"/>
  <c r="E17"/>
  <c r="D17"/>
  <c r="C17"/>
  <c r="AF16"/>
  <c r="AE16"/>
  <c r="AD16"/>
  <c r="AC16"/>
  <c r="AB16"/>
  <c r="AA16"/>
  <c r="Z16"/>
  <c r="I16"/>
  <c r="X16" s="1"/>
  <c r="F16"/>
  <c r="E16"/>
  <c r="D16"/>
  <c r="C16"/>
  <c r="AF15"/>
  <c r="AE15"/>
  <c r="AD15"/>
  <c r="AC15"/>
  <c r="AB15"/>
  <c r="AA15"/>
  <c r="Z15"/>
  <c r="I15"/>
  <c r="X15" s="1"/>
  <c r="F15"/>
  <c r="E15"/>
  <c r="D15"/>
  <c r="C15"/>
  <c r="AF14"/>
  <c r="AE14"/>
  <c r="AD14"/>
  <c r="AC14"/>
  <c r="AB14"/>
  <c r="AA14"/>
  <c r="Z14"/>
  <c r="I14"/>
  <c r="X14" s="1"/>
  <c r="F14"/>
  <c r="E14"/>
  <c r="D14"/>
  <c r="C14"/>
  <c r="AF13"/>
  <c r="AE13"/>
  <c r="AD13"/>
  <c r="AC13"/>
  <c r="AB13"/>
  <c r="AA13"/>
  <c r="Z13"/>
  <c r="I13"/>
  <c r="X13" s="1"/>
  <c r="F13"/>
  <c r="E13"/>
  <c r="D13"/>
  <c r="C13"/>
  <c r="AF12"/>
  <c r="AE12"/>
  <c r="AD12"/>
  <c r="AC12"/>
  <c r="AB12"/>
  <c r="AA12"/>
  <c r="Z12"/>
  <c r="I12"/>
  <c r="X12" s="1"/>
  <c r="F12"/>
  <c r="E12"/>
  <c r="D12"/>
  <c r="C12"/>
  <c r="AF11"/>
  <c r="AE11"/>
  <c r="AD11"/>
  <c r="AC11"/>
  <c r="AB11"/>
  <c r="AA11"/>
  <c r="Z11"/>
  <c r="I11"/>
  <c r="X11" s="1"/>
  <c r="F11"/>
  <c r="E11"/>
  <c r="D11"/>
  <c r="C11"/>
  <c r="AF10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E4"/>
  <c r="AD4"/>
  <c r="AC4"/>
  <c r="AB4"/>
  <c r="AA4"/>
  <c r="Z4"/>
  <c r="I4"/>
  <c r="F4"/>
  <c r="E4"/>
  <c r="D4"/>
  <c r="C4"/>
  <c r="AK11" i="46"/>
  <c r="AJ11"/>
  <c r="AI11"/>
  <c r="AH11"/>
  <c r="AG11"/>
  <c r="AF11"/>
  <c r="AE11"/>
  <c r="AD11"/>
  <c r="AC11"/>
  <c r="AB11"/>
  <c r="AA11"/>
  <c r="Z11"/>
  <c r="BE11" s="1"/>
  <c r="W11"/>
  <c r="V11"/>
  <c r="U11"/>
  <c r="F11"/>
  <c r="E11"/>
  <c r="D11"/>
  <c r="C11"/>
  <c r="Y11" s="1"/>
  <c r="AF10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X6"/>
  <c r="F6"/>
  <c r="E6"/>
  <c r="D6"/>
  <c r="C6"/>
  <c r="AF5"/>
  <c r="AE5"/>
  <c r="AD5"/>
  <c r="AC5"/>
  <c r="AB5"/>
  <c r="AA5"/>
  <c r="Z5"/>
  <c r="I5"/>
  <c r="X5" s="1"/>
  <c r="F5"/>
  <c r="E5"/>
  <c r="D5"/>
  <c r="C5"/>
  <c r="AF4"/>
  <c r="AE4"/>
  <c r="AD4"/>
  <c r="AC4"/>
  <c r="AB4"/>
  <c r="AA4"/>
  <c r="Z4"/>
  <c r="I4"/>
  <c r="F4"/>
  <c r="E4"/>
  <c r="D4"/>
  <c r="C4"/>
  <c r="BD11" i="45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T11"/>
  <c r="S11"/>
  <c r="R11"/>
  <c r="Q11"/>
  <c r="P11"/>
  <c r="O11"/>
  <c r="N11"/>
  <c r="M11"/>
  <c r="L11"/>
  <c r="K11"/>
  <c r="J11"/>
  <c r="H11"/>
  <c r="G11"/>
  <c r="B11"/>
  <c r="AF10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F11" s="1"/>
  <c r="AE4"/>
  <c r="AE11" s="1"/>
  <c r="AD4"/>
  <c r="AD11" s="1"/>
  <c r="AC4"/>
  <c r="AC11" s="1"/>
  <c r="AB4"/>
  <c r="AB11" s="1"/>
  <c r="AA4"/>
  <c r="AA11" s="1"/>
  <c r="Z4"/>
  <c r="Z11" s="1"/>
  <c r="I4"/>
  <c r="I11" s="1"/>
  <c r="F4"/>
  <c r="F11" s="1"/>
  <c r="E4"/>
  <c r="E11" s="1"/>
  <c r="D4"/>
  <c r="D11" s="1"/>
  <c r="C4"/>
  <c r="C11" s="1"/>
  <c r="C10" i="44"/>
  <c r="N9"/>
  <c r="AC9" s="1"/>
  <c r="H9"/>
  <c r="G9"/>
  <c r="N8"/>
  <c r="AC8" s="1"/>
  <c r="H8"/>
  <c r="G8"/>
  <c r="N7"/>
  <c r="AC7" s="1"/>
  <c r="H7"/>
  <c r="G7"/>
  <c r="N6"/>
  <c r="AC6" s="1"/>
  <c r="H6"/>
  <c r="G6"/>
  <c r="N5"/>
  <c r="AC5" s="1"/>
  <c r="H5"/>
  <c r="G5"/>
  <c r="N4"/>
  <c r="H4"/>
  <c r="G4"/>
  <c r="AL12" i="43"/>
  <c r="AK12"/>
  <c r="AJ12"/>
  <c r="AI12"/>
  <c r="AH12"/>
  <c r="AG12"/>
  <c r="AF12"/>
  <c r="AE12"/>
  <c r="AD12"/>
  <c r="AC12"/>
  <c r="BD12" s="1"/>
  <c r="Z12"/>
  <c r="Y12"/>
  <c r="X12"/>
  <c r="W12"/>
  <c r="H12"/>
  <c r="G12"/>
  <c r="F12"/>
  <c r="E12"/>
  <c r="D12"/>
  <c r="C12"/>
  <c r="AB12" s="1"/>
  <c r="BE12" s="1"/>
  <c r="AL11"/>
  <c r="AK11"/>
  <c r="AJ11"/>
  <c r="AI11"/>
  <c r="AH11"/>
  <c r="AG11"/>
  <c r="AF11"/>
  <c r="AE11"/>
  <c r="AD11"/>
  <c r="AC11"/>
  <c r="BD11" s="1"/>
  <c r="Z11"/>
  <c r="Y11"/>
  <c r="X11"/>
  <c r="W11"/>
  <c r="H11"/>
  <c r="G11"/>
  <c r="F11"/>
  <c r="E11"/>
  <c r="D11"/>
  <c r="C11"/>
  <c r="AB11" s="1"/>
  <c r="BE11" s="1"/>
  <c r="AL10"/>
  <c r="AK10"/>
  <c r="AJ10"/>
  <c r="AI10"/>
  <c r="AH10"/>
  <c r="AG10"/>
  <c r="AF10"/>
  <c r="AE10"/>
  <c r="AD10"/>
  <c r="AC10"/>
  <c r="BD10" s="1"/>
  <c r="Z10"/>
  <c r="Y10"/>
  <c r="X10"/>
  <c r="W10"/>
  <c r="H10"/>
  <c r="G10"/>
  <c r="F10"/>
  <c r="E10"/>
  <c r="D10"/>
  <c r="C10"/>
  <c r="AB10" s="1"/>
  <c r="BE10" s="1"/>
  <c r="AL9"/>
  <c r="AK9"/>
  <c r="AJ9"/>
  <c r="AI9"/>
  <c r="AH9"/>
  <c r="AG9"/>
  <c r="AF9"/>
  <c r="AE9"/>
  <c r="AD9"/>
  <c r="AC9"/>
  <c r="BD9" s="1"/>
  <c r="Z9"/>
  <c r="Y9"/>
  <c r="X9"/>
  <c r="W9"/>
  <c r="H9"/>
  <c r="G9"/>
  <c r="F9"/>
  <c r="E9"/>
  <c r="D9"/>
  <c r="C9"/>
  <c r="AB9" s="1"/>
  <c r="BE9" s="1"/>
  <c r="AL8"/>
  <c r="AK8"/>
  <c r="AJ8"/>
  <c r="AI8"/>
  <c r="AH8"/>
  <c r="AG8"/>
  <c r="AF8"/>
  <c r="AE8"/>
  <c r="AD8"/>
  <c r="AC8"/>
  <c r="BD8" s="1"/>
  <c r="Z8"/>
  <c r="Y8"/>
  <c r="X8"/>
  <c r="W8"/>
  <c r="H8"/>
  <c r="G8"/>
  <c r="F8"/>
  <c r="E8"/>
  <c r="D8"/>
  <c r="C8"/>
  <c r="AB8" s="1"/>
  <c r="BE8" s="1"/>
  <c r="AH7"/>
  <c r="AG7"/>
  <c r="AF7"/>
  <c r="AE7"/>
  <c r="AD7"/>
  <c r="AC7"/>
  <c r="BD7" s="1"/>
  <c r="Z7"/>
  <c r="Y7"/>
  <c r="X7"/>
  <c r="W7"/>
  <c r="H7"/>
  <c r="G7"/>
  <c r="F7"/>
  <c r="E7"/>
  <c r="D7"/>
  <c r="C7"/>
  <c r="AB7" s="1"/>
  <c r="BE7" s="1"/>
  <c r="AL6"/>
  <c r="AK6"/>
  <c r="AJ6"/>
  <c r="AI6"/>
  <c r="AH6"/>
  <c r="AG6"/>
  <c r="AF6"/>
  <c r="AE6"/>
  <c r="AD6"/>
  <c r="AC6"/>
  <c r="BD6" s="1"/>
  <c r="Z6"/>
  <c r="Y6"/>
  <c r="X6"/>
  <c r="W6"/>
  <c r="H6"/>
  <c r="G6"/>
  <c r="F6"/>
  <c r="E6"/>
  <c r="D6"/>
  <c r="C6"/>
  <c r="AB6" s="1"/>
  <c r="BE6" s="1"/>
  <c r="AL5"/>
  <c r="AK5"/>
  <c r="AJ5"/>
  <c r="AI5"/>
  <c r="AH5"/>
  <c r="AG5"/>
  <c r="AF5"/>
  <c r="AE5"/>
  <c r="AD5"/>
  <c r="AC5"/>
  <c r="BD5" s="1"/>
  <c r="Z5"/>
  <c r="Y5"/>
  <c r="X5"/>
  <c r="W5"/>
  <c r="H5"/>
  <c r="G5"/>
  <c r="F5"/>
  <c r="E5"/>
  <c r="D5"/>
  <c r="C5"/>
  <c r="AB5" s="1"/>
  <c r="BE5" s="1"/>
  <c r="AL4"/>
  <c r="AK4"/>
  <c r="AJ4"/>
  <c r="AI4"/>
  <c r="AH4"/>
  <c r="AG4"/>
  <c r="AF4"/>
  <c r="AE4"/>
  <c r="AD4"/>
  <c r="AC4"/>
  <c r="Z4"/>
  <c r="Y4"/>
  <c r="X4"/>
  <c r="W4"/>
  <c r="H4"/>
  <c r="G4"/>
  <c r="F4"/>
  <c r="E4"/>
  <c r="D4"/>
  <c r="C4"/>
  <c r="BE14" i="35"/>
  <c r="BD14"/>
  <c r="AA15"/>
  <c r="W14"/>
  <c r="W15"/>
  <c r="X14"/>
  <c r="X15"/>
  <c r="Y14"/>
  <c r="Y15"/>
  <c r="Z14"/>
  <c r="Z15"/>
  <c r="AB14"/>
  <c r="AB15"/>
  <c r="AI14"/>
  <c r="AI15"/>
  <c r="AJ14"/>
  <c r="AJ15"/>
  <c r="AK14"/>
  <c r="AK15"/>
  <c r="AL14"/>
  <c r="AL15"/>
  <c r="B15"/>
  <c r="C14"/>
  <c r="C15"/>
  <c r="D14"/>
  <c r="D15"/>
  <c r="E14"/>
  <c r="E15"/>
  <c r="F14"/>
  <c r="F15"/>
  <c r="G14"/>
  <c r="G15"/>
  <c r="H14"/>
  <c r="H15"/>
  <c r="AC14"/>
  <c r="AC15"/>
  <c r="AD14"/>
  <c r="AD15"/>
  <c r="AE14"/>
  <c r="AE15"/>
  <c r="AF14"/>
  <c r="AF15"/>
  <c r="AG14"/>
  <c r="AG15"/>
  <c r="AH14"/>
  <c r="AH15"/>
  <c r="B43" i="41"/>
  <c r="C43"/>
  <c r="D43"/>
  <c r="E43"/>
  <c r="W43"/>
  <c r="U43" s="1"/>
  <c r="Y43"/>
  <c r="Z43"/>
  <c r="AA43"/>
  <c r="AB43"/>
  <c r="AC43"/>
  <c r="AD43"/>
  <c r="AE43"/>
  <c r="AF43"/>
  <c r="AG43"/>
  <c r="AH43"/>
  <c r="AI43"/>
  <c r="AJ43"/>
  <c r="BD43"/>
  <c r="BF23" i="39"/>
  <c r="BE23"/>
  <c r="AR24"/>
  <c r="U23"/>
  <c r="U24" s="1"/>
  <c r="V23"/>
  <c r="V24" s="1"/>
  <c r="W23"/>
  <c r="W24" s="1"/>
  <c r="Y23"/>
  <c r="Y24" s="1"/>
  <c r="AG23"/>
  <c r="AG24" s="1"/>
  <c r="AH23"/>
  <c r="AH24" s="1"/>
  <c r="AI23"/>
  <c r="AI24" s="1"/>
  <c r="AJ23"/>
  <c r="AJ24" s="1"/>
  <c r="AK23"/>
  <c r="AK24" s="1"/>
  <c r="L24"/>
  <c r="K24"/>
  <c r="J24"/>
  <c r="H24"/>
  <c r="G24"/>
  <c r="B24"/>
  <c r="C23"/>
  <c r="C24"/>
  <c r="D23"/>
  <c r="D24"/>
  <c r="E23"/>
  <c r="E24"/>
  <c r="F23"/>
  <c r="F24"/>
  <c r="Z23"/>
  <c r="Z24"/>
  <c r="AA23"/>
  <c r="AA24"/>
  <c r="AB23"/>
  <c r="AB24"/>
  <c r="AC23"/>
  <c r="AC24"/>
  <c r="AD23"/>
  <c r="AD24"/>
  <c r="AE23"/>
  <c r="AE24"/>
  <c r="AF23"/>
  <c r="AF24"/>
  <c r="C12" i="38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12"/>
  <c r="C12" i="4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12"/>
  <c r="F55" i="41"/>
  <c r="G55"/>
  <c r="I55"/>
  <c r="J55"/>
  <c r="K55"/>
  <c r="L55"/>
  <c r="M55"/>
  <c r="N55"/>
  <c r="O55"/>
  <c r="P55"/>
  <c r="Q55"/>
  <c r="R55"/>
  <c r="S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A55"/>
  <c r="F39"/>
  <c r="G39"/>
  <c r="I39"/>
  <c r="J39"/>
  <c r="K39"/>
  <c r="L39"/>
  <c r="M39"/>
  <c r="N39"/>
  <c r="O39"/>
  <c r="P39"/>
  <c r="Q39"/>
  <c r="R39"/>
  <c r="S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A39"/>
  <c r="AK11" i="38"/>
  <c r="AJ11"/>
  <c r="AI11"/>
  <c r="AH11"/>
  <c r="AG11"/>
  <c r="W11"/>
  <c r="V11"/>
  <c r="U11"/>
  <c r="C11"/>
  <c r="Y11" s="1"/>
  <c r="D11"/>
  <c r="E11"/>
  <c r="F11"/>
  <c r="Z11"/>
  <c r="BE11" s="1"/>
  <c r="AA11"/>
  <c r="AB11"/>
  <c r="AC11"/>
  <c r="AD11"/>
  <c r="AE11"/>
  <c r="AF11"/>
  <c r="I24" i="39"/>
  <c r="M24"/>
  <c r="N24"/>
  <c r="O24"/>
  <c r="P24"/>
  <c r="Q24"/>
  <c r="R24"/>
  <c r="S24"/>
  <c r="T24"/>
  <c r="X24"/>
  <c r="AL24"/>
  <c r="AM24"/>
  <c r="AN24"/>
  <c r="AO24"/>
  <c r="AP24"/>
  <c r="AQ24"/>
  <c r="AS24"/>
  <c r="AT24"/>
  <c r="AU24"/>
  <c r="AV24"/>
  <c r="AW24"/>
  <c r="AX24"/>
  <c r="AY24"/>
  <c r="AZ24"/>
  <c r="BA24"/>
  <c r="BB24"/>
  <c r="BC24"/>
  <c r="BD24"/>
  <c r="BE22"/>
  <c r="BF22"/>
  <c r="AK22"/>
  <c r="AJ22"/>
  <c r="AI22"/>
  <c r="AH22"/>
  <c r="AG22"/>
  <c r="W22"/>
  <c r="V22"/>
  <c r="U22"/>
  <c r="C22"/>
  <c r="Y22" s="1"/>
  <c r="D22"/>
  <c r="E22"/>
  <c r="F22"/>
  <c r="Z22"/>
  <c r="AA22"/>
  <c r="AB22"/>
  <c r="AC22"/>
  <c r="AD22"/>
  <c r="AE22"/>
  <c r="AF22"/>
  <c r="W54" i="41"/>
  <c r="AI54" s="1"/>
  <c r="B54"/>
  <c r="C54"/>
  <c r="D54"/>
  <c r="E54"/>
  <c r="Y54"/>
  <c r="Z54"/>
  <c r="AA54"/>
  <c r="AB54"/>
  <c r="AC54"/>
  <c r="AD54"/>
  <c r="AE54"/>
  <c r="AE53"/>
  <c r="AD53"/>
  <c r="AC53"/>
  <c r="AB53"/>
  <c r="AA53"/>
  <c r="Z53"/>
  <c r="Y53"/>
  <c r="H53"/>
  <c r="W53" s="1"/>
  <c r="E53"/>
  <c r="D53"/>
  <c r="C53"/>
  <c r="B53"/>
  <c r="AE52"/>
  <c r="AD52"/>
  <c r="AC52"/>
  <c r="AB52"/>
  <c r="AA52"/>
  <c r="Z52"/>
  <c r="Y52"/>
  <c r="H52"/>
  <c r="W52" s="1"/>
  <c r="E52"/>
  <c r="D52"/>
  <c r="C52"/>
  <c r="B52"/>
  <c r="AE51"/>
  <c r="AD51"/>
  <c r="AC51"/>
  <c r="AB51"/>
  <c r="AA51"/>
  <c r="Z51"/>
  <c r="Y51"/>
  <c r="H51"/>
  <c r="W51" s="1"/>
  <c r="E51"/>
  <c r="D51"/>
  <c r="C51"/>
  <c r="B51"/>
  <c r="AE50"/>
  <c r="AD50"/>
  <c r="AC50"/>
  <c r="AB50"/>
  <c r="AA50"/>
  <c r="Z50"/>
  <c r="Y50"/>
  <c r="H50"/>
  <c r="W50" s="1"/>
  <c r="E50"/>
  <c r="D50"/>
  <c r="C50"/>
  <c r="B50"/>
  <c r="AE49"/>
  <c r="AD49"/>
  <c r="AC49"/>
  <c r="AB49"/>
  <c r="AA49"/>
  <c r="Z49"/>
  <c r="Y49"/>
  <c r="H49"/>
  <c r="W49" s="1"/>
  <c r="E49"/>
  <c r="D49"/>
  <c r="C49"/>
  <c r="B49"/>
  <c r="AE48"/>
  <c r="AD48"/>
  <c r="AC48"/>
  <c r="AB48"/>
  <c r="AA48"/>
  <c r="Z48"/>
  <c r="Y48"/>
  <c r="H48"/>
  <c r="W48" s="1"/>
  <c r="E48"/>
  <c r="D48"/>
  <c r="C48"/>
  <c r="B48"/>
  <c r="AE47"/>
  <c r="AD47"/>
  <c r="AC47"/>
  <c r="AB47"/>
  <c r="AA47"/>
  <c r="Z47"/>
  <c r="Y47"/>
  <c r="H47"/>
  <c r="W47" s="1"/>
  <c r="E47"/>
  <c r="D47"/>
  <c r="C47"/>
  <c r="B47"/>
  <c r="AE46"/>
  <c r="AD46"/>
  <c r="AC46"/>
  <c r="AB46"/>
  <c r="AA46"/>
  <c r="Z46"/>
  <c r="Y46"/>
  <c r="H46"/>
  <c r="W46" s="1"/>
  <c r="E46"/>
  <c r="D46"/>
  <c r="C46"/>
  <c r="B46"/>
  <c r="AE45"/>
  <c r="AD45"/>
  <c r="AC45"/>
  <c r="AB45"/>
  <c r="AA45"/>
  <c r="Z45"/>
  <c r="Y45"/>
  <c r="H45"/>
  <c r="W45" s="1"/>
  <c r="E45"/>
  <c r="D45"/>
  <c r="C45"/>
  <c r="B45"/>
  <c r="AE44"/>
  <c r="AD44"/>
  <c r="AC44"/>
  <c r="AB44"/>
  <c r="AA44"/>
  <c r="Z44"/>
  <c r="Y44"/>
  <c r="H44"/>
  <c r="W44" s="1"/>
  <c r="E44"/>
  <c r="D44"/>
  <c r="C44"/>
  <c r="B44"/>
  <c r="AE42"/>
  <c r="AD42"/>
  <c r="AC42"/>
  <c r="AB42"/>
  <c r="AA42"/>
  <c r="Z42"/>
  <c r="Y42"/>
  <c r="H42"/>
  <c r="W42" s="1"/>
  <c r="E42"/>
  <c r="D42"/>
  <c r="C42"/>
  <c r="B42"/>
  <c r="AE41"/>
  <c r="AD41"/>
  <c r="AC41"/>
  <c r="AB41"/>
  <c r="AA41"/>
  <c r="Z41"/>
  <c r="Y41"/>
  <c r="H41"/>
  <c r="W41" s="1"/>
  <c r="E41"/>
  <c r="D41"/>
  <c r="C41"/>
  <c r="B41"/>
  <c r="AE40"/>
  <c r="AE55" s="1"/>
  <c r="AD40"/>
  <c r="AD55" s="1"/>
  <c r="AC40"/>
  <c r="AC55" s="1"/>
  <c r="AB40"/>
  <c r="AB55" s="1"/>
  <c r="AA40"/>
  <c r="AA55" s="1"/>
  <c r="Z40"/>
  <c r="Z55" s="1"/>
  <c r="Y40"/>
  <c r="Y55" s="1"/>
  <c r="H40"/>
  <c r="H55" s="1"/>
  <c r="E40"/>
  <c r="E55" s="1"/>
  <c r="D40"/>
  <c r="D55" s="1"/>
  <c r="C40"/>
  <c r="C55" s="1"/>
  <c r="B40"/>
  <c r="B55" s="1"/>
  <c r="AE38"/>
  <c r="AD38"/>
  <c r="AC38"/>
  <c r="AB38"/>
  <c r="AA38"/>
  <c r="Z38"/>
  <c r="Y38"/>
  <c r="H38"/>
  <c r="W38" s="1"/>
  <c r="E38"/>
  <c r="D38"/>
  <c r="C38"/>
  <c r="B38"/>
  <c r="AE37"/>
  <c r="AD37"/>
  <c r="AC37"/>
  <c r="AB37"/>
  <c r="AA37"/>
  <c r="Z37"/>
  <c r="Y37"/>
  <c r="H37"/>
  <c r="W37" s="1"/>
  <c r="E37"/>
  <c r="D37"/>
  <c r="C37"/>
  <c r="B37"/>
  <c r="AE36"/>
  <c r="AD36"/>
  <c r="AC36"/>
  <c r="AB36"/>
  <c r="AA36"/>
  <c r="Z36"/>
  <c r="Y36"/>
  <c r="H36"/>
  <c r="W36" s="1"/>
  <c r="E36"/>
  <c r="D36"/>
  <c r="C36"/>
  <c r="B36"/>
  <c r="AE35"/>
  <c r="AD35"/>
  <c r="AC35"/>
  <c r="AB35"/>
  <c r="AA35"/>
  <c r="Z35"/>
  <c r="Y35"/>
  <c r="H35"/>
  <c r="W35" s="1"/>
  <c r="E35"/>
  <c r="D35"/>
  <c r="C35"/>
  <c r="B35"/>
  <c r="AE34"/>
  <c r="AD34"/>
  <c r="AC34"/>
  <c r="AB34"/>
  <c r="AA34"/>
  <c r="Z34"/>
  <c r="Y34"/>
  <c r="H34"/>
  <c r="W34" s="1"/>
  <c r="E34"/>
  <c r="D34"/>
  <c r="C34"/>
  <c r="B34"/>
  <c r="AE33"/>
  <c r="AD33"/>
  <c r="AC33"/>
  <c r="AB33"/>
  <c r="AA33"/>
  <c r="Z33"/>
  <c r="Y33"/>
  <c r="H33"/>
  <c r="W33" s="1"/>
  <c r="E33"/>
  <c r="D33"/>
  <c r="C33"/>
  <c r="B33"/>
  <c r="AE32"/>
  <c r="AD32"/>
  <c r="AC32"/>
  <c r="AB32"/>
  <c r="AA32"/>
  <c r="Z32"/>
  <c r="Y32"/>
  <c r="H32"/>
  <c r="W32" s="1"/>
  <c r="E32"/>
  <c r="D32"/>
  <c r="C32"/>
  <c r="B32"/>
  <c r="AE31"/>
  <c r="AD31"/>
  <c r="AC31"/>
  <c r="AB31"/>
  <c r="AA31"/>
  <c r="Z31"/>
  <c r="Y31"/>
  <c r="H31"/>
  <c r="W31" s="1"/>
  <c r="E31"/>
  <c r="D31"/>
  <c r="C31"/>
  <c r="B31"/>
  <c r="AE30"/>
  <c r="AD30"/>
  <c r="AC30"/>
  <c r="AB30"/>
  <c r="AA30"/>
  <c r="Z30"/>
  <c r="Y30"/>
  <c r="H30"/>
  <c r="W30" s="1"/>
  <c r="E30"/>
  <c r="D30"/>
  <c r="C30"/>
  <c r="B30"/>
  <c r="AE29"/>
  <c r="AD29"/>
  <c r="AC29"/>
  <c r="AB29"/>
  <c r="AA29"/>
  <c r="Z29"/>
  <c r="Y29"/>
  <c r="H29"/>
  <c r="W29" s="1"/>
  <c r="E29"/>
  <c r="D29"/>
  <c r="C29"/>
  <c r="B29"/>
  <c r="AE28"/>
  <c r="AD28"/>
  <c r="AC28"/>
  <c r="AB28"/>
  <c r="AA28"/>
  <c r="Z28"/>
  <c r="Y28"/>
  <c r="H28"/>
  <c r="W28" s="1"/>
  <c r="E28"/>
  <c r="D28"/>
  <c r="C28"/>
  <c r="B28"/>
  <c r="AE27"/>
  <c r="AD27"/>
  <c r="AC27"/>
  <c r="AB27"/>
  <c r="AA27"/>
  <c r="Z27"/>
  <c r="Y27"/>
  <c r="H27"/>
  <c r="W27" s="1"/>
  <c r="E27"/>
  <c r="D27"/>
  <c r="C27"/>
  <c r="B27"/>
  <c r="AE26"/>
  <c r="AD26"/>
  <c r="AC26"/>
  <c r="AB26"/>
  <c r="AA26"/>
  <c r="Z26"/>
  <c r="Y26"/>
  <c r="H26"/>
  <c r="W26" s="1"/>
  <c r="E26"/>
  <c r="D26"/>
  <c r="C26"/>
  <c r="B26"/>
  <c r="AE25"/>
  <c r="AD25"/>
  <c r="AC25"/>
  <c r="AB25"/>
  <c r="AA25"/>
  <c r="Z25"/>
  <c r="Y25"/>
  <c r="H25"/>
  <c r="W25" s="1"/>
  <c r="E25"/>
  <c r="D25"/>
  <c r="C25"/>
  <c r="B25"/>
  <c r="AE24"/>
  <c r="AD24"/>
  <c r="AC24"/>
  <c r="AB24"/>
  <c r="AA24"/>
  <c r="Z24"/>
  <c r="Y24"/>
  <c r="H24"/>
  <c r="W24" s="1"/>
  <c r="E24"/>
  <c r="D24"/>
  <c r="C24"/>
  <c r="B24"/>
  <c r="AE23"/>
  <c r="AD23"/>
  <c r="AC23"/>
  <c r="AB23"/>
  <c r="AA23"/>
  <c r="Z23"/>
  <c r="Y23"/>
  <c r="H23"/>
  <c r="W23" s="1"/>
  <c r="E23"/>
  <c r="D23"/>
  <c r="C23"/>
  <c r="B23"/>
  <c r="AE22"/>
  <c r="AD22"/>
  <c r="AC22"/>
  <c r="AB22"/>
  <c r="AA22"/>
  <c r="Z22"/>
  <c r="Y22"/>
  <c r="W22"/>
  <c r="AI22" s="1"/>
  <c r="E22"/>
  <c r="D22"/>
  <c r="C22"/>
  <c r="B22"/>
  <c r="AE21"/>
  <c r="AE39" s="1"/>
  <c r="AD21"/>
  <c r="AD39" s="1"/>
  <c r="AC21"/>
  <c r="AC39" s="1"/>
  <c r="AB21"/>
  <c r="AB39" s="1"/>
  <c r="AA21"/>
  <c r="AA39" s="1"/>
  <c r="Z21"/>
  <c r="Z39" s="1"/>
  <c r="Y21"/>
  <c r="Y39" s="1"/>
  <c r="H21"/>
  <c r="H39" s="1"/>
  <c r="E21"/>
  <c r="E39" s="1"/>
  <c r="D21"/>
  <c r="D39" s="1"/>
  <c r="C21"/>
  <c r="C39" s="1"/>
  <c r="B21"/>
  <c r="B39" s="1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S20"/>
  <c r="R20"/>
  <c r="Q20"/>
  <c r="P20"/>
  <c r="O20"/>
  <c r="N20"/>
  <c r="M20"/>
  <c r="L20"/>
  <c r="K20"/>
  <c r="J20"/>
  <c r="I20"/>
  <c r="G20"/>
  <c r="F20"/>
  <c r="A20"/>
  <c r="AE19"/>
  <c r="AD19"/>
  <c r="AC19"/>
  <c r="AB19"/>
  <c r="AA19"/>
  <c r="Z19"/>
  <c r="Y19"/>
  <c r="H19"/>
  <c r="W19" s="1"/>
  <c r="E19"/>
  <c r="D19"/>
  <c r="C19"/>
  <c r="B19"/>
  <c r="AE18"/>
  <c r="AD18"/>
  <c r="AC18"/>
  <c r="AB18"/>
  <c r="AA18"/>
  <c r="Z18"/>
  <c r="Y18"/>
  <c r="H18"/>
  <c r="W18" s="1"/>
  <c r="E18"/>
  <c r="D18"/>
  <c r="C18"/>
  <c r="B18"/>
  <c r="AE17"/>
  <c r="AD17"/>
  <c r="AC17"/>
  <c r="AB17"/>
  <c r="AA17"/>
  <c r="Z17"/>
  <c r="Y17"/>
  <c r="H17"/>
  <c r="W17" s="1"/>
  <c r="E17"/>
  <c r="D17"/>
  <c r="C17"/>
  <c r="B17"/>
  <c r="AE16"/>
  <c r="AD16"/>
  <c r="AC16"/>
  <c r="AB16"/>
  <c r="AA16"/>
  <c r="Z16"/>
  <c r="Y16"/>
  <c r="H16"/>
  <c r="W16" s="1"/>
  <c r="E16"/>
  <c r="D16"/>
  <c r="C16"/>
  <c r="B16"/>
  <c r="AE15"/>
  <c r="AD15"/>
  <c r="AC15"/>
  <c r="AB15"/>
  <c r="AA15"/>
  <c r="Z15"/>
  <c r="Y15"/>
  <c r="H15"/>
  <c r="W15" s="1"/>
  <c r="E15"/>
  <c r="D15"/>
  <c r="C15"/>
  <c r="B15"/>
  <c r="AE14"/>
  <c r="AD14"/>
  <c r="AC14"/>
  <c r="AB14"/>
  <c r="AA14"/>
  <c r="Z14"/>
  <c r="Y14"/>
  <c r="H14"/>
  <c r="W14" s="1"/>
  <c r="E14"/>
  <c r="D14"/>
  <c r="C14"/>
  <c r="B14"/>
  <c r="AE13"/>
  <c r="AD13"/>
  <c r="AC13"/>
  <c r="AB13"/>
  <c r="AA13"/>
  <c r="Z13"/>
  <c r="Y13"/>
  <c r="H13"/>
  <c r="W13" s="1"/>
  <c r="E13"/>
  <c r="D13"/>
  <c r="C13"/>
  <c r="B13"/>
  <c r="AE12"/>
  <c r="AD12"/>
  <c r="AC12"/>
  <c r="AB12"/>
  <c r="AA12"/>
  <c r="Z12"/>
  <c r="Y12"/>
  <c r="H12"/>
  <c r="W12" s="1"/>
  <c r="E12"/>
  <c r="D12"/>
  <c r="C12"/>
  <c r="B12"/>
  <c r="AE11"/>
  <c r="AD11"/>
  <c r="AC11"/>
  <c r="AB11"/>
  <c r="AA11"/>
  <c r="Z11"/>
  <c r="Y11"/>
  <c r="H11"/>
  <c r="W11" s="1"/>
  <c r="E11"/>
  <c r="D11"/>
  <c r="C11"/>
  <c r="B11"/>
  <c r="AE10"/>
  <c r="AD10"/>
  <c r="AC10"/>
  <c r="AB10"/>
  <c r="AA10"/>
  <c r="Z10"/>
  <c r="Y10"/>
  <c r="H10"/>
  <c r="W10" s="1"/>
  <c r="E10"/>
  <c r="D10"/>
  <c r="C10"/>
  <c r="B10"/>
  <c r="AE9"/>
  <c r="AD9"/>
  <c r="AC9"/>
  <c r="AB9"/>
  <c r="AA9"/>
  <c r="Z9"/>
  <c r="Y9"/>
  <c r="H9"/>
  <c r="W9" s="1"/>
  <c r="E9"/>
  <c r="D9"/>
  <c r="C9"/>
  <c r="B9"/>
  <c r="AE8"/>
  <c r="AD8"/>
  <c r="AC8"/>
  <c r="AB8"/>
  <c r="AA8"/>
  <c r="Z8"/>
  <c r="Y8"/>
  <c r="H8"/>
  <c r="W8" s="1"/>
  <c r="E8"/>
  <c r="D8"/>
  <c r="C8"/>
  <c r="B8"/>
  <c r="AE7"/>
  <c r="AD7"/>
  <c r="AC7"/>
  <c r="AB7"/>
  <c r="AA7"/>
  <c r="Z7"/>
  <c r="Y7"/>
  <c r="H7"/>
  <c r="W7" s="1"/>
  <c r="E7"/>
  <c r="D7"/>
  <c r="C7"/>
  <c r="B7"/>
  <c r="AE6"/>
  <c r="AD6"/>
  <c r="AC6"/>
  <c r="AB6"/>
  <c r="AA6"/>
  <c r="Z6"/>
  <c r="Y6"/>
  <c r="H6"/>
  <c r="W6" s="1"/>
  <c r="E6"/>
  <c r="D6"/>
  <c r="C6"/>
  <c r="B6"/>
  <c r="AE5"/>
  <c r="AD5"/>
  <c r="AC5"/>
  <c r="AB5"/>
  <c r="AA5"/>
  <c r="Z5"/>
  <c r="Y5"/>
  <c r="H5"/>
  <c r="W5" s="1"/>
  <c r="E5"/>
  <c r="D5"/>
  <c r="C5"/>
  <c r="B5"/>
  <c r="AE4"/>
  <c r="AE20" s="1"/>
  <c r="AD4"/>
  <c r="AD20" s="1"/>
  <c r="AC4"/>
  <c r="AB4"/>
  <c r="AB20" s="1"/>
  <c r="AA4"/>
  <c r="AA20" s="1"/>
  <c r="Z4"/>
  <c r="Z20" s="1"/>
  <c r="Y4"/>
  <c r="H4"/>
  <c r="H20" s="1"/>
  <c r="E4"/>
  <c r="E20" s="1"/>
  <c r="D4"/>
  <c r="D20" s="1"/>
  <c r="C4"/>
  <c r="C20" s="1"/>
  <c r="B4"/>
  <c r="B20" s="1"/>
  <c r="BD8" i="40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T8"/>
  <c r="S8"/>
  <c r="R8"/>
  <c r="Q8"/>
  <c r="P8"/>
  <c r="O8"/>
  <c r="N8"/>
  <c r="M8"/>
  <c r="L8"/>
  <c r="K8"/>
  <c r="J8"/>
  <c r="H8"/>
  <c r="G8"/>
  <c r="B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F8" s="1"/>
  <c r="AE4"/>
  <c r="AE8" s="1"/>
  <c r="AD4"/>
  <c r="AD8" s="1"/>
  <c r="AC4"/>
  <c r="AC8" s="1"/>
  <c r="AB4"/>
  <c r="AB8" s="1"/>
  <c r="AA4"/>
  <c r="AA8" s="1"/>
  <c r="Z4"/>
  <c r="Z8" s="1"/>
  <c r="I4"/>
  <c r="I8" s="1"/>
  <c r="F4"/>
  <c r="F8" s="1"/>
  <c r="E4"/>
  <c r="E8" s="1"/>
  <c r="D4"/>
  <c r="D8" s="1"/>
  <c r="C4"/>
  <c r="C8" s="1"/>
  <c r="AF21" i="39"/>
  <c r="AE21"/>
  <c r="AD21"/>
  <c r="AC21"/>
  <c r="AB21"/>
  <c r="AA21"/>
  <c r="Z21"/>
  <c r="I21"/>
  <c r="X21" s="1"/>
  <c r="F21"/>
  <c r="E21"/>
  <c r="D21"/>
  <c r="C21"/>
  <c r="AF20"/>
  <c r="AE20"/>
  <c r="AD20"/>
  <c r="AC20"/>
  <c r="AB20"/>
  <c r="AA20"/>
  <c r="Z20"/>
  <c r="I20"/>
  <c r="X20" s="1"/>
  <c r="F20"/>
  <c r="E20"/>
  <c r="D20"/>
  <c r="C20"/>
  <c r="AF19"/>
  <c r="AE19"/>
  <c r="AD19"/>
  <c r="AC19"/>
  <c r="AB19"/>
  <c r="AA19"/>
  <c r="Z19"/>
  <c r="I19"/>
  <c r="X19" s="1"/>
  <c r="F19"/>
  <c r="E19"/>
  <c r="D19"/>
  <c r="C19"/>
  <c r="AF18"/>
  <c r="AE18"/>
  <c r="AD18"/>
  <c r="AC18"/>
  <c r="AB18"/>
  <c r="AA18"/>
  <c r="Z18"/>
  <c r="I18"/>
  <c r="X18" s="1"/>
  <c r="F18"/>
  <c r="E18"/>
  <c r="D18"/>
  <c r="C18"/>
  <c r="AF17"/>
  <c r="AE17"/>
  <c r="AD17"/>
  <c r="AC17"/>
  <c r="AB17"/>
  <c r="AA17"/>
  <c r="Z17"/>
  <c r="I17"/>
  <c r="X17" s="1"/>
  <c r="F17"/>
  <c r="E17"/>
  <c r="D17"/>
  <c r="C17"/>
  <c r="AF16"/>
  <c r="AE16"/>
  <c r="AD16"/>
  <c r="AC16"/>
  <c r="AB16"/>
  <c r="AA16"/>
  <c r="Z16"/>
  <c r="I16"/>
  <c r="X16" s="1"/>
  <c r="F16"/>
  <c r="E16"/>
  <c r="D16"/>
  <c r="C16"/>
  <c r="AF15"/>
  <c r="AE15"/>
  <c r="AD15"/>
  <c r="AC15"/>
  <c r="AB15"/>
  <c r="AA15"/>
  <c r="Z15"/>
  <c r="I15"/>
  <c r="X15" s="1"/>
  <c r="F15"/>
  <c r="E15"/>
  <c r="D15"/>
  <c r="C15"/>
  <c r="AF14"/>
  <c r="AE14"/>
  <c r="AD14"/>
  <c r="AC14"/>
  <c r="AB14"/>
  <c r="AA14"/>
  <c r="Z14"/>
  <c r="I14"/>
  <c r="X14" s="1"/>
  <c r="F14"/>
  <c r="E14"/>
  <c r="D14"/>
  <c r="C14"/>
  <c r="AF13"/>
  <c r="AE13"/>
  <c r="AD13"/>
  <c r="AC13"/>
  <c r="AB13"/>
  <c r="AA13"/>
  <c r="Z13"/>
  <c r="I13"/>
  <c r="X13" s="1"/>
  <c r="F13"/>
  <c r="E13"/>
  <c r="D13"/>
  <c r="C13"/>
  <c r="AF12"/>
  <c r="AE12"/>
  <c r="AD12"/>
  <c r="AC12"/>
  <c r="AB12"/>
  <c r="AA12"/>
  <c r="Z12"/>
  <c r="I12"/>
  <c r="X12" s="1"/>
  <c r="F12"/>
  <c r="E12"/>
  <c r="D12"/>
  <c r="C12"/>
  <c r="AF11"/>
  <c r="AE11"/>
  <c r="AD11"/>
  <c r="AC11"/>
  <c r="AB11"/>
  <c r="AA11"/>
  <c r="Z11"/>
  <c r="I11"/>
  <c r="X11" s="1"/>
  <c r="F11"/>
  <c r="E11"/>
  <c r="D11"/>
  <c r="C11"/>
  <c r="AF10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E4"/>
  <c r="AD4"/>
  <c r="AC4"/>
  <c r="AB4"/>
  <c r="AA4"/>
  <c r="Z4"/>
  <c r="I4"/>
  <c r="F4"/>
  <c r="E4"/>
  <c r="D4"/>
  <c r="C4"/>
  <c r="AF10" i="38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E4"/>
  <c r="AD4"/>
  <c r="AC4"/>
  <c r="AB4"/>
  <c r="AA4"/>
  <c r="Z4"/>
  <c r="I4"/>
  <c r="F4"/>
  <c r="E4"/>
  <c r="D4"/>
  <c r="C4"/>
  <c r="BD11" i="37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T11"/>
  <c r="S11"/>
  <c r="R11"/>
  <c r="Q11"/>
  <c r="P11"/>
  <c r="O11"/>
  <c r="N11"/>
  <c r="M11"/>
  <c r="L11"/>
  <c r="K11"/>
  <c r="J11"/>
  <c r="H11"/>
  <c r="G11"/>
  <c r="B11"/>
  <c r="AF10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F11" s="1"/>
  <c r="AE4"/>
  <c r="AE11" s="1"/>
  <c r="AD4"/>
  <c r="AD11" s="1"/>
  <c r="AC4"/>
  <c r="AC11" s="1"/>
  <c r="AB4"/>
  <c r="AB11" s="1"/>
  <c r="AA4"/>
  <c r="AA11" s="1"/>
  <c r="Z4"/>
  <c r="Z11" s="1"/>
  <c r="I4"/>
  <c r="I11" s="1"/>
  <c r="F4"/>
  <c r="F11" s="1"/>
  <c r="E4"/>
  <c r="E11" s="1"/>
  <c r="D4"/>
  <c r="D11" s="1"/>
  <c r="C4"/>
  <c r="C11" s="1"/>
  <c r="BD10" i="36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T10"/>
  <c r="S10"/>
  <c r="R10"/>
  <c r="Q10"/>
  <c r="P10"/>
  <c r="O10"/>
  <c r="N10"/>
  <c r="M10"/>
  <c r="L10"/>
  <c r="K10"/>
  <c r="J10"/>
  <c r="H10"/>
  <c r="G10"/>
  <c r="B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F10" s="1"/>
  <c r="AE4"/>
  <c r="AE10" s="1"/>
  <c r="AD4"/>
  <c r="AD10" s="1"/>
  <c r="AC4"/>
  <c r="AC10" s="1"/>
  <c r="AB4"/>
  <c r="AB10" s="1"/>
  <c r="AA4"/>
  <c r="AA10" s="1"/>
  <c r="Z4"/>
  <c r="Z10" s="1"/>
  <c r="I4"/>
  <c r="I10" s="1"/>
  <c r="F4"/>
  <c r="F10" s="1"/>
  <c r="E4"/>
  <c r="E10" s="1"/>
  <c r="D4"/>
  <c r="D10" s="1"/>
  <c r="C4"/>
  <c r="C10" s="1"/>
  <c r="BC15" i="35"/>
  <c r="BB15"/>
  <c r="BA15"/>
  <c r="AZ15"/>
  <c r="AY15"/>
  <c r="AX15"/>
  <c r="AW15"/>
  <c r="AV15"/>
  <c r="AU15"/>
  <c r="AT15"/>
  <c r="AS15"/>
  <c r="AR15"/>
  <c r="AQ15"/>
  <c r="AP15"/>
  <c r="AO15"/>
  <c r="AN15"/>
  <c r="AM15"/>
  <c r="V15"/>
  <c r="U15"/>
  <c r="T15"/>
  <c r="S15"/>
  <c r="R15"/>
  <c r="Q15"/>
  <c r="P15"/>
  <c r="O15"/>
  <c r="N15"/>
  <c r="M15"/>
  <c r="L15"/>
  <c r="K15"/>
  <c r="J15"/>
  <c r="I15"/>
  <c r="AL13"/>
  <c r="AK13"/>
  <c r="AJ13"/>
  <c r="AI13"/>
  <c r="AH13"/>
  <c r="AG13"/>
  <c r="AF13"/>
  <c r="AE13"/>
  <c r="AD13"/>
  <c r="AC13"/>
  <c r="BD13" s="1"/>
  <c r="Z13"/>
  <c r="Y13"/>
  <c r="X13"/>
  <c r="W13"/>
  <c r="H13"/>
  <c r="G13"/>
  <c r="F13"/>
  <c r="E13"/>
  <c r="D13"/>
  <c r="C13"/>
  <c r="AB13" s="1"/>
  <c r="BE13" s="1"/>
  <c r="AL12"/>
  <c r="AK12"/>
  <c r="AJ12"/>
  <c r="AI12"/>
  <c r="AH12"/>
  <c r="AG12"/>
  <c r="AF12"/>
  <c r="AE12"/>
  <c r="AD12"/>
  <c r="AC12"/>
  <c r="BD12" s="1"/>
  <c r="Z12"/>
  <c r="Y12"/>
  <c r="X12"/>
  <c r="W12"/>
  <c r="H12"/>
  <c r="G12"/>
  <c r="F12"/>
  <c r="E12"/>
  <c r="D12"/>
  <c r="C12"/>
  <c r="AB12" s="1"/>
  <c r="BE12" s="1"/>
  <c r="AL11"/>
  <c r="AK11"/>
  <c r="AJ11"/>
  <c r="AI11"/>
  <c r="AH11"/>
  <c r="AG11"/>
  <c r="AF11"/>
  <c r="AE11"/>
  <c r="AD11"/>
  <c r="AC11"/>
  <c r="BD11" s="1"/>
  <c r="Z11"/>
  <c r="Y11"/>
  <c r="X11"/>
  <c r="W11"/>
  <c r="H11"/>
  <c r="G11"/>
  <c r="F11"/>
  <c r="E11"/>
  <c r="D11"/>
  <c r="C11"/>
  <c r="AB11" s="1"/>
  <c r="BE11" s="1"/>
  <c r="AL10"/>
  <c r="AK10"/>
  <c r="AJ10"/>
  <c r="AI10"/>
  <c r="AH10"/>
  <c r="AG10"/>
  <c r="AF10"/>
  <c r="AE10"/>
  <c r="AD10"/>
  <c r="AC10"/>
  <c r="BD10" s="1"/>
  <c r="Z10"/>
  <c r="Y10"/>
  <c r="X10"/>
  <c r="W10"/>
  <c r="H10"/>
  <c r="G10"/>
  <c r="F10"/>
  <c r="E10"/>
  <c r="D10"/>
  <c r="C10"/>
  <c r="AB10" s="1"/>
  <c r="BE10" s="1"/>
  <c r="AL9"/>
  <c r="AK9"/>
  <c r="AJ9"/>
  <c r="AI9"/>
  <c r="AH9"/>
  <c r="AG9"/>
  <c r="AF9"/>
  <c r="AE9"/>
  <c r="AD9"/>
  <c r="AC9"/>
  <c r="BD9" s="1"/>
  <c r="Z9"/>
  <c r="Y9"/>
  <c r="X9"/>
  <c r="W9"/>
  <c r="H9"/>
  <c r="G9"/>
  <c r="F9"/>
  <c r="E9"/>
  <c r="D9"/>
  <c r="C9"/>
  <c r="AB9" s="1"/>
  <c r="BE9" s="1"/>
  <c r="AL8"/>
  <c r="AK8"/>
  <c r="AJ8"/>
  <c r="AI8"/>
  <c r="AH8"/>
  <c r="AG8"/>
  <c r="AF8"/>
  <c r="AE8"/>
  <c r="AD8"/>
  <c r="AC8"/>
  <c r="BD8" s="1"/>
  <c r="Z8"/>
  <c r="Y8"/>
  <c r="X8"/>
  <c r="W8"/>
  <c r="H8"/>
  <c r="G8"/>
  <c r="F8"/>
  <c r="E8"/>
  <c r="D8"/>
  <c r="C8"/>
  <c r="AB8" s="1"/>
  <c r="BE8" s="1"/>
  <c r="AH7"/>
  <c r="AG7"/>
  <c r="AF7"/>
  <c r="AE7"/>
  <c r="AD7"/>
  <c r="AC7"/>
  <c r="BD7" s="1"/>
  <c r="Z7"/>
  <c r="Y7"/>
  <c r="X7"/>
  <c r="W7"/>
  <c r="H7"/>
  <c r="G7"/>
  <c r="F7"/>
  <c r="E7"/>
  <c r="D7"/>
  <c r="C7"/>
  <c r="AB7" s="1"/>
  <c r="BE7" s="1"/>
  <c r="AL6"/>
  <c r="AK6"/>
  <c r="AJ6"/>
  <c r="AI6"/>
  <c r="AH6"/>
  <c r="AG6"/>
  <c r="AF6"/>
  <c r="AE6"/>
  <c r="AD6"/>
  <c r="AC6"/>
  <c r="BD6" s="1"/>
  <c r="Z6"/>
  <c r="Y6"/>
  <c r="X6"/>
  <c r="W6"/>
  <c r="H6"/>
  <c r="G6"/>
  <c r="F6"/>
  <c r="E6"/>
  <c r="D6"/>
  <c r="C6"/>
  <c r="AB6" s="1"/>
  <c r="BE6" s="1"/>
  <c r="AL5"/>
  <c r="AK5"/>
  <c r="AJ5"/>
  <c r="AI5"/>
  <c r="AH5"/>
  <c r="AG5"/>
  <c r="AF5"/>
  <c r="AE5"/>
  <c r="AD5"/>
  <c r="AC5"/>
  <c r="BD5" s="1"/>
  <c r="Z5"/>
  <c r="Y5"/>
  <c r="X5"/>
  <c r="W5"/>
  <c r="H5"/>
  <c r="G5"/>
  <c r="F5"/>
  <c r="E5"/>
  <c r="D5"/>
  <c r="C5"/>
  <c r="AB5" s="1"/>
  <c r="BE5" s="1"/>
  <c r="AL4"/>
  <c r="AK4"/>
  <c r="AJ4"/>
  <c r="AI4"/>
  <c r="AH4"/>
  <c r="AG4"/>
  <c r="AF4"/>
  <c r="AE4"/>
  <c r="AD4"/>
  <c r="AC4"/>
  <c r="Z4"/>
  <c r="Y4"/>
  <c r="X4"/>
  <c r="W4"/>
  <c r="H4"/>
  <c r="G4"/>
  <c r="F4"/>
  <c r="E4"/>
  <c r="D4"/>
  <c r="C4"/>
  <c r="AB4" s="1"/>
  <c r="C14" i="3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14"/>
  <c r="C12" i="33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12"/>
  <c r="AL13" i="34"/>
  <c r="AK13"/>
  <c r="AJ13"/>
  <c r="AI13"/>
  <c r="AH13"/>
  <c r="AG13"/>
  <c r="AF13"/>
  <c r="AE13"/>
  <c r="AD13"/>
  <c r="AC13"/>
  <c r="BD13" s="1"/>
  <c r="Z13"/>
  <c r="Y13"/>
  <c r="X13"/>
  <c r="W13"/>
  <c r="H13"/>
  <c r="G13"/>
  <c r="F13"/>
  <c r="E13"/>
  <c r="D13"/>
  <c r="C13"/>
  <c r="AB13" s="1"/>
  <c r="BE13" s="1"/>
  <c r="AL12"/>
  <c r="AK12"/>
  <c r="AJ12"/>
  <c r="AI12"/>
  <c r="AH12"/>
  <c r="AG12"/>
  <c r="AF12"/>
  <c r="AE12"/>
  <c r="AD12"/>
  <c r="AC12"/>
  <c r="BD12" s="1"/>
  <c r="Z12"/>
  <c r="Y12"/>
  <c r="X12"/>
  <c r="W12"/>
  <c r="H12"/>
  <c r="G12"/>
  <c r="F12"/>
  <c r="E12"/>
  <c r="D12"/>
  <c r="C12"/>
  <c r="AB12" s="1"/>
  <c r="BE12" s="1"/>
  <c r="AL11"/>
  <c r="AK11"/>
  <c r="AJ11"/>
  <c r="AI11"/>
  <c r="AH11"/>
  <c r="AG11"/>
  <c r="AF11"/>
  <c r="AE11"/>
  <c r="AD11"/>
  <c r="AC11"/>
  <c r="BD11" s="1"/>
  <c r="Z11"/>
  <c r="Y11"/>
  <c r="X11"/>
  <c r="W11"/>
  <c r="H11"/>
  <c r="G11"/>
  <c r="F11"/>
  <c r="E11"/>
  <c r="D11"/>
  <c r="C11"/>
  <c r="AB11" s="1"/>
  <c r="BE11" s="1"/>
  <c r="AL10"/>
  <c r="AK10"/>
  <c r="AJ10"/>
  <c r="AI10"/>
  <c r="AH10"/>
  <c r="AG10"/>
  <c r="AF10"/>
  <c r="AE10"/>
  <c r="AD10"/>
  <c r="AC10"/>
  <c r="BD10" s="1"/>
  <c r="Z10"/>
  <c r="Y10"/>
  <c r="X10"/>
  <c r="W10"/>
  <c r="H10"/>
  <c r="G10"/>
  <c r="F10"/>
  <c r="E10"/>
  <c r="D10"/>
  <c r="C10"/>
  <c r="AB10" s="1"/>
  <c r="BE10" s="1"/>
  <c r="AL9"/>
  <c r="AK9"/>
  <c r="AJ9"/>
  <c r="AI9"/>
  <c r="AH9"/>
  <c r="AG9"/>
  <c r="AF9"/>
  <c r="AE9"/>
  <c r="AD9"/>
  <c r="AC9"/>
  <c r="BD9" s="1"/>
  <c r="Z9"/>
  <c r="Y9"/>
  <c r="X9"/>
  <c r="W9"/>
  <c r="H9"/>
  <c r="G9"/>
  <c r="F9"/>
  <c r="E9"/>
  <c r="D9"/>
  <c r="C9"/>
  <c r="AB9" s="1"/>
  <c r="BE9" s="1"/>
  <c r="AL8"/>
  <c r="AK8"/>
  <c r="AJ8"/>
  <c r="AI8"/>
  <c r="AH8"/>
  <c r="AG8"/>
  <c r="AF8"/>
  <c r="AE8"/>
  <c r="AD8"/>
  <c r="AC8"/>
  <c r="BD8" s="1"/>
  <c r="Z8"/>
  <c r="Y8"/>
  <c r="X8"/>
  <c r="W8"/>
  <c r="H8"/>
  <c r="G8"/>
  <c r="F8"/>
  <c r="E8"/>
  <c r="D8"/>
  <c r="C8"/>
  <c r="AB8" s="1"/>
  <c r="BE8" s="1"/>
  <c r="AH7"/>
  <c r="AG7"/>
  <c r="AF7"/>
  <c r="AE7"/>
  <c r="AD7"/>
  <c r="AC7"/>
  <c r="BD7" s="1"/>
  <c r="Z7"/>
  <c r="Y7"/>
  <c r="X7"/>
  <c r="W7"/>
  <c r="H7"/>
  <c r="G7"/>
  <c r="F7"/>
  <c r="E7"/>
  <c r="D7"/>
  <c r="C7"/>
  <c r="AB7" s="1"/>
  <c r="BE7" s="1"/>
  <c r="AL6"/>
  <c r="AK6"/>
  <c r="AJ6"/>
  <c r="AI6"/>
  <c r="AH6"/>
  <c r="AG6"/>
  <c r="AF6"/>
  <c r="AE6"/>
  <c r="AD6"/>
  <c r="AC6"/>
  <c r="BD6" s="1"/>
  <c r="Z6"/>
  <c r="Y6"/>
  <c r="X6"/>
  <c r="W6"/>
  <c r="H6"/>
  <c r="G6"/>
  <c r="F6"/>
  <c r="E6"/>
  <c r="D6"/>
  <c r="C6"/>
  <c r="AB6" s="1"/>
  <c r="BE6" s="1"/>
  <c r="AL5"/>
  <c r="AK5"/>
  <c r="AJ5"/>
  <c r="AI5"/>
  <c r="AH5"/>
  <c r="AG5"/>
  <c r="AF5"/>
  <c r="AE5"/>
  <c r="AD5"/>
  <c r="AC5"/>
  <c r="BD5" s="1"/>
  <c r="Z5"/>
  <c r="Y5"/>
  <c r="X5"/>
  <c r="W5"/>
  <c r="H5"/>
  <c r="G5"/>
  <c r="F5"/>
  <c r="E5"/>
  <c r="D5"/>
  <c r="C5"/>
  <c r="AB5" s="1"/>
  <c r="BE5" s="1"/>
  <c r="AL4"/>
  <c r="AK4"/>
  <c r="AJ4"/>
  <c r="AI4"/>
  <c r="AH4"/>
  <c r="AG4"/>
  <c r="AF4"/>
  <c r="AE4"/>
  <c r="AD4"/>
  <c r="AC4"/>
  <c r="BD4" s="1"/>
  <c r="Z4"/>
  <c r="Y4"/>
  <c r="X4"/>
  <c r="W4"/>
  <c r="H4"/>
  <c r="G4"/>
  <c r="F4"/>
  <c r="E4"/>
  <c r="D4"/>
  <c r="C4"/>
  <c r="C15" i="24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15"/>
  <c r="BC54" i="32"/>
  <c r="BB54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S54"/>
  <c r="R54"/>
  <c r="Q54"/>
  <c r="P54"/>
  <c r="O54"/>
  <c r="N54"/>
  <c r="M54"/>
  <c r="L54"/>
  <c r="K54"/>
  <c r="J54"/>
  <c r="I54"/>
  <c r="G54"/>
  <c r="F54"/>
  <c r="A54"/>
  <c r="AE53"/>
  <c r="AD53"/>
  <c r="AC53"/>
  <c r="AB53"/>
  <c r="AA53"/>
  <c r="Z53"/>
  <c r="Y53"/>
  <c r="H53"/>
  <c r="W53" s="1"/>
  <c r="E53"/>
  <c r="D53"/>
  <c r="C53"/>
  <c r="B53"/>
  <c r="AE52"/>
  <c r="AD52"/>
  <c r="AC52"/>
  <c r="AB52"/>
  <c r="AA52"/>
  <c r="Z52"/>
  <c r="Y52"/>
  <c r="H52"/>
  <c r="W52" s="1"/>
  <c r="E52"/>
  <c r="D52"/>
  <c r="C52"/>
  <c r="B52"/>
  <c r="AE51"/>
  <c r="AD51"/>
  <c r="AC51"/>
  <c r="AB51"/>
  <c r="AA51"/>
  <c r="Z51"/>
  <c r="Y51"/>
  <c r="H51"/>
  <c r="W51" s="1"/>
  <c r="E51"/>
  <c r="D51"/>
  <c r="C51"/>
  <c r="B51"/>
  <c r="AE50"/>
  <c r="AD50"/>
  <c r="AC50"/>
  <c r="AB50"/>
  <c r="AA50"/>
  <c r="Z50"/>
  <c r="Y50"/>
  <c r="H50"/>
  <c r="W50" s="1"/>
  <c r="E50"/>
  <c r="D50"/>
  <c r="C50"/>
  <c r="B50"/>
  <c r="AE49"/>
  <c r="AD49"/>
  <c r="AC49"/>
  <c r="AB49"/>
  <c r="AA49"/>
  <c r="Z49"/>
  <c r="Y49"/>
  <c r="H49"/>
  <c r="W49" s="1"/>
  <c r="E49"/>
  <c r="D49"/>
  <c r="C49"/>
  <c r="B49"/>
  <c r="AE48"/>
  <c r="AD48"/>
  <c r="AC48"/>
  <c r="AB48"/>
  <c r="AA48"/>
  <c r="Z48"/>
  <c r="Y48"/>
  <c r="H48"/>
  <c r="W48" s="1"/>
  <c r="E48"/>
  <c r="D48"/>
  <c r="C48"/>
  <c r="B48"/>
  <c r="AE47"/>
  <c r="AD47"/>
  <c r="AC47"/>
  <c r="AB47"/>
  <c r="AA47"/>
  <c r="Z47"/>
  <c r="Y47"/>
  <c r="H47"/>
  <c r="W47" s="1"/>
  <c r="E47"/>
  <c r="D47"/>
  <c r="C47"/>
  <c r="B47"/>
  <c r="AE46"/>
  <c r="AD46"/>
  <c r="AC46"/>
  <c r="AB46"/>
  <c r="AA46"/>
  <c r="Z46"/>
  <c r="Y46"/>
  <c r="H46"/>
  <c r="W46" s="1"/>
  <c r="E46"/>
  <c r="D46"/>
  <c r="C46"/>
  <c r="B46"/>
  <c r="AE45"/>
  <c r="AD45"/>
  <c r="AC45"/>
  <c r="AB45"/>
  <c r="AA45"/>
  <c r="Z45"/>
  <c r="Y45"/>
  <c r="H45"/>
  <c r="W45" s="1"/>
  <c r="E45"/>
  <c r="D45"/>
  <c r="C45"/>
  <c r="B45"/>
  <c r="AE44"/>
  <c r="AD44"/>
  <c r="AC44"/>
  <c r="AB44"/>
  <c r="AA44"/>
  <c r="Z44"/>
  <c r="Y44"/>
  <c r="H44"/>
  <c r="W44" s="1"/>
  <c r="E44"/>
  <c r="D44"/>
  <c r="C44"/>
  <c r="B44"/>
  <c r="AE43"/>
  <c r="AD43"/>
  <c r="AC43"/>
  <c r="AB43"/>
  <c r="AA43"/>
  <c r="Z43"/>
  <c r="Y43"/>
  <c r="H43"/>
  <c r="W43" s="1"/>
  <c r="E43"/>
  <c r="D43"/>
  <c r="C43"/>
  <c r="B43"/>
  <c r="AE42"/>
  <c r="AD42"/>
  <c r="AC42"/>
  <c r="AB42"/>
  <c r="AA42"/>
  <c r="Z42"/>
  <c r="Y42"/>
  <c r="H42"/>
  <c r="W42" s="1"/>
  <c r="E42"/>
  <c r="D42"/>
  <c r="C42"/>
  <c r="B42"/>
  <c r="AE41"/>
  <c r="AD41"/>
  <c r="AC41"/>
  <c r="AB41"/>
  <c r="AA41"/>
  <c r="Z41"/>
  <c r="Y41"/>
  <c r="H41"/>
  <c r="W41" s="1"/>
  <c r="E41"/>
  <c r="D41"/>
  <c r="C41"/>
  <c r="B41"/>
  <c r="AE40"/>
  <c r="AE54" s="1"/>
  <c r="AD40"/>
  <c r="AD54" s="1"/>
  <c r="AC40"/>
  <c r="AC54" s="1"/>
  <c r="AB40"/>
  <c r="AB54" s="1"/>
  <c r="AA40"/>
  <c r="AA54" s="1"/>
  <c r="Z40"/>
  <c r="Z54" s="1"/>
  <c r="Y40"/>
  <c r="Y54" s="1"/>
  <c r="H40"/>
  <c r="H54" s="1"/>
  <c r="E40"/>
  <c r="E54" s="1"/>
  <c r="D40"/>
  <c r="D54" s="1"/>
  <c r="C40"/>
  <c r="C54" s="1"/>
  <c r="B40"/>
  <c r="B54" s="1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S39"/>
  <c r="R39"/>
  <c r="Q39"/>
  <c r="P39"/>
  <c r="O39"/>
  <c r="N39"/>
  <c r="M39"/>
  <c r="L39"/>
  <c r="K39"/>
  <c r="J39"/>
  <c r="I39"/>
  <c r="G39"/>
  <c r="F39"/>
  <c r="A39"/>
  <c r="AE38"/>
  <c r="AD38"/>
  <c r="AC38"/>
  <c r="AB38"/>
  <c r="AA38"/>
  <c r="Z38"/>
  <c r="Y38"/>
  <c r="H38"/>
  <c r="W38" s="1"/>
  <c r="E38"/>
  <c r="D38"/>
  <c r="C38"/>
  <c r="B38"/>
  <c r="AE37"/>
  <c r="AD37"/>
  <c r="AC37"/>
  <c r="AB37"/>
  <c r="AA37"/>
  <c r="Z37"/>
  <c r="Y37"/>
  <c r="H37"/>
  <c r="W37" s="1"/>
  <c r="E37"/>
  <c r="D37"/>
  <c r="C37"/>
  <c r="B37"/>
  <c r="AE36"/>
  <c r="AD36"/>
  <c r="AC36"/>
  <c r="AB36"/>
  <c r="AA36"/>
  <c r="Z36"/>
  <c r="Y36"/>
  <c r="H36"/>
  <c r="W36" s="1"/>
  <c r="E36"/>
  <c r="D36"/>
  <c r="C36"/>
  <c r="B36"/>
  <c r="AE35"/>
  <c r="AD35"/>
  <c r="AC35"/>
  <c r="AB35"/>
  <c r="AA35"/>
  <c r="Z35"/>
  <c r="Y35"/>
  <c r="H35"/>
  <c r="W35" s="1"/>
  <c r="E35"/>
  <c r="D35"/>
  <c r="C35"/>
  <c r="B35"/>
  <c r="AE34"/>
  <c r="AD34"/>
  <c r="AC34"/>
  <c r="AB34"/>
  <c r="AA34"/>
  <c r="Z34"/>
  <c r="Y34"/>
  <c r="H34"/>
  <c r="W34" s="1"/>
  <c r="E34"/>
  <c r="D34"/>
  <c r="C34"/>
  <c r="B34"/>
  <c r="AE33"/>
  <c r="AD33"/>
  <c r="AC33"/>
  <c r="AB33"/>
  <c r="AA33"/>
  <c r="Z33"/>
  <c r="Y33"/>
  <c r="H33"/>
  <c r="W33" s="1"/>
  <c r="E33"/>
  <c r="D33"/>
  <c r="C33"/>
  <c r="B33"/>
  <c r="AE32"/>
  <c r="AD32"/>
  <c r="AC32"/>
  <c r="AB32"/>
  <c r="AA32"/>
  <c r="Z32"/>
  <c r="Y32"/>
  <c r="H32"/>
  <c r="W32" s="1"/>
  <c r="E32"/>
  <c r="D32"/>
  <c r="C32"/>
  <c r="B32"/>
  <c r="AE31"/>
  <c r="AD31"/>
  <c r="AC31"/>
  <c r="AB31"/>
  <c r="AA31"/>
  <c r="Z31"/>
  <c r="Y31"/>
  <c r="H31"/>
  <c r="W31" s="1"/>
  <c r="E31"/>
  <c r="D31"/>
  <c r="C31"/>
  <c r="B31"/>
  <c r="AE30"/>
  <c r="AD30"/>
  <c r="AC30"/>
  <c r="AB30"/>
  <c r="AA30"/>
  <c r="Z30"/>
  <c r="Y30"/>
  <c r="H30"/>
  <c r="W30" s="1"/>
  <c r="E30"/>
  <c r="D30"/>
  <c r="C30"/>
  <c r="B30"/>
  <c r="AE29"/>
  <c r="AD29"/>
  <c r="AC29"/>
  <c r="AB29"/>
  <c r="AA29"/>
  <c r="Z29"/>
  <c r="Y29"/>
  <c r="H29"/>
  <c r="W29" s="1"/>
  <c r="E29"/>
  <c r="D29"/>
  <c r="C29"/>
  <c r="B29"/>
  <c r="AE28"/>
  <c r="AD28"/>
  <c r="AC28"/>
  <c r="AB28"/>
  <c r="AA28"/>
  <c r="Z28"/>
  <c r="Y28"/>
  <c r="H28"/>
  <c r="W28" s="1"/>
  <c r="E28"/>
  <c r="D28"/>
  <c r="C28"/>
  <c r="B28"/>
  <c r="AE27"/>
  <c r="AD27"/>
  <c r="AC27"/>
  <c r="AB27"/>
  <c r="AA27"/>
  <c r="Z27"/>
  <c r="Y27"/>
  <c r="H27"/>
  <c r="W27" s="1"/>
  <c r="E27"/>
  <c r="D27"/>
  <c r="C27"/>
  <c r="B27"/>
  <c r="AE26"/>
  <c r="AD26"/>
  <c r="AC26"/>
  <c r="AB26"/>
  <c r="AA26"/>
  <c r="Z26"/>
  <c r="Y26"/>
  <c r="H26"/>
  <c r="W26" s="1"/>
  <c r="E26"/>
  <c r="D26"/>
  <c r="C26"/>
  <c r="B26"/>
  <c r="AE25"/>
  <c r="AD25"/>
  <c r="AC25"/>
  <c r="AB25"/>
  <c r="AA25"/>
  <c r="Z25"/>
  <c r="Y25"/>
  <c r="H25"/>
  <c r="W25" s="1"/>
  <c r="E25"/>
  <c r="D25"/>
  <c r="C25"/>
  <c r="B25"/>
  <c r="AE24"/>
  <c r="AD24"/>
  <c r="AC24"/>
  <c r="AB24"/>
  <c r="AA24"/>
  <c r="Z24"/>
  <c r="Y24"/>
  <c r="H24"/>
  <c r="W24" s="1"/>
  <c r="E24"/>
  <c r="D24"/>
  <c r="C24"/>
  <c r="B24"/>
  <c r="AE23"/>
  <c r="AD23"/>
  <c r="AC23"/>
  <c r="AB23"/>
  <c r="AA23"/>
  <c r="Z23"/>
  <c r="Y23"/>
  <c r="H23"/>
  <c r="W23" s="1"/>
  <c r="E23"/>
  <c r="D23"/>
  <c r="C23"/>
  <c r="B23"/>
  <c r="AE22"/>
  <c r="AD22"/>
  <c r="AC22"/>
  <c r="AB22"/>
  <c r="AA22"/>
  <c r="Z22"/>
  <c r="Y22"/>
  <c r="W22"/>
  <c r="AI22" s="1"/>
  <c r="E22"/>
  <c r="D22"/>
  <c r="C22"/>
  <c r="B22"/>
  <c r="AE21"/>
  <c r="AE39" s="1"/>
  <c r="AD21"/>
  <c r="AD39" s="1"/>
  <c r="AC21"/>
  <c r="AC39" s="1"/>
  <c r="AB21"/>
  <c r="AB39" s="1"/>
  <c r="AA21"/>
  <c r="AA39" s="1"/>
  <c r="Z21"/>
  <c r="Z39" s="1"/>
  <c r="Y21"/>
  <c r="Y39" s="1"/>
  <c r="H21"/>
  <c r="H39" s="1"/>
  <c r="E21"/>
  <c r="E39" s="1"/>
  <c r="D21"/>
  <c r="D39" s="1"/>
  <c r="C21"/>
  <c r="C39" s="1"/>
  <c r="B21"/>
  <c r="B39" s="1"/>
  <c r="BC20"/>
  <c r="BB20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S20"/>
  <c r="R20"/>
  <c r="Q20"/>
  <c r="P20"/>
  <c r="O20"/>
  <c r="N20"/>
  <c r="M20"/>
  <c r="L20"/>
  <c r="K20"/>
  <c r="J20"/>
  <c r="I20"/>
  <c r="G20"/>
  <c r="F20"/>
  <c r="A20"/>
  <c r="AE19"/>
  <c r="AD19"/>
  <c r="AC19"/>
  <c r="AB19"/>
  <c r="AA19"/>
  <c r="Z19"/>
  <c r="Y19"/>
  <c r="H19"/>
  <c r="W19" s="1"/>
  <c r="E19"/>
  <c r="D19"/>
  <c r="C19"/>
  <c r="B19"/>
  <c r="AE18"/>
  <c r="AD18"/>
  <c r="AC18"/>
  <c r="AB18"/>
  <c r="AA18"/>
  <c r="Z18"/>
  <c r="Y18"/>
  <c r="H18"/>
  <c r="W18" s="1"/>
  <c r="E18"/>
  <c r="D18"/>
  <c r="C18"/>
  <c r="B18"/>
  <c r="AE17"/>
  <c r="AD17"/>
  <c r="AC17"/>
  <c r="AB17"/>
  <c r="AA17"/>
  <c r="Z17"/>
  <c r="Y17"/>
  <c r="H17"/>
  <c r="W17" s="1"/>
  <c r="E17"/>
  <c r="D17"/>
  <c r="C17"/>
  <c r="B17"/>
  <c r="AE16"/>
  <c r="AD16"/>
  <c r="AC16"/>
  <c r="AB16"/>
  <c r="AA16"/>
  <c r="Z16"/>
  <c r="Y16"/>
  <c r="H16"/>
  <c r="W16" s="1"/>
  <c r="E16"/>
  <c r="D16"/>
  <c r="C16"/>
  <c r="B16"/>
  <c r="AE15"/>
  <c r="AD15"/>
  <c r="AC15"/>
  <c r="AB15"/>
  <c r="AA15"/>
  <c r="Z15"/>
  <c r="Y15"/>
  <c r="H15"/>
  <c r="W15" s="1"/>
  <c r="E15"/>
  <c r="D15"/>
  <c r="C15"/>
  <c r="B15"/>
  <c r="AE14"/>
  <c r="AD14"/>
  <c r="AC14"/>
  <c r="AB14"/>
  <c r="AA14"/>
  <c r="Z14"/>
  <c r="Y14"/>
  <c r="H14"/>
  <c r="W14" s="1"/>
  <c r="E14"/>
  <c r="D14"/>
  <c r="C14"/>
  <c r="B14"/>
  <c r="AE13"/>
  <c r="AD13"/>
  <c r="AC13"/>
  <c r="AB13"/>
  <c r="AA13"/>
  <c r="Z13"/>
  <c r="Y13"/>
  <c r="H13"/>
  <c r="W13" s="1"/>
  <c r="E13"/>
  <c r="D13"/>
  <c r="C13"/>
  <c r="B13"/>
  <c r="AE12"/>
  <c r="AD12"/>
  <c r="AC12"/>
  <c r="AB12"/>
  <c r="AA12"/>
  <c r="Z12"/>
  <c r="Y12"/>
  <c r="H12"/>
  <c r="W12" s="1"/>
  <c r="E12"/>
  <c r="D12"/>
  <c r="C12"/>
  <c r="B12"/>
  <c r="AE11"/>
  <c r="AD11"/>
  <c r="AC11"/>
  <c r="AB11"/>
  <c r="AA11"/>
  <c r="Z11"/>
  <c r="Y11"/>
  <c r="H11"/>
  <c r="W11" s="1"/>
  <c r="E11"/>
  <c r="D11"/>
  <c r="C11"/>
  <c r="B11"/>
  <c r="AE10"/>
  <c r="AD10"/>
  <c r="AC10"/>
  <c r="AB10"/>
  <c r="AA10"/>
  <c r="Z10"/>
  <c r="Y10"/>
  <c r="H10"/>
  <c r="W10" s="1"/>
  <c r="E10"/>
  <c r="D10"/>
  <c r="C10"/>
  <c r="B10"/>
  <c r="AE9"/>
  <c r="AD9"/>
  <c r="AC9"/>
  <c r="AB9"/>
  <c r="AA9"/>
  <c r="Z9"/>
  <c r="Y9"/>
  <c r="H9"/>
  <c r="W9" s="1"/>
  <c r="E9"/>
  <c r="D9"/>
  <c r="C9"/>
  <c r="B9"/>
  <c r="AE8"/>
  <c r="AD8"/>
  <c r="AC8"/>
  <c r="AB8"/>
  <c r="AA8"/>
  <c r="Z8"/>
  <c r="Y8"/>
  <c r="H8"/>
  <c r="W8" s="1"/>
  <c r="E8"/>
  <c r="D8"/>
  <c r="C8"/>
  <c r="B8"/>
  <c r="AE7"/>
  <c r="AD7"/>
  <c r="AC7"/>
  <c r="AB7"/>
  <c r="AA7"/>
  <c r="Z7"/>
  <c r="Y7"/>
  <c r="H7"/>
  <c r="W7" s="1"/>
  <c r="E7"/>
  <c r="D7"/>
  <c r="C7"/>
  <c r="B7"/>
  <c r="AE6"/>
  <c r="AD6"/>
  <c r="AC6"/>
  <c r="AB6"/>
  <c r="AA6"/>
  <c r="Z6"/>
  <c r="Y6"/>
  <c r="H6"/>
  <c r="W6" s="1"/>
  <c r="E6"/>
  <c r="D6"/>
  <c r="C6"/>
  <c r="B6"/>
  <c r="AE5"/>
  <c r="AD5"/>
  <c r="AC5"/>
  <c r="AB5"/>
  <c r="AA5"/>
  <c r="Z5"/>
  <c r="Y5"/>
  <c r="H5"/>
  <c r="W5" s="1"/>
  <c r="E5"/>
  <c r="D5"/>
  <c r="C5"/>
  <c r="B5"/>
  <c r="AE4"/>
  <c r="AE20" s="1"/>
  <c r="AD4"/>
  <c r="AD20" s="1"/>
  <c r="AC4"/>
  <c r="AC20" s="1"/>
  <c r="AB4"/>
  <c r="AB20" s="1"/>
  <c r="AA4"/>
  <c r="AA20" s="1"/>
  <c r="Z4"/>
  <c r="Z20" s="1"/>
  <c r="Y4"/>
  <c r="Y20" s="1"/>
  <c r="H4"/>
  <c r="H20" s="1"/>
  <c r="E4"/>
  <c r="E20" s="1"/>
  <c r="D4"/>
  <c r="D20" s="1"/>
  <c r="C4"/>
  <c r="C20" s="1"/>
  <c r="B4"/>
  <c r="B20" s="1"/>
  <c r="BD8" i="31"/>
  <c r="BC8"/>
  <c r="BB8"/>
  <c r="BA8"/>
  <c r="AZ8"/>
  <c r="AY8"/>
  <c r="AX8"/>
  <c r="AW8"/>
  <c r="AV8"/>
  <c r="AU8"/>
  <c r="AT8"/>
  <c r="AS8"/>
  <c r="AR8"/>
  <c r="AQ8"/>
  <c r="AP8"/>
  <c r="AO8"/>
  <c r="AN8"/>
  <c r="AM8"/>
  <c r="AL8"/>
  <c r="T8"/>
  <c r="S8"/>
  <c r="R8"/>
  <c r="Q8"/>
  <c r="P8"/>
  <c r="O8"/>
  <c r="N8"/>
  <c r="M8"/>
  <c r="L8"/>
  <c r="K8"/>
  <c r="J8"/>
  <c r="I8"/>
  <c r="H8"/>
  <c r="G8"/>
  <c r="E8"/>
  <c r="C8"/>
  <c r="B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F8" s="1"/>
  <c r="AE4"/>
  <c r="AE8" s="1"/>
  <c r="AD4"/>
  <c r="AD8" s="1"/>
  <c r="AC4"/>
  <c r="AC8" s="1"/>
  <c r="AB4"/>
  <c r="AB8" s="1"/>
  <c r="AA4"/>
  <c r="AA8" s="1"/>
  <c r="Z4"/>
  <c r="Z8" s="1"/>
  <c r="I4"/>
  <c r="X4" s="1"/>
  <c r="F4"/>
  <c r="F8" s="1"/>
  <c r="E4"/>
  <c r="D4"/>
  <c r="D8" s="1"/>
  <c r="C4"/>
  <c r="BD22" i="30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T22"/>
  <c r="S22"/>
  <c r="R22"/>
  <c r="Q22"/>
  <c r="P22"/>
  <c r="O22"/>
  <c r="N22"/>
  <c r="M22"/>
  <c r="L22"/>
  <c r="K22"/>
  <c r="J22"/>
  <c r="H22"/>
  <c r="G22"/>
  <c r="B22"/>
  <c r="AF21"/>
  <c r="AE21"/>
  <c r="AD21"/>
  <c r="AC21"/>
  <c r="AB21"/>
  <c r="AA21"/>
  <c r="Z21"/>
  <c r="I21"/>
  <c r="X21" s="1"/>
  <c r="F21"/>
  <c r="E21"/>
  <c r="D21"/>
  <c r="C21"/>
  <c r="AF20"/>
  <c r="AE20"/>
  <c r="AD20"/>
  <c r="AC20"/>
  <c r="AB20"/>
  <c r="AA20"/>
  <c r="Z20"/>
  <c r="I20"/>
  <c r="X20" s="1"/>
  <c r="F20"/>
  <c r="E20"/>
  <c r="D20"/>
  <c r="C20"/>
  <c r="AF19"/>
  <c r="AE19"/>
  <c r="AD19"/>
  <c r="AC19"/>
  <c r="AB19"/>
  <c r="AA19"/>
  <c r="Z19"/>
  <c r="I19"/>
  <c r="X19" s="1"/>
  <c r="F19"/>
  <c r="E19"/>
  <c r="D19"/>
  <c r="C19"/>
  <c r="AF18"/>
  <c r="AE18"/>
  <c r="AD18"/>
  <c r="AC18"/>
  <c r="AB18"/>
  <c r="AA18"/>
  <c r="Z18"/>
  <c r="I18"/>
  <c r="X18" s="1"/>
  <c r="F18"/>
  <c r="E18"/>
  <c r="D18"/>
  <c r="C18"/>
  <c r="AF17"/>
  <c r="AE17"/>
  <c r="AD17"/>
  <c r="AC17"/>
  <c r="AB17"/>
  <c r="AA17"/>
  <c r="Z17"/>
  <c r="I17"/>
  <c r="X17" s="1"/>
  <c r="F17"/>
  <c r="E17"/>
  <c r="D17"/>
  <c r="C17"/>
  <c r="AF16"/>
  <c r="AE16"/>
  <c r="AD16"/>
  <c r="AC16"/>
  <c r="AB16"/>
  <c r="AA16"/>
  <c r="Z16"/>
  <c r="I16"/>
  <c r="X16" s="1"/>
  <c r="F16"/>
  <c r="E16"/>
  <c r="D16"/>
  <c r="C16"/>
  <c r="AF15"/>
  <c r="AE15"/>
  <c r="AD15"/>
  <c r="AC15"/>
  <c r="AB15"/>
  <c r="AA15"/>
  <c r="Z15"/>
  <c r="I15"/>
  <c r="X15" s="1"/>
  <c r="F15"/>
  <c r="E15"/>
  <c r="D15"/>
  <c r="C15"/>
  <c r="AF14"/>
  <c r="AE14"/>
  <c r="AD14"/>
  <c r="AC14"/>
  <c r="AB14"/>
  <c r="AA14"/>
  <c r="Z14"/>
  <c r="I14"/>
  <c r="X14" s="1"/>
  <c r="F14"/>
  <c r="E14"/>
  <c r="D14"/>
  <c r="C14"/>
  <c r="AF13"/>
  <c r="AE13"/>
  <c r="AD13"/>
  <c r="AC13"/>
  <c r="AB13"/>
  <c r="AA13"/>
  <c r="Z13"/>
  <c r="I13"/>
  <c r="X13" s="1"/>
  <c r="F13"/>
  <c r="E13"/>
  <c r="D13"/>
  <c r="C13"/>
  <c r="AF12"/>
  <c r="AE12"/>
  <c r="AD12"/>
  <c r="AC12"/>
  <c r="AB12"/>
  <c r="AA12"/>
  <c r="Z12"/>
  <c r="I12"/>
  <c r="X12" s="1"/>
  <c r="F12"/>
  <c r="E12"/>
  <c r="D12"/>
  <c r="C12"/>
  <c r="AF11"/>
  <c r="AE11"/>
  <c r="AD11"/>
  <c r="AC11"/>
  <c r="AB11"/>
  <c r="AA11"/>
  <c r="Z11"/>
  <c r="I11"/>
  <c r="X11" s="1"/>
  <c r="F11"/>
  <c r="E11"/>
  <c r="D11"/>
  <c r="C11"/>
  <c r="AF10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F22" s="1"/>
  <c r="AE4"/>
  <c r="AE22" s="1"/>
  <c r="AD4"/>
  <c r="AD22" s="1"/>
  <c r="AC4"/>
  <c r="AC22" s="1"/>
  <c r="AB4"/>
  <c r="AB22" s="1"/>
  <c r="AA4"/>
  <c r="AA22" s="1"/>
  <c r="Z4"/>
  <c r="Z22" s="1"/>
  <c r="I4"/>
  <c r="I22" s="1"/>
  <c r="F4"/>
  <c r="F22" s="1"/>
  <c r="E4"/>
  <c r="E22" s="1"/>
  <c r="D4"/>
  <c r="D22" s="1"/>
  <c r="C4"/>
  <c r="C22" s="1"/>
  <c r="BD12" i="29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T12"/>
  <c r="S12"/>
  <c r="R12"/>
  <c r="Q12"/>
  <c r="P12"/>
  <c r="O12"/>
  <c r="N12"/>
  <c r="M12"/>
  <c r="L12"/>
  <c r="K12"/>
  <c r="J12"/>
  <c r="H12"/>
  <c r="G12"/>
  <c r="B12"/>
  <c r="AF11"/>
  <c r="AE11"/>
  <c r="AD11"/>
  <c r="AC11"/>
  <c r="AB11"/>
  <c r="AA11"/>
  <c r="Z11"/>
  <c r="I11"/>
  <c r="X11" s="1"/>
  <c r="F11"/>
  <c r="E11"/>
  <c r="D11"/>
  <c r="C11"/>
  <c r="AF10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F12" s="1"/>
  <c r="AE4"/>
  <c r="AE12" s="1"/>
  <c r="AD4"/>
  <c r="AD12" s="1"/>
  <c r="AC4"/>
  <c r="AC12" s="1"/>
  <c r="AB4"/>
  <c r="AB12" s="1"/>
  <c r="AA4"/>
  <c r="AA12" s="1"/>
  <c r="Z4"/>
  <c r="Z12" s="1"/>
  <c r="I4"/>
  <c r="I12" s="1"/>
  <c r="F4"/>
  <c r="F12" s="1"/>
  <c r="E4"/>
  <c r="E12" s="1"/>
  <c r="D4"/>
  <c r="D12" s="1"/>
  <c r="C4"/>
  <c r="C12" s="1"/>
  <c r="BD11" i="28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T11"/>
  <c r="S11"/>
  <c r="R11"/>
  <c r="Q11"/>
  <c r="P11"/>
  <c r="O11"/>
  <c r="N11"/>
  <c r="M11"/>
  <c r="L11"/>
  <c r="K11"/>
  <c r="J11"/>
  <c r="I11"/>
  <c r="H11"/>
  <c r="G11"/>
  <c r="E11"/>
  <c r="C11"/>
  <c r="B11"/>
  <c r="AF10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F11" s="1"/>
  <c r="AE4"/>
  <c r="AE11" s="1"/>
  <c r="AD4"/>
  <c r="AD11" s="1"/>
  <c r="AC4"/>
  <c r="AC11" s="1"/>
  <c r="AB4"/>
  <c r="AB11" s="1"/>
  <c r="AA4"/>
  <c r="AA11" s="1"/>
  <c r="Z4"/>
  <c r="Z11" s="1"/>
  <c r="I4"/>
  <c r="X4" s="1"/>
  <c r="F4"/>
  <c r="F11" s="1"/>
  <c r="E4"/>
  <c r="D4"/>
  <c r="D11" s="1"/>
  <c r="C4"/>
  <c r="BD10" i="27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T10"/>
  <c r="S10"/>
  <c r="R10"/>
  <c r="Q10"/>
  <c r="P10"/>
  <c r="O10"/>
  <c r="N10"/>
  <c r="M10"/>
  <c r="L10"/>
  <c r="K10"/>
  <c r="J10"/>
  <c r="H10"/>
  <c r="G10"/>
  <c r="F10"/>
  <c r="D10"/>
  <c r="B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F10" s="1"/>
  <c r="AE4"/>
  <c r="AE10" s="1"/>
  <c r="AD4"/>
  <c r="AD10" s="1"/>
  <c r="AC4"/>
  <c r="AC10" s="1"/>
  <c r="AB4"/>
  <c r="AB10" s="1"/>
  <c r="AA4"/>
  <c r="AA10" s="1"/>
  <c r="Z4"/>
  <c r="Z10" s="1"/>
  <c r="I4"/>
  <c r="I10" s="1"/>
  <c r="F4"/>
  <c r="E4"/>
  <c r="E10" s="1"/>
  <c r="D4"/>
  <c r="C4"/>
  <c r="C10" s="1"/>
  <c r="B21" i="18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A21"/>
  <c r="BA12" i="20"/>
  <c r="BB12"/>
  <c r="C12" i="25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12"/>
  <c r="F55" i="18"/>
  <c r="G55"/>
  <c r="I55"/>
  <c r="J55"/>
  <c r="K55"/>
  <c r="L55"/>
  <c r="M55"/>
  <c r="N55"/>
  <c r="O55"/>
  <c r="P55"/>
  <c r="Q55"/>
  <c r="R55"/>
  <c r="S55"/>
  <c r="W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A55"/>
  <c r="B40"/>
  <c r="D40"/>
  <c r="F40"/>
  <c r="G40"/>
  <c r="H40"/>
  <c r="I40"/>
  <c r="J40"/>
  <c r="K40"/>
  <c r="L40"/>
  <c r="M40"/>
  <c r="N40"/>
  <c r="O40"/>
  <c r="P40"/>
  <c r="Q40"/>
  <c r="R40"/>
  <c r="S40"/>
  <c r="Z40"/>
  <c r="AB40"/>
  <c r="AD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A40"/>
  <c r="C8" i="21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AY8"/>
  <c r="AZ8"/>
  <c r="BA8"/>
  <c r="BB8"/>
  <c r="BC8"/>
  <c r="BD8"/>
  <c r="BE8"/>
  <c r="BF8"/>
  <c r="B8"/>
  <c r="C22" i="19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22"/>
  <c r="C12" i="20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C12"/>
  <c r="BD12"/>
  <c r="B12"/>
  <c r="C11" i="22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11"/>
  <c r="C10" i="23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B10"/>
  <c r="AJ5" i="19"/>
  <c r="AJ6"/>
  <c r="AJ7"/>
  <c r="AJ8"/>
  <c r="AJ9"/>
  <c r="AJ10"/>
  <c r="AJ11"/>
  <c r="AJ12"/>
  <c r="AJ13"/>
  <c r="AJ14"/>
  <c r="AJ15"/>
  <c r="AJ16"/>
  <c r="AJ17"/>
  <c r="AJ19"/>
  <c r="AJ20"/>
  <c r="AJ21"/>
  <c r="AJ4"/>
  <c r="AJ22" i="8"/>
  <c r="AJ5"/>
  <c r="AJ6"/>
  <c r="AJ7"/>
  <c r="AJ8"/>
  <c r="AJ9"/>
  <c r="AJ10"/>
  <c r="AJ11"/>
  <c r="AJ12"/>
  <c r="AJ13"/>
  <c r="AJ14"/>
  <c r="AJ15"/>
  <c r="AJ16"/>
  <c r="AJ17"/>
  <c r="AJ18"/>
  <c r="AJ19"/>
  <c r="AJ20"/>
  <c r="AJ21"/>
  <c r="AJ4"/>
  <c r="AL14" i="24"/>
  <c r="AK14"/>
  <c r="AJ14"/>
  <c r="AI14"/>
  <c r="AH14"/>
  <c r="AG14"/>
  <c r="AF14"/>
  <c r="AE14"/>
  <c r="AD14"/>
  <c r="AC14"/>
  <c r="BD14" s="1"/>
  <c r="Z14"/>
  <c r="Y14"/>
  <c r="X14"/>
  <c r="W14"/>
  <c r="H14"/>
  <c r="G14"/>
  <c r="F14"/>
  <c r="E14"/>
  <c r="D14"/>
  <c r="C14"/>
  <c r="AB14" s="1"/>
  <c r="BE14" s="1"/>
  <c r="AL13"/>
  <c r="AK13"/>
  <c r="AJ13"/>
  <c r="AI13"/>
  <c r="AH13"/>
  <c r="AG13"/>
  <c r="AF13"/>
  <c r="AE13"/>
  <c r="AD13"/>
  <c r="AC13"/>
  <c r="BD13" s="1"/>
  <c r="Z13"/>
  <c r="Y13"/>
  <c r="X13"/>
  <c r="W13"/>
  <c r="H13"/>
  <c r="G13"/>
  <c r="F13"/>
  <c r="E13"/>
  <c r="D13"/>
  <c r="C13"/>
  <c r="AB13" s="1"/>
  <c r="BE13" s="1"/>
  <c r="AL12"/>
  <c r="AK12"/>
  <c r="AJ12"/>
  <c r="AI12"/>
  <c r="AH12"/>
  <c r="AG12"/>
  <c r="AF12"/>
  <c r="AE12"/>
  <c r="AD12"/>
  <c r="AC12"/>
  <c r="BD12" s="1"/>
  <c r="Z12"/>
  <c r="Y12"/>
  <c r="X12"/>
  <c r="W12"/>
  <c r="H12"/>
  <c r="G12"/>
  <c r="F12"/>
  <c r="E12"/>
  <c r="D12"/>
  <c r="C12"/>
  <c r="AB12" s="1"/>
  <c r="BE12" s="1"/>
  <c r="AL11"/>
  <c r="AK11"/>
  <c r="AJ11"/>
  <c r="AI11"/>
  <c r="AH11"/>
  <c r="AG11"/>
  <c r="AF11"/>
  <c r="AE11"/>
  <c r="AD11"/>
  <c r="AC11"/>
  <c r="Z11"/>
  <c r="Y11"/>
  <c r="X11"/>
  <c r="W11"/>
  <c r="H11"/>
  <c r="G11"/>
  <c r="F11"/>
  <c r="E11"/>
  <c r="D11"/>
  <c r="C11"/>
  <c r="AB11" s="1"/>
  <c r="AL10"/>
  <c r="AK10"/>
  <c r="AJ10"/>
  <c r="AI10"/>
  <c r="AH10"/>
  <c r="AG10"/>
  <c r="AF10"/>
  <c r="AE10"/>
  <c r="AD10"/>
  <c r="AC10"/>
  <c r="BD10" s="1"/>
  <c r="Z10"/>
  <c r="Y10"/>
  <c r="X10"/>
  <c r="W10"/>
  <c r="H10"/>
  <c r="G10"/>
  <c r="F10"/>
  <c r="E10"/>
  <c r="D10"/>
  <c r="C10"/>
  <c r="AB10" s="1"/>
  <c r="BE10" s="1"/>
  <c r="AL9"/>
  <c r="AK9"/>
  <c r="AJ9"/>
  <c r="AI9"/>
  <c r="AH9"/>
  <c r="AG9"/>
  <c r="AF9"/>
  <c r="AE9"/>
  <c r="AD9"/>
  <c r="AC9"/>
  <c r="BD9" s="1"/>
  <c r="Z9"/>
  <c r="Y9"/>
  <c r="X9"/>
  <c r="W9"/>
  <c r="H9"/>
  <c r="G9"/>
  <c r="F9"/>
  <c r="E9"/>
  <c r="D9"/>
  <c r="C9"/>
  <c r="AB9" s="1"/>
  <c r="BE9" s="1"/>
  <c r="AL8"/>
  <c r="AK8"/>
  <c r="AJ8"/>
  <c r="AI8"/>
  <c r="AH8"/>
  <c r="AG8"/>
  <c r="AF8"/>
  <c r="AE8"/>
  <c r="AD8"/>
  <c r="AC8"/>
  <c r="BD8" s="1"/>
  <c r="Z8"/>
  <c r="Y8"/>
  <c r="X8"/>
  <c r="W8"/>
  <c r="H8"/>
  <c r="G8"/>
  <c r="F8"/>
  <c r="E8"/>
  <c r="D8"/>
  <c r="C8"/>
  <c r="AB8" s="1"/>
  <c r="BE8" s="1"/>
  <c r="AH7"/>
  <c r="AG7"/>
  <c r="AF7"/>
  <c r="AE7"/>
  <c r="AD7"/>
  <c r="AC7"/>
  <c r="BD7" s="1"/>
  <c r="Z7"/>
  <c r="Y7"/>
  <c r="X7"/>
  <c r="W7"/>
  <c r="H7"/>
  <c r="G7"/>
  <c r="F7"/>
  <c r="E7"/>
  <c r="D7"/>
  <c r="C7"/>
  <c r="AB7" s="1"/>
  <c r="BE7" s="1"/>
  <c r="AL6"/>
  <c r="AK6"/>
  <c r="AJ6"/>
  <c r="AI6"/>
  <c r="AH6"/>
  <c r="AG6"/>
  <c r="AF6"/>
  <c r="AE6"/>
  <c r="AD6"/>
  <c r="AC6"/>
  <c r="BD6" s="1"/>
  <c r="Z6"/>
  <c r="Y6"/>
  <c r="X6"/>
  <c r="W6"/>
  <c r="H6"/>
  <c r="G6"/>
  <c r="F6"/>
  <c r="E6"/>
  <c r="D6"/>
  <c r="C6"/>
  <c r="AB6" s="1"/>
  <c r="BE6" s="1"/>
  <c r="AL5"/>
  <c r="AK5"/>
  <c r="AJ5"/>
  <c r="AI5"/>
  <c r="AH5"/>
  <c r="AG5"/>
  <c r="AF5"/>
  <c r="AE5"/>
  <c r="AD5"/>
  <c r="AC5"/>
  <c r="BD5" s="1"/>
  <c r="Z5"/>
  <c r="Y5"/>
  <c r="X5"/>
  <c r="W5"/>
  <c r="H5"/>
  <c r="G5"/>
  <c r="F5"/>
  <c r="E5"/>
  <c r="D5"/>
  <c r="C5"/>
  <c r="AB5" s="1"/>
  <c r="BE5" s="1"/>
  <c r="AL4"/>
  <c r="AK4"/>
  <c r="AJ4"/>
  <c r="AI4"/>
  <c r="AH4"/>
  <c r="AG4"/>
  <c r="AF4"/>
  <c r="AE4"/>
  <c r="AD4"/>
  <c r="AC4"/>
  <c r="Z4"/>
  <c r="Y4"/>
  <c r="X4"/>
  <c r="W4"/>
  <c r="H4"/>
  <c r="G4"/>
  <c r="F4"/>
  <c r="E4"/>
  <c r="D4"/>
  <c r="C4"/>
  <c r="AB4" s="1"/>
  <c r="AF9" i="23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E4"/>
  <c r="AD4"/>
  <c r="AC4"/>
  <c r="AB4"/>
  <c r="AA4"/>
  <c r="Z4"/>
  <c r="I4"/>
  <c r="F4"/>
  <c r="E4"/>
  <c r="D4"/>
  <c r="C4"/>
  <c r="AF10" i="22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E4"/>
  <c r="AD4"/>
  <c r="AC4"/>
  <c r="AB4"/>
  <c r="AA4"/>
  <c r="Z4"/>
  <c r="I4"/>
  <c r="F4"/>
  <c r="E4"/>
  <c r="D4"/>
  <c r="C4"/>
  <c r="AF7" i="21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E4"/>
  <c r="AD4"/>
  <c r="AC4"/>
  <c r="AB4"/>
  <c r="AA4"/>
  <c r="Z4"/>
  <c r="I4"/>
  <c r="F4"/>
  <c r="E4"/>
  <c r="D4"/>
  <c r="C4"/>
  <c r="AF11" i="20"/>
  <c r="AE11"/>
  <c r="AD11"/>
  <c r="AC11"/>
  <c r="AB11"/>
  <c r="AA11"/>
  <c r="Z11"/>
  <c r="I11"/>
  <c r="X11" s="1"/>
  <c r="F11"/>
  <c r="E11"/>
  <c r="D11"/>
  <c r="C11"/>
  <c r="AF10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E4"/>
  <c r="AD4"/>
  <c r="AC4"/>
  <c r="AB4"/>
  <c r="AA4"/>
  <c r="Z4"/>
  <c r="I4"/>
  <c r="F4"/>
  <c r="E4"/>
  <c r="D4"/>
  <c r="C4"/>
  <c r="AF21" i="19"/>
  <c r="AE21"/>
  <c r="AD21"/>
  <c r="AC21"/>
  <c r="AB21"/>
  <c r="AA21"/>
  <c r="Z21"/>
  <c r="I21"/>
  <c r="X21" s="1"/>
  <c r="F21"/>
  <c r="E21"/>
  <c r="D21"/>
  <c r="C21"/>
  <c r="AF20"/>
  <c r="AE20"/>
  <c r="AD20"/>
  <c r="AC20"/>
  <c r="AB20"/>
  <c r="AA20"/>
  <c r="Z20"/>
  <c r="I20"/>
  <c r="X20" s="1"/>
  <c r="F20"/>
  <c r="E20"/>
  <c r="D20"/>
  <c r="C20"/>
  <c r="AF19"/>
  <c r="AE19"/>
  <c r="AD19"/>
  <c r="AC19"/>
  <c r="AB19"/>
  <c r="AA19"/>
  <c r="Z19"/>
  <c r="I19"/>
  <c r="X19" s="1"/>
  <c r="F19"/>
  <c r="E19"/>
  <c r="D19"/>
  <c r="C19"/>
  <c r="AF18"/>
  <c r="AE18"/>
  <c r="AD18"/>
  <c r="AC18"/>
  <c r="AB18"/>
  <c r="AA18"/>
  <c r="Z18"/>
  <c r="I18"/>
  <c r="X18" s="1"/>
  <c r="F18"/>
  <c r="E18"/>
  <c r="D18"/>
  <c r="C18"/>
  <c r="AF17"/>
  <c r="AE17"/>
  <c r="AD17"/>
  <c r="AC17"/>
  <c r="AB17"/>
  <c r="AA17"/>
  <c r="Z17"/>
  <c r="I17"/>
  <c r="X17" s="1"/>
  <c r="F17"/>
  <c r="E17"/>
  <c r="D17"/>
  <c r="C17"/>
  <c r="AF16"/>
  <c r="AE16"/>
  <c r="AD16"/>
  <c r="AC16"/>
  <c r="AB16"/>
  <c r="AA16"/>
  <c r="Z16"/>
  <c r="I16"/>
  <c r="X16" s="1"/>
  <c r="F16"/>
  <c r="E16"/>
  <c r="D16"/>
  <c r="C16"/>
  <c r="AF15"/>
  <c r="AE15"/>
  <c r="AD15"/>
  <c r="AC15"/>
  <c r="AB15"/>
  <c r="AA15"/>
  <c r="Z15"/>
  <c r="I15"/>
  <c r="X15" s="1"/>
  <c r="F15"/>
  <c r="E15"/>
  <c r="D15"/>
  <c r="C15"/>
  <c r="AF14"/>
  <c r="AE14"/>
  <c r="AD14"/>
  <c r="AC14"/>
  <c r="AB14"/>
  <c r="AA14"/>
  <c r="Z14"/>
  <c r="I14"/>
  <c r="X14" s="1"/>
  <c r="F14"/>
  <c r="E14"/>
  <c r="D14"/>
  <c r="C14"/>
  <c r="AF13"/>
  <c r="AE13"/>
  <c r="AD13"/>
  <c r="AC13"/>
  <c r="AB13"/>
  <c r="AA13"/>
  <c r="Z13"/>
  <c r="I13"/>
  <c r="X13" s="1"/>
  <c r="F13"/>
  <c r="E13"/>
  <c r="D13"/>
  <c r="C13"/>
  <c r="AF12"/>
  <c r="AE12"/>
  <c r="AD12"/>
  <c r="AC12"/>
  <c r="AB12"/>
  <c r="AA12"/>
  <c r="Z12"/>
  <c r="I12"/>
  <c r="X12" s="1"/>
  <c r="F12"/>
  <c r="E12"/>
  <c r="D12"/>
  <c r="C12"/>
  <c r="AF11"/>
  <c r="AE11"/>
  <c r="AD11"/>
  <c r="AC11"/>
  <c r="AB11"/>
  <c r="AA11"/>
  <c r="Z11"/>
  <c r="I11"/>
  <c r="X11" s="1"/>
  <c r="F11"/>
  <c r="E11"/>
  <c r="D11"/>
  <c r="C11"/>
  <c r="AF10"/>
  <c r="AE10"/>
  <c r="AD10"/>
  <c r="AC10"/>
  <c r="AB10"/>
  <c r="AA10"/>
  <c r="Z10"/>
  <c r="I10"/>
  <c r="X10" s="1"/>
  <c r="F10"/>
  <c r="E10"/>
  <c r="D10"/>
  <c r="C10"/>
  <c r="AF9"/>
  <c r="AE9"/>
  <c r="AD9"/>
  <c r="AC9"/>
  <c r="AB9"/>
  <c r="AA9"/>
  <c r="Z9"/>
  <c r="I9"/>
  <c r="X9" s="1"/>
  <c r="F9"/>
  <c r="E9"/>
  <c r="D9"/>
  <c r="C9"/>
  <c r="AF8"/>
  <c r="AE8"/>
  <c r="AD8"/>
  <c r="AC8"/>
  <c r="AB8"/>
  <c r="AA8"/>
  <c r="Z8"/>
  <c r="I8"/>
  <c r="X8" s="1"/>
  <c r="F8"/>
  <c r="E8"/>
  <c r="D8"/>
  <c r="C8"/>
  <c r="AF7"/>
  <c r="AE7"/>
  <c r="AD7"/>
  <c r="AC7"/>
  <c r="AB7"/>
  <c r="AA7"/>
  <c r="Z7"/>
  <c r="I7"/>
  <c r="X7" s="1"/>
  <c r="F7"/>
  <c r="E7"/>
  <c r="D7"/>
  <c r="C7"/>
  <c r="AF6"/>
  <c r="AE6"/>
  <c r="AD6"/>
  <c r="AC6"/>
  <c r="AB6"/>
  <c r="AA6"/>
  <c r="Z6"/>
  <c r="I6"/>
  <c r="X6" s="1"/>
  <c r="F6"/>
  <c r="E6"/>
  <c r="D6"/>
  <c r="C6"/>
  <c r="AF5"/>
  <c r="AE5"/>
  <c r="AD5"/>
  <c r="AC5"/>
  <c r="AB5"/>
  <c r="AA5"/>
  <c r="Z5"/>
  <c r="I5"/>
  <c r="X5" s="1"/>
  <c r="F5"/>
  <c r="E5"/>
  <c r="D5"/>
  <c r="C5"/>
  <c r="AF4"/>
  <c r="AE4"/>
  <c r="AD4"/>
  <c r="AC4"/>
  <c r="AB4"/>
  <c r="AA4"/>
  <c r="Z4"/>
  <c r="I4"/>
  <c r="F4"/>
  <c r="E4"/>
  <c r="D4"/>
  <c r="C4"/>
  <c r="AE54" i="18"/>
  <c r="AD54"/>
  <c r="AC54"/>
  <c r="AB54"/>
  <c r="AA54"/>
  <c r="Z54"/>
  <c r="Y54"/>
  <c r="H54"/>
  <c r="W54" s="1"/>
  <c r="E54"/>
  <c r="D54"/>
  <c r="C54"/>
  <c r="B54"/>
  <c r="AE53"/>
  <c r="AD53"/>
  <c r="AC53"/>
  <c r="AB53"/>
  <c r="AA53"/>
  <c r="Z53"/>
  <c r="Y53"/>
  <c r="H53"/>
  <c r="W53" s="1"/>
  <c r="E53"/>
  <c r="D53"/>
  <c r="C53"/>
  <c r="B53"/>
  <c r="AE52"/>
  <c r="AD52"/>
  <c r="AC52"/>
  <c r="AB52"/>
  <c r="AA52"/>
  <c r="Z52"/>
  <c r="Y52"/>
  <c r="H52"/>
  <c r="W52" s="1"/>
  <c r="E52"/>
  <c r="D52"/>
  <c r="C52"/>
  <c r="B52"/>
  <c r="AE51"/>
  <c r="AD51"/>
  <c r="AC51"/>
  <c r="AB51"/>
  <c r="AA51"/>
  <c r="Z51"/>
  <c r="Y51"/>
  <c r="H51"/>
  <c r="W51" s="1"/>
  <c r="E51"/>
  <c r="D51"/>
  <c r="C51"/>
  <c r="B51"/>
  <c r="AE50"/>
  <c r="AD50"/>
  <c r="AC50"/>
  <c r="AB50"/>
  <c r="AA50"/>
  <c r="Z50"/>
  <c r="Y50"/>
  <c r="H50"/>
  <c r="W50" s="1"/>
  <c r="E50"/>
  <c r="D50"/>
  <c r="C50"/>
  <c r="B50"/>
  <c r="AE49"/>
  <c r="AD49"/>
  <c r="AC49"/>
  <c r="AB49"/>
  <c r="AA49"/>
  <c r="Z49"/>
  <c r="Y49"/>
  <c r="H49"/>
  <c r="W49" s="1"/>
  <c r="E49"/>
  <c r="D49"/>
  <c r="C49"/>
  <c r="B49"/>
  <c r="AE48"/>
  <c r="AD48"/>
  <c r="AC48"/>
  <c r="AB48"/>
  <c r="AA48"/>
  <c r="Z48"/>
  <c r="Y48"/>
  <c r="H48"/>
  <c r="W48" s="1"/>
  <c r="E48"/>
  <c r="D48"/>
  <c r="C48"/>
  <c r="B48"/>
  <c r="AE47"/>
  <c r="AD47"/>
  <c r="AC47"/>
  <c r="AB47"/>
  <c r="AA47"/>
  <c r="Z47"/>
  <c r="Y47"/>
  <c r="H47"/>
  <c r="W47" s="1"/>
  <c r="E47"/>
  <c r="D47"/>
  <c r="C47"/>
  <c r="B47"/>
  <c r="AE46"/>
  <c r="AD46"/>
  <c r="AC46"/>
  <c r="AB46"/>
  <c r="AA46"/>
  <c r="Z46"/>
  <c r="Y46"/>
  <c r="H46"/>
  <c r="W46" s="1"/>
  <c r="E46"/>
  <c r="D46"/>
  <c r="C46"/>
  <c r="B46"/>
  <c r="AE45"/>
  <c r="AD45"/>
  <c r="AC45"/>
  <c r="AB45"/>
  <c r="AA45"/>
  <c r="Z45"/>
  <c r="Y45"/>
  <c r="H45"/>
  <c r="W45" s="1"/>
  <c r="E45"/>
  <c r="D45"/>
  <c r="C45"/>
  <c r="B45"/>
  <c r="AE44"/>
  <c r="AD44"/>
  <c r="AC44"/>
  <c r="AB44"/>
  <c r="AA44"/>
  <c r="Z44"/>
  <c r="Y44"/>
  <c r="H44"/>
  <c r="W44" s="1"/>
  <c r="E44"/>
  <c r="D44"/>
  <c r="C44"/>
  <c r="B44"/>
  <c r="AE43"/>
  <c r="AD43"/>
  <c r="AC43"/>
  <c r="AB43"/>
  <c r="AA43"/>
  <c r="Z43"/>
  <c r="Y43"/>
  <c r="H43"/>
  <c r="W43" s="1"/>
  <c r="E43"/>
  <c r="D43"/>
  <c r="C43"/>
  <c r="B43"/>
  <c r="AE42"/>
  <c r="AD42"/>
  <c r="AC42"/>
  <c r="AB42"/>
  <c r="AA42"/>
  <c r="Z42"/>
  <c r="Y42"/>
  <c r="H42"/>
  <c r="W42" s="1"/>
  <c r="E42"/>
  <c r="D42"/>
  <c r="C42"/>
  <c r="B42"/>
  <c r="AE41"/>
  <c r="AE55" s="1"/>
  <c r="AD41"/>
  <c r="AD55" s="1"/>
  <c r="AC41"/>
  <c r="AC55" s="1"/>
  <c r="AB41"/>
  <c r="AB55" s="1"/>
  <c r="AA41"/>
  <c r="AA55" s="1"/>
  <c r="Z41"/>
  <c r="Z55" s="1"/>
  <c r="Y41"/>
  <c r="Y55" s="1"/>
  <c r="H41"/>
  <c r="W41" s="1"/>
  <c r="E41"/>
  <c r="E55" s="1"/>
  <c r="D41"/>
  <c r="D55" s="1"/>
  <c r="C41"/>
  <c r="C55" s="1"/>
  <c r="B41"/>
  <c r="B55" s="1"/>
  <c r="AE39"/>
  <c r="AD39"/>
  <c r="AC39"/>
  <c r="AB39"/>
  <c r="AA39"/>
  <c r="Z39"/>
  <c r="Y39"/>
  <c r="H39"/>
  <c r="W39" s="1"/>
  <c r="E39"/>
  <c r="D39"/>
  <c r="C39"/>
  <c r="B39"/>
  <c r="AE38"/>
  <c r="AD38"/>
  <c r="AC38"/>
  <c r="AB38"/>
  <c r="AA38"/>
  <c r="Z38"/>
  <c r="Y38"/>
  <c r="H38"/>
  <c r="E38"/>
  <c r="D38"/>
  <c r="C38"/>
  <c r="B38"/>
  <c r="AE37"/>
  <c r="AD37"/>
  <c r="AC37"/>
  <c r="AB37"/>
  <c r="AA37"/>
  <c r="Z37"/>
  <c r="Y37"/>
  <c r="H37"/>
  <c r="W37" s="1"/>
  <c r="E37"/>
  <c r="D37"/>
  <c r="C37"/>
  <c r="B37"/>
  <c r="AE36"/>
  <c r="AD36"/>
  <c r="AC36"/>
  <c r="AB36"/>
  <c r="AA36"/>
  <c r="Z36"/>
  <c r="Y36"/>
  <c r="H36"/>
  <c r="W36" s="1"/>
  <c r="E36"/>
  <c r="D36"/>
  <c r="C36"/>
  <c r="B36"/>
  <c r="AE35"/>
  <c r="AD35"/>
  <c r="AC35"/>
  <c r="AB35"/>
  <c r="AA35"/>
  <c r="Z35"/>
  <c r="Y35"/>
  <c r="H35"/>
  <c r="W35" s="1"/>
  <c r="E35"/>
  <c r="D35"/>
  <c r="C35"/>
  <c r="B35"/>
  <c r="AE34"/>
  <c r="AD34"/>
  <c r="AC34"/>
  <c r="AB34"/>
  <c r="AA34"/>
  <c r="Z34"/>
  <c r="Y34"/>
  <c r="H34"/>
  <c r="W34" s="1"/>
  <c r="E34"/>
  <c r="D34"/>
  <c r="C34"/>
  <c r="B34"/>
  <c r="AE33"/>
  <c r="AD33"/>
  <c r="AC33"/>
  <c r="AB33"/>
  <c r="AA33"/>
  <c r="Z33"/>
  <c r="Y33"/>
  <c r="H33"/>
  <c r="W33" s="1"/>
  <c r="E33"/>
  <c r="D33"/>
  <c r="C33"/>
  <c r="B33"/>
  <c r="AE32"/>
  <c r="AD32"/>
  <c r="AC32"/>
  <c r="AB32"/>
  <c r="AA32"/>
  <c r="Z32"/>
  <c r="Y32"/>
  <c r="H32"/>
  <c r="W32" s="1"/>
  <c r="E32"/>
  <c r="D32"/>
  <c r="C32"/>
  <c r="B32"/>
  <c r="AE31"/>
  <c r="AD31"/>
  <c r="AC31"/>
  <c r="AB31"/>
  <c r="AA31"/>
  <c r="Z31"/>
  <c r="Y31"/>
  <c r="H31"/>
  <c r="W31" s="1"/>
  <c r="E31"/>
  <c r="D31"/>
  <c r="C31"/>
  <c r="B31"/>
  <c r="AE30"/>
  <c r="AD30"/>
  <c r="AC30"/>
  <c r="AB30"/>
  <c r="AA30"/>
  <c r="Z30"/>
  <c r="Y30"/>
  <c r="H30"/>
  <c r="W30" s="1"/>
  <c r="E30"/>
  <c r="D30"/>
  <c r="C30"/>
  <c r="B30"/>
  <c r="AE29"/>
  <c r="AD29"/>
  <c r="AC29"/>
  <c r="AB29"/>
  <c r="AA29"/>
  <c r="Z29"/>
  <c r="Y29"/>
  <c r="H29"/>
  <c r="W29" s="1"/>
  <c r="E29"/>
  <c r="D29"/>
  <c r="C29"/>
  <c r="B29"/>
  <c r="AE28"/>
  <c r="AD28"/>
  <c r="AC28"/>
  <c r="AB28"/>
  <c r="AA28"/>
  <c r="Z28"/>
  <c r="Y28"/>
  <c r="H28"/>
  <c r="W28" s="1"/>
  <c r="E28"/>
  <c r="D28"/>
  <c r="C28"/>
  <c r="B28"/>
  <c r="AE27"/>
  <c r="AD27"/>
  <c r="AC27"/>
  <c r="AB27"/>
  <c r="AA27"/>
  <c r="Z27"/>
  <c r="Y27"/>
  <c r="H27"/>
  <c r="W27" s="1"/>
  <c r="E27"/>
  <c r="D27"/>
  <c r="C27"/>
  <c r="B27"/>
  <c r="AE26"/>
  <c r="AD26"/>
  <c r="AC26"/>
  <c r="AB26"/>
  <c r="AA26"/>
  <c r="Z26"/>
  <c r="Y26"/>
  <c r="H26"/>
  <c r="W26" s="1"/>
  <c r="E26"/>
  <c r="D26"/>
  <c r="C26"/>
  <c r="B26"/>
  <c r="AE25"/>
  <c r="AD25"/>
  <c r="AC25"/>
  <c r="AB25"/>
  <c r="AA25"/>
  <c r="Z25"/>
  <c r="Y25"/>
  <c r="H25"/>
  <c r="W25" s="1"/>
  <c r="E25"/>
  <c r="D25"/>
  <c r="C25"/>
  <c r="B25"/>
  <c r="AE24"/>
  <c r="AD24"/>
  <c r="AC24"/>
  <c r="AB24"/>
  <c r="AA24"/>
  <c r="Z24"/>
  <c r="Y24"/>
  <c r="H24"/>
  <c r="W24" s="1"/>
  <c r="E24"/>
  <c r="D24"/>
  <c r="C24"/>
  <c r="B24"/>
  <c r="AE23"/>
  <c r="AD23"/>
  <c r="AC23"/>
  <c r="AB23"/>
  <c r="AA23"/>
  <c r="Z23"/>
  <c r="Y23"/>
  <c r="W23"/>
  <c r="AI23" s="1"/>
  <c r="E23"/>
  <c r="D23"/>
  <c r="C23"/>
  <c r="B23"/>
  <c r="AE22"/>
  <c r="AE40" s="1"/>
  <c r="AD22"/>
  <c r="AC22"/>
  <c r="AC40" s="1"/>
  <c r="AB22"/>
  <c r="AA22"/>
  <c r="AA40" s="1"/>
  <c r="Z22"/>
  <c r="Y22"/>
  <c r="Y40" s="1"/>
  <c r="H22"/>
  <c r="W22" s="1"/>
  <c r="E22"/>
  <c r="E40" s="1"/>
  <c r="D22"/>
  <c r="C22"/>
  <c r="C40" s="1"/>
  <c r="B22"/>
  <c r="AE20"/>
  <c r="AD20"/>
  <c r="AC20"/>
  <c r="AB20"/>
  <c r="AA20"/>
  <c r="Z20"/>
  <c r="Y20"/>
  <c r="H20"/>
  <c r="E20"/>
  <c r="D20"/>
  <c r="C20"/>
  <c r="B20"/>
  <c r="AE19"/>
  <c r="AD19"/>
  <c r="AC19"/>
  <c r="AB19"/>
  <c r="AA19"/>
  <c r="Z19"/>
  <c r="Y19"/>
  <c r="H19"/>
  <c r="W19" s="1"/>
  <c r="AJ19" s="1"/>
  <c r="E19"/>
  <c r="D19"/>
  <c r="C19"/>
  <c r="B19"/>
  <c r="AE18"/>
  <c r="AD18"/>
  <c r="AC18"/>
  <c r="AB18"/>
  <c r="AA18"/>
  <c r="Z18"/>
  <c r="Y18"/>
  <c r="H18"/>
  <c r="W18" s="1"/>
  <c r="T18" s="1"/>
  <c r="E18"/>
  <c r="D18"/>
  <c r="C18"/>
  <c r="B18"/>
  <c r="AE17"/>
  <c r="AD17"/>
  <c r="AC17"/>
  <c r="AB17"/>
  <c r="AA17"/>
  <c r="Z17"/>
  <c r="Y17"/>
  <c r="H17"/>
  <c r="W17" s="1"/>
  <c r="AJ17" s="1"/>
  <c r="E17"/>
  <c r="D17"/>
  <c r="C17"/>
  <c r="B17"/>
  <c r="AF16"/>
  <c r="AE16"/>
  <c r="AD16"/>
  <c r="AC16"/>
  <c r="AB16"/>
  <c r="AA16"/>
  <c r="Z16"/>
  <c r="Y16"/>
  <c r="T16"/>
  <c r="H16"/>
  <c r="W16" s="1"/>
  <c r="AJ16" s="1"/>
  <c r="E16"/>
  <c r="D16"/>
  <c r="C16"/>
  <c r="B16"/>
  <c r="AE15"/>
  <c r="AD15"/>
  <c r="AC15"/>
  <c r="AB15"/>
  <c r="AA15"/>
  <c r="Z15"/>
  <c r="Y15"/>
  <c r="H15"/>
  <c r="W15" s="1"/>
  <c r="E15"/>
  <c r="D15"/>
  <c r="C15"/>
  <c r="B15"/>
  <c r="AE14"/>
  <c r="AD14"/>
  <c r="AC14"/>
  <c r="AB14"/>
  <c r="AA14"/>
  <c r="Z14"/>
  <c r="Y14"/>
  <c r="H14"/>
  <c r="W14" s="1"/>
  <c r="E14"/>
  <c r="D14"/>
  <c r="C14"/>
  <c r="B14"/>
  <c r="AE13"/>
  <c r="AD13"/>
  <c r="AC13"/>
  <c r="AB13"/>
  <c r="AA13"/>
  <c r="Z13"/>
  <c r="Y13"/>
  <c r="H13"/>
  <c r="W13" s="1"/>
  <c r="E13"/>
  <c r="D13"/>
  <c r="C13"/>
  <c r="B13"/>
  <c r="AE12"/>
  <c r="AD12"/>
  <c r="AC12"/>
  <c r="AB12"/>
  <c r="AA12"/>
  <c r="Z12"/>
  <c r="Y12"/>
  <c r="H12"/>
  <c r="W12" s="1"/>
  <c r="E12"/>
  <c r="D12"/>
  <c r="C12"/>
  <c r="B12"/>
  <c r="AE11"/>
  <c r="AD11"/>
  <c r="AC11"/>
  <c r="AB11"/>
  <c r="AA11"/>
  <c r="Z11"/>
  <c r="Y11"/>
  <c r="H11"/>
  <c r="W11" s="1"/>
  <c r="E11"/>
  <c r="D11"/>
  <c r="C11"/>
  <c r="B11"/>
  <c r="AE10"/>
  <c r="AD10"/>
  <c r="AC10"/>
  <c r="AB10"/>
  <c r="AA10"/>
  <c r="Z10"/>
  <c r="Y10"/>
  <c r="H10"/>
  <c r="W10" s="1"/>
  <c r="E10"/>
  <c r="D10"/>
  <c r="C10"/>
  <c r="B10"/>
  <c r="AE9"/>
  <c r="AD9"/>
  <c r="AC9"/>
  <c r="AB9"/>
  <c r="AA9"/>
  <c r="Z9"/>
  <c r="Y9"/>
  <c r="H9"/>
  <c r="W9" s="1"/>
  <c r="E9"/>
  <c r="D9"/>
  <c r="C9"/>
  <c r="B9"/>
  <c r="AE8"/>
  <c r="AD8"/>
  <c r="AC8"/>
  <c r="AB8"/>
  <c r="AA8"/>
  <c r="Z8"/>
  <c r="Y8"/>
  <c r="H8"/>
  <c r="W8" s="1"/>
  <c r="E8"/>
  <c r="D8"/>
  <c r="C8"/>
  <c r="B8"/>
  <c r="AE7"/>
  <c r="AD7"/>
  <c r="AC7"/>
  <c r="AB7"/>
  <c r="AA7"/>
  <c r="Z7"/>
  <c r="Y7"/>
  <c r="H7"/>
  <c r="W7" s="1"/>
  <c r="E7"/>
  <c r="D7"/>
  <c r="C7"/>
  <c r="B7"/>
  <c r="AE6"/>
  <c r="AD6"/>
  <c r="AC6"/>
  <c r="AB6"/>
  <c r="AA6"/>
  <c r="Z6"/>
  <c r="Y6"/>
  <c r="H6"/>
  <c r="W6" s="1"/>
  <c r="E6"/>
  <c r="D6"/>
  <c r="C6"/>
  <c r="B6"/>
  <c r="AE5"/>
  <c r="AD5"/>
  <c r="AC5"/>
  <c r="AB5"/>
  <c r="AA5"/>
  <c r="Z5"/>
  <c r="Y5"/>
  <c r="H5"/>
  <c r="W5" s="1"/>
  <c r="E5"/>
  <c r="D5"/>
  <c r="C5"/>
  <c r="B5"/>
  <c r="AE4"/>
  <c r="AD4"/>
  <c r="AC4"/>
  <c r="AB4"/>
  <c r="AA4"/>
  <c r="Z4"/>
  <c r="Y4"/>
  <c r="H4"/>
  <c r="E4"/>
  <c r="D4"/>
  <c r="C4"/>
  <c r="B4"/>
  <c r="C12" i="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12"/>
  <c r="C10" i="5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V10"/>
  <c r="AW10"/>
  <c r="AX10"/>
  <c r="AY10"/>
  <c r="AZ10"/>
  <c r="BA10"/>
  <c r="BB10"/>
  <c r="BC10"/>
  <c r="BD10"/>
  <c r="BE10"/>
  <c r="BF10"/>
  <c r="B10"/>
  <c r="B21" i="11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A21"/>
  <c r="F56"/>
  <c r="G56"/>
  <c r="I56"/>
  <c r="J56"/>
  <c r="K56"/>
  <c r="L56"/>
  <c r="M56"/>
  <c r="N56"/>
  <c r="O56"/>
  <c r="P56"/>
  <c r="Q56"/>
  <c r="R56"/>
  <c r="S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A56"/>
  <c r="F39"/>
  <c r="G39"/>
  <c r="I39"/>
  <c r="J39"/>
  <c r="K39"/>
  <c r="L39"/>
  <c r="M39"/>
  <c r="N39"/>
  <c r="O39"/>
  <c r="P39"/>
  <c r="Q39"/>
  <c r="R39"/>
  <c r="S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A39"/>
  <c r="H22"/>
  <c r="C22" i="8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22"/>
  <c r="W4" i="9"/>
  <c r="X4"/>
  <c r="Y4"/>
  <c r="Z4"/>
  <c r="W5"/>
  <c r="X5"/>
  <c r="Y5"/>
  <c r="Z5"/>
  <c r="W6"/>
  <c r="X6"/>
  <c r="Y6"/>
  <c r="Z6"/>
  <c r="W7"/>
  <c r="X7"/>
  <c r="Y7"/>
  <c r="Z7"/>
  <c r="W8"/>
  <c r="X8"/>
  <c r="Y8"/>
  <c r="Z8"/>
  <c r="W9"/>
  <c r="X9"/>
  <c r="Y9"/>
  <c r="Z9"/>
  <c r="W10"/>
  <c r="X10"/>
  <c r="Y10"/>
  <c r="Z10"/>
  <c r="W11"/>
  <c r="X11"/>
  <c r="Y11"/>
  <c r="Z11"/>
  <c r="W12"/>
  <c r="X12"/>
  <c r="Y12"/>
  <c r="Z12"/>
  <c r="W13"/>
  <c r="X13"/>
  <c r="Y13"/>
  <c r="Z13"/>
  <c r="W14"/>
  <c r="X14"/>
  <c r="Y14"/>
  <c r="Z14"/>
  <c r="W15"/>
  <c r="X15"/>
  <c r="Y15"/>
  <c r="Z15"/>
  <c r="U4" i="10"/>
  <c r="G12" i="7"/>
  <c r="H12"/>
  <c r="J12"/>
  <c r="K12"/>
  <c r="L12"/>
  <c r="M12"/>
  <c r="N12"/>
  <c r="O12"/>
  <c r="P12"/>
  <c r="Q12"/>
  <c r="R12"/>
  <c r="S12"/>
  <c r="T12"/>
  <c r="AL12"/>
  <c r="AM12"/>
  <c r="AN12"/>
  <c r="AO12"/>
  <c r="AP12"/>
  <c r="AQ12"/>
  <c r="AR12"/>
  <c r="AS12"/>
  <c r="AV12"/>
  <c r="AW12"/>
  <c r="AX12"/>
  <c r="AY12"/>
  <c r="AZ12"/>
  <c r="BA12"/>
  <c r="BB12"/>
  <c r="BC12"/>
  <c r="BD12"/>
  <c r="B12"/>
  <c r="G11" i="6"/>
  <c r="H11"/>
  <c r="J11"/>
  <c r="K11"/>
  <c r="L11"/>
  <c r="M11"/>
  <c r="N11"/>
  <c r="O11"/>
  <c r="P11"/>
  <c r="Q11"/>
  <c r="R11"/>
  <c r="S11"/>
  <c r="T11"/>
  <c r="AL11"/>
  <c r="AM11"/>
  <c r="AN11"/>
  <c r="AO11"/>
  <c r="AP11"/>
  <c r="AQ11"/>
  <c r="AR11"/>
  <c r="AS11"/>
  <c r="AV11"/>
  <c r="AW11"/>
  <c r="AX11"/>
  <c r="AY11"/>
  <c r="AZ11"/>
  <c r="BA11"/>
  <c r="BB11"/>
  <c r="BC11"/>
  <c r="BD11"/>
  <c r="B11"/>
  <c r="U4" i="8"/>
  <c r="BC5"/>
  <c r="BD5" s="1"/>
  <c r="BC6"/>
  <c r="BD6" s="1"/>
  <c r="BC7"/>
  <c r="BD7" s="1"/>
  <c r="BC8"/>
  <c r="BD8" s="1"/>
  <c r="BC9"/>
  <c r="BD9" s="1"/>
  <c r="BC10"/>
  <c r="BD10" s="1"/>
  <c r="BC11"/>
  <c r="BC12"/>
  <c r="BD12" s="1"/>
  <c r="BC14"/>
  <c r="BC15"/>
  <c r="BD15" s="1"/>
  <c r="BC16"/>
  <c r="BD16" s="1"/>
  <c r="BC17"/>
  <c r="BD17" s="1"/>
  <c r="BC18"/>
  <c r="BD18" s="1"/>
  <c r="BC19"/>
  <c r="BD19" s="1"/>
  <c r="BC20"/>
  <c r="BD20" s="1"/>
  <c r="BC21"/>
  <c r="BD21" s="1"/>
  <c r="U5"/>
  <c r="V5"/>
  <c r="W5"/>
  <c r="U6"/>
  <c r="V6"/>
  <c r="W6"/>
  <c r="U7"/>
  <c r="V7"/>
  <c r="W7"/>
  <c r="U8"/>
  <c r="V8"/>
  <c r="W8"/>
  <c r="U9"/>
  <c r="V9"/>
  <c r="W9"/>
  <c r="U10"/>
  <c r="V10"/>
  <c r="W10"/>
  <c r="U11"/>
  <c r="V11"/>
  <c r="W11"/>
  <c r="U12"/>
  <c r="V12"/>
  <c r="W12"/>
  <c r="U14"/>
  <c r="V14"/>
  <c r="W14"/>
  <c r="U15"/>
  <c r="V15"/>
  <c r="W15"/>
  <c r="U16"/>
  <c r="V16"/>
  <c r="W16"/>
  <c r="U18"/>
  <c r="V18"/>
  <c r="W18"/>
  <c r="U19"/>
  <c r="V19"/>
  <c r="W19"/>
  <c r="U20"/>
  <c r="V20"/>
  <c r="W20"/>
  <c r="U21"/>
  <c r="V21"/>
  <c r="W21"/>
  <c r="AG5"/>
  <c r="AH5"/>
  <c r="AI5"/>
  <c r="AK5"/>
  <c r="AG6"/>
  <c r="AH6"/>
  <c r="AI6"/>
  <c r="AK6"/>
  <c r="AG7"/>
  <c r="AH7"/>
  <c r="AI7"/>
  <c r="AK7"/>
  <c r="AG8"/>
  <c r="AH8"/>
  <c r="AI8"/>
  <c r="AK8"/>
  <c r="AG9"/>
  <c r="AH9"/>
  <c r="AI9"/>
  <c r="AK9"/>
  <c r="AG10"/>
  <c r="AH10"/>
  <c r="AI10"/>
  <c r="AK10"/>
  <c r="AG11"/>
  <c r="AH11"/>
  <c r="AI11"/>
  <c r="AK11"/>
  <c r="AG12"/>
  <c r="AH12"/>
  <c r="AI12"/>
  <c r="AK12"/>
  <c r="AG14"/>
  <c r="AH14"/>
  <c r="AI14"/>
  <c r="AK14"/>
  <c r="AG15"/>
  <c r="AH15"/>
  <c r="AI15"/>
  <c r="AK15"/>
  <c r="AG16"/>
  <c r="AH16"/>
  <c r="AI16"/>
  <c r="AK16"/>
  <c r="AG18"/>
  <c r="AH18"/>
  <c r="AI18"/>
  <c r="AK18"/>
  <c r="AG19"/>
  <c r="AH19"/>
  <c r="AI19"/>
  <c r="AK19"/>
  <c r="AG20"/>
  <c r="AH20"/>
  <c r="AI20"/>
  <c r="AK20"/>
  <c r="AG21"/>
  <c r="AH21"/>
  <c r="AI21"/>
  <c r="AK21"/>
  <c r="AK4"/>
  <c r="AI4"/>
  <c r="AH4"/>
  <c r="AG4"/>
  <c r="X5"/>
  <c r="X6"/>
  <c r="X7"/>
  <c r="X8"/>
  <c r="X9"/>
  <c r="X10"/>
  <c r="X11"/>
  <c r="X12"/>
  <c r="X13"/>
  <c r="V13" s="1"/>
  <c r="X14"/>
  <c r="X15"/>
  <c r="X16"/>
  <c r="X17"/>
  <c r="V17" s="1"/>
  <c r="X18"/>
  <c r="X19"/>
  <c r="X20"/>
  <c r="X21"/>
  <c r="W4"/>
  <c r="V4"/>
  <c r="Y4" i="11"/>
  <c r="BH7" i="2"/>
  <c r="BH13"/>
  <c r="Y8"/>
  <c r="Y9"/>
  <c r="Y10"/>
  <c r="Y11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26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H37"/>
  <c r="BI37"/>
  <c r="B37"/>
  <c r="I31"/>
  <c r="I32"/>
  <c r="I33"/>
  <c r="I34"/>
  <c r="I35"/>
  <c r="I36"/>
  <c r="I30"/>
  <c r="I7"/>
  <c r="I6" i="4"/>
  <c r="D8" i="5"/>
  <c r="D9"/>
  <c r="F5" i="7"/>
  <c r="F4"/>
  <c r="I20" i="8"/>
  <c r="I21"/>
  <c r="C21"/>
  <c r="D21"/>
  <c r="E21"/>
  <c r="F21"/>
  <c r="Z21"/>
  <c r="AA21"/>
  <c r="AB21"/>
  <c r="AC21"/>
  <c r="AD21"/>
  <c r="AE21"/>
  <c r="AF21"/>
  <c r="C20"/>
  <c r="D20"/>
  <c r="E20"/>
  <c r="F20"/>
  <c r="Z20"/>
  <c r="AA20"/>
  <c r="AB20"/>
  <c r="AC20"/>
  <c r="AD20"/>
  <c r="AE20"/>
  <c r="AF20"/>
  <c r="I16" i="9"/>
  <c r="J16"/>
  <c r="K16"/>
  <c r="L16"/>
  <c r="M16"/>
  <c r="N16"/>
  <c r="O16"/>
  <c r="P16"/>
  <c r="Q16"/>
  <c r="R16"/>
  <c r="S16"/>
  <c r="T16"/>
  <c r="U16"/>
  <c r="V16"/>
  <c r="W16"/>
  <c r="AA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16"/>
  <c r="AI15"/>
  <c r="AJ15"/>
  <c r="AK15"/>
  <c r="AL15"/>
  <c r="C15"/>
  <c r="AB15" s="1"/>
  <c r="D15"/>
  <c r="E15"/>
  <c r="F15"/>
  <c r="G15"/>
  <c r="H15"/>
  <c r="AC15"/>
  <c r="AD15"/>
  <c r="AE15"/>
  <c r="AF15"/>
  <c r="AG15"/>
  <c r="AH15"/>
  <c r="AI14"/>
  <c r="AJ14"/>
  <c r="AK14"/>
  <c r="AL14"/>
  <c r="C14"/>
  <c r="AB14" s="1"/>
  <c r="D14"/>
  <c r="E14"/>
  <c r="F14"/>
  <c r="G14"/>
  <c r="H14"/>
  <c r="AC14"/>
  <c r="AD14"/>
  <c r="AE14"/>
  <c r="AF14"/>
  <c r="AG14"/>
  <c r="AH14"/>
  <c r="AL13"/>
  <c r="AK13"/>
  <c r="AJ13"/>
  <c r="AI13"/>
  <c r="C13"/>
  <c r="D13"/>
  <c r="E13"/>
  <c r="F13"/>
  <c r="G13"/>
  <c r="H13"/>
  <c r="AC13"/>
  <c r="BD13" s="1"/>
  <c r="AD13"/>
  <c r="AE13"/>
  <c r="AF13"/>
  <c r="AG13"/>
  <c r="AH13"/>
  <c r="H11" i="11"/>
  <c r="W11" s="1"/>
  <c r="Y5"/>
  <c r="Z5"/>
  <c r="AA5"/>
  <c r="AB5"/>
  <c r="AC5"/>
  <c r="AD5"/>
  <c r="AE5"/>
  <c r="Y6"/>
  <c r="Z6"/>
  <c r="AA6"/>
  <c r="AB6"/>
  <c r="AC6"/>
  <c r="AD6"/>
  <c r="AE6"/>
  <c r="Y7"/>
  <c r="Z7"/>
  <c r="AA7"/>
  <c r="AB7"/>
  <c r="AC7"/>
  <c r="AD7"/>
  <c r="AE7"/>
  <c r="Y8"/>
  <c r="Z8"/>
  <c r="AA8"/>
  <c r="AB8"/>
  <c r="AC8"/>
  <c r="AD8"/>
  <c r="AE8"/>
  <c r="Y9"/>
  <c r="Z9"/>
  <c r="AA9"/>
  <c r="AB9"/>
  <c r="AC9"/>
  <c r="AD9"/>
  <c r="AE9"/>
  <c r="Y10"/>
  <c r="Z10"/>
  <c r="AA10"/>
  <c r="AB10"/>
  <c r="AC10"/>
  <c r="AD10"/>
  <c r="AE10"/>
  <c r="Y11"/>
  <c r="Z11"/>
  <c r="AA11"/>
  <c r="AB11"/>
  <c r="AC11"/>
  <c r="AD11"/>
  <c r="AE11"/>
  <c r="Y12"/>
  <c r="Z12"/>
  <c r="AA12"/>
  <c r="AB12"/>
  <c r="AC12"/>
  <c r="AD12"/>
  <c r="AE12"/>
  <c r="Y13"/>
  <c r="Z13"/>
  <c r="AA13"/>
  <c r="AB13"/>
  <c r="AC13"/>
  <c r="AD13"/>
  <c r="AE13"/>
  <c r="Y14"/>
  <c r="Z14"/>
  <c r="AA14"/>
  <c r="AB14"/>
  <c r="AC14"/>
  <c r="AD14"/>
  <c r="AE14"/>
  <c r="Y15"/>
  <c r="Z15"/>
  <c r="AA15"/>
  <c r="AB15"/>
  <c r="AC15"/>
  <c r="AD15"/>
  <c r="AE15"/>
  <c r="Y16"/>
  <c r="Z16"/>
  <c r="AA16"/>
  <c r="AB16"/>
  <c r="AC16"/>
  <c r="AD16"/>
  <c r="AE16"/>
  <c r="Y17"/>
  <c r="Z17"/>
  <c r="AA17"/>
  <c r="AB17"/>
  <c r="AC17"/>
  <c r="AD17"/>
  <c r="AE17"/>
  <c r="Y18"/>
  <c r="Z18"/>
  <c r="AA18"/>
  <c r="AB18"/>
  <c r="AC18"/>
  <c r="AD18"/>
  <c r="AE18"/>
  <c r="Y19"/>
  <c r="Z19"/>
  <c r="AA19"/>
  <c r="AB19"/>
  <c r="AC19"/>
  <c r="AD19"/>
  <c r="AE19"/>
  <c r="Y20"/>
  <c r="Z20"/>
  <c r="AA20"/>
  <c r="AB20"/>
  <c r="AC20"/>
  <c r="AD20"/>
  <c r="AE20"/>
  <c r="Y22"/>
  <c r="Z22"/>
  <c r="AA22"/>
  <c r="AB22"/>
  <c r="AC22"/>
  <c r="AD22"/>
  <c r="AE22"/>
  <c r="Y23"/>
  <c r="Z23"/>
  <c r="AA23"/>
  <c r="AB23"/>
  <c r="AC23"/>
  <c r="AD23"/>
  <c r="AE23"/>
  <c r="Y24"/>
  <c r="Z24"/>
  <c r="AA24"/>
  <c r="AB24"/>
  <c r="AC24"/>
  <c r="AD24"/>
  <c r="AE24"/>
  <c r="Y25"/>
  <c r="Z25"/>
  <c r="AA25"/>
  <c r="AB25"/>
  <c r="AC25"/>
  <c r="AD25"/>
  <c r="AE25"/>
  <c r="Y26"/>
  <c r="Z26"/>
  <c r="AA26"/>
  <c r="AB26"/>
  <c r="AC26"/>
  <c r="AD26"/>
  <c r="AE26"/>
  <c r="Y27"/>
  <c r="Z27"/>
  <c r="AA27"/>
  <c r="AB27"/>
  <c r="AC27"/>
  <c r="AD27"/>
  <c r="AE27"/>
  <c r="Y28"/>
  <c r="Z28"/>
  <c r="AA28"/>
  <c r="AB28"/>
  <c r="AC28"/>
  <c r="AD28"/>
  <c r="AE28"/>
  <c r="Y29"/>
  <c r="Z29"/>
  <c r="AA29"/>
  <c r="AB29"/>
  <c r="AC29"/>
  <c r="AD29"/>
  <c r="AE29"/>
  <c r="Y30"/>
  <c r="Z30"/>
  <c r="AA30"/>
  <c r="AB30"/>
  <c r="AC30"/>
  <c r="AD30"/>
  <c r="AE30"/>
  <c r="Y31"/>
  <c r="Z31"/>
  <c r="AA31"/>
  <c r="AB31"/>
  <c r="AC31"/>
  <c r="AD31"/>
  <c r="AE31"/>
  <c r="Y32"/>
  <c r="Z32"/>
  <c r="AA32"/>
  <c r="AB32"/>
  <c r="AC32"/>
  <c r="AD32"/>
  <c r="AE32"/>
  <c r="Y33"/>
  <c r="Z33"/>
  <c r="AA33"/>
  <c r="AB33"/>
  <c r="AC33"/>
  <c r="AD33"/>
  <c r="AE33"/>
  <c r="Y34"/>
  <c r="Z34"/>
  <c r="AA34"/>
  <c r="AB34"/>
  <c r="AC34"/>
  <c r="AD34"/>
  <c r="AE34"/>
  <c r="Y35"/>
  <c r="Z35"/>
  <c r="AA35"/>
  <c r="AB35"/>
  <c r="AC35"/>
  <c r="AD35"/>
  <c r="AE35"/>
  <c r="Y36"/>
  <c r="Z36"/>
  <c r="AA36"/>
  <c r="AB36"/>
  <c r="AC36"/>
  <c r="AD36"/>
  <c r="AE36"/>
  <c r="Y37"/>
  <c r="Z37"/>
  <c r="AA37"/>
  <c r="AB37"/>
  <c r="AC37"/>
  <c r="AD37"/>
  <c r="AE37"/>
  <c r="Y38"/>
  <c r="Z38"/>
  <c r="AA38"/>
  <c r="AB38"/>
  <c r="AC38"/>
  <c r="AD38"/>
  <c r="AE38"/>
  <c r="Y40"/>
  <c r="Z40"/>
  <c r="AA40"/>
  <c r="AB40"/>
  <c r="AC40"/>
  <c r="AD40"/>
  <c r="AE40"/>
  <c r="Y41"/>
  <c r="Z41"/>
  <c r="AA41"/>
  <c r="AB41"/>
  <c r="AC41"/>
  <c r="AD41"/>
  <c r="AE41"/>
  <c r="Y42"/>
  <c r="Z42"/>
  <c r="AA42"/>
  <c r="AB42"/>
  <c r="AC42"/>
  <c r="AD42"/>
  <c r="AE42"/>
  <c r="Y43"/>
  <c r="Z43"/>
  <c r="AA43"/>
  <c r="AB43"/>
  <c r="AC43"/>
  <c r="AD43"/>
  <c r="AE43"/>
  <c r="Y44"/>
  <c r="Z44"/>
  <c r="AA44"/>
  <c r="AB44"/>
  <c r="AC44"/>
  <c r="AD44"/>
  <c r="AE44"/>
  <c r="Y45"/>
  <c r="Z45"/>
  <c r="AA45"/>
  <c r="AB45"/>
  <c r="AC45"/>
  <c r="AD45"/>
  <c r="AE45"/>
  <c r="Y46"/>
  <c r="Z46"/>
  <c r="AA46"/>
  <c r="AB46"/>
  <c r="AC46"/>
  <c r="AD46"/>
  <c r="AE46"/>
  <c r="Y47"/>
  <c r="Z47"/>
  <c r="AA47"/>
  <c r="AB47"/>
  <c r="AC47"/>
  <c r="AD47"/>
  <c r="AE47"/>
  <c r="Y48"/>
  <c r="Z48"/>
  <c r="AA48"/>
  <c r="AB48"/>
  <c r="AC48"/>
  <c r="AD48"/>
  <c r="AE48"/>
  <c r="Y49"/>
  <c r="Z49"/>
  <c r="AA49"/>
  <c r="AB49"/>
  <c r="AC49"/>
  <c r="AD49"/>
  <c r="AE49"/>
  <c r="Y50"/>
  <c r="Z50"/>
  <c r="AA50"/>
  <c r="AB50"/>
  <c r="AC50"/>
  <c r="AD50"/>
  <c r="AE50"/>
  <c r="Y51"/>
  <c r="Z51"/>
  <c r="AA51"/>
  <c r="AB51"/>
  <c r="AC51"/>
  <c r="AD51"/>
  <c r="AE51"/>
  <c r="Y52"/>
  <c r="Z52"/>
  <c r="AA52"/>
  <c r="AB52"/>
  <c r="AC52"/>
  <c r="AD52"/>
  <c r="AE52"/>
  <c r="Y53"/>
  <c r="Z53"/>
  <c r="AA53"/>
  <c r="AB53"/>
  <c r="AC53"/>
  <c r="AD53"/>
  <c r="AE53"/>
  <c r="Y54"/>
  <c r="Z54"/>
  <c r="AA54"/>
  <c r="AB54"/>
  <c r="AC54"/>
  <c r="AD54"/>
  <c r="AE54"/>
  <c r="Y55"/>
  <c r="Z55"/>
  <c r="AA55"/>
  <c r="AB55"/>
  <c r="AC55"/>
  <c r="AD55"/>
  <c r="AE55"/>
  <c r="AE4"/>
  <c r="AD4"/>
  <c r="AC4"/>
  <c r="AB4"/>
  <c r="AA4"/>
  <c r="Z4"/>
  <c r="W24"/>
  <c r="AF24" s="1"/>
  <c r="H5"/>
  <c r="W5" s="1"/>
  <c r="H6"/>
  <c r="W6" s="1"/>
  <c r="U6" s="1"/>
  <c r="H7"/>
  <c r="W7" s="1"/>
  <c r="AI7" s="1"/>
  <c r="H8"/>
  <c r="W8" s="1"/>
  <c r="AH8" s="1"/>
  <c r="H9"/>
  <c r="W9" s="1"/>
  <c r="AG9" s="1"/>
  <c r="H10"/>
  <c r="W10" s="1"/>
  <c r="H12"/>
  <c r="W12" s="1"/>
  <c r="AH12" s="1"/>
  <c r="H13"/>
  <c r="W13" s="1"/>
  <c r="H14"/>
  <c r="W14" s="1"/>
  <c r="U14" s="1"/>
  <c r="H15"/>
  <c r="W15" s="1"/>
  <c r="AI15" s="1"/>
  <c r="H16"/>
  <c r="W16" s="1"/>
  <c r="AH16" s="1"/>
  <c r="H17"/>
  <c r="W17" s="1"/>
  <c r="H18"/>
  <c r="W18" s="1"/>
  <c r="U18" s="1"/>
  <c r="H19"/>
  <c r="W19" s="1"/>
  <c r="AI19" s="1"/>
  <c r="H20"/>
  <c r="W20" s="1"/>
  <c r="AJ20" s="1"/>
  <c r="W22"/>
  <c r="H23"/>
  <c r="W23" s="1"/>
  <c r="AG23" s="1"/>
  <c r="H25"/>
  <c r="W25" s="1"/>
  <c r="AH25" s="1"/>
  <c r="H26"/>
  <c r="W26" s="1"/>
  <c r="AF26" s="1"/>
  <c r="H27"/>
  <c r="W27" s="1"/>
  <c r="H28"/>
  <c r="W28" s="1"/>
  <c r="AF28" s="1"/>
  <c r="H29"/>
  <c r="W29" s="1"/>
  <c r="AH29" s="1"/>
  <c r="H30"/>
  <c r="W30" s="1"/>
  <c r="AF30" s="1"/>
  <c r="H31"/>
  <c r="W31" s="1"/>
  <c r="H32"/>
  <c r="W32" s="1"/>
  <c r="AF32" s="1"/>
  <c r="H33"/>
  <c r="W33" s="1"/>
  <c r="AH33" s="1"/>
  <c r="H34"/>
  <c r="W34" s="1"/>
  <c r="AF34" s="1"/>
  <c r="H35"/>
  <c r="W35" s="1"/>
  <c r="H36"/>
  <c r="W36" s="1"/>
  <c r="AF36" s="1"/>
  <c r="H37"/>
  <c r="W37" s="1"/>
  <c r="AH37" s="1"/>
  <c r="H38"/>
  <c r="W38" s="1"/>
  <c r="AI38" s="1"/>
  <c r="H40"/>
  <c r="H41"/>
  <c r="W41" s="1"/>
  <c r="H42"/>
  <c r="W42" s="1"/>
  <c r="AI42" s="1"/>
  <c r="H43"/>
  <c r="W43" s="1"/>
  <c r="H44"/>
  <c r="W44" s="1"/>
  <c r="H45"/>
  <c r="W45" s="1"/>
  <c r="H46"/>
  <c r="W46" s="1"/>
  <c r="AI46" s="1"/>
  <c r="H47"/>
  <c r="W47" s="1"/>
  <c r="H48"/>
  <c r="W48" s="1"/>
  <c r="H49"/>
  <c r="W49" s="1"/>
  <c r="H50"/>
  <c r="W50" s="1"/>
  <c r="AI50" s="1"/>
  <c r="H51"/>
  <c r="W51" s="1"/>
  <c r="H52"/>
  <c r="W52" s="1"/>
  <c r="H53"/>
  <c r="W53" s="1"/>
  <c r="H54"/>
  <c r="W54" s="1"/>
  <c r="AI54" s="1"/>
  <c r="H55"/>
  <c r="W55" s="1"/>
  <c r="H4"/>
  <c r="W4" s="1"/>
  <c r="B5"/>
  <c r="C5"/>
  <c r="D5"/>
  <c r="E5"/>
  <c r="B6"/>
  <c r="C6"/>
  <c r="D6"/>
  <c r="E6"/>
  <c r="B7"/>
  <c r="C7"/>
  <c r="D7"/>
  <c r="E7"/>
  <c r="B8"/>
  <c r="C8"/>
  <c r="D8"/>
  <c r="E8"/>
  <c r="B9"/>
  <c r="C9"/>
  <c r="D9"/>
  <c r="E9"/>
  <c r="B10"/>
  <c r="C10"/>
  <c r="D10"/>
  <c r="E10"/>
  <c r="B11"/>
  <c r="C11"/>
  <c r="D11"/>
  <c r="E11"/>
  <c r="B12"/>
  <c r="C12"/>
  <c r="D12"/>
  <c r="E12"/>
  <c r="B13"/>
  <c r="C13"/>
  <c r="D13"/>
  <c r="E13"/>
  <c r="B14"/>
  <c r="C14"/>
  <c r="D14"/>
  <c r="E14"/>
  <c r="B15"/>
  <c r="C15"/>
  <c r="D15"/>
  <c r="E15"/>
  <c r="B16"/>
  <c r="C16"/>
  <c r="D16"/>
  <c r="E16"/>
  <c r="B17"/>
  <c r="C17"/>
  <c r="D17"/>
  <c r="E17"/>
  <c r="B18"/>
  <c r="C18"/>
  <c r="D18"/>
  <c r="E18"/>
  <c r="B19"/>
  <c r="C19"/>
  <c r="D19"/>
  <c r="E19"/>
  <c r="B20"/>
  <c r="C20"/>
  <c r="D20"/>
  <c r="E20"/>
  <c r="B22"/>
  <c r="C22"/>
  <c r="D22"/>
  <c r="E22"/>
  <c r="B23"/>
  <c r="C23"/>
  <c r="D23"/>
  <c r="E23"/>
  <c r="B24"/>
  <c r="C24"/>
  <c r="D24"/>
  <c r="E24"/>
  <c r="B25"/>
  <c r="C25"/>
  <c r="D25"/>
  <c r="E25"/>
  <c r="B26"/>
  <c r="C26"/>
  <c r="D26"/>
  <c r="E26"/>
  <c r="B27"/>
  <c r="C27"/>
  <c r="D27"/>
  <c r="E27"/>
  <c r="B28"/>
  <c r="C28"/>
  <c r="D28"/>
  <c r="E28"/>
  <c r="B29"/>
  <c r="C29"/>
  <c r="D29"/>
  <c r="E29"/>
  <c r="B30"/>
  <c r="C30"/>
  <c r="D30"/>
  <c r="E30"/>
  <c r="B31"/>
  <c r="C31"/>
  <c r="D31"/>
  <c r="E31"/>
  <c r="B32"/>
  <c r="C32"/>
  <c r="D32"/>
  <c r="E32"/>
  <c r="B33"/>
  <c r="C33"/>
  <c r="D33"/>
  <c r="E33"/>
  <c r="B34"/>
  <c r="C34"/>
  <c r="D34"/>
  <c r="E34"/>
  <c r="B35"/>
  <c r="C35"/>
  <c r="D35"/>
  <c r="E35"/>
  <c r="B36"/>
  <c r="C36"/>
  <c r="D36"/>
  <c r="E36"/>
  <c r="B37"/>
  <c r="C37"/>
  <c r="D37"/>
  <c r="E37"/>
  <c r="B38"/>
  <c r="C38"/>
  <c r="D38"/>
  <c r="E38"/>
  <c r="B40"/>
  <c r="C40"/>
  <c r="D40"/>
  <c r="E40"/>
  <c r="B41"/>
  <c r="C41"/>
  <c r="D41"/>
  <c r="E41"/>
  <c r="B42"/>
  <c r="C42"/>
  <c r="D42"/>
  <c r="E42"/>
  <c r="B43"/>
  <c r="C43"/>
  <c r="D43"/>
  <c r="E43"/>
  <c r="B44"/>
  <c r="C44"/>
  <c r="D44"/>
  <c r="E44"/>
  <c r="B45"/>
  <c r="C45"/>
  <c r="D45"/>
  <c r="E45"/>
  <c r="B46"/>
  <c r="C46"/>
  <c r="D46"/>
  <c r="E46"/>
  <c r="B47"/>
  <c r="C47"/>
  <c r="D47"/>
  <c r="E47"/>
  <c r="B48"/>
  <c r="C48"/>
  <c r="D48"/>
  <c r="E48"/>
  <c r="B49"/>
  <c r="C49"/>
  <c r="D49"/>
  <c r="E49"/>
  <c r="B50"/>
  <c r="C50"/>
  <c r="D50"/>
  <c r="E50"/>
  <c r="B51"/>
  <c r="C51"/>
  <c r="D51"/>
  <c r="E51"/>
  <c r="B52"/>
  <c r="C52"/>
  <c r="D52"/>
  <c r="E52"/>
  <c r="B53"/>
  <c r="C53"/>
  <c r="D53"/>
  <c r="E53"/>
  <c r="B54"/>
  <c r="C54"/>
  <c r="D54"/>
  <c r="E54"/>
  <c r="B55"/>
  <c r="C55"/>
  <c r="D55"/>
  <c r="E55"/>
  <c r="E4"/>
  <c r="D4"/>
  <c r="C4"/>
  <c r="B4"/>
  <c r="G8" i="10"/>
  <c r="H8"/>
  <c r="J8"/>
  <c r="K8"/>
  <c r="L8"/>
  <c r="M8"/>
  <c r="N8"/>
  <c r="O8"/>
  <c r="P8"/>
  <c r="Q8"/>
  <c r="R8"/>
  <c r="S8"/>
  <c r="T8"/>
  <c r="AL8"/>
  <c r="AM8"/>
  <c r="AN8"/>
  <c r="AO8"/>
  <c r="AP8"/>
  <c r="AQ8"/>
  <c r="AR8"/>
  <c r="AS8"/>
  <c r="AV8"/>
  <c r="AW8"/>
  <c r="AX8"/>
  <c r="AY8"/>
  <c r="AZ8"/>
  <c r="BA8"/>
  <c r="BB8"/>
  <c r="BC8"/>
  <c r="BD8"/>
  <c r="B8"/>
  <c r="Z5"/>
  <c r="AA5"/>
  <c r="AB5"/>
  <c r="AC5"/>
  <c r="AD5"/>
  <c r="AE5"/>
  <c r="AF5"/>
  <c r="Z6"/>
  <c r="AA6"/>
  <c r="AB6"/>
  <c r="AC6"/>
  <c r="AD6"/>
  <c r="AE6"/>
  <c r="AF6"/>
  <c r="Z7"/>
  <c r="AA7"/>
  <c r="AB7"/>
  <c r="AC7"/>
  <c r="AD7"/>
  <c r="AE7"/>
  <c r="AF7"/>
  <c r="AF4"/>
  <c r="AF8" s="1"/>
  <c r="AE4"/>
  <c r="AE8" s="1"/>
  <c r="AD4"/>
  <c r="AD8" s="1"/>
  <c r="AC4"/>
  <c r="AC8" s="1"/>
  <c r="AB4"/>
  <c r="AB8" s="1"/>
  <c r="AA4"/>
  <c r="AA8" s="1"/>
  <c r="Z4"/>
  <c r="Z8" s="1"/>
  <c r="I5"/>
  <c r="X5" s="1"/>
  <c r="I6"/>
  <c r="X6" s="1"/>
  <c r="V6" s="1"/>
  <c r="I7"/>
  <c r="X7" s="1"/>
  <c r="I4"/>
  <c r="I8" s="1"/>
  <c r="C5"/>
  <c r="D5"/>
  <c r="E5"/>
  <c r="F5"/>
  <c r="C6"/>
  <c r="D6"/>
  <c r="E6"/>
  <c r="F6"/>
  <c r="C7"/>
  <c r="D7"/>
  <c r="E7"/>
  <c r="F7"/>
  <c r="F4"/>
  <c r="F8" s="1"/>
  <c r="E4"/>
  <c r="E8" s="1"/>
  <c r="D4"/>
  <c r="D8" s="1"/>
  <c r="C4"/>
  <c r="C8" s="1"/>
  <c r="AC5" i="9"/>
  <c r="AD5"/>
  <c r="AE5"/>
  <c r="AF5"/>
  <c r="AG5"/>
  <c r="AH5"/>
  <c r="AI5"/>
  <c r="AJ5"/>
  <c r="AK5"/>
  <c r="AL5"/>
  <c r="AC6"/>
  <c r="AD6"/>
  <c r="AE6"/>
  <c r="AF6"/>
  <c r="AG6"/>
  <c r="AH6"/>
  <c r="AI6"/>
  <c r="AJ6"/>
  <c r="AK6"/>
  <c r="AL6"/>
  <c r="AC7"/>
  <c r="AD7"/>
  <c r="AE7"/>
  <c r="AF7"/>
  <c r="AG7"/>
  <c r="AH7"/>
  <c r="AC8"/>
  <c r="AD8"/>
  <c r="AE8"/>
  <c r="AF8"/>
  <c r="AG8"/>
  <c r="AH8"/>
  <c r="AI8"/>
  <c r="AJ8"/>
  <c r="AK8"/>
  <c r="AL8"/>
  <c r="AC9"/>
  <c r="AD9"/>
  <c r="AE9"/>
  <c r="AF9"/>
  <c r="AG9"/>
  <c r="AH9"/>
  <c r="AI9"/>
  <c r="AJ9"/>
  <c r="AK9"/>
  <c r="AL9"/>
  <c r="AC10"/>
  <c r="AD10"/>
  <c r="AE10"/>
  <c r="AF10"/>
  <c r="AG10"/>
  <c r="AH10"/>
  <c r="AI10"/>
  <c r="AJ10"/>
  <c r="AK10"/>
  <c r="AL10"/>
  <c r="AC11"/>
  <c r="AD11"/>
  <c r="AE11"/>
  <c r="AF11"/>
  <c r="AG11"/>
  <c r="AH11"/>
  <c r="AI11"/>
  <c r="AJ11"/>
  <c r="AK11"/>
  <c r="AL11"/>
  <c r="AC12"/>
  <c r="AD12"/>
  <c r="AE12"/>
  <c r="AF12"/>
  <c r="AG12"/>
  <c r="AH12"/>
  <c r="AI12"/>
  <c r="AJ12"/>
  <c r="AK12"/>
  <c r="AL12"/>
  <c r="AL4"/>
  <c r="AL16" s="1"/>
  <c r="AK4"/>
  <c r="AJ4"/>
  <c r="AJ16" s="1"/>
  <c r="AI4"/>
  <c r="AI16" s="1"/>
  <c r="AH4"/>
  <c r="AH16" s="1"/>
  <c r="AG4"/>
  <c r="AG16" s="1"/>
  <c r="AF4"/>
  <c r="AF16" s="1"/>
  <c r="AE4"/>
  <c r="AE16" s="1"/>
  <c r="AD4"/>
  <c r="AD16" s="1"/>
  <c r="AC4"/>
  <c r="AC16" s="1"/>
  <c r="Z16"/>
  <c r="Y16"/>
  <c r="X16"/>
  <c r="C5"/>
  <c r="D5"/>
  <c r="E5"/>
  <c r="F5"/>
  <c r="G5"/>
  <c r="H5"/>
  <c r="C6"/>
  <c r="D6"/>
  <c r="E6"/>
  <c r="F6"/>
  <c r="G6"/>
  <c r="H6"/>
  <c r="C7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H4"/>
  <c r="H16" s="1"/>
  <c r="G4"/>
  <c r="G16" s="1"/>
  <c r="F4"/>
  <c r="F16" s="1"/>
  <c r="E4"/>
  <c r="E16" s="1"/>
  <c r="D4"/>
  <c r="D16" s="1"/>
  <c r="C4"/>
  <c r="AB4" s="1"/>
  <c r="I5" i="8"/>
  <c r="I6"/>
  <c r="I7"/>
  <c r="I8"/>
  <c r="I9"/>
  <c r="I10"/>
  <c r="I11"/>
  <c r="I12"/>
  <c r="I13"/>
  <c r="I14"/>
  <c r="I15"/>
  <c r="I16"/>
  <c r="I17"/>
  <c r="I18"/>
  <c r="I19"/>
  <c r="I4"/>
  <c r="C4"/>
  <c r="C19"/>
  <c r="D19"/>
  <c r="E19"/>
  <c r="F19"/>
  <c r="Z19"/>
  <c r="AA19"/>
  <c r="AB19"/>
  <c r="AC19"/>
  <c r="AD19"/>
  <c r="AE19"/>
  <c r="AF19"/>
  <c r="AZ38" i="71" l="1"/>
  <c r="AZ53"/>
  <c r="AZ20"/>
  <c r="AY24" i="73"/>
  <c r="BN11" i="74"/>
  <c r="AZ53" i="63"/>
  <c r="AZ20"/>
  <c r="AY11" i="75"/>
  <c r="AY11" i="74"/>
  <c r="BM8" i="54"/>
  <c r="BN8" s="1"/>
  <c r="BM7"/>
  <c r="BN7" s="1"/>
  <c r="BM9"/>
  <c r="BN9" s="1"/>
  <c r="AY5"/>
  <c r="AY5" i="76"/>
  <c r="BN4" i="75"/>
  <c r="BN11" s="1"/>
  <c r="AY11" i="55"/>
  <c r="BM4"/>
  <c r="BM11" i="57"/>
  <c r="BO4" i="74"/>
  <c r="BO11" s="1"/>
  <c r="AY11" i="57"/>
  <c r="BN4" i="73"/>
  <c r="BN24" s="1"/>
  <c r="AY24" i="59"/>
  <c r="BM4"/>
  <c r="AY7" i="61"/>
  <c r="BM7" s="1"/>
  <c r="AY7" i="72"/>
  <c r="BN7" s="1"/>
  <c r="BO7" s="1"/>
  <c r="AZ8" i="61"/>
  <c r="AY4"/>
  <c r="AY4" i="72"/>
  <c r="AY40" i="63"/>
  <c r="BM40" s="1"/>
  <c r="AY40" i="71"/>
  <c r="BN40" s="1"/>
  <c r="AY19" i="63"/>
  <c r="BM19" s="1"/>
  <c r="AY19" i="71"/>
  <c r="BN19" s="1"/>
  <c r="BO19" s="1"/>
  <c r="AY51" i="63"/>
  <c r="BM51" s="1"/>
  <c r="AY51" i="71"/>
  <c r="BN51" s="1"/>
  <c r="BO51" s="1"/>
  <c r="AY9" i="63"/>
  <c r="BM9" s="1"/>
  <c r="AY9" i="71"/>
  <c r="BN9" s="1"/>
  <c r="BO9" s="1"/>
  <c r="AY36" i="63"/>
  <c r="BM36" s="1"/>
  <c r="AY36" i="71"/>
  <c r="BN36" s="1"/>
  <c r="BO36" s="1"/>
  <c r="AY52" i="63"/>
  <c r="BM52" s="1"/>
  <c r="AY52" i="71"/>
  <c r="BN52" s="1"/>
  <c r="BO52" s="1"/>
  <c r="AY22" i="63"/>
  <c r="BM22" s="1"/>
  <c r="AY22" i="71"/>
  <c r="BN22" s="1"/>
  <c r="BO22" s="1"/>
  <c r="AY50" i="63"/>
  <c r="BM50" s="1"/>
  <c r="AY50" i="71"/>
  <c r="BN50" s="1"/>
  <c r="BO50" s="1"/>
  <c r="AY49" i="63"/>
  <c r="BM49" s="1"/>
  <c r="AY49" i="71"/>
  <c r="BN49" s="1"/>
  <c r="BO49" s="1"/>
  <c r="BM4" i="63"/>
  <c r="AY39"/>
  <c r="AY39" i="71"/>
  <c r="BM14" i="63"/>
  <c r="BN14" s="1"/>
  <c r="BM21"/>
  <c r="BM8"/>
  <c r="BN8" s="1"/>
  <c r="BM18"/>
  <c r="BN18" s="1"/>
  <c r="AY13"/>
  <c r="BM13" s="1"/>
  <c r="AY13" i="71"/>
  <c r="BN13" s="1"/>
  <c r="BO13" s="1"/>
  <c r="AY48" i="63"/>
  <c r="BM48" s="1"/>
  <c r="AY48" i="71"/>
  <c r="BN48" s="1"/>
  <c r="BO48" s="1"/>
  <c r="AY46" i="63"/>
  <c r="BM46" s="1"/>
  <c r="AY46" i="71"/>
  <c r="BN46" s="1"/>
  <c r="BO46" s="1"/>
  <c r="AY7" i="63"/>
  <c r="BM7" s="1"/>
  <c r="AY7" i="71"/>
  <c r="BN7" s="1"/>
  <c r="BO7" s="1"/>
  <c r="AY17" i="63"/>
  <c r="BM17" s="1"/>
  <c r="AY17" i="71"/>
  <c r="BN17" s="1"/>
  <c r="BO17" s="1"/>
  <c r="AY44" i="63"/>
  <c r="BM44" s="1"/>
  <c r="AY44" i="71"/>
  <c r="BN44" s="1"/>
  <c r="BO44" s="1"/>
  <c r="AY15" i="63"/>
  <c r="BM15" s="1"/>
  <c r="AY15" i="71"/>
  <c r="BN15" s="1"/>
  <c r="BO15" s="1"/>
  <c r="AY42" i="63"/>
  <c r="BM42" s="1"/>
  <c r="AY42" i="71"/>
  <c r="BN42" s="1"/>
  <c r="AY47" i="63"/>
  <c r="BM47" s="1"/>
  <c r="AY47" i="71"/>
  <c r="BN47" s="1"/>
  <c r="BO47" s="1"/>
  <c r="AY35" i="63"/>
  <c r="AY38" s="1"/>
  <c r="AY35" i="71"/>
  <c r="BN35" s="1"/>
  <c r="BO35" s="1"/>
  <c r="AY11" i="63"/>
  <c r="AY11" i="71"/>
  <c r="BN11" s="1"/>
  <c r="BO11" s="1"/>
  <c r="AY43" i="63"/>
  <c r="AY43" i="71"/>
  <c r="BN43" s="1"/>
  <c r="BO43" s="1"/>
  <c r="BN21"/>
  <c r="BO4"/>
  <c r="BO20" s="1"/>
  <c r="BN5" i="63"/>
  <c r="BN5" i="59"/>
  <c r="BN23" i="63"/>
  <c r="BN7" i="61"/>
  <c r="BN5" i="57"/>
  <c r="BN11" s="1"/>
  <c r="BN5" i="61"/>
  <c r="BN5" i="55"/>
  <c r="BN13" i="63"/>
  <c r="BN40"/>
  <c r="BN48"/>
  <c r="BN19"/>
  <c r="BN46"/>
  <c r="BN51"/>
  <c r="BN9"/>
  <c r="BN17"/>
  <c r="BN36"/>
  <c r="BN44"/>
  <c r="BN15"/>
  <c r="BN22"/>
  <c r="BN50"/>
  <c r="BN47"/>
  <c r="BN49"/>
  <c r="BN21"/>
  <c r="BN6" i="54"/>
  <c r="BD4" i="43"/>
  <c r="B38" i="49"/>
  <c r="D38"/>
  <c r="H38"/>
  <c r="Z38"/>
  <c r="AB38"/>
  <c r="AD38"/>
  <c r="U22"/>
  <c r="U52"/>
  <c r="AI5"/>
  <c r="AG5"/>
  <c r="U5"/>
  <c r="AJ5"/>
  <c r="AH5"/>
  <c r="AF5"/>
  <c r="V5"/>
  <c r="T5"/>
  <c r="AI6"/>
  <c r="AG6"/>
  <c r="U6"/>
  <c r="AJ6"/>
  <c r="AH6"/>
  <c r="AF6"/>
  <c r="V6"/>
  <c r="T6"/>
  <c r="AI7"/>
  <c r="AG7"/>
  <c r="U7"/>
  <c r="AJ7"/>
  <c r="AH7"/>
  <c r="AF7"/>
  <c r="V7"/>
  <c r="T7"/>
  <c r="AI8"/>
  <c r="AG8"/>
  <c r="U8"/>
  <c r="AJ8"/>
  <c r="AH8"/>
  <c r="AF8"/>
  <c r="V8"/>
  <c r="T8"/>
  <c r="AI9"/>
  <c r="AG9"/>
  <c r="U9"/>
  <c r="AJ9"/>
  <c r="AH9"/>
  <c r="AF9"/>
  <c r="V9"/>
  <c r="T9"/>
  <c r="AI10"/>
  <c r="AG10"/>
  <c r="U10"/>
  <c r="AJ10"/>
  <c r="AH10"/>
  <c r="AF10"/>
  <c r="V10"/>
  <c r="T10"/>
  <c r="AI11"/>
  <c r="AG11"/>
  <c r="U11"/>
  <c r="AJ11"/>
  <c r="AH11"/>
  <c r="AF11"/>
  <c r="V11"/>
  <c r="T11"/>
  <c r="AI12"/>
  <c r="AG12"/>
  <c r="U12"/>
  <c r="AJ12"/>
  <c r="AH12"/>
  <c r="AF12"/>
  <c r="V12"/>
  <c r="T12"/>
  <c r="AI13"/>
  <c r="AG13"/>
  <c r="U13"/>
  <c r="AJ13"/>
  <c r="AH13"/>
  <c r="AF13"/>
  <c r="V13"/>
  <c r="T13"/>
  <c r="AI14"/>
  <c r="AG14"/>
  <c r="U14"/>
  <c r="AJ14"/>
  <c r="AH14"/>
  <c r="AF14"/>
  <c r="V14"/>
  <c r="T14"/>
  <c r="AI15"/>
  <c r="AG15"/>
  <c r="U15"/>
  <c r="AJ15"/>
  <c r="AH15"/>
  <c r="AF15"/>
  <c r="V15"/>
  <c r="T15"/>
  <c r="AI16"/>
  <c r="AG16"/>
  <c r="U16"/>
  <c r="AJ16"/>
  <c r="AH16"/>
  <c r="AF16"/>
  <c r="V16"/>
  <c r="T16"/>
  <c r="AI17"/>
  <c r="AG17"/>
  <c r="U17"/>
  <c r="AJ17"/>
  <c r="AH17"/>
  <c r="AF17"/>
  <c r="V17"/>
  <c r="T17"/>
  <c r="AI18"/>
  <c r="AG18"/>
  <c r="U18"/>
  <c r="AJ18"/>
  <c r="AH18"/>
  <c r="AF18"/>
  <c r="V18"/>
  <c r="T18"/>
  <c r="AI19"/>
  <c r="AG19"/>
  <c r="U19"/>
  <c r="AJ19"/>
  <c r="AH19"/>
  <c r="AF19"/>
  <c r="V19"/>
  <c r="T19"/>
  <c r="X19" s="1"/>
  <c r="X5"/>
  <c r="X6"/>
  <c r="X7"/>
  <c r="X8"/>
  <c r="X9"/>
  <c r="X10"/>
  <c r="X11"/>
  <c r="X12"/>
  <c r="X13"/>
  <c r="X14"/>
  <c r="X15"/>
  <c r="X16"/>
  <c r="X17"/>
  <c r="X18"/>
  <c r="AJ40"/>
  <c r="AH40"/>
  <c r="AF40"/>
  <c r="V40"/>
  <c r="T40"/>
  <c r="AI40"/>
  <c r="AG40"/>
  <c r="U40"/>
  <c r="AJ41"/>
  <c r="AH41"/>
  <c r="AF41"/>
  <c r="V41"/>
  <c r="T41"/>
  <c r="AI41"/>
  <c r="AG41"/>
  <c r="U41"/>
  <c r="AI23"/>
  <c r="AG23"/>
  <c r="U23"/>
  <c r="AJ23"/>
  <c r="AH23"/>
  <c r="AF23"/>
  <c r="V23"/>
  <c r="T23"/>
  <c r="AI24"/>
  <c r="AG24"/>
  <c r="U24"/>
  <c r="AJ24"/>
  <c r="AH24"/>
  <c r="AF24"/>
  <c r="V24"/>
  <c r="T24"/>
  <c r="AI25"/>
  <c r="AG25"/>
  <c r="U25"/>
  <c r="AJ25"/>
  <c r="AH25"/>
  <c r="AF25"/>
  <c r="V25"/>
  <c r="T25"/>
  <c r="AI26"/>
  <c r="AG26"/>
  <c r="U26"/>
  <c r="AJ26"/>
  <c r="AH26"/>
  <c r="AF26"/>
  <c r="V26"/>
  <c r="T26"/>
  <c r="AI27"/>
  <c r="AG27"/>
  <c r="U27"/>
  <c r="AJ27"/>
  <c r="AH27"/>
  <c r="AF27"/>
  <c r="V27"/>
  <c r="T27"/>
  <c r="AI28"/>
  <c r="AG28"/>
  <c r="U28"/>
  <c r="AJ28"/>
  <c r="AH28"/>
  <c r="AF28"/>
  <c r="V28"/>
  <c r="T28"/>
  <c r="AI29"/>
  <c r="AG29"/>
  <c r="U29"/>
  <c r="AJ29"/>
  <c r="AH29"/>
  <c r="AF29"/>
  <c r="V29"/>
  <c r="T29"/>
  <c r="AI30"/>
  <c r="AG30"/>
  <c r="U30"/>
  <c r="AJ30"/>
  <c r="AH30"/>
  <c r="AF30"/>
  <c r="V30"/>
  <c r="T30"/>
  <c r="AI31"/>
  <c r="AG31"/>
  <c r="U31"/>
  <c r="AJ31"/>
  <c r="AH31"/>
  <c r="AF31"/>
  <c r="V31"/>
  <c r="T31"/>
  <c r="AI32"/>
  <c r="AG32"/>
  <c r="U32"/>
  <c r="AJ32"/>
  <c r="AH32"/>
  <c r="AF32"/>
  <c r="V32"/>
  <c r="T32"/>
  <c r="AI33"/>
  <c r="AG33"/>
  <c r="U33"/>
  <c r="AJ33"/>
  <c r="AH33"/>
  <c r="AF33"/>
  <c r="V33"/>
  <c r="T33"/>
  <c r="AI34"/>
  <c r="AG34"/>
  <c r="U34"/>
  <c r="AJ34"/>
  <c r="AH34"/>
  <c r="AF34"/>
  <c r="V34"/>
  <c r="T34"/>
  <c r="AI35"/>
  <c r="AG35"/>
  <c r="U35"/>
  <c r="AJ35"/>
  <c r="AH35"/>
  <c r="AF35"/>
  <c r="V35"/>
  <c r="T35"/>
  <c r="AI36"/>
  <c r="AG36"/>
  <c r="U36"/>
  <c r="AJ36"/>
  <c r="AH36"/>
  <c r="AF36"/>
  <c r="V36"/>
  <c r="T36"/>
  <c r="AI37"/>
  <c r="AG37"/>
  <c r="U37"/>
  <c r="AJ37"/>
  <c r="AH37"/>
  <c r="AF37"/>
  <c r="V37"/>
  <c r="T37"/>
  <c r="AI42"/>
  <c r="AG42"/>
  <c r="U42"/>
  <c r="AJ42"/>
  <c r="AH42"/>
  <c r="AF42"/>
  <c r="V42"/>
  <c r="T42"/>
  <c r="AI43"/>
  <c r="AG43"/>
  <c r="U43"/>
  <c r="AJ43"/>
  <c r="AH43"/>
  <c r="AF43"/>
  <c r="V43"/>
  <c r="T43"/>
  <c r="AI44"/>
  <c r="AG44"/>
  <c r="U44"/>
  <c r="AJ44"/>
  <c r="AH44"/>
  <c r="AF44"/>
  <c r="BD44" s="1"/>
  <c r="V44"/>
  <c r="T44"/>
  <c r="AI45"/>
  <c r="AG45"/>
  <c r="U45"/>
  <c r="AJ45"/>
  <c r="AH45"/>
  <c r="AF45"/>
  <c r="BD45" s="1"/>
  <c r="V45"/>
  <c r="T45"/>
  <c r="AI46"/>
  <c r="AG46"/>
  <c r="U46"/>
  <c r="AJ46"/>
  <c r="AH46"/>
  <c r="AF46"/>
  <c r="BD46" s="1"/>
  <c r="V46"/>
  <c r="T46"/>
  <c r="AI47"/>
  <c r="AG47"/>
  <c r="U47"/>
  <c r="AJ47"/>
  <c r="AH47"/>
  <c r="AF47"/>
  <c r="BD47" s="1"/>
  <c r="V47"/>
  <c r="T47"/>
  <c r="AI48"/>
  <c r="AG48"/>
  <c r="U48"/>
  <c r="AJ48"/>
  <c r="AH48"/>
  <c r="AF48"/>
  <c r="BD48" s="1"/>
  <c r="V48"/>
  <c r="T48"/>
  <c r="AI49"/>
  <c r="AG49"/>
  <c r="U49"/>
  <c r="AJ49"/>
  <c r="AH49"/>
  <c r="AF49"/>
  <c r="BD49" s="1"/>
  <c r="V49"/>
  <c r="T49"/>
  <c r="AI50"/>
  <c r="AG50"/>
  <c r="U50"/>
  <c r="AJ50"/>
  <c r="AH50"/>
  <c r="AF50"/>
  <c r="BD50" s="1"/>
  <c r="V50"/>
  <c r="T50"/>
  <c r="AI51"/>
  <c r="AG51"/>
  <c r="U51"/>
  <c r="AJ51"/>
  <c r="AH51"/>
  <c r="AF51"/>
  <c r="BD51" s="1"/>
  <c r="V51"/>
  <c r="T51"/>
  <c r="X51" s="1"/>
  <c r="BE51" s="1"/>
  <c r="W4"/>
  <c r="X23"/>
  <c r="X24"/>
  <c r="X25"/>
  <c r="X26"/>
  <c r="X27"/>
  <c r="X28"/>
  <c r="X29"/>
  <c r="X30"/>
  <c r="X31"/>
  <c r="X32"/>
  <c r="X33"/>
  <c r="X34"/>
  <c r="X35"/>
  <c r="X36"/>
  <c r="X37"/>
  <c r="X40"/>
  <c r="BD40"/>
  <c r="X41"/>
  <c r="BD41"/>
  <c r="X42"/>
  <c r="X43"/>
  <c r="X44"/>
  <c r="X45"/>
  <c r="X46"/>
  <c r="X47"/>
  <c r="X48"/>
  <c r="X49"/>
  <c r="X50"/>
  <c r="W21"/>
  <c r="T22"/>
  <c r="V22"/>
  <c r="AF22"/>
  <c r="AH22"/>
  <c r="AJ22"/>
  <c r="W39"/>
  <c r="AG52"/>
  <c r="AI52"/>
  <c r="C53"/>
  <c r="AG22"/>
  <c r="T52"/>
  <c r="V52"/>
  <c r="AF52"/>
  <c r="AH52"/>
  <c r="AK5" i="48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Y5"/>
  <c r="Y6"/>
  <c r="Y7"/>
  <c r="BE5"/>
  <c r="BE6"/>
  <c r="BE7"/>
  <c r="X4"/>
  <c r="AK5" i="47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AK8"/>
  <c r="AI8"/>
  <c r="AG8"/>
  <c r="W8"/>
  <c r="U8"/>
  <c r="AJ8"/>
  <c r="AH8"/>
  <c r="V8"/>
  <c r="AK9"/>
  <c r="AI9"/>
  <c r="AG9"/>
  <c r="W9"/>
  <c r="U9"/>
  <c r="AJ9"/>
  <c r="AH9"/>
  <c r="V9"/>
  <c r="AK10"/>
  <c r="AI10"/>
  <c r="AG10"/>
  <c r="W10"/>
  <c r="U10"/>
  <c r="AJ10"/>
  <c r="AH10"/>
  <c r="V10"/>
  <c r="AK11"/>
  <c r="AI11"/>
  <c r="AG11"/>
  <c r="W11"/>
  <c r="U11"/>
  <c r="AJ11"/>
  <c r="AH11"/>
  <c r="V11"/>
  <c r="AK12"/>
  <c r="AI12"/>
  <c r="AG12"/>
  <c r="W12"/>
  <c r="U12"/>
  <c r="AJ12"/>
  <c r="AH12"/>
  <c r="V12"/>
  <c r="AK13"/>
  <c r="AI13"/>
  <c r="AG13"/>
  <c r="W13"/>
  <c r="U13"/>
  <c r="AJ13"/>
  <c r="AH13"/>
  <c r="V13"/>
  <c r="AK14"/>
  <c r="AI14"/>
  <c r="AG14"/>
  <c r="W14"/>
  <c r="U14"/>
  <c r="AJ14"/>
  <c r="AH14"/>
  <c r="V14"/>
  <c r="AK15"/>
  <c r="AI15"/>
  <c r="AG15"/>
  <c r="W15"/>
  <c r="U15"/>
  <c r="AJ15"/>
  <c r="AH15"/>
  <c r="V15"/>
  <c r="AK16"/>
  <c r="AI16"/>
  <c r="AG16"/>
  <c r="W16"/>
  <c r="U16"/>
  <c r="AJ16"/>
  <c r="AH16"/>
  <c r="V16"/>
  <c r="AK17"/>
  <c r="AI17"/>
  <c r="AG17"/>
  <c r="W17"/>
  <c r="U17"/>
  <c r="AJ17"/>
  <c r="AH17"/>
  <c r="V17"/>
  <c r="AK18"/>
  <c r="AI18"/>
  <c r="AG18"/>
  <c r="W18"/>
  <c r="U18"/>
  <c r="AJ18"/>
  <c r="AH18"/>
  <c r="V18"/>
  <c r="AK19"/>
  <c r="AI19"/>
  <c r="AG19"/>
  <c r="W19"/>
  <c r="U19"/>
  <c r="AJ19"/>
  <c r="AH19"/>
  <c r="V19"/>
  <c r="AK20"/>
  <c r="AI20"/>
  <c r="AG20"/>
  <c r="W20"/>
  <c r="U20"/>
  <c r="AJ20"/>
  <c r="AH20"/>
  <c r="V20"/>
  <c r="AK21"/>
  <c r="AI21"/>
  <c r="AG21"/>
  <c r="W21"/>
  <c r="U21"/>
  <c r="AJ21"/>
  <c r="AH21"/>
  <c r="V21"/>
  <c r="Y5"/>
  <c r="Y6"/>
  <c r="Y7"/>
  <c r="Y8"/>
  <c r="Y9"/>
  <c r="Y10"/>
  <c r="Y11"/>
  <c r="Y12"/>
  <c r="Y13"/>
  <c r="Y14"/>
  <c r="Y15"/>
  <c r="Y16"/>
  <c r="Y17"/>
  <c r="Y18"/>
  <c r="Y19"/>
  <c r="Y20"/>
  <c r="Y21"/>
  <c r="BE5"/>
  <c r="BE6"/>
  <c r="BE7"/>
  <c r="BE8"/>
  <c r="BE9"/>
  <c r="BE10"/>
  <c r="BE11"/>
  <c r="BE12"/>
  <c r="BE13"/>
  <c r="BE14"/>
  <c r="BE15"/>
  <c r="BE16"/>
  <c r="BE17"/>
  <c r="BE18"/>
  <c r="BE19"/>
  <c r="BE20"/>
  <c r="BE21"/>
  <c r="BF23"/>
  <c r="X4"/>
  <c r="AK5" i="46"/>
  <c r="AI5"/>
  <c r="AG5"/>
  <c r="BE5" s="1"/>
  <c r="W5"/>
  <c r="U5"/>
  <c r="AJ5"/>
  <c r="AH5"/>
  <c r="V5"/>
  <c r="AK6"/>
  <c r="AI6"/>
  <c r="AG6"/>
  <c r="W6"/>
  <c r="U6"/>
  <c r="AJ6"/>
  <c r="AH6"/>
  <c r="V6"/>
  <c r="AK7"/>
  <c r="AI7"/>
  <c r="AG7"/>
  <c r="BE7" s="1"/>
  <c r="W7"/>
  <c r="U7"/>
  <c r="AJ7"/>
  <c r="AH7"/>
  <c r="V7"/>
  <c r="AK8"/>
  <c r="AI8"/>
  <c r="AG8"/>
  <c r="BE8" s="1"/>
  <c r="W8"/>
  <c r="U8"/>
  <c r="AJ8"/>
  <c r="AH8"/>
  <c r="V8"/>
  <c r="AK9"/>
  <c r="AI9"/>
  <c r="AG9"/>
  <c r="BE9" s="1"/>
  <c r="W9"/>
  <c r="U9"/>
  <c r="AJ9"/>
  <c r="AH9"/>
  <c r="V9"/>
  <c r="AK10"/>
  <c r="AI10"/>
  <c r="AG10"/>
  <c r="BE10" s="1"/>
  <c r="W10"/>
  <c r="U10"/>
  <c r="AJ10"/>
  <c r="AH10"/>
  <c r="V10"/>
  <c r="Y5"/>
  <c r="Y6"/>
  <c r="Y7"/>
  <c r="Y8"/>
  <c r="Y9"/>
  <c r="Y10"/>
  <c r="BF11"/>
  <c r="X4"/>
  <c r="AK5" i="45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AK8"/>
  <c r="AI8"/>
  <c r="AG8"/>
  <c r="W8"/>
  <c r="U8"/>
  <c r="AJ8"/>
  <c r="AH8"/>
  <c r="V8"/>
  <c r="AK9"/>
  <c r="AI9"/>
  <c r="AG9"/>
  <c r="W9"/>
  <c r="U9"/>
  <c r="AJ9"/>
  <c r="AH9"/>
  <c r="V9"/>
  <c r="AK10"/>
  <c r="AI10"/>
  <c r="AG10"/>
  <c r="W10"/>
  <c r="U10"/>
  <c r="AJ10"/>
  <c r="AH10"/>
  <c r="V10"/>
  <c r="Y5"/>
  <c r="Y6"/>
  <c r="Y7"/>
  <c r="Y8"/>
  <c r="Y9"/>
  <c r="Y10"/>
  <c r="BE5"/>
  <c r="BE6"/>
  <c r="BE7"/>
  <c r="BE8"/>
  <c r="BE9"/>
  <c r="BE10"/>
  <c r="X4"/>
  <c r="AB4" i="43"/>
  <c r="V43" i="41"/>
  <c r="T43"/>
  <c r="V54"/>
  <c r="AF54"/>
  <c r="AH54"/>
  <c r="AJ54"/>
  <c r="AC20"/>
  <c r="T54"/>
  <c r="U54"/>
  <c r="AG54"/>
  <c r="BF11" i="38"/>
  <c r="X54" i="41"/>
  <c r="U22"/>
  <c r="AI5"/>
  <c r="AG5"/>
  <c r="U5"/>
  <c r="AJ5"/>
  <c r="AH5"/>
  <c r="AF5"/>
  <c r="V5"/>
  <c r="T5"/>
  <c r="AI6"/>
  <c r="AG6"/>
  <c r="U6"/>
  <c r="AJ6"/>
  <c r="AH6"/>
  <c r="AF6"/>
  <c r="V6"/>
  <c r="T6"/>
  <c r="AI7"/>
  <c r="AG7"/>
  <c r="U7"/>
  <c r="AJ7"/>
  <c r="AH7"/>
  <c r="AF7"/>
  <c r="V7"/>
  <c r="T7"/>
  <c r="AI8"/>
  <c r="AG8"/>
  <c r="U8"/>
  <c r="AJ8"/>
  <c r="AH8"/>
  <c r="AF8"/>
  <c r="BD8" s="1"/>
  <c r="V8"/>
  <c r="T8"/>
  <c r="AI9"/>
  <c r="AG9"/>
  <c r="U9"/>
  <c r="AJ9"/>
  <c r="AH9"/>
  <c r="AF9"/>
  <c r="BD9" s="1"/>
  <c r="V9"/>
  <c r="T9"/>
  <c r="AI10"/>
  <c r="AG10"/>
  <c r="U10"/>
  <c r="AJ10"/>
  <c r="AH10"/>
  <c r="AF10"/>
  <c r="BD10" s="1"/>
  <c r="V10"/>
  <c r="T10"/>
  <c r="AI11"/>
  <c r="AG11"/>
  <c r="U11"/>
  <c r="AJ11"/>
  <c r="AH11"/>
  <c r="AF11"/>
  <c r="BD11" s="1"/>
  <c r="V11"/>
  <c r="T11"/>
  <c r="AI12"/>
  <c r="AG12"/>
  <c r="U12"/>
  <c r="AJ12"/>
  <c r="AH12"/>
  <c r="AF12"/>
  <c r="BD12" s="1"/>
  <c r="V12"/>
  <c r="T12"/>
  <c r="AI13"/>
  <c r="AG13"/>
  <c r="U13"/>
  <c r="AJ13"/>
  <c r="AH13"/>
  <c r="AF13"/>
  <c r="BD13" s="1"/>
  <c r="V13"/>
  <c r="T13"/>
  <c r="AI14"/>
  <c r="AG14"/>
  <c r="U14"/>
  <c r="AJ14"/>
  <c r="AH14"/>
  <c r="AF14"/>
  <c r="BD14" s="1"/>
  <c r="V14"/>
  <c r="T14"/>
  <c r="AI15"/>
  <c r="AG15"/>
  <c r="U15"/>
  <c r="AJ15"/>
  <c r="AH15"/>
  <c r="AF15"/>
  <c r="BD15" s="1"/>
  <c r="V15"/>
  <c r="T15"/>
  <c r="AJ16"/>
  <c r="AH16"/>
  <c r="AF16"/>
  <c r="AI16"/>
  <c r="U16"/>
  <c r="AG16"/>
  <c r="V16"/>
  <c r="T16"/>
  <c r="X16" s="1"/>
  <c r="AJ17"/>
  <c r="AH17"/>
  <c r="AF17"/>
  <c r="V17"/>
  <c r="T17"/>
  <c r="AG17"/>
  <c r="AI17"/>
  <c r="U17"/>
  <c r="AJ18"/>
  <c r="AH18"/>
  <c r="AF18"/>
  <c r="V18"/>
  <c r="T18"/>
  <c r="AI18"/>
  <c r="U18"/>
  <c r="AG18"/>
  <c r="AJ19"/>
  <c r="AH19"/>
  <c r="AF19"/>
  <c r="V19"/>
  <c r="T19"/>
  <c r="AG19"/>
  <c r="AI19"/>
  <c r="U19"/>
  <c r="X5"/>
  <c r="X6"/>
  <c r="X7"/>
  <c r="X8"/>
  <c r="X9"/>
  <c r="X10"/>
  <c r="X11"/>
  <c r="X12"/>
  <c r="X13"/>
  <c r="X14"/>
  <c r="X15"/>
  <c r="BD16"/>
  <c r="AJ41"/>
  <c r="AH41"/>
  <c r="AF41"/>
  <c r="V41"/>
  <c r="T41"/>
  <c r="AI41"/>
  <c r="AG41"/>
  <c r="U41"/>
  <c r="AJ42"/>
  <c r="AH42"/>
  <c r="AF42"/>
  <c r="V42"/>
  <c r="T42"/>
  <c r="AI42"/>
  <c r="AG42"/>
  <c r="U42"/>
  <c r="AJ44"/>
  <c r="AH44"/>
  <c r="AF44"/>
  <c r="V44"/>
  <c r="T44"/>
  <c r="AI44"/>
  <c r="AG44"/>
  <c r="U44"/>
  <c r="AJ45"/>
  <c r="AH45"/>
  <c r="AF45"/>
  <c r="V45"/>
  <c r="T45"/>
  <c r="AI45"/>
  <c r="AG45"/>
  <c r="U45"/>
  <c r="AJ46"/>
  <c r="AH46"/>
  <c r="AF46"/>
  <c r="V46"/>
  <c r="T46"/>
  <c r="AI46"/>
  <c r="AG46"/>
  <c r="U46"/>
  <c r="AJ47"/>
  <c r="AH47"/>
  <c r="AF47"/>
  <c r="V47"/>
  <c r="T47"/>
  <c r="AI47"/>
  <c r="AG47"/>
  <c r="U47"/>
  <c r="AJ48"/>
  <c r="AH48"/>
  <c r="AF48"/>
  <c r="V48"/>
  <c r="T48"/>
  <c r="AI48"/>
  <c r="AG48"/>
  <c r="U48"/>
  <c r="AJ49"/>
  <c r="AH49"/>
  <c r="AF49"/>
  <c r="V49"/>
  <c r="T49"/>
  <c r="AI49"/>
  <c r="AG49"/>
  <c r="U49"/>
  <c r="AJ50"/>
  <c r="AH50"/>
  <c r="AF50"/>
  <c r="V50"/>
  <c r="T50"/>
  <c r="AI50"/>
  <c r="AG50"/>
  <c r="U50"/>
  <c r="AJ51"/>
  <c r="AH51"/>
  <c r="AF51"/>
  <c r="V51"/>
  <c r="T51"/>
  <c r="AI51"/>
  <c r="AG51"/>
  <c r="U51"/>
  <c r="AJ52"/>
  <c r="AH52"/>
  <c r="AF52"/>
  <c r="V52"/>
  <c r="T52"/>
  <c r="AI52"/>
  <c r="AG52"/>
  <c r="U52"/>
  <c r="AJ53"/>
  <c r="AH53"/>
  <c r="AF53"/>
  <c r="V53"/>
  <c r="T53"/>
  <c r="AI53"/>
  <c r="AG53"/>
  <c r="U53"/>
  <c r="X18"/>
  <c r="Y20"/>
  <c r="X41"/>
  <c r="X42"/>
  <c r="X44"/>
  <c r="X45"/>
  <c r="X46"/>
  <c r="X47"/>
  <c r="X48"/>
  <c r="X49"/>
  <c r="X50"/>
  <c r="X51"/>
  <c r="X52"/>
  <c r="X53"/>
  <c r="AI23"/>
  <c r="AG23"/>
  <c r="U23"/>
  <c r="AJ23"/>
  <c r="AH23"/>
  <c r="AF23"/>
  <c r="V23"/>
  <c r="T23"/>
  <c r="AI24"/>
  <c r="AG24"/>
  <c r="U24"/>
  <c r="AJ24"/>
  <c r="AH24"/>
  <c r="AF24"/>
  <c r="V24"/>
  <c r="T24"/>
  <c r="AI25"/>
  <c r="AG25"/>
  <c r="U25"/>
  <c r="AJ25"/>
  <c r="AH25"/>
  <c r="AF25"/>
  <c r="V25"/>
  <c r="T25"/>
  <c r="AI26"/>
  <c r="AG26"/>
  <c r="U26"/>
  <c r="AJ26"/>
  <c r="AH26"/>
  <c r="AF26"/>
  <c r="V26"/>
  <c r="T26"/>
  <c r="AI27"/>
  <c r="AG27"/>
  <c r="U27"/>
  <c r="AJ27"/>
  <c r="AH27"/>
  <c r="AF27"/>
  <c r="V27"/>
  <c r="T27"/>
  <c r="AI28"/>
  <c r="AG28"/>
  <c r="U28"/>
  <c r="AJ28"/>
  <c r="AH28"/>
  <c r="AF28"/>
  <c r="V28"/>
  <c r="T28"/>
  <c r="AI29"/>
  <c r="AG29"/>
  <c r="U29"/>
  <c r="AJ29"/>
  <c r="AH29"/>
  <c r="AF29"/>
  <c r="V29"/>
  <c r="T29"/>
  <c r="AI30"/>
  <c r="AG30"/>
  <c r="U30"/>
  <c r="AJ30"/>
  <c r="AH30"/>
  <c r="AF30"/>
  <c r="V30"/>
  <c r="T30"/>
  <c r="AI31"/>
  <c r="AG31"/>
  <c r="U31"/>
  <c r="AJ31"/>
  <c r="AH31"/>
  <c r="AF31"/>
  <c r="V31"/>
  <c r="T31"/>
  <c r="AI32"/>
  <c r="AG32"/>
  <c r="U32"/>
  <c r="AJ32"/>
  <c r="AH32"/>
  <c r="AF32"/>
  <c r="V32"/>
  <c r="T32"/>
  <c r="AI33"/>
  <c r="AG33"/>
  <c r="U33"/>
  <c r="AJ33"/>
  <c r="AH33"/>
  <c r="AF33"/>
  <c r="V33"/>
  <c r="T33"/>
  <c r="AI34"/>
  <c r="AG34"/>
  <c r="U34"/>
  <c r="AJ34"/>
  <c r="AH34"/>
  <c r="AF34"/>
  <c r="V34"/>
  <c r="T34"/>
  <c r="AI35"/>
  <c r="AG35"/>
  <c r="U35"/>
  <c r="AJ35"/>
  <c r="AH35"/>
  <c r="AF35"/>
  <c r="V35"/>
  <c r="T35"/>
  <c r="AI36"/>
  <c r="AG36"/>
  <c r="U36"/>
  <c r="AJ36"/>
  <c r="AH36"/>
  <c r="AF36"/>
  <c r="V36"/>
  <c r="T36"/>
  <c r="X36" s="1"/>
  <c r="AI37"/>
  <c r="AG37"/>
  <c r="U37"/>
  <c r="AJ37"/>
  <c r="AH37"/>
  <c r="AF37"/>
  <c r="BD37" s="1"/>
  <c r="V37"/>
  <c r="T37"/>
  <c r="X37" s="1"/>
  <c r="BE37" s="1"/>
  <c r="AI38"/>
  <c r="AG38"/>
  <c r="U38"/>
  <c r="AJ38"/>
  <c r="AH38"/>
  <c r="AF38"/>
  <c r="BD38" s="1"/>
  <c r="V38"/>
  <c r="T38"/>
  <c r="X38" s="1"/>
  <c r="BE38" s="1"/>
  <c r="W4"/>
  <c r="X17"/>
  <c r="X19"/>
  <c r="X23"/>
  <c r="X24"/>
  <c r="X25"/>
  <c r="X26"/>
  <c r="X27"/>
  <c r="X28"/>
  <c r="X29"/>
  <c r="X30"/>
  <c r="X31"/>
  <c r="X32"/>
  <c r="X33"/>
  <c r="BD41"/>
  <c r="BD42"/>
  <c r="BD44"/>
  <c r="BD45"/>
  <c r="BD46"/>
  <c r="BD47"/>
  <c r="BD48"/>
  <c r="BD49"/>
  <c r="BD50"/>
  <c r="BD51"/>
  <c r="BD52"/>
  <c r="BD53"/>
  <c r="W21"/>
  <c r="W39" s="1"/>
  <c r="T22"/>
  <c r="V22"/>
  <c r="AF22"/>
  <c r="AH22"/>
  <c r="AJ22"/>
  <c r="W40"/>
  <c r="W55" s="1"/>
  <c r="AG22"/>
  <c r="AK5" i="40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Y5"/>
  <c r="Y6"/>
  <c r="Y7"/>
  <c r="BE5"/>
  <c r="BE6"/>
  <c r="BE7"/>
  <c r="X4"/>
  <c r="AK5" i="39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AK8"/>
  <c r="AI8"/>
  <c r="AG8"/>
  <c r="W8"/>
  <c r="U8"/>
  <c r="AJ8"/>
  <c r="AH8"/>
  <c r="V8"/>
  <c r="AK9"/>
  <c r="AI9"/>
  <c r="AG9"/>
  <c r="W9"/>
  <c r="U9"/>
  <c r="AJ9"/>
  <c r="AH9"/>
  <c r="V9"/>
  <c r="AK10"/>
  <c r="AI10"/>
  <c r="AG10"/>
  <c r="W10"/>
  <c r="U10"/>
  <c r="AJ10"/>
  <c r="AH10"/>
  <c r="V10"/>
  <c r="AK11"/>
  <c r="AI11"/>
  <c r="AG11"/>
  <c r="W11"/>
  <c r="U11"/>
  <c r="AJ11"/>
  <c r="AH11"/>
  <c r="V11"/>
  <c r="AK12"/>
  <c r="AI12"/>
  <c r="AG12"/>
  <c r="W12"/>
  <c r="U12"/>
  <c r="AJ12"/>
  <c r="AH12"/>
  <c r="V12"/>
  <c r="AK13"/>
  <c r="AI13"/>
  <c r="AG13"/>
  <c r="W13"/>
  <c r="U13"/>
  <c r="AJ13"/>
  <c r="AH13"/>
  <c r="V13"/>
  <c r="AK14"/>
  <c r="AI14"/>
  <c r="AG14"/>
  <c r="W14"/>
  <c r="U14"/>
  <c r="AJ14"/>
  <c r="AH14"/>
  <c r="V14"/>
  <c r="AK15"/>
  <c r="AI15"/>
  <c r="AG15"/>
  <c r="W15"/>
  <c r="U15"/>
  <c r="AJ15"/>
  <c r="AH15"/>
  <c r="V15"/>
  <c r="AK16"/>
  <c r="AI16"/>
  <c r="AG16"/>
  <c r="W16"/>
  <c r="U16"/>
  <c r="AJ16"/>
  <c r="AH16"/>
  <c r="V16"/>
  <c r="AK17"/>
  <c r="AI17"/>
  <c r="AG17"/>
  <c r="W17"/>
  <c r="U17"/>
  <c r="AJ17"/>
  <c r="AH17"/>
  <c r="V17"/>
  <c r="AK18"/>
  <c r="AI18"/>
  <c r="AG18"/>
  <c r="W18"/>
  <c r="U18"/>
  <c r="AJ18"/>
  <c r="AH18"/>
  <c r="V18"/>
  <c r="AK19"/>
  <c r="AI19"/>
  <c r="AG19"/>
  <c r="W19"/>
  <c r="U19"/>
  <c r="AJ19"/>
  <c r="AH19"/>
  <c r="V19"/>
  <c r="AK20"/>
  <c r="AI20"/>
  <c r="AG20"/>
  <c r="W20"/>
  <c r="U20"/>
  <c r="AJ20"/>
  <c r="AH20"/>
  <c r="V20"/>
  <c r="AK21"/>
  <c r="AI21"/>
  <c r="AG21"/>
  <c r="W21"/>
  <c r="U21"/>
  <c r="AJ21"/>
  <c r="AH21"/>
  <c r="V21"/>
  <c r="Y5"/>
  <c r="Y6"/>
  <c r="Y7"/>
  <c r="Y8"/>
  <c r="Y9"/>
  <c r="Y10"/>
  <c r="Y11"/>
  <c r="Y12"/>
  <c r="Y13"/>
  <c r="Y14"/>
  <c r="Y15"/>
  <c r="Y16"/>
  <c r="Y17"/>
  <c r="Y18"/>
  <c r="Y19"/>
  <c r="Y20"/>
  <c r="Y21"/>
  <c r="BE5"/>
  <c r="BE6"/>
  <c r="BE7"/>
  <c r="BE8"/>
  <c r="BE9"/>
  <c r="BE10"/>
  <c r="BE11"/>
  <c r="BE12"/>
  <c r="BE13"/>
  <c r="BE14"/>
  <c r="BE15"/>
  <c r="BE24" s="1"/>
  <c r="BE16"/>
  <c r="BE17"/>
  <c r="BE18"/>
  <c r="BE19"/>
  <c r="BE20"/>
  <c r="BE21"/>
  <c r="X4"/>
  <c r="AK5" i="38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AK8"/>
  <c r="AI8"/>
  <c r="AG8"/>
  <c r="W8"/>
  <c r="U8"/>
  <c r="AJ8"/>
  <c r="AH8"/>
  <c r="V8"/>
  <c r="AK9"/>
  <c r="AI9"/>
  <c r="AG9"/>
  <c r="W9"/>
  <c r="U9"/>
  <c r="AJ9"/>
  <c r="AH9"/>
  <c r="V9"/>
  <c r="AK10"/>
  <c r="AI10"/>
  <c r="AG10"/>
  <c r="W10"/>
  <c r="U10"/>
  <c r="AJ10"/>
  <c r="AH10"/>
  <c r="V10"/>
  <c r="Y5"/>
  <c r="Y6"/>
  <c r="Y7"/>
  <c r="Y8"/>
  <c r="Y9"/>
  <c r="Y10"/>
  <c r="BE5"/>
  <c r="BE6"/>
  <c r="BE7"/>
  <c r="BE8"/>
  <c r="BE12" s="1"/>
  <c r="BE9"/>
  <c r="BE10"/>
  <c r="X4"/>
  <c r="AK5" i="37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AK8"/>
  <c r="AI8"/>
  <c r="AG8"/>
  <c r="W8"/>
  <c r="U8"/>
  <c r="AJ8"/>
  <c r="AH8"/>
  <c r="V8"/>
  <c r="AK9"/>
  <c r="AI9"/>
  <c r="AG9"/>
  <c r="W9"/>
  <c r="U9"/>
  <c r="AJ9"/>
  <c r="AH9"/>
  <c r="V9"/>
  <c r="AK10"/>
  <c r="AI10"/>
  <c r="AG10"/>
  <c r="W10"/>
  <c r="U10"/>
  <c r="AJ10"/>
  <c r="AH10"/>
  <c r="V10"/>
  <c r="Y5"/>
  <c r="Y6"/>
  <c r="Y7"/>
  <c r="Y8"/>
  <c r="Y9"/>
  <c r="Y10"/>
  <c r="BE5"/>
  <c r="BE6"/>
  <c r="BE7"/>
  <c r="BE8"/>
  <c r="BE9"/>
  <c r="BE10"/>
  <c r="X4"/>
  <c r="AK5" i="36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AK8"/>
  <c r="AI8"/>
  <c r="AG8"/>
  <c r="W8"/>
  <c r="U8"/>
  <c r="AJ8"/>
  <c r="AH8"/>
  <c r="V8"/>
  <c r="AK9"/>
  <c r="AI9"/>
  <c r="AG9"/>
  <c r="W9"/>
  <c r="U9"/>
  <c r="AJ9"/>
  <c r="AH9"/>
  <c r="V9"/>
  <c r="Y5"/>
  <c r="Y6"/>
  <c r="Y7"/>
  <c r="Y8"/>
  <c r="Y9"/>
  <c r="BE5"/>
  <c r="BE6"/>
  <c r="BE7"/>
  <c r="BE8"/>
  <c r="BE9"/>
  <c r="X4"/>
  <c r="BD4" i="35"/>
  <c r="BD15" s="1"/>
  <c r="U22" i="32"/>
  <c r="AB4" i="34"/>
  <c r="AJ5" i="32"/>
  <c r="AH5"/>
  <c r="AF5"/>
  <c r="V5"/>
  <c r="T5"/>
  <c r="AI5"/>
  <c r="AG5"/>
  <c r="U5"/>
  <c r="AJ6"/>
  <c r="AH6"/>
  <c r="AF6"/>
  <c r="V6"/>
  <c r="T6"/>
  <c r="AI6"/>
  <c r="AG6"/>
  <c r="U6"/>
  <c r="AJ7"/>
  <c r="AH7"/>
  <c r="AF7"/>
  <c r="V7"/>
  <c r="T7"/>
  <c r="AI7"/>
  <c r="AG7"/>
  <c r="U7"/>
  <c r="AJ8"/>
  <c r="AH8"/>
  <c r="AF8"/>
  <c r="V8"/>
  <c r="T8"/>
  <c r="AI8"/>
  <c r="AG8"/>
  <c r="U8"/>
  <c r="AJ9"/>
  <c r="AH9"/>
  <c r="AF9"/>
  <c r="V9"/>
  <c r="T9"/>
  <c r="AI9"/>
  <c r="AG9"/>
  <c r="U9"/>
  <c r="AJ10"/>
  <c r="AH10"/>
  <c r="AF10"/>
  <c r="V10"/>
  <c r="T10"/>
  <c r="AI10"/>
  <c r="AG10"/>
  <c r="U10"/>
  <c r="AJ11"/>
  <c r="AH11"/>
  <c r="AF11"/>
  <c r="V11"/>
  <c r="T11"/>
  <c r="AI11"/>
  <c r="AG11"/>
  <c r="U11"/>
  <c r="AJ12"/>
  <c r="AH12"/>
  <c r="AF12"/>
  <c r="V12"/>
  <c r="T12"/>
  <c r="AI12"/>
  <c r="AG12"/>
  <c r="U12"/>
  <c r="AJ13"/>
  <c r="AH13"/>
  <c r="AF13"/>
  <c r="V13"/>
  <c r="T13"/>
  <c r="AI13"/>
  <c r="AG13"/>
  <c r="U13"/>
  <c r="AJ14"/>
  <c r="AH14"/>
  <c r="AF14"/>
  <c r="V14"/>
  <c r="T14"/>
  <c r="AI14"/>
  <c r="AG14"/>
  <c r="U14"/>
  <c r="AJ15"/>
  <c r="AH15"/>
  <c r="AF15"/>
  <c r="V15"/>
  <c r="T15"/>
  <c r="AI15"/>
  <c r="AG15"/>
  <c r="U15"/>
  <c r="AJ16"/>
  <c r="AH16"/>
  <c r="AF16"/>
  <c r="V16"/>
  <c r="T16"/>
  <c r="AI16"/>
  <c r="AG16"/>
  <c r="U16"/>
  <c r="AJ17"/>
  <c r="AH17"/>
  <c r="AF17"/>
  <c r="AG17"/>
  <c r="V17"/>
  <c r="T17"/>
  <c r="AI17"/>
  <c r="U17"/>
  <c r="AJ18"/>
  <c r="AH18"/>
  <c r="AF18"/>
  <c r="V18"/>
  <c r="T18"/>
  <c r="AI18"/>
  <c r="U18"/>
  <c r="AG18"/>
  <c r="AJ19"/>
  <c r="AH19"/>
  <c r="AF19"/>
  <c r="V19"/>
  <c r="T19"/>
  <c r="AG19"/>
  <c r="AI19"/>
  <c r="U19"/>
  <c r="X5"/>
  <c r="X6"/>
  <c r="X7"/>
  <c r="X8"/>
  <c r="X9"/>
  <c r="X10"/>
  <c r="X11"/>
  <c r="X12"/>
  <c r="X13"/>
  <c r="X14"/>
  <c r="X15"/>
  <c r="X16"/>
  <c r="X17"/>
  <c r="AJ41"/>
  <c r="AH41"/>
  <c r="AF41"/>
  <c r="V41"/>
  <c r="T41"/>
  <c r="AI41"/>
  <c r="AG41"/>
  <c r="U41"/>
  <c r="AJ42"/>
  <c r="AH42"/>
  <c r="AF42"/>
  <c r="V42"/>
  <c r="T42"/>
  <c r="AI42"/>
  <c r="AG42"/>
  <c r="U42"/>
  <c r="AJ43"/>
  <c r="AH43"/>
  <c r="AF43"/>
  <c r="V43"/>
  <c r="T43"/>
  <c r="AI43"/>
  <c r="AG43"/>
  <c r="U43"/>
  <c r="AJ44"/>
  <c r="AH44"/>
  <c r="AF44"/>
  <c r="V44"/>
  <c r="T44"/>
  <c r="AI44"/>
  <c r="AG44"/>
  <c r="U44"/>
  <c r="AJ45"/>
  <c r="AH45"/>
  <c r="AF45"/>
  <c r="V45"/>
  <c r="T45"/>
  <c r="AI45"/>
  <c r="AG45"/>
  <c r="U45"/>
  <c r="AJ46"/>
  <c r="AH46"/>
  <c r="AF46"/>
  <c r="V46"/>
  <c r="T46"/>
  <c r="AI46"/>
  <c r="AG46"/>
  <c r="U46"/>
  <c r="AJ47"/>
  <c r="AH47"/>
  <c r="AF47"/>
  <c r="V47"/>
  <c r="T47"/>
  <c r="AI47"/>
  <c r="AG47"/>
  <c r="U47"/>
  <c r="AJ48"/>
  <c r="AH48"/>
  <c r="AF48"/>
  <c r="V48"/>
  <c r="T48"/>
  <c r="AI48"/>
  <c r="AG48"/>
  <c r="U48"/>
  <c r="AJ49"/>
  <c r="AH49"/>
  <c r="AF49"/>
  <c r="V49"/>
  <c r="T49"/>
  <c r="AI49"/>
  <c r="AG49"/>
  <c r="U49"/>
  <c r="AJ50"/>
  <c r="AH50"/>
  <c r="AF50"/>
  <c r="V50"/>
  <c r="T50"/>
  <c r="AI50"/>
  <c r="AG50"/>
  <c r="U50"/>
  <c r="AJ51"/>
  <c r="AH51"/>
  <c r="AF51"/>
  <c r="V51"/>
  <c r="T51"/>
  <c r="AI51"/>
  <c r="AG51"/>
  <c r="U51"/>
  <c r="AJ52"/>
  <c r="AH52"/>
  <c r="AF52"/>
  <c r="V52"/>
  <c r="T52"/>
  <c r="AI52"/>
  <c r="AG52"/>
  <c r="U52"/>
  <c r="AJ53"/>
  <c r="AH53"/>
  <c r="AF53"/>
  <c r="V53"/>
  <c r="T53"/>
  <c r="AI53"/>
  <c r="AG53"/>
  <c r="U53"/>
  <c r="W4"/>
  <c r="X18"/>
  <c r="X41"/>
  <c r="X42"/>
  <c r="X43"/>
  <c r="X44"/>
  <c r="X45"/>
  <c r="X46"/>
  <c r="X47"/>
  <c r="X48"/>
  <c r="X49"/>
  <c r="X50"/>
  <c r="X51"/>
  <c r="X52"/>
  <c r="X53"/>
  <c r="AI23"/>
  <c r="AG23"/>
  <c r="U23"/>
  <c r="AJ23"/>
  <c r="AH23"/>
  <c r="AF23"/>
  <c r="BD23" s="1"/>
  <c r="V23"/>
  <c r="T23"/>
  <c r="AI24"/>
  <c r="AG24"/>
  <c r="U24"/>
  <c r="AJ24"/>
  <c r="AH24"/>
  <c r="AF24"/>
  <c r="BD24" s="1"/>
  <c r="V24"/>
  <c r="T24"/>
  <c r="AI25"/>
  <c r="AG25"/>
  <c r="U25"/>
  <c r="AJ25"/>
  <c r="AH25"/>
  <c r="AF25"/>
  <c r="BD25" s="1"/>
  <c r="V25"/>
  <c r="T25"/>
  <c r="AI26"/>
  <c r="AG26"/>
  <c r="U26"/>
  <c r="AJ26"/>
  <c r="AH26"/>
  <c r="AF26"/>
  <c r="BD26" s="1"/>
  <c r="V26"/>
  <c r="T26"/>
  <c r="AI27"/>
  <c r="AG27"/>
  <c r="U27"/>
  <c r="AJ27"/>
  <c r="AH27"/>
  <c r="AF27"/>
  <c r="BD27" s="1"/>
  <c r="V27"/>
  <c r="T27"/>
  <c r="AI28"/>
  <c r="AG28"/>
  <c r="U28"/>
  <c r="AJ28"/>
  <c r="AH28"/>
  <c r="AF28"/>
  <c r="BD28" s="1"/>
  <c r="V28"/>
  <c r="T28"/>
  <c r="AI29"/>
  <c r="AG29"/>
  <c r="U29"/>
  <c r="AJ29"/>
  <c r="AH29"/>
  <c r="AF29"/>
  <c r="BD29" s="1"/>
  <c r="V29"/>
  <c r="T29"/>
  <c r="AI30"/>
  <c r="AG30"/>
  <c r="U30"/>
  <c r="AJ30"/>
  <c r="AH30"/>
  <c r="AF30"/>
  <c r="BD30" s="1"/>
  <c r="V30"/>
  <c r="T30"/>
  <c r="AI31"/>
  <c r="AG31"/>
  <c r="U31"/>
  <c r="AJ31"/>
  <c r="AH31"/>
  <c r="AF31"/>
  <c r="BD31" s="1"/>
  <c r="V31"/>
  <c r="T31"/>
  <c r="AI32"/>
  <c r="AG32"/>
  <c r="U32"/>
  <c r="AJ32"/>
  <c r="AH32"/>
  <c r="AF32"/>
  <c r="BD32" s="1"/>
  <c r="V32"/>
  <c r="T32"/>
  <c r="AI33"/>
  <c r="AG33"/>
  <c r="U33"/>
  <c r="AJ33"/>
  <c r="AH33"/>
  <c r="AF33"/>
  <c r="BD33" s="1"/>
  <c r="V33"/>
  <c r="T33"/>
  <c r="AI34"/>
  <c r="AG34"/>
  <c r="U34"/>
  <c r="AJ34"/>
  <c r="AH34"/>
  <c r="AF34"/>
  <c r="BD34" s="1"/>
  <c r="V34"/>
  <c r="T34"/>
  <c r="X34" s="1"/>
  <c r="BE34" s="1"/>
  <c r="AI35"/>
  <c r="AG35"/>
  <c r="U35"/>
  <c r="AJ35"/>
  <c r="AH35"/>
  <c r="AF35"/>
  <c r="BD35" s="1"/>
  <c r="V35"/>
  <c r="T35"/>
  <c r="X35" s="1"/>
  <c r="BE35" s="1"/>
  <c r="AI36"/>
  <c r="AG36"/>
  <c r="U36"/>
  <c r="AJ36"/>
  <c r="AH36"/>
  <c r="AF36"/>
  <c r="BD36" s="1"/>
  <c r="V36"/>
  <c r="T36"/>
  <c r="X36" s="1"/>
  <c r="BE36" s="1"/>
  <c r="AI37"/>
  <c r="AG37"/>
  <c r="U37"/>
  <c r="AJ37"/>
  <c r="AH37"/>
  <c r="AF37"/>
  <c r="BD37" s="1"/>
  <c r="V37"/>
  <c r="T37"/>
  <c r="X37" s="1"/>
  <c r="BE37" s="1"/>
  <c r="AI38"/>
  <c r="AG38"/>
  <c r="U38"/>
  <c r="AJ38"/>
  <c r="AH38"/>
  <c r="AF38"/>
  <c r="BD38" s="1"/>
  <c r="V38"/>
  <c r="T38"/>
  <c r="X38" s="1"/>
  <c r="BE38" s="1"/>
  <c r="X19"/>
  <c r="X23"/>
  <c r="X24"/>
  <c r="X25"/>
  <c r="X26"/>
  <c r="X27"/>
  <c r="X28"/>
  <c r="X29"/>
  <c r="X30"/>
  <c r="X31"/>
  <c r="X32"/>
  <c r="X33"/>
  <c r="BD41"/>
  <c r="BD42"/>
  <c r="BD43"/>
  <c r="BD44"/>
  <c r="BD45"/>
  <c r="BD46"/>
  <c r="BD47"/>
  <c r="BD48"/>
  <c r="BD49"/>
  <c r="BD50"/>
  <c r="BD51"/>
  <c r="BD52"/>
  <c r="BD53"/>
  <c r="W21"/>
  <c r="T22"/>
  <c r="V22"/>
  <c r="AF22"/>
  <c r="AH22"/>
  <c r="AJ22"/>
  <c r="W40"/>
  <c r="AG22"/>
  <c r="X8" i="31"/>
  <c r="AJ4"/>
  <c r="AH4"/>
  <c r="V4"/>
  <c r="AK4"/>
  <c r="AI4"/>
  <c r="AG4"/>
  <c r="W4"/>
  <c r="U4"/>
  <c r="AJ5"/>
  <c r="AH5"/>
  <c r="V5"/>
  <c r="AK5"/>
  <c r="AI5"/>
  <c r="AG5"/>
  <c r="BE5" s="1"/>
  <c r="W5"/>
  <c r="U5"/>
  <c r="Y5" s="1"/>
  <c r="BF5" s="1"/>
  <c r="AJ6"/>
  <c r="AH6"/>
  <c r="V6"/>
  <c r="AK6"/>
  <c r="AI6"/>
  <c r="AG6"/>
  <c r="BE6" s="1"/>
  <c r="W6"/>
  <c r="U6"/>
  <c r="Y6" s="1"/>
  <c r="BF6" s="1"/>
  <c r="AJ7"/>
  <c r="AH7"/>
  <c r="V7"/>
  <c r="AK7"/>
  <c r="AI7"/>
  <c r="AG7"/>
  <c r="BE7" s="1"/>
  <c r="W7"/>
  <c r="U7"/>
  <c r="Y7" s="1"/>
  <c r="BF7" s="1"/>
  <c r="Y4"/>
  <c r="BE4"/>
  <c r="AK5" i="30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AK8"/>
  <c r="AI8"/>
  <c r="AG8"/>
  <c r="W8"/>
  <c r="U8"/>
  <c r="AJ8"/>
  <c r="AH8"/>
  <c r="V8"/>
  <c r="AK9"/>
  <c r="AI9"/>
  <c r="AG9"/>
  <c r="W9"/>
  <c r="U9"/>
  <c r="AJ9"/>
  <c r="AH9"/>
  <c r="V9"/>
  <c r="AK10"/>
  <c r="AI10"/>
  <c r="AG10"/>
  <c r="W10"/>
  <c r="U10"/>
  <c r="AJ10"/>
  <c r="AH10"/>
  <c r="V10"/>
  <c r="AK11"/>
  <c r="AI11"/>
  <c r="AG11"/>
  <c r="W11"/>
  <c r="U11"/>
  <c r="AJ11"/>
  <c r="AH11"/>
  <c r="V11"/>
  <c r="AK12"/>
  <c r="AI12"/>
  <c r="AG12"/>
  <c r="W12"/>
  <c r="U12"/>
  <c r="AJ12"/>
  <c r="AH12"/>
  <c r="V12"/>
  <c r="AK13"/>
  <c r="AI13"/>
  <c r="AG13"/>
  <c r="W13"/>
  <c r="U13"/>
  <c r="AJ13"/>
  <c r="AH13"/>
  <c r="V13"/>
  <c r="AK14"/>
  <c r="AI14"/>
  <c r="AG14"/>
  <c r="W14"/>
  <c r="U14"/>
  <c r="AJ14"/>
  <c r="AH14"/>
  <c r="V14"/>
  <c r="AK15"/>
  <c r="AI15"/>
  <c r="AG15"/>
  <c r="W15"/>
  <c r="U15"/>
  <c r="AJ15"/>
  <c r="AH15"/>
  <c r="V15"/>
  <c r="AK16"/>
  <c r="AI16"/>
  <c r="AG16"/>
  <c r="W16"/>
  <c r="U16"/>
  <c r="AJ16"/>
  <c r="AH16"/>
  <c r="V16"/>
  <c r="AK17"/>
  <c r="AI17"/>
  <c r="AG17"/>
  <c r="W17"/>
  <c r="U17"/>
  <c r="AJ17"/>
  <c r="AH17"/>
  <c r="V17"/>
  <c r="AK18"/>
  <c r="AI18"/>
  <c r="AG18"/>
  <c r="W18"/>
  <c r="U18"/>
  <c r="AJ18"/>
  <c r="AH18"/>
  <c r="V18"/>
  <c r="AK19"/>
  <c r="AI19"/>
  <c r="AG19"/>
  <c r="W19"/>
  <c r="U19"/>
  <c r="AJ19"/>
  <c r="AH19"/>
  <c r="V19"/>
  <c r="AK20"/>
  <c r="AI20"/>
  <c r="AG20"/>
  <c r="W20"/>
  <c r="U20"/>
  <c r="AJ20"/>
  <c r="AH20"/>
  <c r="V20"/>
  <c r="AK21"/>
  <c r="AI21"/>
  <c r="AG21"/>
  <c r="W21"/>
  <c r="U21"/>
  <c r="AJ21"/>
  <c r="AH21"/>
  <c r="V21"/>
  <c r="Y5"/>
  <c r="Y6"/>
  <c r="Y7"/>
  <c r="Y8"/>
  <c r="Y9"/>
  <c r="Y10"/>
  <c r="Y11"/>
  <c r="Y12"/>
  <c r="Y13"/>
  <c r="Y14"/>
  <c r="Y15"/>
  <c r="Y16"/>
  <c r="Y17"/>
  <c r="Y18"/>
  <c r="Y19"/>
  <c r="Y20"/>
  <c r="Y21"/>
  <c r="BE5"/>
  <c r="BE6"/>
  <c r="BE7"/>
  <c r="BE8"/>
  <c r="BE9"/>
  <c r="BE10"/>
  <c r="BE11"/>
  <c r="BE12"/>
  <c r="BE13"/>
  <c r="BE14"/>
  <c r="BE15"/>
  <c r="BE16"/>
  <c r="BE17"/>
  <c r="BE18"/>
  <c r="BE19"/>
  <c r="BE20"/>
  <c r="BE21"/>
  <c r="X4"/>
  <c r="AK5" i="29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AK8"/>
  <c r="AI8"/>
  <c r="AG8"/>
  <c r="W8"/>
  <c r="U8"/>
  <c r="AJ8"/>
  <c r="AH8"/>
  <c r="V8"/>
  <c r="AK9"/>
  <c r="AI9"/>
  <c r="AG9"/>
  <c r="W9"/>
  <c r="U9"/>
  <c r="AJ9"/>
  <c r="AH9"/>
  <c r="V9"/>
  <c r="AK10"/>
  <c r="AI10"/>
  <c r="AG10"/>
  <c r="W10"/>
  <c r="U10"/>
  <c r="AJ10"/>
  <c r="AH10"/>
  <c r="V10"/>
  <c r="AK11"/>
  <c r="AI11"/>
  <c r="AG11"/>
  <c r="W11"/>
  <c r="U11"/>
  <c r="AJ11"/>
  <c r="AH11"/>
  <c r="V11"/>
  <c r="Y5"/>
  <c r="Y6"/>
  <c r="Y7"/>
  <c r="Y8"/>
  <c r="Y9"/>
  <c r="Y10"/>
  <c r="Y11"/>
  <c r="BE5"/>
  <c r="BE6"/>
  <c r="BE7"/>
  <c r="BE8"/>
  <c r="BE9"/>
  <c r="BE10"/>
  <c r="BE11"/>
  <c r="X4"/>
  <c r="X11" i="28"/>
  <c r="AJ4"/>
  <c r="AH4"/>
  <c r="V4"/>
  <c r="AK4"/>
  <c r="AI4"/>
  <c r="AG4"/>
  <c r="W4"/>
  <c r="U4"/>
  <c r="AJ5"/>
  <c r="AH5"/>
  <c r="V5"/>
  <c r="AK5"/>
  <c r="AI5"/>
  <c r="BE5" s="1"/>
  <c r="AG5"/>
  <c r="W5"/>
  <c r="U5"/>
  <c r="AJ6"/>
  <c r="AH6"/>
  <c r="V6"/>
  <c r="AK6"/>
  <c r="AI6"/>
  <c r="BE6" s="1"/>
  <c r="AG6"/>
  <c r="W6"/>
  <c r="U6"/>
  <c r="AJ7"/>
  <c r="AH7"/>
  <c r="V7"/>
  <c r="AK7"/>
  <c r="AI7"/>
  <c r="BE7" s="1"/>
  <c r="AG7"/>
  <c r="W7"/>
  <c r="U7"/>
  <c r="AJ8"/>
  <c r="AH8"/>
  <c r="V8"/>
  <c r="AK8"/>
  <c r="AI8"/>
  <c r="BE8" s="1"/>
  <c r="AG8"/>
  <c r="W8"/>
  <c r="U8"/>
  <c r="AJ9"/>
  <c r="AH9"/>
  <c r="V9"/>
  <c r="AK9"/>
  <c r="AI9"/>
  <c r="BE9" s="1"/>
  <c r="AG9"/>
  <c r="W9"/>
  <c r="U9"/>
  <c r="AJ10"/>
  <c r="AH10"/>
  <c r="V10"/>
  <c r="AK10"/>
  <c r="AI10"/>
  <c r="BE10" s="1"/>
  <c r="AG10"/>
  <c r="W10"/>
  <c r="U10"/>
  <c r="Y5"/>
  <c r="Y6"/>
  <c r="Y7"/>
  <c r="Y8"/>
  <c r="Y9"/>
  <c r="Y10"/>
  <c r="Y4"/>
  <c r="AK5" i="27"/>
  <c r="AI5"/>
  <c r="AG5"/>
  <c r="BE5" s="1"/>
  <c r="W5"/>
  <c r="U5"/>
  <c r="AJ5"/>
  <c r="AH5"/>
  <c r="V5"/>
  <c r="AK6"/>
  <c r="AI6"/>
  <c r="AG6"/>
  <c r="W6"/>
  <c r="U6"/>
  <c r="Y6" s="1"/>
  <c r="BF6" s="1"/>
  <c r="AJ6"/>
  <c r="AH6"/>
  <c r="V6"/>
  <c r="AK7"/>
  <c r="AI7"/>
  <c r="AG7"/>
  <c r="BE7" s="1"/>
  <c r="W7"/>
  <c r="U7"/>
  <c r="AJ7"/>
  <c r="AH7"/>
  <c r="V7"/>
  <c r="AK8"/>
  <c r="AI8"/>
  <c r="AG8"/>
  <c r="W8"/>
  <c r="U8"/>
  <c r="Y8" s="1"/>
  <c r="BF8" s="1"/>
  <c r="AJ8"/>
  <c r="AH8"/>
  <c r="V8"/>
  <c r="AK9"/>
  <c r="AI9"/>
  <c r="AG9"/>
  <c r="BE9" s="1"/>
  <c r="W9"/>
  <c r="U9"/>
  <c r="AJ9"/>
  <c r="AH9"/>
  <c r="V9"/>
  <c r="Y5"/>
  <c r="Y7"/>
  <c r="Y9"/>
  <c r="BE6"/>
  <c r="BE8"/>
  <c r="X4"/>
  <c r="H55" i="18"/>
  <c r="BD11" i="24"/>
  <c r="BE11" s="1"/>
  <c r="AJ18" i="19"/>
  <c r="BD14" i="8"/>
  <c r="BD4" i="24"/>
  <c r="AK5" i="23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AK8"/>
  <c r="AI8"/>
  <c r="AG8"/>
  <c r="W8"/>
  <c r="U8"/>
  <c r="AJ8"/>
  <c r="AH8"/>
  <c r="V8"/>
  <c r="AK9"/>
  <c r="AI9"/>
  <c r="AG9"/>
  <c r="W9"/>
  <c r="U9"/>
  <c r="AJ9"/>
  <c r="AH9"/>
  <c r="V9"/>
  <c r="Y5"/>
  <c r="BF5" s="1"/>
  <c r="BE5"/>
  <c r="Y6"/>
  <c r="BF6" s="1"/>
  <c r="BE6"/>
  <c r="Y7"/>
  <c r="BF7" s="1"/>
  <c r="BE7"/>
  <c r="Y8"/>
  <c r="BF8" s="1"/>
  <c r="BE8"/>
  <c r="Y9"/>
  <c r="BF9" s="1"/>
  <c r="BE9"/>
  <c r="X4"/>
  <c r="AK5" i="22"/>
  <c r="AI5"/>
  <c r="BE5" s="1"/>
  <c r="AG5"/>
  <c r="W5"/>
  <c r="U5"/>
  <c r="AJ5"/>
  <c r="AH5"/>
  <c r="V5"/>
  <c r="Y5" s="1"/>
  <c r="BF5" s="1"/>
  <c r="AK6"/>
  <c r="AI6"/>
  <c r="AG6"/>
  <c r="W6"/>
  <c r="U6"/>
  <c r="AJ6"/>
  <c r="AH6"/>
  <c r="V6"/>
  <c r="AK7"/>
  <c r="AI7"/>
  <c r="BE7" s="1"/>
  <c r="AG7"/>
  <c r="W7"/>
  <c r="U7"/>
  <c r="AJ7"/>
  <c r="AH7"/>
  <c r="V7"/>
  <c r="Y7" s="1"/>
  <c r="BF7" s="1"/>
  <c r="AK8"/>
  <c r="AI8"/>
  <c r="AG8"/>
  <c r="W8"/>
  <c r="U8"/>
  <c r="AJ8"/>
  <c r="AH8"/>
  <c r="V8"/>
  <c r="AK9"/>
  <c r="AI9"/>
  <c r="BE9" s="1"/>
  <c r="AG9"/>
  <c r="W9"/>
  <c r="U9"/>
  <c r="AJ9"/>
  <c r="AH9"/>
  <c r="V9"/>
  <c r="Y9" s="1"/>
  <c r="BF9" s="1"/>
  <c r="AK10"/>
  <c r="AI10"/>
  <c r="AG10"/>
  <c r="W10"/>
  <c r="U10"/>
  <c r="AJ10"/>
  <c r="AH10"/>
  <c r="V10"/>
  <c r="Y6"/>
  <c r="Y8"/>
  <c r="Y10"/>
  <c r="BE6"/>
  <c r="BE8"/>
  <c r="BE10"/>
  <c r="X4"/>
  <c r="AK5" i="21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BE7" s="1"/>
  <c r="AH7"/>
  <c r="V7"/>
  <c r="Y5"/>
  <c r="BF5" s="1"/>
  <c r="BE5"/>
  <c r="Y6"/>
  <c r="BE6"/>
  <c r="Y7"/>
  <c r="X4"/>
  <c r="AK5" i="20"/>
  <c r="AI5"/>
  <c r="AG5"/>
  <c r="W5"/>
  <c r="U5"/>
  <c r="AJ5"/>
  <c r="AH5"/>
  <c r="V5"/>
  <c r="AK6"/>
  <c r="AI6"/>
  <c r="AG6"/>
  <c r="W6"/>
  <c r="U6"/>
  <c r="AJ6"/>
  <c r="AH6"/>
  <c r="V6"/>
  <c r="AK7"/>
  <c r="AI7"/>
  <c r="AG7"/>
  <c r="W7"/>
  <c r="U7"/>
  <c r="AJ7"/>
  <c r="AH7"/>
  <c r="V7"/>
  <c r="AK8"/>
  <c r="AI8"/>
  <c r="AG8"/>
  <c r="W8"/>
  <c r="U8"/>
  <c r="AJ8"/>
  <c r="AH8"/>
  <c r="V8"/>
  <c r="AK9"/>
  <c r="AI9"/>
  <c r="AG9"/>
  <c r="W9"/>
  <c r="U9"/>
  <c r="AJ9"/>
  <c r="AH9"/>
  <c r="V9"/>
  <c r="AK10"/>
  <c r="AI10"/>
  <c r="AG10"/>
  <c r="W10"/>
  <c r="U10"/>
  <c r="AJ10"/>
  <c r="AH10"/>
  <c r="V10"/>
  <c r="AK11"/>
  <c r="AI11"/>
  <c r="AG11"/>
  <c r="W11"/>
  <c r="U11"/>
  <c r="AJ11"/>
  <c r="AH11"/>
  <c r="V11"/>
  <c r="Y11" s="1"/>
  <c r="BF11" s="1"/>
  <c r="Y5"/>
  <c r="Y6"/>
  <c r="Y7"/>
  <c r="Y8"/>
  <c r="BF8" s="1"/>
  <c r="Y9"/>
  <c r="Y10"/>
  <c r="BF10" s="1"/>
  <c r="BE5"/>
  <c r="BE6"/>
  <c r="BE12" s="1"/>
  <c r="BE7"/>
  <c r="BE8"/>
  <c r="BE9"/>
  <c r="BE10"/>
  <c r="BE11"/>
  <c r="X4"/>
  <c r="U23" i="18"/>
  <c r="T23"/>
  <c r="V23"/>
  <c r="AH23"/>
  <c r="AF23"/>
  <c r="AJ23"/>
  <c r="AK5" i="19"/>
  <c r="AI5"/>
  <c r="AG5"/>
  <c r="W5"/>
  <c r="U5"/>
  <c r="AH5"/>
  <c r="V5"/>
  <c r="AK6"/>
  <c r="AI6"/>
  <c r="AG6"/>
  <c r="W6"/>
  <c r="U6"/>
  <c r="AH6"/>
  <c r="V6"/>
  <c r="AK7"/>
  <c r="AI7"/>
  <c r="AG7"/>
  <c r="W7"/>
  <c r="U7"/>
  <c r="AH7"/>
  <c r="V7"/>
  <c r="AK8"/>
  <c r="AI8"/>
  <c r="AG8"/>
  <c r="W8"/>
  <c r="U8"/>
  <c r="AH8"/>
  <c r="V8"/>
  <c r="AK9"/>
  <c r="AI9"/>
  <c r="AG9"/>
  <c r="W9"/>
  <c r="U9"/>
  <c r="AH9"/>
  <c r="V9"/>
  <c r="AK10"/>
  <c r="AI10"/>
  <c r="AG10"/>
  <c r="W10"/>
  <c r="U10"/>
  <c r="AH10"/>
  <c r="V10"/>
  <c r="AK11"/>
  <c r="AI11"/>
  <c r="AG11"/>
  <c r="W11"/>
  <c r="U11"/>
  <c r="AH11"/>
  <c r="V11"/>
  <c r="AK12"/>
  <c r="AI12"/>
  <c r="AG12"/>
  <c r="W12"/>
  <c r="U12"/>
  <c r="AH12"/>
  <c r="V12"/>
  <c r="AK13"/>
  <c r="AI13"/>
  <c r="AG13"/>
  <c r="W13"/>
  <c r="U13"/>
  <c r="AH13"/>
  <c r="V13"/>
  <c r="AK14"/>
  <c r="AI14"/>
  <c r="AG14"/>
  <c r="W14"/>
  <c r="U14"/>
  <c r="AH14"/>
  <c r="V14"/>
  <c r="AK15"/>
  <c r="AI15"/>
  <c r="AG15"/>
  <c r="W15"/>
  <c r="U15"/>
  <c r="AH15"/>
  <c r="V15"/>
  <c r="AK16"/>
  <c r="AI16"/>
  <c r="AG16"/>
  <c r="W16"/>
  <c r="U16"/>
  <c r="AH16"/>
  <c r="V16"/>
  <c r="AK17"/>
  <c r="AI17"/>
  <c r="AG17"/>
  <c r="W17"/>
  <c r="U17"/>
  <c r="AH17"/>
  <c r="V17"/>
  <c r="AK18"/>
  <c r="AI18"/>
  <c r="AG18"/>
  <c r="W18"/>
  <c r="U18"/>
  <c r="AH18"/>
  <c r="V18"/>
  <c r="AK19"/>
  <c r="AI19"/>
  <c r="AG19"/>
  <c r="W19"/>
  <c r="U19"/>
  <c r="AH19"/>
  <c r="V19"/>
  <c r="AK20"/>
  <c r="AI20"/>
  <c r="AG20"/>
  <c r="W20"/>
  <c r="U20"/>
  <c r="AH20"/>
  <c r="V20"/>
  <c r="AK21"/>
  <c r="AI21"/>
  <c r="AG21"/>
  <c r="W21"/>
  <c r="U21"/>
  <c r="AH21"/>
  <c r="V21"/>
  <c r="Y21" s="1"/>
  <c r="Y5"/>
  <c r="Y6"/>
  <c r="Y7"/>
  <c r="Y8"/>
  <c r="Y9"/>
  <c r="Y10"/>
  <c r="Y11"/>
  <c r="Y12"/>
  <c r="Y13"/>
  <c r="Y14"/>
  <c r="Y15"/>
  <c r="Y16"/>
  <c r="Y17"/>
  <c r="Y19"/>
  <c r="Y20"/>
  <c r="BE5"/>
  <c r="BE6"/>
  <c r="BE7"/>
  <c r="BE8"/>
  <c r="BE9"/>
  <c r="BE10"/>
  <c r="BE11"/>
  <c r="BE12"/>
  <c r="BE13"/>
  <c r="BE14"/>
  <c r="BE15"/>
  <c r="BE16"/>
  <c r="BE17"/>
  <c r="BE18"/>
  <c r="BE19"/>
  <c r="BE20"/>
  <c r="BE21"/>
  <c r="X4"/>
  <c r="AJ5" i="18"/>
  <c r="AH5"/>
  <c r="AF5"/>
  <c r="V5"/>
  <c r="T5"/>
  <c r="AI5"/>
  <c r="AG5"/>
  <c r="U5"/>
  <c r="AJ6"/>
  <c r="AH6"/>
  <c r="AF6"/>
  <c r="V6"/>
  <c r="T6"/>
  <c r="AI6"/>
  <c r="AG6"/>
  <c r="U6"/>
  <c r="AJ7"/>
  <c r="AH7"/>
  <c r="AF7"/>
  <c r="V7"/>
  <c r="T7"/>
  <c r="AI7"/>
  <c r="AG7"/>
  <c r="U7"/>
  <c r="AJ8"/>
  <c r="AH8"/>
  <c r="AF8"/>
  <c r="V8"/>
  <c r="T8"/>
  <c r="AI8"/>
  <c r="AG8"/>
  <c r="U8"/>
  <c r="AJ9"/>
  <c r="AH9"/>
  <c r="AF9"/>
  <c r="V9"/>
  <c r="T9"/>
  <c r="AI9"/>
  <c r="AG9"/>
  <c r="U9"/>
  <c r="X9" s="1"/>
  <c r="AJ10"/>
  <c r="AH10"/>
  <c r="AF10"/>
  <c r="V10"/>
  <c r="T10"/>
  <c r="AI10"/>
  <c r="AG10"/>
  <c r="U10"/>
  <c r="X10" s="1"/>
  <c r="AJ11"/>
  <c r="AH11"/>
  <c r="AF11"/>
  <c r="V11"/>
  <c r="T11"/>
  <c r="AI11"/>
  <c r="AG11"/>
  <c r="U11"/>
  <c r="X11" s="1"/>
  <c r="AJ12"/>
  <c r="AH12"/>
  <c r="AF12"/>
  <c r="V12"/>
  <c r="T12"/>
  <c r="AI12"/>
  <c r="AG12"/>
  <c r="U12"/>
  <c r="X12" s="1"/>
  <c r="AJ13"/>
  <c r="AH13"/>
  <c r="AF13"/>
  <c r="V13"/>
  <c r="T13"/>
  <c r="AI13"/>
  <c r="BD13" s="1"/>
  <c r="AG13"/>
  <c r="U13"/>
  <c r="X13" s="1"/>
  <c r="AJ14"/>
  <c r="AH14"/>
  <c r="AF14"/>
  <c r="V14"/>
  <c r="T14"/>
  <c r="AI14"/>
  <c r="AG14"/>
  <c r="U14"/>
  <c r="AI15"/>
  <c r="AH15"/>
  <c r="AF15"/>
  <c r="V15"/>
  <c r="T15"/>
  <c r="AJ15"/>
  <c r="AG15"/>
  <c r="U15"/>
  <c r="X15" s="1"/>
  <c r="X5"/>
  <c r="X6"/>
  <c r="BE6" s="1"/>
  <c r="X7"/>
  <c r="BD5"/>
  <c r="BD6"/>
  <c r="BD7"/>
  <c r="X8"/>
  <c r="BD8"/>
  <c r="BD9"/>
  <c r="BD10"/>
  <c r="BD11"/>
  <c r="BD12"/>
  <c r="AI16"/>
  <c r="AG16"/>
  <c r="U16"/>
  <c r="AI18"/>
  <c r="AG18"/>
  <c r="U18"/>
  <c r="AJ39"/>
  <c r="AH39"/>
  <c r="AF39"/>
  <c r="V39"/>
  <c r="T39"/>
  <c r="AI39"/>
  <c r="AG39"/>
  <c r="U39"/>
  <c r="AJ41"/>
  <c r="AH41"/>
  <c r="AF41"/>
  <c r="V41"/>
  <c r="T41"/>
  <c r="AI41"/>
  <c r="AG41"/>
  <c r="U41"/>
  <c r="AJ42"/>
  <c r="AH42"/>
  <c r="AF42"/>
  <c r="V42"/>
  <c r="T42"/>
  <c r="AI42"/>
  <c r="AG42"/>
  <c r="U42"/>
  <c r="AJ43"/>
  <c r="AH43"/>
  <c r="AF43"/>
  <c r="V43"/>
  <c r="T43"/>
  <c r="AI43"/>
  <c r="AG43"/>
  <c r="U43"/>
  <c r="AJ44"/>
  <c r="AH44"/>
  <c r="AF44"/>
  <c r="V44"/>
  <c r="T44"/>
  <c r="AI44"/>
  <c r="AG44"/>
  <c r="U44"/>
  <c r="AJ45"/>
  <c r="AH45"/>
  <c r="AF45"/>
  <c r="V45"/>
  <c r="T45"/>
  <c r="AI45"/>
  <c r="AG45"/>
  <c r="U45"/>
  <c r="AJ46"/>
  <c r="AH46"/>
  <c r="AF46"/>
  <c r="V46"/>
  <c r="T46"/>
  <c r="AI46"/>
  <c r="AG46"/>
  <c r="U46"/>
  <c r="AJ47"/>
  <c r="AH47"/>
  <c r="AF47"/>
  <c r="V47"/>
  <c r="T47"/>
  <c r="AI47"/>
  <c r="AG47"/>
  <c r="U47"/>
  <c r="AJ48"/>
  <c r="AH48"/>
  <c r="AF48"/>
  <c r="V48"/>
  <c r="T48"/>
  <c r="AI48"/>
  <c r="AG48"/>
  <c r="U48"/>
  <c r="AJ49"/>
  <c r="AH49"/>
  <c r="AF49"/>
  <c r="V49"/>
  <c r="T49"/>
  <c r="AI49"/>
  <c r="AG49"/>
  <c r="U49"/>
  <c r="AJ50"/>
  <c r="AH50"/>
  <c r="AF50"/>
  <c r="V50"/>
  <c r="T50"/>
  <c r="AI50"/>
  <c r="AG50"/>
  <c r="U50"/>
  <c r="AJ51"/>
  <c r="AH51"/>
  <c r="AF51"/>
  <c r="V51"/>
  <c r="T51"/>
  <c r="AI51"/>
  <c r="AG51"/>
  <c r="U51"/>
  <c r="AJ52"/>
  <c r="AH52"/>
  <c r="AF52"/>
  <c r="V52"/>
  <c r="T52"/>
  <c r="AI52"/>
  <c r="AG52"/>
  <c r="U52"/>
  <c r="AJ53"/>
  <c r="AH53"/>
  <c r="AF53"/>
  <c r="V53"/>
  <c r="T53"/>
  <c r="AI53"/>
  <c r="AG53"/>
  <c r="U53"/>
  <c r="AJ54"/>
  <c r="AH54"/>
  <c r="AF54"/>
  <c r="V54"/>
  <c r="T54"/>
  <c r="AI54"/>
  <c r="AG54"/>
  <c r="U54"/>
  <c r="W4"/>
  <c r="V16"/>
  <c r="AH16"/>
  <c r="BD16" s="1"/>
  <c r="T17"/>
  <c r="AF17"/>
  <c r="V18"/>
  <c r="AH18"/>
  <c r="T19"/>
  <c r="AF19"/>
  <c r="X41"/>
  <c r="X43"/>
  <c r="X45"/>
  <c r="X47"/>
  <c r="X49"/>
  <c r="X51"/>
  <c r="X54"/>
  <c r="AI17"/>
  <c r="AG17"/>
  <c r="U17"/>
  <c r="AI19"/>
  <c r="AG19"/>
  <c r="U19"/>
  <c r="AJ22"/>
  <c r="AH22"/>
  <c r="AF22"/>
  <c r="V22"/>
  <c r="T22"/>
  <c r="AI22"/>
  <c r="AG22"/>
  <c r="U22"/>
  <c r="AI24"/>
  <c r="AG24"/>
  <c r="U24"/>
  <c r="AJ24"/>
  <c r="AH24"/>
  <c r="AF24"/>
  <c r="V24"/>
  <c r="T24"/>
  <c r="AI25"/>
  <c r="AG25"/>
  <c r="U25"/>
  <c r="AJ25"/>
  <c r="AH25"/>
  <c r="AF25"/>
  <c r="BD25" s="1"/>
  <c r="V25"/>
  <c r="T25"/>
  <c r="X25" s="1"/>
  <c r="BE25" s="1"/>
  <c r="AI26"/>
  <c r="AG26"/>
  <c r="U26"/>
  <c r="AJ26"/>
  <c r="AH26"/>
  <c r="AF26"/>
  <c r="BD26" s="1"/>
  <c r="V26"/>
  <c r="T26"/>
  <c r="X26" s="1"/>
  <c r="BE26" s="1"/>
  <c r="AI27"/>
  <c r="AG27"/>
  <c r="U27"/>
  <c r="AJ27"/>
  <c r="AH27"/>
  <c r="AF27"/>
  <c r="BD27" s="1"/>
  <c r="V27"/>
  <c r="T27"/>
  <c r="X27" s="1"/>
  <c r="BE27" s="1"/>
  <c r="AI28"/>
  <c r="AG28"/>
  <c r="U28"/>
  <c r="AJ28"/>
  <c r="AH28"/>
  <c r="AF28"/>
  <c r="BD28" s="1"/>
  <c r="V28"/>
  <c r="T28"/>
  <c r="X28" s="1"/>
  <c r="BE28" s="1"/>
  <c r="AI29"/>
  <c r="AG29"/>
  <c r="U29"/>
  <c r="AJ29"/>
  <c r="AH29"/>
  <c r="AF29"/>
  <c r="BD29" s="1"/>
  <c r="V29"/>
  <c r="T29"/>
  <c r="X29" s="1"/>
  <c r="BE29" s="1"/>
  <c r="AI30"/>
  <c r="AG30"/>
  <c r="U30"/>
  <c r="AJ30"/>
  <c r="AH30"/>
  <c r="AF30"/>
  <c r="BD30" s="1"/>
  <c r="V30"/>
  <c r="T30"/>
  <c r="X30" s="1"/>
  <c r="BE30" s="1"/>
  <c r="AI31"/>
  <c r="AG31"/>
  <c r="U31"/>
  <c r="AJ31"/>
  <c r="AH31"/>
  <c r="AF31"/>
  <c r="BD31" s="1"/>
  <c r="V31"/>
  <c r="T31"/>
  <c r="X31" s="1"/>
  <c r="BE31" s="1"/>
  <c r="AI32"/>
  <c r="AG32"/>
  <c r="U32"/>
  <c r="AJ32"/>
  <c r="AH32"/>
  <c r="AF32"/>
  <c r="BD32" s="1"/>
  <c r="V32"/>
  <c r="T32"/>
  <c r="X32" s="1"/>
  <c r="BE32" s="1"/>
  <c r="AI33"/>
  <c r="AG33"/>
  <c r="U33"/>
  <c r="AJ33"/>
  <c r="AH33"/>
  <c r="AF33"/>
  <c r="BD33" s="1"/>
  <c r="V33"/>
  <c r="T33"/>
  <c r="X33" s="1"/>
  <c r="BE33" s="1"/>
  <c r="AI34"/>
  <c r="AG34"/>
  <c r="U34"/>
  <c r="AJ34"/>
  <c r="AH34"/>
  <c r="AF34"/>
  <c r="BD34" s="1"/>
  <c r="V34"/>
  <c r="T34"/>
  <c r="X34" s="1"/>
  <c r="BE34" s="1"/>
  <c r="AI35"/>
  <c r="AG35"/>
  <c r="U35"/>
  <c r="AJ35"/>
  <c r="AH35"/>
  <c r="AF35"/>
  <c r="BD35" s="1"/>
  <c r="V35"/>
  <c r="T35"/>
  <c r="X35" s="1"/>
  <c r="BE35" s="1"/>
  <c r="AI36"/>
  <c r="AG36"/>
  <c r="U36"/>
  <c r="AJ36"/>
  <c r="AH36"/>
  <c r="AF36"/>
  <c r="BD36" s="1"/>
  <c r="V36"/>
  <c r="T36"/>
  <c r="X36" s="1"/>
  <c r="BE36" s="1"/>
  <c r="AI37"/>
  <c r="AG37"/>
  <c r="U37"/>
  <c r="AJ37"/>
  <c r="AH37"/>
  <c r="AF37"/>
  <c r="BD37" s="1"/>
  <c r="V37"/>
  <c r="T37"/>
  <c r="X37" s="1"/>
  <c r="BE37" s="1"/>
  <c r="V17"/>
  <c r="AH17"/>
  <c r="BD17" s="1"/>
  <c r="AF18"/>
  <c r="AJ18"/>
  <c r="V19"/>
  <c r="AH19"/>
  <c r="X22"/>
  <c r="BD41"/>
  <c r="BD43"/>
  <c r="BD45"/>
  <c r="BD47"/>
  <c r="BD49"/>
  <c r="BD51"/>
  <c r="BD53"/>
  <c r="W20"/>
  <c r="W38"/>
  <c r="W40" s="1"/>
  <c r="AG23"/>
  <c r="BD23" s="1"/>
  <c r="D56" i="11"/>
  <c r="B56"/>
  <c r="D39"/>
  <c r="B39"/>
  <c r="AD56"/>
  <c r="AB56"/>
  <c r="Z56"/>
  <c r="AE39"/>
  <c r="AC39"/>
  <c r="AA39"/>
  <c r="Y39"/>
  <c r="H39"/>
  <c r="E56"/>
  <c r="C56"/>
  <c r="E39"/>
  <c r="C39"/>
  <c r="H56"/>
  <c r="W39"/>
  <c r="AE56"/>
  <c r="AC56"/>
  <c r="AA56"/>
  <c r="Y56"/>
  <c r="AD39"/>
  <c r="AB39"/>
  <c r="Z39"/>
  <c r="AB12" i="9"/>
  <c r="AB11"/>
  <c r="AB10"/>
  <c r="AB9"/>
  <c r="AB8"/>
  <c r="AB7"/>
  <c r="AB6"/>
  <c r="AB5"/>
  <c r="AK16"/>
  <c r="BD15"/>
  <c r="BE15" s="1"/>
  <c r="C16"/>
  <c r="BD12"/>
  <c r="BE12" s="1"/>
  <c r="BD11"/>
  <c r="BD10"/>
  <c r="BE10" s="1"/>
  <c r="BD9"/>
  <c r="BD8"/>
  <c r="BE8" s="1"/>
  <c r="BD7"/>
  <c r="BD6"/>
  <c r="BD5"/>
  <c r="BD14"/>
  <c r="BE14" s="1"/>
  <c r="BE11"/>
  <c r="BE9"/>
  <c r="BE7"/>
  <c r="BD11" i="8"/>
  <c r="AH55" i="11"/>
  <c r="T55"/>
  <c r="AH51"/>
  <c r="T51"/>
  <c r="AH47"/>
  <c r="T47"/>
  <c r="AH43"/>
  <c r="T43"/>
  <c r="T20"/>
  <c r="V36"/>
  <c r="V34"/>
  <c r="V32"/>
  <c r="V30"/>
  <c r="V28"/>
  <c r="V26"/>
  <c r="V24"/>
  <c r="U23"/>
  <c r="AI20"/>
  <c r="AG36"/>
  <c r="AG34"/>
  <c r="AG32"/>
  <c r="AG30"/>
  <c r="AG28"/>
  <c r="AG26"/>
  <c r="AG24"/>
  <c r="AH23"/>
  <c r="V20"/>
  <c r="T36"/>
  <c r="T34"/>
  <c r="T32"/>
  <c r="T30"/>
  <c r="T28"/>
  <c r="T26"/>
  <c r="T24"/>
  <c r="AG20"/>
  <c r="AI36"/>
  <c r="AI34"/>
  <c r="AI32"/>
  <c r="AI30"/>
  <c r="AI28"/>
  <c r="AI26"/>
  <c r="AI24"/>
  <c r="AJ23"/>
  <c r="AF23"/>
  <c r="V4"/>
  <c r="AI4"/>
  <c r="AG4"/>
  <c r="U4"/>
  <c r="AJ4"/>
  <c r="AF4"/>
  <c r="AH4"/>
  <c r="AG10"/>
  <c r="AI10"/>
  <c r="T10"/>
  <c r="V10"/>
  <c r="AH10"/>
  <c r="U10"/>
  <c r="AF10"/>
  <c r="AJ10"/>
  <c r="AF52"/>
  <c r="AH52"/>
  <c r="AJ52"/>
  <c r="T52"/>
  <c r="V52"/>
  <c r="AF48"/>
  <c r="AH48"/>
  <c r="AJ48"/>
  <c r="T48"/>
  <c r="V48"/>
  <c r="AF44"/>
  <c r="AH44"/>
  <c r="AJ44"/>
  <c r="T44"/>
  <c r="V44"/>
  <c r="W40"/>
  <c r="W56" s="1"/>
  <c r="AG35"/>
  <c r="AI35"/>
  <c r="T35"/>
  <c r="V35"/>
  <c r="AG31"/>
  <c r="AI31"/>
  <c r="T31"/>
  <c r="V31"/>
  <c r="AG27"/>
  <c r="AI27"/>
  <c r="T27"/>
  <c r="V27"/>
  <c r="AF22"/>
  <c r="AH22"/>
  <c r="AJ22"/>
  <c r="U22"/>
  <c r="AF17"/>
  <c r="AH17"/>
  <c r="AJ17"/>
  <c r="U17"/>
  <c r="AF13"/>
  <c r="AH13"/>
  <c r="AJ13"/>
  <c r="U13"/>
  <c r="AF5"/>
  <c r="AH5"/>
  <c r="AJ5"/>
  <c r="U5"/>
  <c r="AF11"/>
  <c r="AH11"/>
  <c r="AJ11"/>
  <c r="U11"/>
  <c r="AG18"/>
  <c r="AI18"/>
  <c r="T18"/>
  <c r="V18"/>
  <c r="AG14"/>
  <c r="AI14"/>
  <c r="T14"/>
  <c r="V14"/>
  <c r="AG6"/>
  <c r="AI6"/>
  <c r="T6"/>
  <c r="V6"/>
  <c r="AG53"/>
  <c r="AI53"/>
  <c r="U53"/>
  <c r="AG49"/>
  <c r="AI49"/>
  <c r="U49"/>
  <c r="AG45"/>
  <c r="AI45"/>
  <c r="U45"/>
  <c r="AG41"/>
  <c r="AI41"/>
  <c r="U41"/>
  <c r="T19"/>
  <c r="V17"/>
  <c r="U16"/>
  <c r="T15"/>
  <c r="V13"/>
  <c r="U12"/>
  <c r="T11"/>
  <c r="V9"/>
  <c r="U8"/>
  <c r="T7"/>
  <c r="V5"/>
  <c r="AJ18"/>
  <c r="AF18"/>
  <c r="AG17"/>
  <c r="AJ14"/>
  <c r="AF14"/>
  <c r="AG13"/>
  <c r="AI11"/>
  <c r="AJ6"/>
  <c r="AF6"/>
  <c r="AG5"/>
  <c r="U35"/>
  <c r="U31"/>
  <c r="U27"/>
  <c r="T22"/>
  <c r="AJ35"/>
  <c r="AF35"/>
  <c r="AJ31"/>
  <c r="AF31"/>
  <c r="AJ27"/>
  <c r="AF27"/>
  <c r="AG22"/>
  <c r="V53"/>
  <c r="U52"/>
  <c r="V49"/>
  <c r="U48"/>
  <c r="V45"/>
  <c r="U44"/>
  <c r="V41"/>
  <c r="AJ53"/>
  <c r="AF53"/>
  <c r="AG52"/>
  <c r="AJ49"/>
  <c r="AF49"/>
  <c r="AG48"/>
  <c r="AJ45"/>
  <c r="AF45"/>
  <c r="AG44"/>
  <c r="AJ41"/>
  <c r="AF41"/>
  <c r="AF54"/>
  <c r="AH54"/>
  <c r="AJ54"/>
  <c r="T54"/>
  <c r="V54"/>
  <c r="AF50"/>
  <c r="AH50"/>
  <c r="AJ50"/>
  <c r="T50"/>
  <c r="V50"/>
  <c r="AF46"/>
  <c r="AH46"/>
  <c r="AJ46"/>
  <c r="T46"/>
  <c r="V46"/>
  <c r="AF42"/>
  <c r="AH42"/>
  <c r="AJ42"/>
  <c r="T42"/>
  <c r="V42"/>
  <c r="AG37"/>
  <c r="AI37"/>
  <c r="T37"/>
  <c r="V37"/>
  <c r="AG33"/>
  <c r="AI33"/>
  <c r="T33"/>
  <c r="V33"/>
  <c r="AG29"/>
  <c r="AI29"/>
  <c r="T29"/>
  <c r="V29"/>
  <c r="AG25"/>
  <c r="AI25"/>
  <c r="T25"/>
  <c r="V25"/>
  <c r="AF19"/>
  <c r="AH19"/>
  <c r="AJ19"/>
  <c r="U19"/>
  <c r="AF15"/>
  <c r="AH15"/>
  <c r="AJ15"/>
  <c r="U15"/>
  <c r="AF7"/>
  <c r="AH7"/>
  <c r="AJ7"/>
  <c r="U7"/>
  <c r="AF9"/>
  <c r="AH9"/>
  <c r="AJ9"/>
  <c r="U9"/>
  <c r="AG16"/>
  <c r="AI16"/>
  <c r="T16"/>
  <c r="V16"/>
  <c r="AG12"/>
  <c r="AI12"/>
  <c r="T12"/>
  <c r="V12"/>
  <c r="AG8"/>
  <c r="AI8"/>
  <c r="T8"/>
  <c r="V8"/>
  <c r="AG55"/>
  <c r="AI55"/>
  <c r="U55"/>
  <c r="AG51"/>
  <c r="AI51"/>
  <c r="U51"/>
  <c r="AG47"/>
  <c r="AI47"/>
  <c r="U47"/>
  <c r="AG43"/>
  <c r="AI43"/>
  <c r="U43"/>
  <c r="V19"/>
  <c r="T17"/>
  <c r="V15"/>
  <c r="T13"/>
  <c r="V11"/>
  <c r="T9"/>
  <c r="V7"/>
  <c r="T5"/>
  <c r="AG19"/>
  <c r="AH18"/>
  <c r="AI17"/>
  <c r="AJ16"/>
  <c r="AF16"/>
  <c r="AG15"/>
  <c r="AH14"/>
  <c r="AI13"/>
  <c r="AJ12"/>
  <c r="AF12"/>
  <c r="AG11"/>
  <c r="AI9"/>
  <c r="AJ8"/>
  <c r="AF8"/>
  <c r="AG7"/>
  <c r="AH6"/>
  <c r="AI5"/>
  <c r="U37"/>
  <c r="U33"/>
  <c r="U29"/>
  <c r="U25"/>
  <c r="V22"/>
  <c r="AJ37"/>
  <c r="AF37"/>
  <c r="AH35"/>
  <c r="AJ33"/>
  <c r="AF33"/>
  <c r="BD33" s="1"/>
  <c r="AH31"/>
  <c r="AJ29"/>
  <c r="AF29"/>
  <c r="AH27"/>
  <c r="AJ25"/>
  <c r="AF25"/>
  <c r="BD25" s="1"/>
  <c r="AI22"/>
  <c r="V55"/>
  <c r="U54"/>
  <c r="T53"/>
  <c r="V51"/>
  <c r="U50"/>
  <c r="T49"/>
  <c r="V47"/>
  <c r="U46"/>
  <c r="T45"/>
  <c r="V43"/>
  <c r="U42"/>
  <c r="T41"/>
  <c r="AJ55"/>
  <c r="AF55"/>
  <c r="AG54"/>
  <c r="AH53"/>
  <c r="AI52"/>
  <c r="AJ51"/>
  <c r="AF51"/>
  <c r="AG50"/>
  <c r="AH49"/>
  <c r="AI48"/>
  <c r="AJ47"/>
  <c r="AF47"/>
  <c r="AG46"/>
  <c r="AH45"/>
  <c r="AI44"/>
  <c r="AJ43"/>
  <c r="AF43"/>
  <c r="AG42"/>
  <c r="AH41"/>
  <c r="U20"/>
  <c r="U36"/>
  <c r="U34"/>
  <c r="U32"/>
  <c r="U30"/>
  <c r="U28"/>
  <c r="U26"/>
  <c r="U24"/>
  <c r="V23"/>
  <c r="T23"/>
  <c r="AF20"/>
  <c r="AH20"/>
  <c r="AJ36"/>
  <c r="AH36"/>
  <c r="AJ34"/>
  <c r="AH34"/>
  <c r="AJ32"/>
  <c r="AH32"/>
  <c r="AJ30"/>
  <c r="AH30"/>
  <c r="AJ28"/>
  <c r="AH28"/>
  <c r="AJ26"/>
  <c r="AH26"/>
  <c r="AJ24"/>
  <c r="AH24"/>
  <c r="AI23"/>
  <c r="U7" i="10"/>
  <c r="W7"/>
  <c r="AG7"/>
  <c r="AI7"/>
  <c r="AK7"/>
  <c r="V7"/>
  <c r="AH7"/>
  <c r="AJ7"/>
  <c r="U5"/>
  <c r="W5"/>
  <c r="AG5"/>
  <c r="AI5"/>
  <c r="AK5"/>
  <c r="V5"/>
  <c r="AH5"/>
  <c r="AJ5"/>
  <c r="Y7"/>
  <c r="Y5"/>
  <c r="BE7"/>
  <c r="BE5"/>
  <c r="AK6"/>
  <c r="AI6"/>
  <c r="AG6"/>
  <c r="BE6" s="1"/>
  <c r="W6"/>
  <c r="U6"/>
  <c r="Y6" s="1"/>
  <c r="BF6" s="1"/>
  <c r="X4"/>
  <c r="AJ6"/>
  <c r="AH6"/>
  <c r="BF7"/>
  <c r="BF5"/>
  <c r="AK13" i="8"/>
  <c r="AI13"/>
  <c r="AG13"/>
  <c r="W13"/>
  <c r="U13"/>
  <c r="AH13"/>
  <c r="AH17"/>
  <c r="W17"/>
  <c r="U17"/>
  <c r="AK17"/>
  <c r="AI17"/>
  <c r="AG17"/>
  <c r="U38" i="11"/>
  <c r="AF38"/>
  <c r="AH38"/>
  <c r="AJ38"/>
  <c r="T38"/>
  <c r="V38"/>
  <c r="AG38"/>
  <c r="T4"/>
  <c r="BH26" i="2"/>
  <c r="Y21" i="8"/>
  <c r="BD16" i="11"/>
  <c r="BD45"/>
  <c r="BD44"/>
  <c r="X55"/>
  <c r="X54"/>
  <c r="X53"/>
  <c r="X52"/>
  <c r="X51"/>
  <c r="X50"/>
  <c r="X49"/>
  <c r="X48"/>
  <c r="X47"/>
  <c r="X46"/>
  <c r="X45"/>
  <c r="BE45" s="1"/>
  <c r="X44"/>
  <c r="BE44" s="1"/>
  <c r="X43"/>
  <c r="X42"/>
  <c r="X41"/>
  <c r="X38"/>
  <c r="X37"/>
  <c r="X36"/>
  <c r="X35"/>
  <c r="X34"/>
  <c r="X33"/>
  <c r="X32"/>
  <c r="X31"/>
  <c r="X30"/>
  <c r="X29"/>
  <c r="X27"/>
  <c r="X26"/>
  <c r="X25"/>
  <c r="X23"/>
  <c r="X22"/>
  <c r="X20"/>
  <c r="X18"/>
  <c r="X16"/>
  <c r="BE16" s="1"/>
  <c r="X14"/>
  <c r="X12"/>
  <c r="X10"/>
  <c r="X9"/>
  <c r="X8"/>
  <c r="X7"/>
  <c r="X6"/>
  <c r="X5"/>
  <c r="BD55"/>
  <c r="BD53"/>
  <c r="BD51"/>
  <c r="BD49"/>
  <c r="BD47"/>
  <c r="BD43"/>
  <c r="BD41"/>
  <c r="BD22"/>
  <c r="BD14"/>
  <c r="BD12"/>
  <c r="BD10"/>
  <c r="BD7"/>
  <c r="BD5"/>
  <c r="X4"/>
  <c r="BD54"/>
  <c r="BD52"/>
  <c r="BD50"/>
  <c r="BD48"/>
  <c r="BD46"/>
  <c r="BD42"/>
  <c r="BD20"/>
  <c r="BD18"/>
  <c r="BD15"/>
  <c r="BD9"/>
  <c r="BD8"/>
  <c r="BD6"/>
  <c r="BD4"/>
  <c r="BE6" i="9"/>
  <c r="BD4"/>
  <c r="BE5"/>
  <c r="AB13"/>
  <c r="BE13" s="1"/>
  <c r="C18" i="8"/>
  <c r="D18"/>
  <c r="E18"/>
  <c r="F18"/>
  <c r="Z18"/>
  <c r="AA18"/>
  <c r="AB18"/>
  <c r="AC18"/>
  <c r="AD18"/>
  <c r="AE18"/>
  <c r="AF18"/>
  <c r="C17"/>
  <c r="D17"/>
  <c r="E17"/>
  <c r="F17"/>
  <c r="Z17"/>
  <c r="AA17"/>
  <c r="AB17"/>
  <c r="AC17"/>
  <c r="AD17"/>
  <c r="AE17"/>
  <c r="AF17"/>
  <c r="I10" i="6"/>
  <c r="X10" s="1"/>
  <c r="I5"/>
  <c r="X5" s="1"/>
  <c r="I6"/>
  <c r="X6" s="1"/>
  <c r="I7"/>
  <c r="X7" s="1"/>
  <c r="I8"/>
  <c r="X8" s="1"/>
  <c r="I9"/>
  <c r="X9" s="1"/>
  <c r="C10"/>
  <c r="D10"/>
  <c r="E10"/>
  <c r="F10"/>
  <c r="Z10"/>
  <c r="AA10"/>
  <c r="AB10"/>
  <c r="AC10"/>
  <c r="AD10"/>
  <c r="AE10"/>
  <c r="AF10"/>
  <c r="I4"/>
  <c r="I11" s="1"/>
  <c r="Z5" i="8"/>
  <c r="AA5"/>
  <c r="AB5"/>
  <c r="AC5"/>
  <c r="AD5"/>
  <c r="AE5"/>
  <c r="AF5"/>
  <c r="Z6"/>
  <c r="AA6"/>
  <c r="AB6"/>
  <c r="AC6"/>
  <c r="AD6"/>
  <c r="AE6"/>
  <c r="AF6"/>
  <c r="Z7"/>
  <c r="AA7"/>
  <c r="AB7"/>
  <c r="AC7"/>
  <c r="AD7"/>
  <c r="AE7"/>
  <c r="AF7"/>
  <c r="Z8"/>
  <c r="AA8"/>
  <c r="AB8"/>
  <c r="AC8"/>
  <c r="AD8"/>
  <c r="AE8"/>
  <c r="AF8"/>
  <c r="Z9"/>
  <c r="AA9"/>
  <c r="AB9"/>
  <c r="AC9"/>
  <c r="AD9"/>
  <c r="AE9"/>
  <c r="AF9"/>
  <c r="Z10"/>
  <c r="AA10"/>
  <c r="AB10"/>
  <c r="AC10"/>
  <c r="AD10"/>
  <c r="AE10"/>
  <c r="AF10"/>
  <c r="Z11"/>
  <c r="AA11"/>
  <c r="AB11"/>
  <c r="AC11"/>
  <c r="AD11"/>
  <c r="AE11"/>
  <c r="AF11"/>
  <c r="Z12"/>
  <c r="AA12"/>
  <c r="AB12"/>
  <c r="AC12"/>
  <c r="AD12"/>
  <c r="AE12"/>
  <c r="AF12"/>
  <c r="Z13"/>
  <c r="AA13"/>
  <c r="AB13"/>
  <c r="AC13"/>
  <c r="AD13"/>
  <c r="AE13"/>
  <c r="AF13"/>
  <c r="Z14"/>
  <c r="AA14"/>
  <c r="AB14"/>
  <c r="AC14"/>
  <c r="AD14"/>
  <c r="AE14"/>
  <c r="AF14"/>
  <c r="Z15"/>
  <c r="AA15"/>
  <c r="AB15"/>
  <c r="AC15"/>
  <c r="AD15"/>
  <c r="AE15"/>
  <c r="AF15"/>
  <c r="Z16"/>
  <c r="AA16"/>
  <c r="AB16"/>
  <c r="AC16"/>
  <c r="AD16"/>
  <c r="AE16"/>
  <c r="AF16"/>
  <c r="AF4"/>
  <c r="AE4"/>
  <c r="AD4"/>
  <c r="AC4"/>
  <c r="AB4"/>
  <c r="AA4"/>
  <c r="Z4"/>
  <c r="C5"/>
  <c r="C6"/>
  <c r="C7"/>
  <c r="C8"/>
  <c r="C9"/>
  <c r="C10"/>
  <c r="C11"/>
  <c r="C12"/>
  <c r="C13"/>
  <c r="C14"/>
  <c r="C15"/>
  <c r="C16"/>
  <c r="D5"/>
  <c r="E5"/>
  <c r="F5"/>
  <c r="D6"/>
  <c r="E6"/>
  <c r="F6"/>
  <c r="D7"/>
  <c r="E7"/>
  <c r="F7"/>
  <c r="D8"/>
  <c r="E8"/>
  <c r="F8"/>
  <c r="D9"/>
  <c r="E9"/>
  <c r="F9"/>
  <c r="D10"/>
  <c r="E10"/>
  <c r="F10"/>
  <c r="D11"/>
  <c r="E11"/>
  <c r="F11"/>
  <c r="D12"/>
  <c r="E12"/>
  <c r="F12"/>
  <c r="D13"/>
  <c r="E13"/>
  <c r="F13"/>
  <c r="D14"/>
  <c r="E14"/>
  <c r="F14"/>
  <c r="D15"/>
  <c r="E15"/>
  <c r="F15"/>
  <c r="D16"/>
  <c r="E16"/>
  <c r="F16"/>
  <c r="F4"/>
  <c r="E4"/>
  <c r="D4"/>
  <c r="Z5" i="7"/>
  <c r="AA5"/>
  <c r="AB5"/>
  <c r="AC5"/>
  <c r="AD5"/>
  <c r="AE5"/>
  <c r="AF5"/>
  <c r="Z6"/>
  <c r="AA6"/>
  <c r="AB6"/>
  <c r="AC6"/>
  <c r="AD6"/>
  <c r="AE6"/>
  <c r="AF6"/>
  <c r="Z7"/>
  <c r="AA7"/>
  <c r="AB7"/>
  <c r="AC7"/>
  <c r="AD7"/>
  <c r="AE7"/>
  <c r="AF7"/>
  <c r="Z8"/>
  <c r="AA8"/>
  <c r="AB8"/>
  <c r="AC8"/>
  <c r="AD8"/>
  <c r="AE8"/>
  <c r="AF8"/>
  <c r="Z9"/>
  <c r="AA9"/>
  <c r="AB9"/>
  <c r="AC9"/>
  <c r="AD9"/>
  <c r="AE9"/>
  <c r="AF9"/>
  <c r="Z10"/>
  <c r="AA10"/>
  <c r="AB10"/>
  <c r="AC10"/>
  <c r="AD10"/>
  <c r="AE10"/>
  <c r="AF10"/>
  <c r="Z11"/>
  <c r="AA11"/>
  <c r="AB11"/>
  <c r="AC11"/>
  <c r="AD11"/>
  <c r="AE11"/>
  <c r="AF11"/>
  <c r="AF4"/>
  <c r="AE4"/>
  <c r="AE12" s="1"/>
  <c r="AD4"/>
  <c r="AD12" s="1"/>
  <c r="AC4"/>
  <c r="AC12" s="1"/>
  <c r="AB4"/>
  <c r="AB12" s="1"/>
  <c r="AA4"/>
  <c r="AA12" s="1"/>
  <c r="Z4"/>
  <c r="Z12" s="1"/>
  <c r="C5"/>
  <c r="D5"/>
  <c r="E5"/>
  <c r="C6"/>
  <c r="D6"/>
  <c r="E6"/>
  <c r="F6"/>
  <c r="F12" s="1"/>
  <c r="C7"/>
  <c r="D7"/>
  <c r="E7"/>
  <c r="F7"/>
  <c r="C8"/>
  <c r="D8"/>
  <c r="E8"/>
  <c r="F8"/>
  <c r="C9"/>
  <c r="D9"/>
  <c r="E9"/>
  <c r="F9"/>
  <c r="C10"/>
  <c r="D10"/>
  <c r="E10"/>
  <c r="F10"/>
  <c r="C11"/>
  <c r="D11"/>
  <c r="E11"/>
  <c r="F11"/>
  <c r="E4"/>
  <c r="E12" s="1"/>
  <c r="D4"/>
  <c r="D12" s="1"/>
  <c r="C4"/>
  <c r="C12" s="1"/>
  <c r="I5"/>
  <c r="X5" s="1"/>
  <c r="I6"/>
  <c r="X6" s="1"/>
  <c r="I7"/>
  <c r="X7" s="1"/>
  <c r="I8"/>
  <c r="X8" s="1"/>
  <c r="I9"/>
  <c r="X9" s="1"/>
  <c r="I10"/>
  <c r="X10" s="1"/>
  <c r="I11"/>
  <c r="X11" s="1"/>
  <c r="I4"/>
  <c r="I12" s="1"/>
  <c r="Z5" i="6"/>
  <c r="AA5"/>
  <c r="AB5"/>
  <c r="AC5"/>
  <c r="AD5"/>
  <c r="AE5"/>
  <c r="AF5"/>
  <c r="Z6"/>
  <c r="AA6"/>
  <c r="AB6"/>
  <c r="AC6"/>
  <c r="AD6"/>
  <c r="AE6"/>
  <c r="AF6"/>
  <c r="Z7"/>
  <c r="AA7"/>
  <c r="AB7"/>
  <c r="AC7"/>
  <c r="AD7"/>
  <c r="AE7"/>
  <c r="AF7"/>
  <c r="Z8"/>
  <c r="AA8"/>
  <c r="AB8"/>
  <c r="AC8"/>
  <c r="AD8"/>
  <c r="AE8"/>
  <c r="AF8"/>
  <c r="Z9"/>
  <c r="AA9"/>
  <c r="AB9"/>
  <c r="AC9"/>
  <c r="AD9"/>
  <c r="AE9"/>
  <c r="AF9"/>
  <c r="AF4"/>
  <c r="AF11" s="1"/>
  <c r="AE4"/>
  <c r="AE11" s="1"/>
  <c r="AD4"/>
  <c r="AD11" s="1"/>
  <c r="AC4"/>
  <c r="AC11" s="1"/>
  <c r="AB4"/>
  <c r="AB11" s="1"/>
  <c r="AA4"/>
  <c r="AA11" s="1"/>
  <c r="Z4"/>
  <c r="Z11" s="1"/>
  <c r="X4"/>
  <c r="F5"/>
  <c r="F6"/>
  <c r="F7"/>
  <c r="F8"/>
  <c r="F9"/>
  <c r="E5"/>
  <c r="E6"/>
  <c r="E7"/>
  <c r="E8"/>
  <c r="E9"/>
  <c r="D5"/>
  <c r="D6"/>
  <c r="D7"/>
  <c r="D8"/>
  <c r="D9"/>
  <c r="C5"/>
  <c r="C6"/>
  <c r="C7"/>
  <c r="C8"/>
  <c r="C9"/>
  <c r="F4"/>
  <c r="F11" s="1"/>
  <c r="E4"/>
  <c r="E11" s="1"/>
  <c r="D4"/>
  <c r="D11" s="1"/>
  <c r="C4"/>
  <c r="C11" s="1"/>
  <c r="AF5" i="5"/>
  <c r="AF6"/>
  <c r="AF7"/>
  <c r="AF8"/>
  <c r="AF9"/>
  <c r="AF4"/>
  <c r="AE5"/>
  <c r="AE6"/>
  <c r="AE7"/>
  <c r="AE8"/>
  <c r="AE9"/>
  <c r="AE4"/>
  <c r="AD5"/>
  <c r="AD6"/>
  <c r="AD7"/>
  <c r="AD8"/>
  <c r="AD9"/>
  <c r="AD4"/>
  <c r="AC5"/>
  <c r="AC6"/>
  <c r="AC7"/>
  <c r="AC8"/>
  <c r="AC9"/>
  <c r="AC4"/>
  <c r="AB5"/>
  <c r="AB6"/>
  <c r="AB7"/>
  <c r="AB8"/>
  <c r="AB9"/>
  <c r="AB4"/>
  <c r="C4"/>
  <c r="AA5"/>
  <c r="AA6"/>
  <c r="AA7"/>
  <c r="AA8"/>
  <c r="AA9"/>
  <c r="AA4"/>
  <c r="Z5"/>
  <c r="Z6"/>
  <c r="Z7"/>
  <c r="Z8"/>
  <c r="Z9"/>
  <c r="Z4"/>
  <c r="F5"/>
  <c r="F6"/>
  <c r="F7"/>
  <c r="F8"/>
  <c r="F9"/>
  <c r="E5"/>
  <c r="E6"/>
  <c r="E7"/>
  <c r="E8"/>
  <c r="E9"/>
  <c r="D5"/>
  <c r="D6"/>
  <c r="D7"/>
  <c r="C5"/>
  <c r="C6"/>
  <c r="C7"/>
  <c r="C8"/>
  <c r="C9"/>
  <c r="F4"/>
  <c r="E4"/>
  <c r="D4"/>
  <c r="I5"/>
  <c r="X5" s="1"/>
  <c r="I6"/>
  <c r="X6" s="1"/>
  <c r="I7"/>
  <c r="X7" s="1"/>
  <c r="I8"/>
  <c r="X8" s="1"/>
  <c r="I9"/>
  <c r="X9" s="1"/>
  <c r="I4"/>
  <c r="G85" i="4"/>
  <c r="H85"/>
  <c r="J85"/>
  <c r="K85"/>
  <c r="L85"/>
  <c r="M85"/>
  <c r="N85"/>
  <c r="O85"/>
  <c r="P85"/>
  <c r="Q85"/>
  <c r="R85"/>
  <c r="S85"/>
  <c r="AK85"/>
  <c r="AL85"/>
  <c r="AM85"/>
  <c r="AN85"/>
  <c r="AO85"/>
  <c r="AP85"/>
  <c r="AQ85"/>
  <c r="AR85"/>
  <c r="AS85"/>
  <c r="AT85"/>
  <c r="AU85"/>
  <c r="AV85"/>
  <c r="AW85"/>
  <c r="AX85"/>
  <c r="AY85"/>
  <c r="AZ85"/>
  <c r="BA85"/>
  <c r="BB85"/>
  <c r="BC85"/>
  <c r="B85"/>
  <c r="G69"/>
  <c r="H69"/>
  <c r="J69"/>
  <c r="K69"/>
  <c r="L69"/>
  <c r="M69"/>
  <c r="N69"/>
  <c r="O69"/>
  <c r="P69"/>
  <c r="Q69"/>
  <c r="R69"/>
  <c r="S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69"/>
  <c r="G46"/>
  <c r="H46"/>
  <c r="J46"/>
  <c r="K46"/>
  <c r="L46"/>
  <c r="M46"/>
  <c r="N46"/>
  <c r="O46"/>
  <c r="P46"/>
  <c r="Q46"/>
  <c r="R46"/>
  <c r="S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46"/>
  <c r="C27"/>
  <c r="D27"/>
  <c r="E27"/>
  <c r="F27"/>
  <c r="I27"/>
  <c r="W27" s="1"/>
  <c r="Y27"/>
  <c r="Z27"/>
  <c r="AA27"/>
  <c r="AB27"/>
  <c r="AC27"/>
  <c r="AD27"/>
  <c r="AE27"/>
  <c r="C28"/>
  <c r="D28"/>
  <c r="E28"/>
  <c r="F28"/>
  <c r="I28"/>
  <c r="W28" s="1"/>
  <c r="Y28"/>
  <c r="Z28"/>
  <c r="AA28"/>
  <c r="AB28"/>
  <c r="AC28"/>
  <c r="AD28"/>
  <c r="AE28"/>
  <c r="C29"/>
  <c r="D29"/>
  <c r="E29"/>
  <c r="F29"/>
  <c r="I29"/>
  <c r="W29" s="1"/>
  <c r="Y29"/>
  <c r="Z29"/>
  <c r="AA29"/>
  <c r="AB29"/>
  <c r="AC29"/>
  <c r="AD29"/>
  <c r="AE29"/>
  <c r="B23"/>
  <c r="G23"/>
  <c r="H23"/>
  <c r="J23"/>
  <c r="K23"/>
  <c r="L23"/>
  <c r="M23"/>
  <c r="N23"/>
  <c r="O23"/>
  <c r="P23"/>
  <c r="Q23"/>
  <c r="R23"/>
  <c r="S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AJ7"/>
  <c r="AJ8"/>
  <c r="AJ9"/>
  <c r="AJ10"/>
  <c r="AJ11"/>
  <c r="AJ12"/>
  <c r="AJ14"/>
  <c r="AJ15"/>
  <c r="AJ20"/>
  <c r="AJ22"/>
  <c r="AJ41"/>
  <c r="AI7"/>
  <c r="AI8"/>
  <c r="AI9"/>
  <c r="AI10"/>
  <c r="AI11"/>
  <c r="AI12"/>
  <c r="AI14"/>
  <c r="AI15"/>
  <c r="AI20"/>
  <c r="AI22"/>
  <c r="AI41"/>
  <c r="AH7"/>
  <c r="AH8"/>
  <c r="AH9"/>
  <c r="AH10"/>
  <c r="AH11"/>
  <c r="AH12"/>
  <c r="AH14"/>
  <c r="AH15"/>
  <c r="AH20"/>
  <c r="AH22"/>
  <c r="AH41"/>
  <c r="AG7"/>
  <c r="AG8"/>
  <c r="AG9"/>
  <c r="AG10"/>
  <c r="AG11"/>
  <c r="AG12"/>
  <c r="AG14"/>
  <c r="AG15"/>
  <c r="AG20"/>
  <c r="AG22"/>
  <c r="AG41"/>
  <c r="AF7"/>
  <c r="AF8"/>
  <c r="AF9"/>
  <c r="AF10"/>
  <c r="AF11"/>
  <c r="AF12"/>
  <c r="AF14"/>
  <c r="AF15"/>
  <c r="AF20"/>
  <c r="AF22"/>
  <c r="AF41"/>
  <c r="AJ5"/>
  <c r="AI5"/>
  <c r="AH5"/>
  <c r="AG5"/>
  <c r="AF5"/>
  <c r="V7"/>
  <c r="V8"/>
  <c r="V9"/>
  <c r="V10"/>
  <c r="V11"/>
  <c r="V12"/>
  <c r="V14"/>
  <c r="V15"/>
  <c r="V20"/>
  <c r="V22"/>
  <c r="V41"/>
  <c r="U7"/>
  <c r="U8"/>
  <c r="U9"/>
  <c r="U10"/>
  <c r="U11"/>
  <c r="U12"/>
  <c r="U14"/>
  <c r="U15"/>
  <c r="U20"/>
  <c r="U22"/>
  <c r="U41"/>
  <c r="T7"/>
  <c r="T8"/>
  <c r="T9"/>
  <c r="T10"/>
  <c r="T11"/>
  <c r="T12"/>
  <c r="T14"/>
  <c r="T15"/>
  <c r="T20"/>
  <c r="T22"/>
  <c r="T41"/>
  <c r="V5"/>
  <c r="U5"/>
  <c r="T5"/>
  <c r="AA5"/>
  <c r="AB5"/>
  <c r="AC5"/>
  <c r="AD5"/>
  <c r="AE5"/>
  <c r="AE6"/>
  <c r="AE7"/>
  <c r="AE8"/>
  <c r="AE9"/>
  <c r="AE10"/>
  <c r="AE11"/>
  <c r="AE12"/>
  <c r="AE13"/>
  <c r="AE14"/>
  <c r="AE15"/>
  <c r="AE16"/>
  <c r="AE17"/>
  <c r="AE18"/>
  <c r="AE19"/>
  <c r="AE20"/>
  <c r="AE21"/>
  <c r="AE22"/>
  <c r="AE30"/>
  <c r="AE31"/>
  <c r="AE32"/>
  <c r="AE33"/>
  <c r="AE34"/>
  <c r="AE35"/>
  <c r="AE36"/>
  <c r="AE37"/>
  <c r="AE38"/>
  <c r="AE39"/>
  <c r="AE40"/>
  <c r="AE41"/>
  <c r="AE42"/>
  <c r="AE43"/>
  <c r="AE44"/>
  <c r="AE45"/>
  <c r="AE50"/>
  <c r="AE51"/>
  <c r="AE52"/>
  <c r="AE53"/>
  <c r="AE54"/>
  <c r="AE55"/>
  <c r="AE56"/>
  <c r="AE57"/>
  <c r="AE58"/>
  <c r="AE59"/>
  <c r="AE60"/>
  <c r="AE61"/>
  <c r="AE62"/>
  <c r="AE63"/>
  <c r="AE64"/>
  <c r="AE65"/>
  <c r="AE66"/>
  <c r="AE67"/>
  <c r="AE68"/>
  <c r="AE73"/>
  <c r="AE74"/>
  <c r="AE75"/>
  <c r="AE76"/>
  <c r="AE77"/>
  <c r="AE78"/>
  <c r="AE79"/>
  <c r="AE80"/>
  <c r="AE81"/>
  <c r="AE82"/>
  <c r="AE83"/>
  <c r="AE84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30"/>
  <c r="AD31"/>
  <c r="AD32"/>
  <c r="AD33"/>
  <c r="AD34"/>
  <c r="AD35"/>
  <c r="AD36"/>
  <c r="AD37"/>
  <c r="AD38"/>
  <c r="AD39"/>
  <c r="AD40"/>
  <c r="AD41"/>
  <c r="AD42"/>
  <c r="AD43"/>
  <c r="AD44"/>
  <c r="AD45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73"/>
  <c r="AD74"/>
  <c r="AD75"/>
  <c r="AD76"/>
  <c r="AD77"/>
  <c r="AD78"/>
  <c r="AD79"/>
  <c r="AD80"/>
  <c r="AD81"/>
  <c r="AD82"/>
  <c r="AD83"/>
  <c r="AD84"/>
  <c r="AC6"/>
  <c r="AC7"/>
  <c r="AC8"/>
  <c r="AC9"/>
  <c r="AC10"/>
  <c r="AC11"/>
  <c r="AC12"/>
  <c r="AC13"/>
  <c r="AC14"/>
  <c r="AC15"/>
  <c r="AC16"/>
  <c r="AC17"/>
  <c r="AC18"/>
  <c r="AC19"/>
  <c r="AC20"/>
  <c r="AC21"/>
  <c r="AC22"/>
  <c r="AC30"/>
  <c r="AC31"/>
  <c r="AC32"/>
  <c r="AC33"/>
  <c r="AC34"/>
  <c r="AC35"/>
  <c r="AC36"/>
  <c r="AC37"/>
  <c r="AC38"/>
  <c r="AC39"/>
  <c r="AC40"/>
  <c r="AC41"/>
  <c r="AC42"/>
  <c r="AC43"/>
  <c r="AC44"/>
  <c r="AC45"/>
  <c r="AC50"/>
  <c r="AC51"/>
  <c r="AC52"/>
  <c r="AC53"/>
  <c r="AC54"/>
  <c r="AC55"/>
  <c r="AC56"/>
  <c r="AC57"/>
  <c r="AC58"/>
  <c r="AC59"/>
  <c r="AC60"/>
  <c r="AC61"/>
  <c r="AC62"/>
  <c r="AC63"/>
  <c r="AC64"/>
  <c r="AC65"/>
  <c r="AC66"/>
  <c r="AC67"/>
  <c r="AC68"/>
  <c r="AC73"/>
  <c r="AC74"/>
  <c r="AC75"/>
  <c r="AC76"/>
  <c r="AC77"/>
  <c r="AC78"/>
  <c r="AC79"/>
  <c r="AC80"/>
  <c r="AC81"/>
  <c r="AC82"/>
  <c r="AC83"/>
  <c r="AC84"/>
  <c r="AB80"/>
  <c r="AB81"/>
  <c r="AB82"/>
  <c r="AB83"/>
  <c r="AB84"/>
  <c r="AB6"/>
  <c r="AB7"/>
  <c r="AB8"/>
  <c r="AB9"/>
  <c r="AB10"/>
  <c r="AB11"/>
  <c r="AB12"/>
  <c r="AB13"/>
  <c r="AB14"/>
  <c r="AB15"/>
  <c r="AB16"/>
  <c r="AB17"/>
  <c r="AB18"/>
  <c r="AB19"/>
  <c r="AB20"/>
  <c r="AB21"/>
  <c r="AB22"/>
  <c r="AB30"/>
  <c r="AB31"/>
  <c r="AB32"/>
  <c r="AB33"/>
  <c r="AB34"/>
  <c r="AB35"/>
  <c r="AB36"/>
  <c r="AB37"/>
  <c r="AB38"/>
  <c r="AB39"/>
  <c r="AB40"/>
  <c r="AB41"/>
  <c r="AB42"/>
  <c r="AB43"/>
  <c r="AB44"/>
  <c r="AB45"/>
  <c r="AB50"/>
  <c r="AB51"/>
  <c r="AB52"/>
  <c r="AB53"/>
  <c r="AB54"/>
  <c r="AB55"/>
  <c r="AB56"/>
  <c r="AB57"/>
  <c r="AB58"/>
  <c r="AB59"/>
  <c r="AB60"/>
  <c r="AB61"/>
  <c r="AB62"/>
  <c r="AB63"/>
  <c r="AB64"/>
  <c r="AB65"/>
  <c r="AB66"/>
  <c r="AB67"/>
  <c r="AB68"/>
  <c r="AB73"/>
  <c r="AB74"/>
  <c r="AB75"/>
  <c r="AB76"/>
  <c r="AB77"/>
  <c r="AB78"/>
  <c r="AB79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30"/>
  <c r="AA31"/>
  <c r="AA32"/>
  <c r="AA33"/>
  <c r="AA34"/>
  <c r="AA35"/>
  <c r="AA36"/>
  <c r="AA37"/>
  <c r="AA38"/>
  <c r="AA39"/>
  <c r="AA40"/>
  <c r="AA41"/>
  <c r="AA42"/>
  <c r="AA43"/>
  <c r="AA44"/>
  <c r="AA45"/>
  <c r="AA50"/>
  <c r="AA51"/>
  <c r="AA52"/>
  <c r="AA53"/>
  <c r="AA54"/>
  <c r="AA55"/>
  <c r="AA56"/>
  <c r="AA57"/>
  <c r="AA58"/>
  <c r="AA59"/>
  <c r="AA60"/>
  <c r="AA61"/>
  <c r="AA62"/>
  <c r="AA63"/>
  <c r="AA64"/>
  <c r="AA65"/>
  <c r="AA66"/>
  <c r="AA67"/>
  <c r="AA68"/>
  <c r="AA73"/>
  <c r="AA74"/>
  <c r="AA75"/>
  <c r="AA76"/>
  <c r="AA77"/>
  <c r="AA78"/>
  <c r="AA79"/>
  <c r="AA80"/>
  <c r="AA81"/>
  <c r="AA82"/>
  <c r="AA83"/>
  <c r="AA84"/>
  <c r="Z6"/>
  <c r="Z7"/>
  <c r="Z8"/>
  <c r="Z9"/>
  <c r="Z10"/>
  <c r="Z11"/>
  <c r="Z12"/>
  <c r="Z13"/>
  <c r="Z14"/>
  <c r="Z15"/>
  <c r="Z16"/>
  <c r="Z17"/>
  <c r="Z18"/>
  <c r="Z19"/>
  <c r="Z20"/>
  <c r="Z21"/>
  <c r="Z22"/>
  <c r="Z30"/>
  <c r="Z31"/>
  <c r="Z32"/>
  <c r="Z33"/>
  <c r="Z34"/>
  <c r="Z35"/>
  <c r="Z36"/>
  <c r="Z37"/>
  <c r="Z38"/>
  <c r="Z39"/>
  <c r="Z40"/>
  <c r="Z41"/>
  <c r="Z42"/>
  <c r="Z43"/>
  <c r="Z44"/>
  <c r="Z45"/>
  <c r="Z50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73"/>
  <c r="Z74"/>
  <c r="Z75"/>
  <c r="Z76"/>
  <c r="Z77"/>
  <c r="Z78"/>
  <c r="Z79"/>
  <c r="Z80"/>
  <c r="Z81"/>
  <c r="Z82"/>
  <c r="Z83"/>
  <c r="Z84"/>
  <c r="Y6"/>
  <c r="Y7"/>
  <c r="BD7" s="1"/>
  <c r="Y8"/>
  <c r="Y9"/>
  <c r="BD9" s="1"/>
  <c r="Y10"/>
  <c r="Y11"/>
  <c r="BD11" s="1"/>
  <c r="Y12"/>
  <c r="Y13"/>
  <c r="Y14"/>
  <c r="Y15"/>
  <c r="BD15" s="1"/>
  <c r="Y16"/>
  <c r="Y17"/>
  <c r="Y18"/>
  <c r="Y19"/>
  <c r="Y20"/>
  <c r="Y21"/>
  <c r="Y22"/>
  <c r="Y30"/>
  <c r="Y31"/>
  <c r="Y32"/>
  <c r="Y33"/>
  <c r="Y34"/>
  <c r="Y35"/>
  <c r="Y36"/>
  <c r="Y37"/>
  <c r="Y38"/>
  <c r="Y39"/>
  <c r="Y40"/>
  <c r="Y41"/>
  <c r="Y42"/>
  <c r="Y43"/>
  <c r="Y44"/>
  <c r="Y45"/>
  <c r="Y50"/>
  <c r="Y51"/>
  <c r="Y52"/>
  <c r="Y53"/>
  <c r="Y54"/>
  <c r="Y55"/>
  <c r="Y56"/>
  <c r="Y57"/>
  <c r="Y58"/>
  <c r="Y59"/>
  <c r="Y60"/>
  <c r="Y61"/>
  <c r="Y62"/>
  <c r="Y63"/>
  <c r="Y64"/>
  <c r="Y65"/>
  <c r="Y66"/>
  <c r="Y67"/>
  <c r="Y68"/>
  <c r="Y73"/>
  <c r="Y74"/>
  <c r="Y75"/>
  <c r="Y76"/>
  <c r="Y77"/>
  <c r="Y78"/>
  <c r="Y79"/>
  <c r="Y80"/>
  <c r="Y81"/>
  <c r="Y82"/>
  <c r="Y83"/>
  <c r="Y84"/>
  <c r="Z5"/>
  <c r="Y5"/>
  <c r="Y23" s="1"/>
  <c r="D5"/>
  <c r="E5"/>
  <c r="F5"/>
  <c r="I5"/>
  <c r="F6"/>
  <c r="F7"/>
  <c r="F8"/>
  <c r="F9"/>
  <c r="F10"/>
  <c r="F11"/>
  <c r="F12"/>
  <c r="F13"/>
  <c r="F14"/>
  <c r="F15"/>
  <c r="F16"/>
  <c r="F17"/>
  <c r="F18"/>
  <c r="F19"/>
  <c r="F20"/>
  <c r="F21"/>
  <c r="F22"/>
  <c r="F30"/>
  <c r="F31"/>
  <c r="F32"/>
  <c r="F33"/>
  <c r="F34"/>
  <c r="F35"/>
  <c r="F36"/>
  <c r="F37"/>
  <c r="F38"/>
  <c r="F39"/>
  <c r="F40"/>
  <c r="F41"/>
  <c r="F42"/>
  <c r="F43"/>
  <c r="F44"/>
  <c r="F45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73"/>
  <c r="F74"/>
  <c r="F75"/>
  <c r="F76"/>
  <c r="F77"/>
  <c r="F78"/>
  <c r="F79"/>
  <c r="F80"/>
  <c r="F81"/>
  <c r="F82"/>
  <c r="F83"/>
  <c r="F84"/>
  <c r="E6"/>
  <c r="E7"/>
  <c r="E8"/>
  <c r="E9"/>
  <c r="E10"/>
  <c r="E11"/>
  <c r="E12"/>
  <c r="E13"/>
  <c r="E14"/>
  <c r="E15"/>
  <c r="E16"/>
  <c r="E17"/>
  <c r="E18"/>
  <c r="E19"/>
  <c r="E20"/>
  <c r="E21"/>
  <c r="E22"/>
  <c r="E30"/>
  <c r="E31"/>
  <c r="E32"/>
  <c r="E33"/>
  <c r="E34"/>
  <c r="E35"/>
  <c r="E36"/>
  <c r="E37"/>
  <c r="E38"/>
  <c r="E39"/>
  <c r="E40"/>
  <c r="E41"/>
  <c r="E42"/>
  <c r="E43"/>
  <c r="E44"/>
  <c r="E45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73"/>
  <c r="E74"/>
  <c r="E75"/>
  <c r="E76"/>
  <c r="E77"/>
  <c r="E78"/>
  <c r="E79"/>
  <c r="E80"/>
  <c r="E81"/>
  <c r="E82"/>
  <c r="E83"/>
  <c r="E84"/>
  <c r="D6"/>
  <c r="D7"/>
  <c r="D8"/>
  <c r="D9"/>
  <c r="D10"/>
  <c r="D11"/>
  <c r="D12"/>
  <c r="D13"/>
  <c r="D14"/>
  <c r="D15"/>
  <c r="D16"/>
  <c r="D17"/>
  <c r="D18"/>
  <c r="D19"/>
  <c r="D20"/>
  <c r="D21"/>
  <c r="D22"/>
  <c r="D30"/>
  <c r="D31"/>
  <c r="D32"/>
  <c r="D33"/>
  <c r="D34"/>
  <c r="D35"/>
  <c r="D36"/>
  <c r="D37"/>
  <c r="D38"/>
  <c r="D39"/>
  <c r="D40"/>
  <c r="D41"/>
  <c r="D42"/>
  <c r="D43"/>
  <c r="D44"/>
  <c r="D45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73"/>
  <c r="D74"/>
  <c r="D75"/>
  <c r="D76"/>
  <c r="D77"/>
  <c r="D78"/>
  <c r="D79"/>
  <c r="D80"/>
  <c r="D81"/>
  <c r="D82"/>
  <c r="D83"/>
  <c r="D84"/>
  <c r="C6"/>
  <c r="C7"/>
  <c r="C8"/>
  <c r="C9"/>
  <c r="C10"/>
  <c r="C11"/>
  <c r="C12"/>
  <c r="C13"/>
  <c r="C14"/>
  <c r="C15"/>
  <c r="C16"/>
  <c r="C17"/>
  <c r="C18"/>
  <c r="C19"/>
  <c r="C20"/>
  <c r="C21"/>
  <c r="C22"/>
  <c r="C30"/>
  <c r="C31"/>
  <c r="C32"/>
  <c r="C33"/>
  <c r="C34"/>
  <c r="C35"/>
  <c r="C36"/>
  <c r="C37"/>
  <c r="C38"/>
  <c r="C39"/>
  <c r="C40"/>
  <c r="C41"/>
  <c r="C42"/>
  <c r="C43"/>
  <c r="C44"/>
  <c r="C45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73"/>
  <c r="C74"/>
  <c r="C75"/>
  <c r="C76"/>
  <c r="C77"/>
  <c r="C78"/>
  <c r="C79"/>
  <c r="C80"/>
  <c r="C81"/>
  <c r="C82"/>
  <c r="C83"/>
  <c r="C84"/>
  <c r="C5"/>
  <c r="W6"/>
  <c r="I7"/>
  <c r="I8"/>
  <c r="I9"/>
  <c r="I10"/>
  <c r="I11"/>
  <c r="I12"/>
  <c r="I13"/>
  <c r="W13" s="1"/>
  <c r="I14"/>
  <c r="I15"/>
  <c r="I16"/>
  <c r="W16" s="1"/>
  <c r="I17"/>
  <c r="W17" s="1"/>
  <c r="I18"/>
  <c r="W18" s="1"/>
  <c r="I19"/>
  <c r="W19" s="1"/>
  <c r="I20"/>
  <c r="I21"/>
  <c r="W21" s="1"/>
  <c r="I22"/>
  <c r="I30"/>
  <c r="W30" s="1"/>
  <c r="I31"/>
  <c r="W31" s="1"/>
  <c r="I32"/>
  <c r="W32" s="1"/>
  <c r="I33"/>
  <c r="W33" s="1"/>
  <c r="I34"/>
  <c r="W34" s="1"/>
  <c r="I35"/>
  <c r="W35" s="1"/>
  <c r="I36"/>
  <c r="W36" s="1"/>
  <c r="I37"/>
  <c r="W37" s="1"/>
  <c r="I38"/>
  <c r="W38" s="1"/>
  <c r="I39"/>
  <c r="W39" s="1"/>
  <c r="I40"/>
  <c r="W40" s="1"/>
  <c r="I41"/>
  <c r="I42"/>
  <c r="W42" s="1"/>
  <c r="I43"/>
  <c r="W43" s="1"/>
  <c r="I44"/>
  <c r="W44" s="1"/>
  <c r="I45"/>
  <c r="W45" s="1"/>
  <c r="I50"/>
  <c r="W50" s="1"/>
  <c r="I51"/>
  <c r="W51" s="1"/>
  <c r="I52"/>
  <c r="W52" s="1"/>
  <c r="I53"/>
  <c r="W53" s="1"/>
  <c r="I54"/>
  <c r="W54" s="1"/>
  <c r="I55"/>
  <c r="W55" s="1"/>
  <c r="I56"/>
  <c r="W56" s="1"/>
  <c r="I57"/>
  <c r="W57" s="1"/>
  <c r="I58"/>
  <c r="W58" s="1"/>
  <c r="I59"/>
  <c r="W59" s="1"/>
  <c r="I60"/>
  <c r="W60" s="1"/>
  <c r="I61"/>
  <c r="W61" s="1"/>
  <c r="I62"/>
  <c r="W62" s="1"/>
  <c r="I63"/>
  <c r="W63" s="1"/>
  <c r="I64"/>
  <c r="W64" s="1"/>
  <c r="I65"/>
  <c r="W65" s="1"/>
  <c r="I66"/>
  <c r="W66" s="1"/>
  <c r="I67"/>
  <c r="W67" s="1"/>
  <c r="I68"/>
  <c r="W68" s="1"/>
  <c r="I73"/>
  <c r="W73" s="1"/>
  <c r="I74"/>
  <c r="W74" s="1"/>
  <c r="I75"/>
  <c r="W75" s="1"/>
  <c r="I76"/>
  <c r="W76" s="1"/>
  <c r="I77"/>
  <c r="W77" s="1"/>
  <c r="I78"/>
  <c r="W78" s="1"/>
  <c r="I79"/>
  <c r="W79" s="1"/>
  <c r="I80"/>
  <c r="W80" s="1"/>
  <c r="I81"/>
  <c r="W81" s="1"/>
  <c r="I82"/>
  <c r="W82" s="1"/>
  <c r="I83"/>
  <c r="W83" s="1"/>
  <c r="I84"/>
  <c r="W84" s="1"/>
  <c r="AY53" i="71" l="1"/>
  <c r="BN38"/>
  <c r="AY38"/>
  <c r="BN20"/>
  <c r="AY8" i="72"/>
  <c r="AY20" i="71"/>
  <c r="BO42"/>
  <c r="BM5" i="54"/>
  <c r="BN5" i="76"/>
  <c r="BM11" i="55"/>
  <c r="BN4"/>
  <c r="BN11" s="1"/>
  <c r="BO4" i="75"/>
  <c r="BO11" s="1"/>
  <c r="BM24" i="59"/>
  <c r="BN4"/>
  <c r="BN24" s="1"/>
  <c r="BO4" i="73"/>
  <c r="BO24" s="1"/>
  <c r="BN4" i="72"/>
  <c r="BN8" s="1"/>
  <c r="AY8" i="61"/>
  <c r="BM4"/>
  <c r="BM8" s="1"/>
  <c r="BO21" i="71"/>
  <c r="BO38" s="1"/>
  <c r="AY53" i="63"/>
  <c r="BM39"/>
  <c r="AY20"/>
  <c r="BN43"/>
  <c r="BM43"/>
  <c r="BM11"/>
  <c r="BN11" s="1"/>
  <c r="BN35"/>
  <c r="BN38" s="1"/>
  <c r="BM35"/>
  <c r="BN39" i="71"/>
  <c r="BO40"/>
  <c r="BM20" i="63"/>
  <c r="BM38"/>
  <c r="BN42"/>
  <c r="BN4" i="61"/>
  <c r="BN8" s="1"/>
  <c r="BN4" i="63"/>
  <c r="BN52"/>
  <c r="BN7"/>
  <c r="BE6" i="46"/>
  <c r="BD52" i="49"/>
  <c r="X52"/>
  <c r="X22"/>
  <c r="BE22" s="1"/>
  <c r="BE41"/>
  <c r="BE40"/>
  <c r="BD19"/>
  <c r="BD18"/>
  <c r="BD17"/>
  <c r="BD16"/>
  <c r="BD15"/>
  <c r="BD14"/>
  <c r="BD13"/>
  <c r="BD12"/>
  <c r="BD11"/>
  <c r="BD22"/>
  <c r="BD43"/>
  <c r="BD42"/>
  <c r="BD37"/>
  <c r="BD36"/>
  <c r="BD35"/>
  <c r="BD34"/>
  <c r="BD33"/>
  <c r="BD32"/>
  <c r="BD31"/>
  <c r="BD30"/>
  <c r="BD29"/>
  <c r="BD28"/>
  <c r="BD27"/>
  <c r="BD26"/>
  <c r="BD25"/>
  <c r="BD24"/>
  <c r="BD23"/>
  <c r="BD10"/>
  <c r="BD9"/>
  <c r="BD8"/>
  <c r="BE8" s="1"/>
  <c r="BD7"/>
  <c r="BD6"/>
  <c r="BD5"/>
  <c r="BE52"/>
  <c r="W38"/>
  <c r="AJ21"/>
  <c r="AJ38" s="1"/>
  <c r="AH21"/>
  <c r="AH38" s="1"/>
  <c r="AF21"/>
  <c r="V21"/>
  <c r="V38" s="1"/>
  <c r="T21"/>
  <c r="AI21"/>
  <c r="AI38" s="1"/>
  <c r="AG21"/>
  <c r="AG38" s="1"/>
  <c r="U21"/>
  <c r="U38" s="1"/>
  <c r="AI4"/>
  <c r="AI20" s="1"/>
  <c r="AG4"/>
  <c r="AG20" s="1"/>
  <c r="U4"/>
  <c r="U20" s="1"/>
  <c r="W20"/>
  <c r="AJ4"/>
  <c r="AJ20" s="1"/>
  <c r="AH4"/>
  <c r="AH20" s="1"/>
  <c r="AF4"/>
  <c r="V4"/>
  <c r="V20" s="1"/>
  <c r="BE49"/>
  <c r="BE47"/>
  <c r="BE45"/>
  <c r="BE43"/>
  <c r="BE36"/>
  <c r="BE34"/>
  <c r="BE33"/>
  <c r="BE31"/>
  <c r="BE29"/>
  <c r="BE27"/>
  <c r="BE25"/>
  <c r="BE23"/>
  <c r="BE18"/>
  <c r="BE16"/>
  <c r="BE14"/>
  <c r="BE12"/>
  <c r="BE10"/>
  <c r="BE6"/>
  <c r="AJ39"/>
  <c r="AJ53" s="1"/>
  <c r="AH39"/>
  <c r="AH53" s="1"/>
  <c r="AF39"/>
  <c r="V39"/>
  <c r="V53" s="1"/>
  <c r="T39"/>
  <c r="W53"/>
  <c r="AI39"/>
  <c r="AI53" s="1"/>
  <c r="AG39"/>
  <c r="AG53" s="1"/>
  <c r="U39"/>
  <c r="U53" s="1"/>
  <c r="BE50"/>
  <c r="BE48"/>
  <c r="BE46"/>
  <c r="BE44"/>
  <c r="BE42"/>
  <c r="BE37"/>
  <c r="BE35"/>
  <c r="BE32"/>
  <c r="BE30"/>
  <c r="BE28"/>
  <c r="BE26"/>
  <c r="BE24"/>
  <c r="BE19"/>
  <c r="BE17"/>
  <c r="BE15"/>
  <c r="BE13"/>
  <c r="BE11"/>
  <c r="BE9"/>
  <c r="BE7"/>
  <c r="BE5"/>
  <c r="AK4" i="48"/>
  <c r="AK8" s="1"/>
  <c r="AI4"/>
  <c r="AI8" s="1"/>
  <c r="AG4"/>
  <c r="W4"/>
  <c r="W8" s="1"/>
  <c r="U4"/>
  <c r="X8"/>
  <c r="AJ4"/>
  <c r="AJ8" s="1"/>
  <c r="AH4"/>
  <c r="AH8" s="1"/>
  <c r="V4"/>
  <c r="V8" s="1"/>
  <c r="BF7"/>
  <c r="BF5"/>
  <c r="BF6"/>
  <c r="BF21" i="47"/>
  <c r="BF19"/>
  <c r="BF17"/>
  <c r="BF15"/>
  <c r="BF13"/>
  <c r="BF11"/>
  <c r="BF9"/>
  <c r="BF7"/>
  <c r="BF5"/>
  <c r="AK4"/>
  <c r="AI4"/>
  <c r="AG4"/>
  <c r="W4"/>
  <c r="U4"/>
  <c r="AJ4"/>
  <c r="AH4"/>
  <c r="V4"/>
  <c r="BF20"/>
  <c r="BF18"/>
  <c r="BF16"/>
  <c r="BF14"/>
  <c r="BF12"/>
  <c r="BF10"/>
  <c r="BF8"/>
  <c r="BF6"/>
  <c r="BF9" i="46"/>
  <c r="BF7"/>
  <c r="BF5"/>
  <c r="AK4"/>
  <c r="AI4"/>
  <c r="AG4"/>
  <c r="W4"/>
  <c r="U4"/>
  <c r="AJ4"/>
  <c r="AH4"/>
  <c r="V4"/>
  <c r="BF10"/>
  <c r="BF8"/>
  <c r="BF6"/>
  <c r="AK4" i="45"/>
  <c r="AK11" s="1"/>
  <c r="AI4"/>
  <c r="AI11" s="1"/>
  <c r="AG4"/>
  <c r="W4"/>
  <c r="W11" s="1"/>
  <c r="U4"/>
  <c r="X11"/>
  <c r="AJ4"/>
  <c r="AJ11" s="1"/>
  <c r="AH4"/>
  <c r="AH11" s="1"/>
  <c r="V4"/>
  <c r="V11" s="1"/>
  <c r="BF9"/>
  <c r="BF7"/>
  <c r="BF5"/>
  <c r="BF10"/>
  <c r="BF8"/>
  <c r="BF6"/>
  <c r="BE4" i="43"/>
  <c r="BD54" i="41"/>
  <c r="X43"/>
  <c r="BE43" s="1"/>
  <c r="BE54"/>
  <c r="BD7"/>
  <c r="BD36"/>
  <c r="BE36" s="1"/>
  <c r="X35"/>
  <c r="BD35"/>
  <c r="X34"/>
  <c r="BD34"/>
  <c r="BD33"/>
  <c r="BD32"/>
  <c r="BD31"/>
  <c r="BD30"/>
  <c r="BD29"/>
  <c r="BD28"/>
  <c r="BD27"/>
  <c r="BD26"/>
  <c r="BD25"/>
  <c r="BD24"/>
  <c r="BD23"/>
  <c r="BD19"/>
  <c r="BD18"/>
  <c r="BD17"/>
  <c r="BD22"/>
  <c r="X22"/>
  <c r="BE16"/>
  <c r="BD6"/>
  <c r="BD5"/>
  <c r="AJ21"/>
  <c r="AJ39" s="1"/>
  <c r="AH21"/>
  <c r="AH39" s="1"/>
  <c r="AF21"/>
  <c r="AF39" s="1"/>
  <c r="V21"/>
  <c r="V39" s="1"/>
  <c r="T21"/>
  <c r="T39" s="1"/>
  <c r="AI21"/>
  <c r="AI39" s="1"/>
  <c r="AG21"/>
  <c r="AG39" s="1"/>
  <c r="U21"/>
  <c r="U39" s="1"/>
  <c r="BE33"/>
  <c r="BE31"/>
  <c r="BE29"/>
  <c r="BE27"/>
  <c r="BE25"/>
  <c r="BE23"/>
  <c r="BE17"/>
  <c r="BE53"/>
  <c r="BE51"/>
  <c r="BE49"/>
  <c r="BE47"/>
  <c r="BE45"/>
  <c r="BE41"/>
  <c r="BE15"/>
  <c r="BE13"/>
  <c r="BE11"/>
  <c r="BE9"/>
  <c r="BE7"/>
  <c r="BE5"/>
  <c r="AJ40"/>
  <c r="AJ55" s="1"/>
  <c r="AH40"/>
  <c r="AH55" s="1"/>
  <c r="AF40"/>
  <c r="AF55" s="1"/>
  <c r="V40"/>
  <c r="V55" s="1"/>
  <c r="T40"/>
  <c r="T55" s="1"/>
  <c r="AI40"/>
  <c r="AI55" s="1"/>
  <c r="AG40"/>
  <c r="AG55" s="1"/>
  <c r="U40"/>
  <c r="U55" s="1"/>
  <c r="W20"/>
  <c r="AI4"/>
  <c r="AI20" s="1"/>
  <c r="AG4"/>
  <c r="AG20" s="1"/>
  <c r="U4"/>
  <c r="U20" s="1"/>
  <c r="AJ4"/>
  <c r="AJ20" s="1"/>
  <c r="AH4"/>
  <c r="AH20" s="1"/>
  <c r="AF4"/>
  <c r="V4"/>
  <c r="V20" s="1"/>
  <c r="T4"/>
  <c r="BE32"/>
  <c r="BE30"/>
  <c r="BE28"/>
  <c r="BE26"/>
  <c r="BE24"/>
  <c r="BE19"/>
  <c r="BE52"/>
  <c r="BE50"/>
  <c r="BE48"/>
  <c r="BE46"/>
  <c r="BE44"/>
  <c r="BE42"/>
  <c r="BE18"/>
  <c r="BE14"/>
  <c r="BE12"/>
  <c r="BE10"/>
  <c r="BE8"/>
  <c r="BE6"/>
  <c r="AK4" i="40"/>
  <c r="AK8" s="1"/>
  <c r="AI4"/>
  <c r="AI8" s="1"/>
  <c r="AG4"/>
  <c r="W4"/>
  <c r="W8" s="1"/>
  <c r="U4"/>
  <c r="X8"/>
  <c r="AJ4"/>
  <c r="AJ8" s="1"/>
  <c r="AH4"/>
  <c r="AH8" s="1"/>
  <c r="V4"/>
  <c r="V8" s="1"/>
  <c r="BF7"/>
  <c r="BF5"/>
  <c r="BF6"/>
  <c r="AK4" i="39"/>
  <c r="AI4"/>
  <c r="AG4"/>
  <c r="W4"/>
  <c r="U4"/>
  <c r="AJ4"/>
  <c r="AH4"/>
  <c r="V4"/>
  <c r="BF21"/>
  <c r="BF19"/>
  <c r="BF17"/>
  <c r="BF15"/>
  <c r="BF24" s="1"/>
  <c r="BF13"/>
  <c r="BF11"/>
  <c r="BF9"/>
  <c r="BF7"/>
  <c r="BF5"/>
  <c r="BF20"/>
  <c r="BF18"/>
  <c r="BF16"/>
  <c r="BF14"/>
  <c r="BF12"/>
  <c r="BF10"/>
  <c r="BF8"/>
  <c r="BF6"/>
  <c r="AK4" i="38"/>
  <c r="AI4"/>
  <c r="AG4"/>
  <c r="W4"/>
  <c r="U4"/>
  <c r="AJ4"/>
  <c r="AH4"/>
  <c r="V4"/>
  <c r="BF10"/>
  <c r="BF7"/>
  <c r="BF5"/>
  <c r="BF9"/>
  <c r="BF8"/>
  <c r="BF12" s="1"/>
  <c r="BF6"/>
  <c r="AK4" i="37"/>
  <c r="AK11" s="1"/>
  <c r="AI4"/>
  <c r="AI11" s="1"/>
  <c r="AG4"/>
  <c r="W4"/>
  <c r="W11" s="1"/>
  <c r="U4"/>
  <c r="X11"/>
  <c r="AJ4"/>
  <c r="AJ11" s="1"/>
  <c r="AH4"/>
  <c r="AH11" s="1"/>
  <c r="V4"/>
  <c r="V11" s="1"/>
  <c r="BF9"/>
  <c r="BF7"/>
  <c r="BF5"/>
  <c r="BF10"/>
  <c r="BF8"/>
  <c r="BF6"/>
  <c r="AK4" i="36"/>
  <c r="AK10" s="1"/>
  <c r="AI4"/>
  <c r="AI10" s="1"/>
  <c r="AG4"/>
  <c r="W4"/>
  <c r="W10" s="1"/>
  <c r="U4"/>
  <c r="X10"/>
  <c r="AJ4"/>
  <c r="AJ10" s="1"/>
  <c r="AH4"/>
  <c r="AH10" s="1"/>
  <c r="V4"/>
  <c r="V10" s="1"/>
  <c r="BF9"/>
  <c r="BF7"/>
  <c r="BF5"/>
  <c r="BF8"/>
  <c r="BF6"/>
  <c r="BE4" i="35"/>
  <c r="BE15" s="1"/>
  <c r="BD22" i="32"/>
  <c r="X22"/>
  <c r="BD19"/>
  <c r="BD17"/>
  <c r="BD16"/>
  <c r="BD15"/>
  <c r="BD14"/>
  <c r="BD13"/>
  <c r="BD12"/>
  <c r="BD11"/>
  <c r="BD10"/>
  <c r="BD9"/>
  <c r="BD8"/>
  <c r="BD7"/>
  <c r="BD6"/>
  <c r="BD5"/>
  <c r="BE4" i="34"/>
  <c r="BE22" i="32"/>
  <c r="AJ40"/>
  <c r="AJ54" s="1"/>
  <c r="AH40"/>
  <c r="AH54" s="1"/>
  <c r="AF40"/>
  <c r="V40"/>
  <c r="V54" s="1"/>
  <c r="T40"/>
  <c r="W54"/>
  <c r="AI40"/>
  <c r="AI54" s="1"/>
  <c r="AG40"/>
  <c r="AG54" s="1"/>
  <c r="U40"/>
  <c r="U54" s="1"/>
  <c r="BE32"/>
  <c r="BE30"/>
  <c r="BE28"/>
  <c r="BE26"/>
  <c r="BE24"/>
  <c r="BE19"/>
  <c r="BE53"/>
  <c r="BE51"/>
  <c r="BE49"/>
  <c r="BE47"/>
  <c r="BE45"/>
  <c r="BE43"/>
  <c r="BE41"/>
  <c r="BE17"/>
  <c r="BE15"/>
  <c r="BE13"/>
  <c r="BE11"/>
  <c r="BE9"/>
  <c r="BE7"/>
  <c r="BE5"/>
  <c r="BD18"/>
  <c r="W39"/>
  <c r="AJ21"/>
  <c r="AJ39" s="1"/>
  <c r="AH21"/>
  <c r="AH39" s="1"/>
  <c r="AF21"/>
  <c r="V21"/>
  <c r="V39" s="1"/>
  <c r="T21"/>
  <c r="AI21"/>
  <c r="AI39" s="1"/>
  <c r="AG21"/>
  <c r="AG39" s="1"/>
  <c r="U21"/>
  <c r="U39" s="1"/>
  <c r="W20"/>
  <c r="AJ4"/>
  <c r="AJ20" s="1"/>
  <c r="AH4"/>
  <c r="AH20" s="1"/>
  <c r="AF4"/>
  <c r="V4"/>
  <c r="V20" s="1"/>
  <c r="T4"/>
  <c r="AI4"/>
  <c r="AI20" s="1"/>
  <c r="AG4"/>
  <c r="AG20" s="1"/>
  <c r="U4"/>
  <c r="U20" s="1"/>
  <c r="BE33"/>
  <c r="BE31"/>
  <c r="BE29"/>
  <c r="BE27"/>
  <c r="BE25"/>
  <c r="BE23"/>
  <c r="BE52"/>
  <c r="BE50"/>
  <c r="BE48"/>
  <c r="BE46"/>
  <c r="BE44"/>
  <c r="BE42"/>
  <c r="BE18"/>
  <c r="BE16"/>
  <c r="BE14"/>
  <c r="BE12"/>
  <c r="BE10"/>
  <c r="BE8"/>
  <c r="BE6"/>
  <c r="BE8" i="31"/>
  <c r="U8"/>
  <c r="AG8"/>
  <c r="AK8"/>
  <c r="AH8"/>
  <c r="Y8"/>
  <c r="BF4"/>
  <c r="BF8" s="1"/>
  <c r="W8"/>
  <c r="AI8"/>
  <c r="V8"/>
  <c r="AJ8"/>
  <c r="AK4" i="30"/>
  <c r="AK22" s="1"/>
  <c r="AI4"/>
  <c r="AI22" s="1"/>
  <c r="AG4"/>
  <c r="W4"/>
  <c r="W22" s="1"/>
  <c r="U4"/>
  <c r="X22"/>
  <c r="AJ4"/>
  <c r="AJ22" s="1"/>
  <c r="AH4"/>
  <c r="AH22" s="1"/>
  <c r="V4"/>
  <c r="V22" s="1"/>
  <c r="BF21"/>
  <c r="BF19"/>
  <c r="BF17"/>
  <c r="BF15"/>
  <c r="BF13"/>
  <c r="BF11"/>
  <c r="BF9"/>
  <c r="BF7"/>
  <c r="BF5"/>
  <c r="BF20"/>
  <c r="BF18"/>
  <c r="BF16"/>
  <c r="BF14"/>
  <c r="BF12"/>
  <c r="BF10"/>
  <c r="BF8"/>
  <c r="BF6"/>
  <c r="AK4" i="29"/>
  <c r="AK12" s="1"/>
  <c r="AI4"/>
  <c r="AI12" s="1"/>
  <c r="AG4"/>
  <c r="W4"/>
  <c r="W12" s="1"/>
  <c r="U4"/>
  <c r="X12"/>
  <c r="AJ4"/>
  <c r="AJ12" s="1"/>
  <c r="AH4"/>
  <c r="AH12" s="1"/>
  <c r="V4"/>
  <c r="V12" s="1"/>
  <c r="BF11"/>
  <c r="BF9"/>
  <c r="BF7"/>
  <c r="BF5"/>
  <c r="BF10"/>
  <c r="BF8"/>
  <c r="BF6"/>
  <c r="Y11" i="28"/>
  <c r="BF4"/>
  <c r="BF10"/>
  <c r="BF9"/>
  <c r="BF8"/>
  <c r="BF7"/>
  <c r="BF6"/>
  <c r="BF5"/>
  <c r="W11"/>
  <c r="AI11"/>
  <c r="V11"/>
  <c r="AJ11"/>
  <c r="BE4"/>
  <c r="BE11" s="1"/>
  <c r="U11"/>
  <c r="AG11"/>
  <c r="AK11"/>
  <c r="AH11"/>
  <c r="AK4" i="27"/>
  <c r="AK10" s="1"/>
  <c r="AI4"/>
  <c r="AI10" s="1"/>
  <c r="AG4"/>
  <c r="W4"/>
  <c r="W10" s="1"/>
  <c r="U4"/>
  <c r="X10"/>
  <c r="AJ4"/>
  <c r="AJ10" s="1"/>
  <c r="AH4"/>
  <c r="AH10" s="1"/>
  <c r="V4"/>
  <c r="V10" s="1"/>
  <c r="BF9"/>
  <c r="BF7"/>
  <c r="BF5"/>
  <c r="AG55" i="18"/>
  <c r="T55"/>
  <c r="AF55"/>
  <c r="AJ55"/>
  <c r="U55"/>
  <c r="AI55"/>
  <c r="V55"/>
  <c r="AH55"/>
  <c r="X23"/>
  <c r="BF6" i="20"/>
  <c r="BF12" s="1"/>
  <c r="X24" i="18"/>
  <c r="BD24"/>
  <c r="BD19"/>
  <c r="BF6" i="21"/>
  <c r="Y18" i="19"/>
  <c r="BF20"/>
  <c r="BF18"/>
  <c r="BF16"/>
  <c r="BF14"/>
  <c r="BF12"/>
  <c r="BF10"/>
  <c r="BF8"/>
  <c r="BF6"/>
  <c r="BF21"/>
  <c r="BE4" i="24"/>
  <c r="AK4" i="23"/>
  <c r="AI4"/>
  <c r="AG4"/>
  <c r="W4"/>
  <c r="U4"/>
  <c r="AJ4"/>
  <c r="AH4"/>
  <c r="V4"/>
  <c r="AK4" i="22"/>
  <c r="AI4"/>
  <c r="AG4"/>
  <c r="W4"/>
  <c r="U4"/>
  <c r="AJ4"/>
  <c r="AH4"/>
  <c r="V4"/>
  <c r="BF10"/>
  <c r="BF8"/>
  <c r="BF6"/>
  <c r="AK4" i="21"/>
  <c r="AI4"/>
  <c r="AG4"/>
  <c r="W4"/>
  <c r="U4"/>
  <c r="AJ4"/>
  <c r="AH4"/>
  <c r="V4"/>
  <c r="BF7"/>
  <c r="AK4" i="20"/>
  <c r="AI4"/>
  <c r="AG4"/>
  <c r="W4"/>
  <c r="U4"/>
  <c r="AJ4"/>
  <c r="AH4"/>
  <c r="V4"/>
  <c r="BF9"/>
  <c r="BF7"/>
  <c r="BF5"/>
  <c r="BD54" i="18"/>
  <c r="X53"/>
  <c r="X52"/>
  <c r="BD52"/>
  <c r="X50"/>
  <c r="BD50"/>
  <c r="X48"/>
  <c r="BD48"/>
  <c r="X46"/>
  <c r="BD46"/>
  <c r="X44"/>
  <c r="BD44"/>
  <c r="X42"/>
  <c r="X55" s="1"/>
  <c r="BD42"/>
  <c r="BD55" s="1"/>
  <c r="X39"/>
  <c r="BD39"/>
  <c r="BD15"/>
  <c r="BD14"/>
  <c r="BE53"/>
  <c r="X16"/>
  <c r="BE16" s="1"/>
  <c r="BE15"/>
  <c r="BE23"/>
  <c r="BD18"/>
  <c r="BD22"/>
  <c r="X19"/>
  <c r="X17"/>
  <c r="X18"/>
  <c r="AK4" i="19"/>
  <c r="AI4"/>
  <c r="AG4"/>
  <c r="W4"/>
  <c r="U4"/>
  <c r="AH4"/>
  <c r="V4"/>
  <c r="BF19"/>
  <c r="BF17"/>
  <c r="BF15"/>
  <c r="BF13"/>
  <c r="BF11"/>
  <c r="BF9"/>
  <c r="BF7"/>
  <c r="BF5"/>
  <c r="X14" i="18"/>
  <c r="BE14" s="1"/>
  <c r="BE17"/>
  <c r="BE18"/>
  <c r="AJ20"/>
  <c r="AH20"/>
  <c r="AF20"/>
  <c r="V20"/>
  <c r="T20"/>
  <c r="AI20"/>
  <c r="AG20"/>
  <c r="U20"/>
  <c r="BE22"/>
  <c r="BE51"/>
  <c r="BE49"/>
  <c r="BE47"/>
  <c r="BE45"/>
  <c r="BE43"/>
  <c r="BE41"/>
  <c r="BE13"/>
  <c r="BE12"/>
  <c r="BE11"/>
  <c r="BE10"/>
  <c r="BE9"/>
  <c r="BE8"/>
  <c r="BE7"/>
  <c r="BE5"/>
  <c r="AJ38"/>
  <c r="AJ40" s="1"/>
  <c r="AH38"/>
  <c r="AH40" s="1"/>
  <c r="AF38"/>
  <c r="AF40" s="1"/>
  <c r="V38"/>
  <c r="V40" s="1"/>
  <c r="T38"/>
  <c r="T40" s="1"/>
  <c r="AI38"/>
  <c r="AI40" s="1"/>
  <c r="AG38"/>
  <c r="AG40" s="1"/>
  <c r="U38"/>
  <c r="U40" s="1"/>
  <c r="AJ4"/>
  <c r="AH4"/>
  <c r="AF4"/>
  <c r="V4"/>
  <c r="T4"/>
  <c r="AI4"/>
  <c r="AG4"/>
  <c r="U4"/>
  <c r="BE54"/>
  <c r="BE52"/>
  <c r="BE50"/>
  <c r="BE48"/>
  <c r="BE46"/>
  <c r="BE44"/>
  <c r="BE42"/>
  <c r="BE39"/>
  <c r="BD29" i="11"/>
  <c r="BD37"/>
  <c r="BD24"/>
  <c r="BD28"/>
  <c r="BD32"/>
  <c r="BD36"/>
  <c r="BD27"/>
  <c r="BD31"/>
  <c r="BD35"/>
  <c r="BD23"/>
  <c r="BD26"/>
  <c r="BD30"/>
  <c r="BD34"/>
  <c r="T39"/>
  <c r="AJ39"/>
  <c r="AF39"/>
  <c r="AI39"/>
  <c r="V39"/>
  <c r="AG39"/>
  <c r="U39"/>
  <c r="AH39"/>
  <c r="BD38"/>
  <c r="BD39" s="1"/>
  <c r="AB16" i="9"/>
  <c r="BE4"/>
  <c r="BE16" s="1"/>
  <c r="BD16"/>
  <c r="AF40" i="11"/>
  <c r="AF56" s="1"/>
  <c r="AH40"/>
  <c r="AH56" s="1"/>
  <c r="AJ40"/>
  <c r="AJ56" s="1"/>
  <c r="T40"/>
  <c r="T56" s="1"/>
  <c r="V40"/>
  <c r="V56" s="1"/>
  <c r="AI40"/>
  <c r="AI56" s="1"/>
  <c r="AG40"/>
  <c r="AG56" s="1"/>
  <c r="U40"/>
  <c r="U56" s="1"/>
  <c r="V4" i="10"/>
  <c r="V8" s="1"/>
  <c r="AJ4"/>
  <c r="AJ8" s="1"/>
  <c r="AH4"/>
  <c r="AH8" s="1"/>
  <c r="W4"/>
  <c r="W8" s="1"/>
  <c r="AK4"/>
  <c r="AK8" s="1"/>
  <c r="AI4"/>
  <c r="AI8" s="1"/>
  <c r="AG4"/>
  <c r="X8"/>
  <c r="AG11" i="7"/>
  <c r="AI11"/>
  <c r="AK11"/>
  <c r="U11"/>
  <c r="W11"/>
  <c r="AH11"/>
  <c r="AJ11"/>
  <c r="V11"/>
  <c r="AG9"/>
  <c r="AI9"/>
  <c r="AK9"/>
  <c r="U9"/>
  <c r="W9"/>
  <c r="AH9"/>
  <c r="AJ9"/>
  <c r="V9"/>
  <c r="AG7"/>
  <c r="AI7"/>
  <c r="AK7"/>
  <c r="U7"/>
  <c r="W7"/>
  <c r="AH7"/>
  <c r="AJ7"/>
  <c r="V7"/>
  <c r="AG5"/>
  <c r="AI5"/>
  <c r="AK5"/>
  <c r="U5"/>
  <c r="W5"/>
  <c r="AH5"/>
  <c r="AJ5"/>
  <c r="V5"/>
  <c r="AH10"/>
  <c r="AJ10"/>
  <c r="V10"/>
  <c r="AG10"/>
  <c r="AI10"/>
  <c r="AK10"/>
  <c r="U10"/>
  <c r="W10"/>
  <c r="AH8"/>
  <c r="AJ8"/>
  <c r="V8"/>
  <c r="AG8"/>
  <c r="AI8"/>
  <c r="AK8"/>
  <c r="U8"/>
  <c r="W8"/>
  <c r="AH6"/>
  <c r="AJ6"/>
  <c r="V6"/>
  <c r="AG6"/>
  <c r="AI6"/>
  <c r="AK6"/>
  <c r="U6"/>
  <c r="W6"/>
  <c r="AF12"/>
  <c r="AH9" i="6"/>
  <c r="AJ9"/>
  <c r="U9"/>
  <c r="W9"/>
  <c r="AG9"/>
  <c r="AI9"/>
  <c r="AK9"/>
  <c r="V9"/>
  <c r="AH7"/>
  <c r="AJ7"/>
  <c r="U7"/>
  <c r="W7"/>
  <c r="AG7"/>
  <c r="AI7"/>
  <c r="AK7"/>
  <c r="V7"/>
  <c r="AH5"/>
  <c r="AJ5"/>
  <c r="U5"/>
  <c r="W5"/>
  <c r="AG5"/>
  <c r="AI5"/>
  <c r="AK5"/>
  <c r="V5"/>
  <c r="AG8"/>
  <c r="AI8"/>
  <c r="AK8"/>
  <c r="V8"/>
  <c r="AJ8"/>
  <c r="U8"/>
  <c r="W8"/>
  <c r="AH8"/>
  <c r="AG6"/>
  <c r="AI6"/>
  <c r="AK6"/>
  <c r="V6"/>
  <c r="AH6"/>
  <c r="AJ6"/>
  <c r="W6"/>
  <c r="U6"/>
  <c r="AG10"/>
  <c r="AI10"/>
  <c r="AK10"/>
  <c r="V10"/>
  <c r="AJ10"/>
  <c r="U10"/>
  <c r="AH10"/>
  <c r="W10"/>
  <c r="Y9"/>
  <c r="Y7"/>
  <c r="Y5"/>
  <c r="BE9"/>
  <c r="BE7"/>
  <c r="BE5"/>
  <c r="BE10"/>
  <c r="Y10"/>
  <c r="BF10" s="1"/>
  <c r="AJ4"/>
  <c r="AJ11" s="1"/>
  <c r="AH4"/>
  <c r="AH11" s="1"/>
  <c r="W4"/>
  <c r="W11" s="1"/>
  <c r="U4"/>
  <c r="U11" s="1"/>
  <c r="X11"/>
  <c r="AK4"/>
  <c r="AK11" s="1"/>
  <c r="V4"/>
  <c r="V11" s="1"/>
  <c r="AI4"/>
  <c r="AI11" s="1"/>
  <c r="AG4"/>
  <c r="AG11" s="1"/>
  <c r="X4" i="5"/>
  <c r="AG8"/>
  <c r="AI8"/>
  <c r="AK8"/>
  <c r="U8"/>
  <c r="W8"/>
  <c r="AH8"/>
  <c r="AJ8"/>
  <c r="V8"/>
  <c r="AG6"/>
  <c r="BE6" s="1"/>
  <c r="AI6"/>
  <c r="AK6"/>
  <c r="U6"/>
  <c r="W6"/>
  <c r="AH6"/>
  <c r="AJ6"/>
  <c r="V6"/>
  <c r="AH9"/>
  <c r="AJ9"/>
  <c r="V9"/>
  <c r="AG9"/>
  <c r="AI9"/>
  <c r="AK9"/>
  <c r="U9"/>
  <c r="W9"/>
  <c r="AH7"/>
  <c r="AJ7"/>
  <c r="V7"/>
  <c r="AG7"/>
  <c r="AI7"/>
  <c r="AK7"/>
  <c r="U7"/>
  <c r="W7"/>
  <c r="AH5"/>
  <c r="AJ5"/>
  <c r="V5"/>
  <c r="AG5"/>
  <c r="AI5"/>
  <c r="AK5"/>
  <c r="U5"/>
  <c r="W5"/>
  <c r="BC13" i="8"/>
  <c r="BD13" i="11"/>
  <c r="Y20" i="8"/>
  <c r="BE6" i="7"/>
  <c r="BE10"/>
  <c r="BE8"/>
  <c r="Y11"/>
  <c r="Y10"/>
  <c r="BF10" s="1"/>
  <c r="Y9"/>
  <c r="Y8"/>
  <c r="BF8" s="1"/>
  <c r="Y7"/>
  <c r="Y6"/>
  <c r="Y5"/>
  <c r="BE11"/>
  <c r="BE9"/>
  <c r="BE7"/>
  <c r="BE5"/>
  <c r="X4"/>
  <c r="X11" i="11"/>
  <c r="X17"/>
  <c r="BD19"/>
  <c r="X13"/>
  <c r="BE13" s="1"/>
  <c r="X15"/>
  <c r="BE15" s="1"/>
  <c r="BD17"/>
  <c r="X19"/>
  <c r="BE19" s="1"/>
  <c r="BE17"/>
  <c r="BE6"/>
  <c r="BE8"/>
  <c r="BE9"/>
  <c r="BE12"/>
  <c r="BE14"/>
  <c r="BE18"/>
  <c r="BE20"/>
  <c r="BE23"/>
  <c r="BE26"/>
  <c r="BE29"/>
  <c r="BE31"/>
  <c r="BE33"/>
  <c r="BE35"/>
  <c r="BE37"/>
  <c r="BE42"/>
  <c r="BE46"/>
  <c r="BE48"/>
  <c r="BE50"/>
  <c r="BE52"/>
  <c r="BE54"/>
  <c r="BE4"/>
  <c r="X28"/>
  <c r="BE5"/>
  <c r="BE7"/>
  <c r="BE10"/>
  <c r="BE22"/>
  <c r="BE25"/>
  <c r="BE27"/>
  <c r="BE30"/>
  <c r="BE32"/>
  <c r="BE34"/>
  <c r="BE36"/>
  <c r="BE38"/>
  <c r="BE41"/>
  <c r="BE43"/>
  <c r="BE47"/>
  <c r="BE49"/>
  <c r="BE51"/>
  <c r="BE53"/>
  <c r="BE55"/>
  <c r="X24"/>
  <c r="BE24" s="1"/>
  <c r="BE28"/>
  <c r="BD11"/>
  <c r="BE11" s="1"/>
  <c r="X4" i="8"/>
  <c r="Y19"/>
  <c r="Y17"/>
  <c r="Y8"/>
  <c r="Y6" i="5"/>
  <c r="BE9"/>
  <c r="BE7"/>
  <c r="Y7"/>
  <c r="C23" i="4"/>
  <c r="Z23"/>
  <c r="BD41"/>
  <c r="W69"/>
  <c r="C69"/>
  <c r="D85"/>
  <c r="E69"/>
  <c r="F85"/>
  <c r="Y69"/>
  <c r="Z85"/>
  <c r="AA69"/>
  <c r="AB69"/>
  <c r="AC69"/>
  <c r="AD85"/>
  <c r="AE69"/>
  <c r="W85"/>
  <c r="C85"/>
  <c r="D69"/>
  <c r="E85"/>
  <c r="F69"/>
  <c r="Y85"/>
  <c r="Z69"/>
  <c r="AA85"/>
  <c r="AB85"/>
  <c r="AC85"/>
  <c r="AD69"/>
  <c r="AE85"/>
  <c r="I69"/>
  <c r="I85"/>
  <c r="AD46"/>
  <c r="AB46"/>
  <c r="Z46"/>
  <c r="W46"/>
  <c r="E46"/>
  <c r="C46"/>
  <c r="AE46"/>
  <c r="AC46"/>
  <c r="AA46"/>
  <c r="Y46"/>
  <c r="F46"/>
  <c r="D46"/>
  <c r="I46"/>
  <c r="T28"/>
  <c r="AG28"/>
  <c r="AI28"/>
  <c r="T27"/>
  <c r="AG27"/>
  <c r="AI27"/>
  <c r="T29"/>
  <c r="AG29"/>
  <c r="AI29"/>
  <c r="U29"/>
  <c r="U28"/>
  <c r="U27"/>
  <c r="AJ29"/>
  <c r="AH29"/>
  <c r="AF29"/>
  <c r="V29"/>
  <c r="AJ28"/>
  <c r="AH28"/>
  <c r="AF28"/>
  <c r="V28"/>
  <c r="AJ27"/>
  <c r="AH27"/>
  <c r="AF27"/>
  <c r="V27"/>
  <c r="W23"/>
  <c r="I23"/>
  <c r="E23"/>
  <c r="AE23"/>
  <c r="AC23"/>
  <c r="AA23"/>
  <c r="F23"/>
  <c r="D23"/>
  <c r="AD23"/>
  <c r="AB23"/>
  <c r="X5"/>
  <c r="BD22"/>
  <c r="BD20"/>
  <c r="BD14"/>
  <c r="BD12"/>
  <c r="BD10"/>
  <c r="BD8"/>
  <c r="X9"/>
  <c r="X7"/>
  <c r="X8"/>
  <c r="AJ83"/>
  <c r="AI83"/>
  <c r="AH83"/>
  <c r="AG83"/>
  <c r="AF83"/>
  <c r="V83"/>
  <c r="U83"/>
  <c r="T83"/>
  <c r="AJ81"/>
  <c r="AI81"/>
  <c r="AH81"/>
  <c r="AG81"/>
  <c r="AF81"/>
  <c r="V81"/>
  <c r="U81"/>
  <c r="T81"/>
  <c r="AJ79"/>
  <c r="AI79"/>
  <c r="AH79"/>
  <c r="AG79"/>
  <c r="AF79"/>
  <c r="V79"/>
  <c r="U79"/>
  <c r="T79"/>
  <c r="AJ77"/>
  <c r="AI77"/>
  <c r="AH77"/>
  <c r="AG77"/>
  <c r="AF77"/>
  <c r="V77"/>
  <c r="U77"/>
  <c r="T77"/>
  <c r="AJ75"/>
  <c r="AI75"/>
  <c r="AH75"/>
  <c r="AG75"/>
  <c r="AF75"/>
  <c r="V75"/>
  <c r="U75"/>
  <c r="T75"/>
  <c r="AJ73"/>
  <c r="AI73"/>
  <c r="AH73"/>
  <c r="AG73"/>
  <c r="AF73"/>
  <c r="V73"/>
  <c r="U73"/>
  <c r="T73"/>
  <c r="AJ68"/>
  <c r="AI68"/>
  <c r="AH68"/>
  <c r="AG68"/>
  <c r="AF68"/>
  <c r="V68"/>
  <c r="U68"/>
  <c r="T68"/>
  <c r="X68" s="1"/>
  <c r="AJ66"/>
  <c r="AI66"/>
  <c r="AH66"/>
  <c r="AG66"/>
  <c r="AF66"/>
  <c r="V66"/>
  <c r="U66"/>
  <c r="T66"/>
  <c r="AJ64"/>
  <c r="AI64"/>
  <c r="AH64"/>
  <c r="AG64"/>
  <c r="BD64" s="1"/>
  <c r="AF64"/>
  <c r="V64"/>
  <c r="U64"/>
  <c r="T64"/>
  <c r="X64" s="1"/>
  <c r="AJ62"/>
  <c r="AI62"/>
  <c r="AH62"/>
  <c r="AG62"/>
  <c r="AF62"/>
  <c r="V62"/>
  <c r="U62"/>
  <c r="T62"/>
  <c r="AJ60"/>
  <c r="AI60"/>
  <c r="AH60"/>
  <c r="AG60"/>
  <c r="BD60" s="1"/>
  <c r="AF60"/>
  <c r="V60"/>
  <c r="U60"/>
  <c r="T60"/>
  <c r="X60" s="1"/>
  <c r="AJ58"/>
  <c r="AI58"/>
  <c r="AH58"/>
  <c r="AG58"/>
  <c r="AF58"/>
  <c r="V58"/>
  <c r="U58"/>
  <c r="T58"/>
  <c r="AJ56"/>
  <c r="AI56"/>
  <c r="AH56"/>
  <c r="AG56"/>
  <c r="BD56" s="1"/>
  <c r="AF56"/>
  <c r="V56"/>
  <c r="U56"/>
  <c r="T56"/>
  <c r="X56" s="1"/>
  <c r="AJ54"/>
  <c r="AI54"/>
  <c r="AH54"/>
  <c r="AG54"/>
  <c r="AF54"/>
  <c r="V54"/>
  <c r="U54"/>
  <c r="T54"/>
  <c r="AJ52"/>
  <c r="AI52"/>
  <c r="AH52"/>
  <c r="AG52"/>
  <c r="BD52" s="1"/>
  <c r="AF52"/>
  <c r="V52"/>
  <c r="U52"/>
  <c r="T52"/>
  <c r="X52" s="1"/>
  <c r="AJ44"/>
  <c r="AI44"/>
  <c r="AH44"/>
  <c r="AG44"/>
  <c r="AF44"/>
  <c r="V44"/>
  <c r="U44"/>
  <c r="T44"/>
  <c r="AJ42"/>
  <c r="AI42"/>
  <c r="AH42"/>
  <c r="AG42"/>
  <c r="BD42" s="1"/>
  <c r="AF42"/>
  <c r="V42"/>
  <c r="U42"/>
  <c r="T42"/>
  <c r="X42" s="1"/>
  <c r="AJ40"/>
  <c r="AI40"/>
  <c r="AH40"/>
  <c r="AG40"/>
  <c r="AF40"/>
  <c r="V40"/>
  <c r="U40"/>
  <c r="T40"/>
  <c r="AJ36"/>
  <c r="AI36"/>
  <c r="AH36"/>
  <c r="AG36"/>
  <c r="BD36" s="1"/>
  <c r="AF36"/>
  <c r="V36"/>
  <c r="U36"/>
  <c r="T36"/>
  <c r="X36" s="1"/>
  <c r="AJ34"/>
  <c r="AI34"/>
  <c r="AH34"/>
  <c r="AG34"/>
  <c r="AF34"/>
  <c r="V34"/>
  <c r="U34"/>
  <c r="T34"/>
  <c r="AJ32"/>
  <c r="AI32"/>
  <c r="AH32"/>
  <c r="AG32"/>
  <c r="BD32" s="1"/>
  <c r="AF32"/>
  <c r="V32"/>
  <c r="U32"/>
  <c r="T32"/>
  <c r="X32" s="1"/>
  <c r="AJ30"/>
  <c r="AI30"/>
  <c r="AH30"/>
  <c r="AG30"/>
  <c r="AF30"/>
  <c r="V30"/>
  <c r="U30"/>
  <c r="T30"/>
  <c r="AJ18"/>
  <c r="AI18"/>
  <c r="AH18"/>
  <c r="AG18"/>
  <c r="BD18" s="1"/>
  <c r="AF18"/>
  <c r="V18"/>
  <c r="U18"/>
  <c r="T18"/>
  <c r="X18" s="1"/>
  <c r="AJ16"/>
  <c r="AI16"/>
  <c r="AH16"/>
  <c r="AG16"/>
  <c r="AF16"/>
  <c r="V16"/>
  <c r="U16"/>
  <c r="T16"/>
  <c r="AJ6"/>
  <c r="AI6"/>
  <c r="AH6"/>
  <c r="AG6"/>
  <c r="BD6" s="1"/>
  <c r="AF6"/>
  <c r="V6"/>
  <c r="U6"/>
  <c r="T6"/>
  <c r="X6" s="1"/>
  <c r="AJ84"/>
  <c r="AI84"/>
  <c r="AH84"/>
  <c r="AG84"/>
  <c r="BD84" s="1"/>
  <c r="AF84"/>
  <c r="V84"/>
  <c r="U84"/>
  <c r="T84"/>
  <c r="AJ82"/>
  <c r="AI82"/>
  <c r="AH82"/>
  <c r="AG82"/>
  <c r="AF82"/>
  <c r="V82"/>
  <c r="U82"/>
  <c r="T82"/>
  <c r="X82" s="1"/>
  <c r="AJ80"/>
  <c r="AI80"/>
  <c r="AH80"/>
  <c r="AG80"/>
  <c r="BD80" s="1"/>
  <c r="AF80"/>
  <c r="V80"/>
  <c r="U80"/>
  <c r="T80"/>
  <c r="AJ78"/>
  <c r="AI78"/>
  <c r="AH78"/>
  <c r="AG78"/>
  <c r="AF78"/>
  <c r="V78"/>
  <c r="U78"/>
  <c r="T78"/>
  <c r="X78" s="1"/>
  <c r="AJ76"/>
  <c r="AI76"/>
  <c r="AH76"/>
  <c r="AG76"/>
  <c r="BD76" s="1"/>
  <c r="AF76"/>
  <c r="V76"/>
  <c r="U76"/>
  <c r="T76"/>
  <c r="AJ74"/>
  <c r="AI74"/>
  <c r="AH74"/>
  <c r="AG74"/>
  <c r="AF74"/>
  <c r="V74"/>
  <c r="V85" s="1"/>
  <c r="U74"/>
  <c r="T74"/>
  <c r="X74" s="1"/>
  <c r="AJ85"/>
  <c r="AI85"/>
  <c r="AH85"/>
  <c r="AF85"/>
  <c r="U85"/>
  <c r="AJ67"/>
  <c r="AI67"/>
  <c r="AH67"/>
  <c r="AG67"/>
  <c r="AF67"/>
  <c r="V67"/>
  <c r="U67"/>
  <c r="T67"/>
  <c r="AJ65"/>
  <c r="AI65"/>
  <c r="AH65"/>
  <c r="AG65"/>
  <c r="AF65"/>
  <c r="V65"/>
  <c r="U65"/>
  <c r="T65"/>
  <c r="AJ63"/>
  <c r="AI63"/>
  <c r="AH63"/>
  <c r="AG63"/>
  <c r="AF63"/>
  <c r="V63"/>
  <c r="U63"/>
  <c r="T63"/>
  <c r="AJ61"/>
  <c r="AI61"/>
  <c r="AH61"/>
  <c r="AG61"/>
  <c r="AF61"/>
  <c r="V61"/>
  <c r="U61"/>
  <c r="T61"/>
  <c r="AJ59"/>
  <c r="AI59"/>
  <c r="AH59"/>
  <c r="AG59"/>
  <c r="AF59"/>
  <c r="V59"/>
  <c r="U59"/>
  <c r="T59"/>
  <c r="AJ57"/>
  <c r="AI57"/>
  <c r="AH57"/>
  <c r="AG57"/>
  <c r="AF57"/>
  <c r="V57"/>
  <c r="U57"/>
  <c r="T57"/>
  <c r="AJ55"/>
  <c r="AI55"/>
  <c r="AH55"/>
  <c r="AG55"/>
  <c r="AF55"/>
  <c r="V55"/>
  <c r="U55"/>
  <c r="T55"/>
  <c r="AJ53"/>
  <c r="AI53"/>
  <c r="AH53"/>
  <c r="AG53"/>
  <c r="AF53"/>
  <c r="V53"/>
  <c r="U53"/>
  <c r="T53"/>
  <c r="AJ51"/>
  <c r="AI51"/>
  <c r="AH51"/>
  <c r="AG51"/>
  <c r="AF51"/>
  <c r="V51"/>
  <c r="U51"/>
  <c r="T51"/>
  <c r="AJ45"/>
  <c r="AI45"/>
  <c r="AH45"/>
  <c r="AG45"/>
  <c r="AF45"/>
  <c r="V45"/>
  <c r="U45"/>
  <c r="T45"/>
  <c r="AJ43"/>
  <c r="AI43"/>
  <c r="AH43"/>
  <c r="AG43"/>
  <c r="AF43"/>
  <c r="V43"/>
  <c r="U43"/>
  <c r="T43"/>
  <c r="AJ39"/>
  <c r="AI39"/>
  <c r="AH39"/>
  <c r="AG39"/>
  <c r="AF39"/>
  <c r="V39"/>
  <c r="U39"/>
  <c r="T39"/>
  <c r="AJ37"/>
  <c r="AI37"/>
  <c r="AH37"/>
  <c r="AG37"/>
  <c r="AF37"/>
  <c r="V37"/>
  <c r="U37"/>
  <c r="T37"/>
  <c r="AJ35"/>
  <c r="AI35"/>
  <c r="AH35"/>
  <c r="AG35"/>
  <c r="AF35"/>
  <c r="V35"/>
  <c r="U35"/>
  <c r="T35"/>
  <c r="AJ33"/>
  <c r="AI33"/>
  <c r="AH33"/>
  <c r="AG33"/>
  <c r="AF33"/>
  <c r="V33"/>
  <c r="U33"/>
  <c r="T33"/>
  <c r="AJ31"/>
  <c r="AI31"/>
  <c r="AH31"/>
  <c r="AG31"/>
  <c r="AF31"/>
  <c r="V31"/>
  <c r="U31"/>
  <c r="T31"/>
  <c r="AJ21"/>
  <c r="AI21"/>
  <c r="AH21"/>
  <c r="AG21"/>
  <c r="AF21"/>
  <c r="V21"/>
  <c r="U21"/>
  <c r="T21"/>
  <c r="AJ19"/>
  <c r="AI19"/>
  <c r="AH19"/>
  <c r="AG19"/>
  <c r="AF19"/>
  <c r="V19"/>
  <c r="U19"/>
  <c r="T19"/>
  <c r="AJ17"/>
  <c r="AI17"/>
  <c r="AH17"/>
  <c r="AG17"/>
  <c r="AF17"/>
  <c r="V17"/>
  <c r="U17"/>
  <c r="T17"/>
  <c r="AJ13"/>
  <c r="AI13"/>
  <c r="AH13"/>
  <c r="AG13"/>
  <c r="AF13"/>
  <c r="V13"/>
  <c r="U13"/>
  <c r="T13"/>
  <c r="AJ50"/>
  <c r="AJ69" s="1"/>
  <c r="AI50"/>
  <c r="AI69" s="1"/>
  <c r="AH50"/>
  <c r="AH69" s="1"/>
  <c r="AG50"/>
  <c r="AG69" s="1"/>
  <c r="AF50"/>
  <c r="AF69" s="1"/>
  <c r="AJ38"/>
  <c r="AI38"/>
  <c r="AH38"/>
  <c r="AG38"/>
  <c r="AF38"/>
  <c r="X81"/>
  <c r="X77"/>
  <c r="X73"/>
  <c r="X66"/>
  <c r="X62"/>
  <c r="X58"/>
  <c r="X54"/>
  <c r="X44"/>
  <c r="X40"/>
  <c r="X34"/>
  <c r="X30"/>
  <c r="X22"/>
  <c r="X20"/>
  <c r="BE20" s="1"/>
  <c r="X16"/>
  <c r="X14"/>
  <c r="X12"/>
  <c r="BE12" s="1"/>
  <c r="X10"/>
  <c r="BE8"/>
  <c r="BD81"/>
  <c r="BD77"/>
  <c r="BD73"/>
  <c r="BD66"/>
  <c r="BD62"/>
  <c r="BD58"/>
  <c r="BD54"/>
  <c r="BD44"/>
  <c r="BD40"/>
  <c r="BD34"/>
  <c r="BD30"/>
  <c r="BD16"/>
  <c r="T50"/>
  <c r="T69" s="1"/>
  <c r="T38"/>
  <c r="U50"/>
  <c r="U69" s="1"/>
  <c r="U38"/>
  <c r="V50"/>
  <c r="V69" s="1"/>
  <c r="V38"/>
  <c r="X84"/>
  <c r="X80"/>
  <c r="X76"/>
  <c r="X65"/>
  <c r="X61"/>
  <c r="X57"/>
  <c r="X53"/>
  <c r="X45"/>
  <c r="X41"/>
  <c r="BE41" s="1"/>
  <c r="X37"/>
  <c r="X33"/>
  <c r="X15"/>
  <c r="BE15" s="1"/>
  <c r="X11"/>
  <c r="BE11" s="1"/>
  <c r="BE9"/>
  <c r="BE7"/>
  <c r="BD5"/>
  <c r="BD82"/>
  <c r="BD78"/>
  <c r="BD74"/>
  <c r="BD67"/>
  <c r="BD63"/>
  <c r="BD59"/>
  <c r="BD55"/>
  <c r="BD51"/>
  <c r="BD43"/>
  <c r="BD37"/>
  <c r="BD33"/>
  <c r="BD21"/>
  <c r="BD17"/>
  <c r="AK30" i="2"/>
  <c r="AJ30"/>
  <c r="AI30"/>
  <c r="AH30"/>
  <c r="AG30"/>
  <c r="AF30"/>
  <c r="AE30"/>
  <c r="AD30"/>
  <c r="AC30"/>
  <c r="AB30"/>
  <c r="AA30"/>
  <c r="Z30"/>
  <c r="BH30" s="1"/>
  <c r="W30"/>
  <c r="V30"/>
  <c r="T30"/>
  <c r="F30"/>
  <c r="E30"/>
  <c r="D30"/>
  <c r="C30"/>
  <c r="V25"/>
  <c r="T21"/>
  <c r="C21"/>
  <c r="Z8"/>
  <c r="AA8"/>
  <c r="AB8"/>
  <c r="AC8"/>
  <c r="AD8"/>
  <c r="AE8"/>
  <c r="AF8"/>
  <c r="AG8"/>
  <c r="AH8"/>
  <c r="AI8"/>
  <c r="AJ8"/>
  <c r="AK8"/>
  <c r="Z9"/>
  <c r="AA9"/>
  <c r="AB9"/>
  <c r="AC9"/>
  <c r="AD9"/>
  <c r="AE9"/>
  <c r="AF9"/>
  <c r="AG9"/>
  <c r="AH9"/>
  <c r="AI9"/>
  <c r="AJ9"/>
  <c r="AK9"/>
  <c r="Z10"/>
  <c r="AA10"/>
  <c r="AB10"/>
  <c r="AC10"/>
  <c r="AD10"/>
  <c r="AE10"/>
  <c r="AF10"/>
  <c r="AG10"/>
  <c r="AH10"/>
  <c r="AI10"/>
  <c r="AJ10"/>
  <c r="AK10"/>
  <c r="Z11"/>
  <c r="AA11"/>
  <c r="AB11"/>
  <c r="AC11"/>
  <c r="AD11"/>
  <c r="AE11"/>
  <c r="AF11"/>
  <c r="AG11"/>
  <c r="AH11"/>
  <c r="AI11"/>
  <c r="AJ11"/>
  <c r="AK11"/>
  <c r="Z12"/>
  <c r="AA12"/>
  <c r="AB12"/>
  <c r="AC12"/>
  <c r="AD12"/>
  <c r="AE12"/>
  <c r="AF12"/>
  <c r="AG12"/>
  <c r="AH12"/>
  <c r="AI12"/>
  <c r="AJ12"/>
  <c r="AK12"/>
  <c r="Z13"/>
  <c r="AA13"/>
  <c r="AB13"/>
  <c r="AC13"/>
  <c r="AD13"/>
  <c r="AE13"/>
  <c r="AF13"/>
  <c r="AG13"/>
  <c r="AH13"/>
  <c r="AI13"/>
  <c r="AJ13"/>
  <c r="AK13"/>
  <c r="Z14"/>
  <c r="AA14"/>
  <c r="AB14"/>
  <c r="AC14"/>
  <c r="AD14"/>
  <c r="AE14"/>
  <c r="AF14"/>
  <c r="AG14"/>
  <c r="AH14"/>
  <c r="AI14"/>
  <c r="AJ14"/>
  <c r="AK14"/>
  <c r="Z15"/>
  <c r="AA15"/>
  <c r="AB15"/>
  <c r="AC15"/>
  <c r="AD15"/>
  <c r="AE15"/>
  <c r="AF15"/>
  <c r="AG15"/>
  <c r="AH15"/>
  <c r="AI15"/>
  <c r="AJ15"/>
  <c r="AK15"/>
  <c r="Z16"/>
  <c r="AA16"/>
  <c r="AB16"/>
  <c r="AC16"/>
  <c r="AD16"/>
  <c r="AE16"/>
  <c r="AF16"/>
  <c r="AG16"/>
  <c r="AH16"/>
  <c r="AI16"/>
  <c r="AJ16"/>
  <c r="AK16"/>
  <c r="Z17"/>
  <c r="AA17"/>
  <c r="AB17"/>
  <c r="AC17"/>
  <c r="AD17"/>
  <c r="AE17"/>
  <c r="AF17"/>
  <c r="AG17"/>
  <c r="AH17"/>
  <c r="AI17"/>
  <c r="AJ17"/>
  <c r="AK17"/>
  <c r="Z18"/>
  <c r="AA18"/>
  <c r="AB18"/>
  <c r="AC18"/>
  <c r="AD18"/>
  <c r="AE18"/>
  <c r="AF18"/>
  <c r="AG18"/>
  <c r="AH18"/>
  <c r="AI18"/>
  <c r="AJ18"/>
  <c r="AK18"/>
  <c r="Z19"/>
  <c r="AA19"/>
  <c r="AB19"/>
  <c r="AC19"/>
  <c r="AD19"/>
  <c r="AE19"/>
  <c r="AF19"/>
  <c r="AG19"/>
  <c r="AH19"/>
  <c r="AI19"/>
  <c r="AJ19"/>
  <c r="AK19"/>
  <c r="Z20"/>
  <c r="AA20"/>
  <c r="AB20"/>
  <c r="AC20"/>
  <c r="AD20"/>
  <c r="AE20"/>
  <c r="AF20"/>
  <c r="AG20"/>
  <c r="AH20"/>
  <c r="AI20"/>
  <c r="AJ20"/>
  <c r="AK20"/>
  <c r="Z21"/>
  <c r="AA21"/>
  <c r="AB21"/>
  <c r="AC21"/>
  <c r="AD21"/>
  <c r="AE21"/>
  <c r="AF21"/>
  <c r="AG21"/>
  <c r="AH21"/>
  <c r="AI21"/>
  <c r="AJ21"/>
  <c r="AK21"/>
  <c r="Z22"/>
  <c r="AA22"/>
  <c r="AB22"/>
  <c r="AC22"/>
  <c r="AD22"/>
  <c r="AE22"/>
  <c r="AF22"/>
  <c r="AG22"/>
  <c r="AH22"/>
  <c r="AI22"/>
  <c r="AJ22"/>
  <c r="AK22"/>
  <c r="Z23"/>
  <c r="AA23"/>
  <c r="AB23"/>
  <c r="AC23"/>
  <c r="AD23"/>
  <c r="AE23"/>
  <c r="AF23"/>
  <c r="AG23"/>
  <c r="AH23"/>
  <c r="AI23"/>
  <c r="AJ23"/>
  <c r="AK23"/>
  <c r="Z24"/>
  <c r="AA24"/>
  <c r="AB24"/>
  <c r="AC24"/>
  <c r="AD24"/>
  <c r="AE24"/>
  <c r="AF24"/>
  <c r="AG24"/>
  <c r="AH24"/>
  <c r="AI24"/>
  <c r="AJ24"/>
  <c r="AK24"/>
  <c r="Z25"/>
  <c r="AA25"/>
  <c r="AB25"/>
  <c r="AC25"/>
  <c r="AD25"/>
  <c r="AE25"/>
  <c r="AF25"/>
  <c r="AG25"/>
  <c r="AH25"/>
  <c r="AI25"/>
  <c r="AJ25"/>
  <c r="AK25"/>
  <c r="Z31"/>
  <c r="AA31"/>
  <c r="AB31"/>
  <c r="AC31"/>
  <c r="AD31"/>
  <c r="AE31"/>
  <c r="AF31"/>
  <c r="AG31"/>
  <c r="AH31"/>
  <c r="AI31"/>
  <c r="AJ31"/>
  <c r="AK31"/>
  <c r="Z32"/>
  <c r="AA32"/>
  <c r="AB32"/>
  <c r="AC32"/>
  <c r="AD32"/>
  <c r="AE32"/>
  <c r="AF32"/>
  <c r="AG32"/>
  <c r="AH32"/>
  <c r="AI32"/>
  <c r="AJ32"/>
  <c r="AK32"/>
  <c r="Z33"/>
  <c r="AA33"/>
  <c r="AB33"/>
  <c r="AC33"/>
  <c r="AD33"/>
  <c r="AE33"/>
  <c r="AF33"/>
  <c r="AG33"/>
  <c r="AH33"/>
  <c r="AI33"/>
  <c r="AJ33"/>
  <c r="AK33"/>
  <c r="Z34"/>
  <c r="AA34"/>
  <c r="AB34"/>
  <c r="AC34"/>
  <c r="AD34"/>
  <c r="AE34"/>
  <c r="AF34"/>
  <c r="AG34"/>
  <c r="AH34"/>
  <c r="AI34"/>
  <c r="AJ34"/>
  <c r="AK34"/>
  <c r="Z35"/>
  <c r="AA35"/>
  <c r="AB35"/>
  <c r="AC35"/>
  <c r="AD35"/>
  <c r="AE35"/>
  <c r="AF35"/>
  <c r="AG35"/>
  <c r="AH35"/>
  <c r="AI35"/>
  <c r="AJ35"/>
  <c r="AK35"/>
  <c r="Z36"/>
  <c r="AA36"/>
  <c r="AB36"/>
  <c r="AC36"/>
  <c r="AD36"/>
  <c r="AE36"/>
  <c r="AF36"/>
  <c r="AG36"/>
  <c r="AH36"/>
  <c r="AI36"/>
  <c r="AJ36"/>
  <c r="AK36"/>
  <c r="T8"/>
  <c r="V8"/>
  <c r="W8"/>
  <c r="T9"/>
  <c r="V9"/>
  <c r="W9"/>
  <c r="T10"/>
  <c r="V10"/>
  <c r="W10"/>
  <c r="T11"/>
  <c r="V11"/>
  <c r="W11"/>
  <c r="T12"/>
  <c r="V12"/>
  <c r="W12"/>
  <c r="T13"/>
  <c r="V13"/>
  <c r="W13"/>
  <c r="T14"/>
  <c r="V14"/>
  <c r="W14"/>
  <c r="T15"/>
  <c r="V15"/>
  <c r="W15"/>
  <c r="T16"/>
  <c r="V16"/>
  <c r="W16"/>
  <c r="T17"/>
  <c r="V17"/>
  <c r="W17"/>
  <c r="T18"/>
  <c r="V18"/>
  <c r="W18"/>
  <c r="T19"/>
  <c r="V19"/>
  <c r="W19"/>
  <c r="T20"/>
  <c r="V20"/>
  <c r="W20"/>
  <c r="V21"/>
  <c r="W21"/>
  <c r="T22"/>
  <c r="V22"/>
  <c r="W22"/>
  <c r="T23"/>
  <c r="V23"/>
  <c r="W23"/>
  <c r="T24"/>
  <c r="V24"/>
  <c r="W24"/>
  <c r="T25"/>
  <c r="W25"/>
  <c r="T31"/>
  <c r="V31"/>
  <c r="W31"/>
  <c r="T32"/>
  <c r="V32"/>
  <c r="W32"/>
  <c r="T33"/>
  <c r="V33"/>
  <c r="W33"/>
  <c r="T34"/>
  <c r="V34"/>
  <c r="W34"/>
  <c r="T35"/>
  <c r="V35"/>
  <c r="W35"/>
  <c r="T36"/>
  <c r="V36"/>
  <c r="W36"/>
  <c r="F36"/>
  <c r="E36"/>
  <c r="D36"/>
  <c r="C36"/>
  <c r="F35"/>
  <c r="E35"/>
  <c r="D35"/>
  <c r="C35"/>
  <c r="F34"/>
  <c r="E34"/>
  <c r="D34"/>
  <c r="C34"/>
  <c r="F33"/>
  <c r="E33"/>
  <c r="D33"/>
  <c r="C33"/>
  <c r="F32"/>
  <c r="E32"/>
  <c r="D32"/>
  <c r="C32"/>
  <c r="F31"/>
  <c r="E31"/>
  <c r="D31"/>
  <c r="C31"/>
  <c r="F25"/>
  <c r="E25"/>
  <c r="D25"/>
  <c r="C25"/>
  <c r="F24"/>
  <c r="E24"/>
  <c r="D24"/>
  <c r="C24"/>
  <c r="F23"/>
  <c r="E23"/>
  <c r="D23"/>
  <c r="C23"/>
  <c r="F22"/>
  <c r="E22"/>
  <c r="D22"/>
  <c r="C22"/>
  <c r="F21"/>
  <c r="E21"/>
  <c r="D21"/>
  <c r="F20"/>
  <c r="E20"/>
  <c r="D20"/>
  <c r="C20"/>
  <c r="F19"/>
  <c r="E19"/>
  <c r="D19"/>
  <c r="C19"/>
  <c r="F18"/>
  <c r="E18"/>
  <c r="D18"/>
  <c r="C18"/>
  <c r="F17"/>
  <c r="E17"/>
  <c r="D17"/>
  <c r="C17"/>
  <c r="F16"/>
  <c r="E16"/>
  <c r="D16"/>
  <c r="C16"/>
  <c r="F15"/>
  <c r="E15"/>
  <c r="D15"/>
  <c r="C15"/>
  <c r="F14"/>
  <c r="E14"/>
  <c r="D14"/>
  <c r="C14"/>
  <c r="F13"/>
  <c r="E13"/>
  <c r="D13"/>
  <c r="C13"/>
  <c r="F12"/>
  <c r="E12"/>
  <c r="D12"/>
  <c r="C12"/>
  <c r="F11"/>
  <c r="E11"/>
  <c r="D11"/>
  <c r="C11"/>
  <c r="F10"/>
  <c r="E10"/>
  <c r="D10"/>
  <c r="C10"/>
  <c r="F9"/>
  <c r="E9"/>
  <c r="D9"/>
  <c r="C9"/>
  <c r="F8"/>
  <c r="E8"/>
  <c r="D8"/>
  <c r="C8"/>
  <c r="T7"/>
  <c r="AK7"/>
  <c r="AJ7"/>
  <c r="AI7"/>
  <c r="AH7"/>
  <c r="AG7"/>
  <c r="AF7"/>
  <c r="AE7"/>
  <c r="AD7"/>
  <c r="AC7"/>
  <c r="AB7"/>
  <c r="AA7"/>
  <c r="Z7"/>
  <c r="W7"/>
  <c r="V7"/>
  <c r="F7"/>
  <c r="E7"/>
  <c r="D7"/>
  <c r="C7"/>
  <c r="BO39" i="71" l="1"/>
  <c r="BO53" s="1"/>
  <c r="BN53"/>
  <c r="BN20" i="63"/>
  <c r="BO5" i="76"/>
  <c r="BN5" i="54"/>
  <c r="BO4" i="72"/>
  <c r="BO8" s="1"/>
  <c r="BM53" i="63"/>
  <c r="BN39"/>
  <c r="BN53" s="1"/>
  <c r="T53" i="49"/>
  <c r="X39"/>
  <c r="AF53"/>
  <c r="BD39"/>
  <c r="BD53" s="1"/>
  <c r="T20"/>
  <c r="X4"/>
  <c r="AF20"/>
  <c r="BD4"/>
  <c r="BD20" s="1"/>
  <c r="T38"/>
  <c r="X21"/>
  <c r="AF38"/>
  <c r="BD21"/>
  <c r="BD38" s="1"/>
  <c r="U8" i="48"/>
  <c r="Y4"/>
  <c r="AG8"/>
  <c r="BE4"/>
  <c r="BE8" s="1"/>
  <c r="Y4" i="47"/>
  <c r="BE4"/>
  <c r="Y4" i="46"/>
  <c r="BE4"/>
  <c r="U11" i="45"/>
  <c r="Y4"/>
  <c r="AG11"/>
  <c r="BE4"/>
  <c r="BE11" s="1"/>
  <c r="BE22" i="41"/>
  <c r="BE34"/>
  <c r="BE35"/>
  <c r="X40"/>
  <c r="X55" s="1"/>
  <c r="BD40"/>
  <c r="BD55" s="1"/>
  <c r="X21"/>
  <c r="X39" s="1"/>
  <c r="BD21"/>
  <c r="BD39" s="1"/>
  <c r="T20"/>
  <c r="X4"/>
  <c r="AF20"/>
  <c r="BD4"/>
  <c r="BD20" s="1"/>
  <c r="U8" i="40"/>
  <c r="Y4"/>
  <c r="AG8"/>
  <c r="BE4"/>
  <c r="BE8" s="1"/>
  <c r="Y4" i="39"/>
  <c r="BE4"/>
  <c r="Y4" i="38"/>
  <c r="BE4"/>
  <c r="U11" i="37"/>
  <c r="Y4"/>
  <c r="AG11"/>
  <c r="BE4"/>
  <c r="BE11" s="1"/>
  <c r="U10" i="36"/>
  <c r="Y4"/>
  <c r="AG10"/>
  <c r="BE4"/>
  <c r="BE10" s="1"/>
  <c r="T39" i="32"/>
  <c r="X21"/>
  <c r="AF39"/>
  <c r="BD21"/>
  <c r="BD39" s="1"/>
  <c r="T20"/>
  <c r="X4"/>
  <c r="AF20"/>
  <c r="BD4"/>
  <c r="BD20" s="1"/>
  <c r="T54"/>
  <c r="X40"/>
  <c r="AF54"/>
  <c r="BD40"/>
  <c r="BD54" s="1"/>
  <c r="U22" i="30"/>
  <c r="Y4"/>
  <c r="AG22"/>
  <c r="BE4"/>
  <c r="BE22" s="1"/>
  <c r="U12" i="29"/>
  <c r="Y4"/>
  <c r="AG12"/>
  <c r="BE4"/>
  <c r="BE12" s="1"/>
  <c r="BF11" i="28"/>
  <c r="U10" i="27"/>
  <c r="Y4"/>
  <c r="AG10"/>
  <c r="BE4"/>
  <c r="BE10" s="1"/>
  <c r="BE55" i="18"/>
  <c r="BE24"/>
  <c r="BE19"/>
  <c r="Y4" i="23"/>
  <c r="BE4"/>
  <c r="BE10" s="1"/>
  <c r="Y4" i="22"/>
  <c r="BE4"/>
  <c r="Y4" i="21"/>
  <c r="BE4"/>
  <c r="Y4" i="20"/>
  <c r="BE4"/>
  <c r="Y4" i="19"/>
  <c r="BE4"/>
  <c r="X4" i="18"/>
  <c r="BD4"/>
  <c r="X38"/>
  <c r="X40" s="1"/>
  <c r="BD38"/>
  <c r="BD40" s="1"/>
  <c r="X20"/>
  <c r="BD20"/>
  <c r="BE39" i="11"/>
  <c r="X39"/>
  <c r="BD40"/>
  <c r="BD56" s="1"/>
  <c r="X40"/>
  <c r="X56" s="1"/>
  <c r="U8" i="10"/>
  <c r="Y4"/>
  <c r="AG8"/>
  <c r="BE4"/>
  <c r="BE8" s="1"/>
  <c r="X12" i="7"/>
  <c r="AJ4"/>
  <c r="AJ12" s="1"/>
  <c r="AH4"/>
  <c r="AH12" s="1"/>
  <c r="V4"/>
  <c r="V12" s="1"/>
  <c r="AK4"/>
  <c r="AK12" s="1"/>
  <c r="AI4"/>
  <c r="AI12" s="1"/>
  <c r="AG4"/>
  <c r="AG12" s="1"/>
  <c r="W4"/>
  <c r="W12" s="1"/>
  <c r="U4"/>
  <c r="U12" s="1"/>
  <c r="BE6" i="6"/>
  <c r="BE8"/>
  <c r="BF7"/>
  <c r="Y6"/>
  <c r="BF6" s="1"/>
  <c r="Y8"/>
  <c r="BF8" s="1"/>
  <c r="BF5"/>
  <c r="BF9"/>
  <c r="BF7" i="7"/>
  <c r="BF11"/>
  <c r="AK4" i="5"/>
  <c r="AI4"/>
  <c r="AG4"/>
  <c r="W4"/>
  <c r="U4"/>
  <c r="AJ4"/>
  <c r="AH4"/>
  <c r="V4"/>
  <c r="BF6"/>
  <c r="BF7"/>
  <c r="BE5"/>
  <c r="BF6" i="7"/>
  <c r="BF5"/>
  <c r="BF9"/>
  <c r="Y5" i="8"/>
  <c r="Y11"/>
  <c r="Y13"/>
  <c r="BD13" s="1"/>
  <c r="Y15"/>
  <c r="Y6"/>
  <c r="Y10"/>
  <c r="Y12"/>
  <c r="Y14"/>
  <c r="Y16"/>
  <c r="Y9"/>
  <c r="Y18"/>
  <c r="BE4" i="6"/>
  <c r="BE11" s="1"/>
  <c r="Y4"/>
  <c r="Y11" s="1"/>
  <c r="BC4" i="8"/>
  <c r="BC22" s="1"/>
  <c r="BE8" i="5"/>
  <c r="Y4"/>
  <c r="Y8"/>
  <c r="BF8" s="1"/>
  <c r="BE4"/>
  <c r="Y5"/>
  <c r="Y9"/>
  <c r="BF9" s="1"/>
  <c r="BD38" i="4"/>
  <c r="X13"/>
  <c r="BD13"/>
  <c r="X17"/>
  <c r="X19"/>
  <c r="BD19"/>
  <c r="X21"/>
  <c r="X31"/>
  <c r="BD31"/>
  <c r="X35"/>
  <c r="BD35"/>
  <c r="X39"/>
  <c r="BD39"/>
  <c r="X43"/>
  <c r="BD45"/>
  <c r="X51"/>
  <c r="BD53"/>
  <c r="X55"/>
  <c r="BD57"/>
  <c r="X59"/>
  <c r="BD61"/>
  <c r="X63"/>
  <c r="BD65"/>
  <c r="X67"/>
  <c r="T85"/>
  <c r="BD68"/>
  <c r="X75"/>
  <c r="BD75"/>
  <c r="X79"/>
  <c r="X83"/>
  <c r="X85" s="1"/>
  <c r="AG85"/>
  <c r="BD79"/>
  <c r="V46"/>
  <c r="AH46"/>
  <c r="U46"/>
  <c r="AI46"/>
  <c r="T46"/>
  <c r="AF46"/>
  <c r="AJ46"/>
  <c r="AG46"/>
  <c r="BD83"/>
  <c r="BE83" s="1"/>
  <c r="X27"/>
  <c r="X29"/>
  <c r="T23"/>
  <c r="BE10"/>
  <c r="BE14"/>
  <c r="BE22"/>
  <c r="BD27"/>
  <c r="BD28"/>
  <c r="BD29"/>
  <c r="X28"/>
  <c r="BE28" s="1"/>
  <c r="U23"/>
  <c r="AF23"/>
  <c r="AH23"/>
  <c r="AJ23"/>
  <c r="V23"/>
  <c r="AG23"/>
  <c r="AI23"/>
  <c r="X23"/>
  <c r="BD23"/>
  <c r="BD50"/>
  <c r="BD69" s="1"/>
  <c r="BE5"/>
  <c r="X50"/>
  <c r="X38"/>
  <c r="BE38" s="1"/>
  <c r="BE6"/>
  <c r="BE19"/>
  <c r="BE31"/>
  <c r="BE35"/>
  <c r="BE39"/>
  <c r="BE43"/>
  <c r="BE51"/>
  <c r="BE55"/>
  <c r="BE59"/>
  <c r="BE63"/>
  <c r="BE67"/>
  <c r="BE74"/>
  <c r="BE78"/>
  <c r="BE82"/>
  <c r="BE18"/>
  <c r="BE30"/>
  <c r="BE34"/>
  <c r="BE42"/>
  <c r="BE54"/>
  <c r="BE58"/>
  <c r="BE62"/>
  <c r="BE66"/>
  <c r="BE73"/>
  <c r="BE77"/>
  <c r="BE81"/>
  <c r="BE13"/>
  <c r="BE17"/>
  <c r="BE21"/>
  <c r="BE33"/>
  <c r="BE37"/>
  <c r="BE45"/>
  <c r="BE53"/>
  <c r="BE57"/>
  <c r="BE61"/>
  <c r="BE65"/>
  <c r="BE76"/>
  <c r="BE80"/>
  <c r="BE84"/>
  <c r="BE16"/>
  <c r="BE32"/>
  <c r="BE36"/>
  <c r="BE40"/>
  <c r="BE44"/>
  <c r="BE52"/>
  <c r="BE56"/>
  <c r="BE60"/>
  <c r="BE64"/>
  <c r="BE68"/>
  <c r="BE75"/>
  <c r="BE79"/>
  <c r="Y7" i="2"/>
  <c r="BH36"/>
  <c r="BH35"/>
  <c r="BH34"/>
  <c r="BH33"/>
  <c r="BH32"/>
  <c r="BH31"/>
  <c r="BH25"/>
  <c r="BH24"/>
  <c r="BH23"/>
  <c r="BH22"/>
  <c r="BH21"/>
  <c r="BH20"/>
  <c r="BH19"/>
  <c r="BH18"/>
  <c r="BH17"/>
  <c r="BH16"/>
  <c r="BH15"/>
  <c r="BH14"/>
  <c r="BH12"/>
  <c r="BH11"/>
  <c r="BH10"/>
  <c r="BH9"/>
  <c r="BH8"/>
  <c r="Y12"/>
  <c r="Y13"/>
  <c r="Y14"/>
  <c r="Y15"/>
  <c r="Y16"/>
  <c r="BI16" s="1"/>
  <c r="Y17"/>
  <c r="Y18"/>
  <c r="BI18" s="1"/>
  <c r="Y19"/>
  <c r="Y20"/>
  <c r="BI20" s="1"/>
  <c r="Y21"/>
  <c r="BI21" s="1"/>
  <c r="Y22"/>
  <c r="BI22" s="1"/>
  <c r="Y23"/>
  <c r="BI23" s="1"/>
  <c r="Y24"/>
  <c r="BI24" s="1"/>
  <c r="Y25"/>
  <c r="BI25" s="1"/>
  <c r="Y31"/>
  <c r="Y32"/>
  <c r="Y33"/>
  <c r="Y34"/>
  <c r="Y35"/>
  <c r="Y36"/>
  <c r="BI31"/>
  <c r="BI32"/>
  <c r="BI33"/>
  <c r="BI34"/>
  <c r="BI35"/>
  <c r="BI36"/>
  <c r="BE21" i="49" l="1"/>
  <c r="BE38" s="1"/>
  <c r="X38"/>
  <c r="X20"/>
  <c r="BE4"/>
  <c r="BE20" s="1"/>
  <c r="X53"/>
  <c r="BE39"/>
  <c r="BE53" s="1"/>
  <c r="Y8" i="48"/>
  <c r="BF4"/>
  <c r="BF8" s="1"/>
  <c r="BF4" i="47"/>
  <c r="BF4" i="46"/>
  <c r="Y11" i="45"/>
  <c r="BF4"/>
  <c r="BF11" s="1"/>
  <c r="X20" i="41"/>
  <c r="BE4"/>
  <c r="BE20" s="1"/>
  <c r="BE21"/>
  <c r="BE39" s="1"/>
  <c r="BE40"/>
  <c r="BE55" s="1"/>
  <c r="Y8" i="40"/>
  <c r="BF4"/>
  <c r="BF8" s="1"/>
  <c r="BF4" i="39"/>
  <c r="BF4" i="38"/>
  <c r="Y11" i="37"/>
  <c r="BF4"/>
  <c r="BF11" s="1"/>
  <c r="Y10" i="36"/>
  <c r="BF4"/>
  <c r="BF10" s="1"/>
  <c r="X54" i="32"/>
  <c r="BE40"/>
  <c r="BE54" s="1"/>
  <c r="X20"/>
  <c r="BE4"/>
  <c r="BE20" s="1"/>
  <c r="BE21"/>
  <c r="BE39" s="1"/>
  <c r="X39"/>
  <c r="Y22" i="30"/>
  <c r="BF4"/>
  <c r="BF22" s="1"/>
  <c r="Y12" i="29"/>
  <c r="BF4"/>
  <c r="BF12" s="1"/>
  <c r="Y10" i="27"/>
  <c r="BF4"/>
  <c r="BF10" s="1"/>
  <c r="BF4" i="23"/>
  <c r="BF10" s="1"/>
  <c r="BF4" i="22"/>
  <c r="BF4" i="21"/>
  <c r="BF4" i="20"/>
  <c r="BF4" i="19"/>
  <c r="BE20" i="18"/>
  <c r="BE38"/>
  <c r="BE40" s="1"/>
  <c r="BE4"/>
  <c r="BE40" i="11"/>
  <c r="BE56" s="1"/>
  <c r="BF4" i="10"/>
  <c r="BF8" s="1"/>
  <c r="Y8"/>
  <c r="BF4" i="5"/>
  <c r="BF5"/>
  <c r="BI7" i="2"/>
  <c r="Y4" i="8"/>
  <c r="Y4" i="7"/>
  <c r="Y12" s="1"/>
  <c r="BE4"/>
  <c r="BE12" s="1"/>
  <c r="Y7" i="8"/>
  <c r="BF4" i="6"/>
  <c r="BF11" s="1"/>
  <c r="BD85" i="4"/>
  <c r="BE85"/>
  <c r="BE50"/>
  <c r="BE69" s="1"/>
  <c r="X69"/>
  <c r="BD46"/>
  <c r="X46"/>
  <c r="BE27"/>
  <c r="BE29"/>
  <c r="BE23"/>
  <c r="BI19" i="2"/>
  <c r="BI17"/>
  <c r="BI15"/>
  <c r="BI13"/>
  <c r="BI11"/>
  <c r="BI14"/>
  <c r="BI10"/>
  <c r="BI8"/>
  <c r="BI12"/>
  <c r="BI9"/>
  <c r="BI26" l="1"/>
  <c r="BD4" i="8"/>
  <c r="BD22" s="1"/>
  <c r="BF4" i="7"/>
  <c r="BF12" s="1"/>
  <c r="BE46" i="4"/>
  <c r="Y30" i="2" l="1"/>
  <c r="BI30"/>
  <c r="AN4" i="54"/>
  <c r="AN10" s="1"/>
  <c r="AM4"/>
  <c r="AM10" s="1"/>
  <c r="AH4"/>
  <c r="L4"/>
  <c r="L10" s="1"/>
  <c r="AJ4"/>
  <c r="AJ10" s="1"/>
  <c r="AI4"/>
  <c r="AI10" s="1"/>
  <c r="AL4"/>
  <c r="AL10" s="1"/>
  <c r="AK4"/>
  <c r="AK10" s="1"/>
  <c r="E3" i="53"/>
  <c r="K4" i="54"/>
  <c r="K10" s="1"/>
  <c r="AH10" l="1"/>
  <c r="F3" i="53"/>
  <c r="H3" s="1"/>
  <c r="I3" s="1"/>
  <c r="AP4" i="54"/>
  <c r="AP10" s="1"/>
  <c r="AD4"/>
  <c r="AD10" s="1"/>
  <c r="AR4"/>
  <c r="AR10" s="1"/>
  <c r="AE4"/>
  <c r="AE10" s="1"/>
  <c r="AQ4"/>
  <c r="AQ10" s="1"/>
  <c r="AO4"/>
  <c r="AO10" s="1"/>
  <c r="AS4"/>
  <c r="AS10" s="1"/>
  <c r="F9" i="53"/>
  <c r="H9" s="1"/>
  <c r="I9" s="1"/>
  <c r="AG4" i="54" l="1"/>
  <c r="AG10" s="1"/>
  <c r="J3" i="53"/>
  <c r="J9"/>
  <c r="K9" s="1"/>
  <c r="L9" s="1"/>
  <c r="M9" s="1"/>
  <c r="AZ4" i="54" l="1"/>
  <c r="AZ10" s="1"/>
  <c r="AZ4" i="76"/>
  <c r="AZ10" s="1"/>
  <c r="K3" i="53"/>
  <c r="L3" s="1"/>
  <c r="M3" l="1"/>
  <c r="AY4" i="54" l="1"/>
  <c r="AY4" i="76"/>
  <c r="AY10" s="1"/>
  <c r="AY10" i="54" l="1"/>
  <c r="BM4"/>
  <c r="BN4" i="76"/>
  <c r="BN10" s="1"/>
  <c r="BO4" l="1"/>
  <c r="BO10" s="1"/>
  <c r="BM10" i="54"/>
  <c r="BN4"/>
  <c r="BN10" s="1"/>
</calcChain>
</file>

<file path=xl/sharedStrings.xml><?xml version="1.0" encoding="utf-8"?>
<sst xmlns="http://schemas.openxmlformats.org/spreadsheetml/2006/main" count="7885" uniqueCount="500">
  <si>
    <t xml:space="preserve">الأجور الأساسية </t>
  </si>
  <si>
    <t>المرتب</t>
  </si>
  <si>
    <t xml:space="preserve"> حصة الحكومة 15%</t>
  </si>
  <si>
    <t>حصة الحكومة 1%</t>
  </si>
  <si>
    <t xml:space="preserve"> حصة الحكومة 2%</t>
  </si>
  <si>
    <t xml:space="preserve"> حصة الحكومة 3%</t>
  </si>
  <si>
    <t xml:space="preserve">الأجور المتغيرة الخاضعة بكامل قيمتها للتأمين والمعاشات </t>
  </si>
  <si>
    <t xml:space="preserve">الأجر الوظيفى </t>
  </si>
  <si>
    <t>حوافز</t>
  </si>
  <si>
    <t xml:space="preserve">أضافى </t>
  </si>
  <si>
    <t xml:space="preserve">عدوى </t>
  </si>
  <si>
    <t xml:space="preserve">تفرغ تجاريين </t>
  </si>
  <si>
    <t xml:space="preserve">تفرغ زراعيين </t>
  </si>
  <si>
    <t>بدل مساعد</t>
  </si>
  <si>
    <t xml:space="preserve">بدل أقامة </t>
  </si>
  <si>
    <t xml:space="preserve">حافز التميز </t>
  </si>
  <si>
    <t xml:space="preserve">طبيعة عمل </t>
  </si>
  <si>
    <t xml:space="preserve">حافز علميين </t>
  </si>
  <si>
    <t xml:space="preserve">حصص الأجور المتغيرة </t>
  </si>
  <si>
    <t xml:space="preserve">15%حصة الحكومة </t>
  </si>
  <si>
    <t xml:space="preserve">1%حصة الحكومة </t>
  </si>
  <si>
    <t xml:space="preserve">3%حصة الحكومة </t>
  </si>
  <si>
    <t xml:space="preserve">جملة المتغير </t>
  </si>
  <si>
    <t xml:space="preserve">أستقطاعات الأجور الأساسية </t>
  </si>
  <si>
    <t>15%حصة الحكومة</t>
  </si>
  <si>
    <t xml:space="preserve">1% أصابة عمل </t>
  </si>
  <si>
    <t xml:space="preserve">2%حصة الحكومة فى نظام المكافأة  </t>
  </si>
  <si>
    <t>10%حصة الموظف</t>
  </si>
  <si>
    <t xml:space="preserve">3% حصة الموظف </t>
  </si>
  <si>
    <t xml:space="preserve">1% حصة الحكومة </t>
  </si>
  <si>
    <t>أستقطاعات الأجور المتغيرة</t>
  </si>
  <si>
    <t>شراء مدة</t>
  </si>
  <si>
    <t xml:space="preserve">أعارة أساسى </t>
  </si>
  <si>
    <t>أستبدال</t>
  </si>
  <si>
    <t xml:space="preserve">ألأقساط الخاصة عن الأجور الأساسية </t>
  </si>
  <si>
    <t xml:space="preserve">الأقساط الخاصة عن الاجور المتغيرة </t>
  </si>
  <si>
    <t xml:space="preserve">أعارة متغير </t>
  </si>
  <si>
    <t xml:space="preserve">دمغة عادية </t>
  </si>
  <si>
    <t xml:space="preserve">لحساب الأيرادات </t>
  </si>
  <si>
    <t>لحساب دائنين مختلفين</t>
  </si>
  <si>
    <t xml:space="preserve">نقابة مهن زراعية </t>
  </si>
  <si>
    <t xml:space="preserve">ص. التكافل الأجتماعى </t>
  </si>
  <si>
    <t xml:space="preserve">ص. الزمالة والخدمات الاجتماعية بوزارة الزراعة </t>
  </si>
  <si>
    <t xml:space="preserve">ص. الرعاية الصحية </t>
  </si>
  <si>
    <t xml:space="preserve">ص.الزمالة </t>
  </si>
  <si>
    <t xml:space="preserve">ص. التأمين الخاص بالعاملين بالمركز </t>
  </si>
  <si>
    <t xml:space="preserve">اللجنة النقابية </t>
  </si>
  <si>
    <t xml:space="preserve">تأمين صحى </t>
  </si>
  <si>
    <t xml:space="preserve">الصافى </t>
  </si>
  <si>
    <t>منصورة محمود طه</t>
  </si>
  <si>
    <t>محمد محمد عفيفي محمد</t>
  </si>
  <si>
    <t>ابتسام خليل ابراهيم</t>
  </si>
  <si>
    <t>ممدوح حسني عبده الزيات</t>
  </si>
  <si>
    <t>امال محمد علي</t>
  </si>
  <si>
    <t>سامية ابوبكر محمد</t>
  </si>
  <si>
    <t>عفاف فكري خليل</t>
  </si>
  <si>
    <t>ناهد عطا سيد احمد</t>
  </si>
  <si>
    <t>زين ماعطا محمد عبد العال</t>
  </si>
  <si>
    <t>سلوي هاشم علي</t>
  </si>
  <si>
    <t>فاطمة عبد السميع خضر</t>
  </si>
  <si>
    <t>هنا حسن محمد سراج</t>
  </si>
  <si>
    <t>ثناء حسين حسن</t>
  </si>
  <si>
    <t>سعدية لبيب خضر</t>
  </si>
  <si>
    <t>انوار مصطفي حسين الزيات</t>
  </si>
  <si>
    <t>علاء محمد خميس سلامة</t>
  </si>
  <si>
    <t>ناصره حافظ علي</t>
  </si>
  <si>
    <t>اسرار حسين حسين</t>
  </si>
  <si>
    <t>سهير على عبد الباقى</t>
  </si>
  <si>
    <t>بثينة علي عبد الغني</t>
  </si>
  <si>
    <t>مني شوقي ابراهيم</t>
  </si>
  <si>
    <t>ثريا مسعد ابوالدهب</t>
  </si>
  <si>
    <t>لوسى جورج رمزي</t>
  </si>
  <si>
    <t>بدرية سيد محمود</t>
  </si>
  <si>
    <t>سهير عبدالحفيظ احمد</t>
  </si>
  <si>
    <t>سوسن محمد حسن عزام</t>
  </si>
  <si>
    <t>منال محمد احمد محمد</t>
  </si>
  <si>
    <t>عبير عبد الوهاب صفوت</t>
  </si>
  <si>
    <t>محمد عبد المنعم خليل</t>
  </si>
  <si>
    <t>وحيد سعيد عبد الله احمد</t>
  </si>
  <si>
    <t>احمد احمد جاد الرفاعي</t>
  </si>
  <si>
    <t>احلام ذكي مراد</t>
  </si>
  <si>
    <t>داليا يحيى حسن الشافعي</t>
  </si>
  <si>
    <t>هناء محمد السيد</t>
  </si>
  <si>
    <t>عبدالعال محمد عبدالعال</t>
  </si>
  <si>
    <t>صفي الدين صبحي فهيم</t>
  </si>
  <si>
    <t>امل صلاح الدين رمضان</t>
  </si>
  <si>
    <t>اميرة ابراهيم عامر</t>
  </si>
  <si>
    <t>صباح احمد محمد خيرالله</t>
  </si>
  <si>
    <t>نهي محمد السيد</t>
  </si>
  <si>
    <t>فاطمة علي محمد علي</t>
  </si>
  <si>
    <t>يسريه ابوبكر حسن</t>
  </si>
  <si>
    <t>مرفت سليمان حافظ</t>
  </si>
  <si>
    <t>شرين جلال محمد جلال</t>
  </si>
  <si>
    <t>هدي حموده علام</t>
  </si>
  <si>
    <t>دلال محمد محمد رجب</t>
  </si>
  <si>
    <t>عزة يوسف محمد زياده</t>
  </si>
  <si>
    <t>كريمة عبدالمطلب سلام</t>
  </si>
  <si>
    <t>نفين سيد محمد</t>
  </si>
  <si>
    <t>اميرة عبدالرازق مامؤن</t>
  </si>
  <si>
    <t>رانيا فتحى عبد القادر</t>
  </si>
  <si>
    <t>ايمان مدبولى عيد زيادة</t>
  </si>
  <si>
    <t>منى حسانين موسى</t>
  </si>
  <si>
    <t>رضا جمعة قرني سليمان</t>
  </si>
  <si>
    <t>صابرين عبد الله توفيق</t>
  </si>
  <si>
    <t>حصة الحكومة 15%</t>
  </si>
  <si>
    <t>أصابة عمل1%</t>
  </si>
  <si>
    <t xml:space="preserve"> حصة الحكومة3%</t>
  </si>
  <si>
    <t>حصة الحكومة 10%</t>
  </si>
  <si>
    <t xml:space="preserve">الأجر المكمل </t>
  </si>
  <si>
    <t xml:space="preserve">الاجر التعويضى </t>
  </si>
  <si>
    <t xml:space="preserve">مشتملات الأجر المكمل </t>
  </si>
  <si>
    <t xml:space="preserve">                                                                     أجمالــــــــــــــــــــــــــــــــــــــــــــــــــى الاستقطاعـــــــــــــــــــــــــــــــــــــــــــــــــــــــــــــــــــــــــــــــــــــــــــــــــــــات </t>
  </si>
  <si>
    <t>م</t>
  </si>
  <si>
    <t xml:space="preserve">جملة الأستحقاقات </t>
  </si>
  <si>
    <t>الاســـــــــــــــــــــــــــــــــــــــــــــــــــــــــــــــــــــــــــــــــــتــــــــــحــــــــــــــــــــــــــقــــــــــــاقــــــــــــــــــــــــــــــــــات</t>
  </si>
  <si>
    <t xml:space="preserve">كســـــب عمل </t>
  </si>
  <si>
    <t xml:space="preserve">مدة سابقة </t>
  </si>
  <si>
    <t xml:space="preserve">أجمالى الأستقطاعات </t>
  </si>
  <si>
    <t xml:space="preserve">الاسم </t>
  </si>
  <si>
    <t>التوقيع</t>
  </si>
  <si>
    <t>رقم الموظف</t>
  </si>
  <si>
    <t xml:space="preserve">المرتب السابق </t>
  </si>
  <si>
    <t>نادية يوسف فلامون</t>
  </si>
  <si>
    <t>هانى توفيق رياض</t>
  </si>
  <si>
    <t>محمود يحيى محمد جمعة</t>
  </si>
  <si>
    <t>هدى محمد سيد عفيفى</t>
  </si>
  <si>
    <t>حمدى عبد الغنى سليمان</t>
  </si>
  <si>
    <t>منيره محمد محمد رجب</t>
  </si>
  <si>
    <t>وحيد احمد ابوالحسن</t>
  </si>
  <si>
    <t>منير على ابو المكارم</t>
  </si>
  <si>
    <t>رباب احمد عمر احمد</t>
  </si>
  <si>
    <t>فاطمة الزهراء محمود محمد</t>
  </si>
  <si>
    <t>ايمان محمد عبد المقصود</t>
  </si>
  <si>
    <t>نشوى محمود محمود الشيخ</t>
  </si>
  <si>
    <t>وفاء سليمان على عفيفى</t>
  </si>
  <si>
    <t>زينب ابراهيم ابراهيم</t>
  </si>
  <si>
    <t>محمد السيد عبد الوهاب</t>
  </si>
  <si>
    <t>محمود عبد المنعم محمد سعد الشونى</t>
  </si>
  <si>
    <t>هدى عزت حامد</t>
  </si>
  <si>
    <t>ماجده خلف نجيب</t>
  </si>
  <si>
    <t>سيادات على على حسين</t>
  </si>
  <si>
    <t>صلاح محمود عبد الواحد</t>
  </si>
  <si>
    <t>اسماء عبد الحكم محمد</t>
  </si>
  <si>
    <t>مروة ابراهيم محمد ابراهيم</t>
  </si>
  <si>
    <t>ايهاب محفوظ السيد محفوظ</t>
  </si>
  <si>
    <t>محمد عبد الله احمد محمد</t>
  </si>
  <si>
    <t>راند مجدى احمد سيف الدين</t>
  </si>
  <si>
    <t>ياسمين عبد الحميد محمد قطب</t>
  </si>
  <si>
    <t>اسماء على امبارك امام</t>
  </si>
  <si>
    <t>نفقه مستحقه</t>
  </si>
  <si>
    <t>نقابه تطبقين</t>
  </si>
  <si>
    <t>هدى</t>
  </si>
  <si>
    <t>امل حنفي محمد نور الدين</t>
  </si>
  <si>
    <t>نعمه محمد رشاد</t>
  </si>
  <si>
    <t>فتحيه محمد محمود عبدالله</t>
  </si>
  <si>
    <t>محمد سيد احمد شبانه</t>
  </si>
  <si>
    <t>هدى احمد عبد العليم</t>
  </si>
  <si>
    <t>ريهام عبد الله حسن سليمان</t>
  </si>
  <si>
    <t>جيهان محمد محمود طه</t>
  </si>
  <si>
    <t>نهلة نعيم الحسين محمد</t>
  </si>
  <si>
    <t>هبه غباشى حسن</t>
  </si>
  <si>
    <t>ميرهان وحيد سيد ابراهيم</t>
  </si>
  <si>
    <t xml:space="preserve">مريم السعيد عبد العزيز </t>
  </si>
  <si>
    <t>امل عبد المتعال عبدالله</t>
  </si>
  <si>
    <t>ميه خليفة احمد ابوزيد</t>
  </si>
  <si>
    <t>حصه الحكومه 15%</t>
  </si>
  <si>
    <t>كسب عمل</t>
  </si>
  <si>
    <t>استبدال</t>
  </si>
  <si>
    <t>حصه الحكومه 1%</t>
  </si>
  <si>
    <t>حيدر</t>
  </si>
  <si>
    <t xml:space="preserve">اجمـــــــــــــــــــــــــــــــالى </t>
  </si>
  <si>
    <t>اجمــــــــــــــــــــالى</t>
  </si>
  <si>
    <t xml:space="preserve">اجمــــــــــــــــــــــــــــــالى </t>
  </si>
  <si>
    <t>اجمـــــــــــــــــالى</t>
  </si>
  <si>
    <t xml:space="preserve">رزق يوسف ابراهيم </t>
  </si>
  <si>
    <t>ممدوح محمود فؤاد</t>
  </si>
  <si>
    <t xml:space="preserve">ماهر بشاى حنا </t>
  </si>
  <si>
    <t>ربيع صالح محمد عثمان</t>
  </si>
  <si>
    <t xml:space="preserve">محمود عطيه محمود </t>
  </si>
  <si>
    <t>دياب محمود عبد الرحمن</t>
  </si>
  <si>
    <t>جزب عماله</t>
  </si>
  <si>
    <t>خالد عطيه حسن</t>
  </si>
  <si>
    <t xml:space="preserve">دعاء عباس عبد الغنى </t>
  </si>
  <si>
    <t>على جمال عبد التواب</t>
  </si>
  <si>
    <t>سمير محمد عبد الحميد</t>
  </si>
  <si>
    <t>مصطفى محمد محمود</t>
  </si>
  <si>
    <t xml:space="preserve">رجب عليوه امام </t>
  </si>
  <si>
    <t>شعبان حلمي عبد القادر</t>
  </si>
  <si>
    <t>اشرف حسين حافظ</t>
  </si>
  <si>
    <t>احمد محمد احمد محمود</t>
  </si>
  <si>
    <t xml:space="preserve">محمد جمال عبد الحميد ابراهيم </t>
  </si>
  <si>
    <t>السيد عبد العزيز السيد</t>
  </si>
  <si>
    <t>محمد عبد العاطى عبد الرحمن</t>
  </si>
  <si>
    <t>جمعه محمد جمعه</t>
  </si>
  <si>
    <t>عبد ربه حمدى سليمان</t>
  </si>
  <si>
    <t>هانى يوسف جرجس</t>
  </si>
  <si>
    <t>صبحى محمد جوده</t>
  </si>
  <si>
    <t>حازم عزت دياب</t>
  </si>
  <si>
    <t>كمال نصر رمضان</t>
  </si>
  <si>
    <t xml:space="preserve">امال عبد الغنى الشرقاوى </t>
  </si>
  <si>
    <t xml:space="preserve">منال محروس خليل مهران </t>
  </si>
  <si>
    <t xml:space="preserve">عفاف محمد رشيد </t>
  </si>
  <si>
    <t>محمد حسين محمود</t>
  </si>
  <si>
    <t xml:space="preserve">سعيد محمد شحاته </t>
  </si>
  <si>
    <t xml:space="preserve">محمد ثابت على </t>
  </si>
  <si>
    <t xml:space="preserve">شيماء محمد ابراهيم </t>
  </si>
  <si>
    <t>سعد احمد محمد خليل</t>
  </si>
  <si>
    <t xml:space="preserve">السعيد السيد سليمان شديد </t>
  </si>
  <si>
    <t>محمد محمد هنداوى محمد</t>
  </si>
  <si>
    <t>جمال الدين ابراهيم صالح</t>
  </si>
  <si>
    <t>رشدى حداد السيد</t>
  </si>
  <si>
    <t>نجلاء حسن احمد محمد</t>
  </si>
  <si>
    <t>ضد المرض 1%</t>
  </si>
  <si>
    <t xml:space="preserve">3%تاأمين صحى </t>
  </si>
  <si>
    <t xml:space="preserve">1%حصة  ضد المرض الحكومة </t>
  </si>
  <si>
    <t xml:space="preserve">10%حصة الموظف </t>
  </si>
  <si>
    <t>1%ضد المرض</t>
  </si>
  <si>
    <t>أصابة ضد المرض 1%</t>
  </si>
  <si>
    <t>اميره جمال محمد شحاته</t>
  </si>
  <si>
    <t>رانيا عزت محمد الزفيتى</t>
  </si>
  <si>
    <t>اسماء خالد محمود سالم</t>
  </si>
  <si>
    <t xml:space="preserve">خديجه طلعت عبد العظيم </t>
  </si>
  <si>
    <t xml:space="preserve">ريحاب الديسطى </t>
  </si>
  <si>
    <t>جيهان محمد سالم سالم</t>
  </si>
  <si>
    <t>ساره حماد حسين</t>
  </si>
  <si>
    <t>شيماء عيد الجابر سيد</t>
  </si>
  <si>
    <t>ولاء محمد نجيب جمعه</t>
  </si>
  <si>
    <t>عادل علي محمود طلحه</t>
  </si>
  <si>
    <t>عيد السيد عبد الباسط</t>
  </si>
  <si>
    <t>محمد احمد مامون</t>
  </si>
  <si>
    <t>دعاء السيد مسعد جعفر</t>
  </si>
  <si>
    <t>استهلاك اناره ومياه</t>
  </si>
  <si>
    <t>سكن</t>
  </si>
  <si>
    <t xml:space="preserve">ص. التكافل الأجتماعى للزراعه والرى </t>
  </si>
  <si>
    <t xml:space="preserve">امين اسماعيل حسن </t>
  </si>
  <si>
    <t>حسين فتحى حسين محمد</t>
  </si>
  <si>
    <t>حنان السيد شمس الدين</t>
  </si>
  <si>
    <t>عونى ابراهيم ابراهيم عميرة</t>
  </si>
  <si>
    <t>رحاب مصطفى محمدابوشقرة</t>
  </si>
  <si>
    <t xml:space="preserve">وجدى على حسين تهامى </t>
  </si>
  <si>
    <t>حسين محمود عطا</t>
  </si>
  <si>
    <t>حنان صلاح الدين عابد</t>
  </si>
  <si>
    <t>تهانى حسانين بدوى</t>
  </si>
  <si>
    <t>كاميليا وديع بسيلى</t>
  </si>
  <si>
    <t>عزت جمعه جمعه خليل</t>
  </si>
  <si>
    <t>جمال محروس على حسن</t>
  </si>
  <si>
    <t>منال فتحى فهمى السيد</t>
  </si>
  <si>
    <t>سناء جلال ابراهيم</t>
  </si>
  <si>
    <t>وفاء محمد احمد مطلوب</t>
  </si>
  <si>
    <t>احمد رجب محمد</t>
  </si>
  <si>
    <t>سيد عبد الله سيد حسن</t>
  </si>
  <si>
    <t>عبدالحميد عبد السميع حسن</t>
  </si>
  <si>
    <t>عوض سيد ابراهيم</t>
  </si>
  <si>
    <t>هانى عبد العاطى محمود</t>
  </si>
  <si>
    <t xml:space="preserve">احمد محمود محمود سليمان </t>
  </si>
  <si>
    <t>جمال امين عبد العال</t>
  </si>
  <si>
    <t>ابراهيم سيد ابراهيم  قاسم</t>
  </si>
  <si>
    <t>حسين اسماعيل عبد الجواد</t>
  </si>
  <si>
    <t>عبد الكريم على يوسف</t>
  </si>
  <si>
    <t>سميرة قرنى عبد الرحمن</t>
  </si>
  <si>
    <t>عبد الحميدعبد الستار</t>
  </si>
  <si>
    <t>عبد الهادى فتح الله عبد الهادى</t>
  </si>
  <si>
    <t>شيرين عبد الرؤوف عبد العزيز</t>
  </si>
  <si>
    <t>امل حلمى محمد عبد العزيز</t>
  </si>
  <si>
    <t xml:space="preserve">خالد رجب سيد عبد الله </t>
  </si>
  <si>
    <t>محمود عبد الوهاب محمد</t>
  </si>
  <si>
    <t>حليمه محمد سليمان شديد</t>
  </si>
  <si>
    <t>ست الكل عبد السلام سيد</t>
  </si>
  <si>
    <t>عواطف ابراهيم عبد المولى</t>
  </si>
  <si>
    <t>احمد عبد الرحيم على ابوزيد</t>
  </si>
  <si>
    <t>جمعه عبد المجيد محمد خاطر</t>
  </si>
  <si>
    <t>محمد ابراهيم عبد الجليل</t>
  </si>
  <si>
    <t>خميس عبد الله عبد الغنى</t>
  </si>
  <si>
    <t>فتحى عبد الحميد ابراهيم</t>
  </si>
  <si>
    <t>خالد حيدر عبد العظيم</t>
  </si>
  <si>
    <t>عاطف منصورمحمود مدنى</t>
  </si>
  <si>
    <t>صباح محمد عبد الجواد</t>
  </si>
  <si>
    <t>ليليان صبحى عزيز</t>
  </si>
  <si>
    <t xml:space="preserve">غاده جمال الدين امام </t>
  </si>
  <si>
    <t>اسماء محمد عبد العظيم</t>
  </si>
  <si>
    <t>لطفى زكريا عزب مصطفى</t>
  </si>
  <si>
    <t>فكريه احمد محمود الزيات</t>
  </si>
  <si>
    <t>عبد التواب محمد مجاهد</t>
  </si>
  <si>
    <t>احمد عزت جمعه</t>
  </si>
  <si>
    <t xml:space="preserve">سعد سيد محفوظ </t>
  </si>
  <si>
    <t>حسين يوسف عبد الله</t>
  </si>
  <si>
    <t xml:space="preserve">ألأقساط الخاصة  عن الأجور الأساسية </t>
  </si>
  <si>
    <t xml:space="preserve">الأجور المتغيرة الخاضعة </t>
  </si>
  <si>
    <t xml:space="preserve">اسماء البنوك وفروعها </t>
  </si>
  <si>
    <t xml:space="preserve">بنك التنميه والائتمان الزراعى فرع الجيزه </t>
  </si>
  <si>
    <t xml:space="preserve">بنك التنميه والائتمان الزراعى وحده الاعمال المصرفيه كليه الزراعه </t>
  </si>
  <si>
    <t>بنك التنميه والائتمان الزراعى ابو سمبل السياحى</t>
  </si>
  <si>
    <t xml:space="preserve">بنك التنميه والائتمان الزراعى مشتهر </t>
  </si>
  <si>
    <t>اسماء البنوك وفروعها</t>
  </si>
  <si>
    <t>بنك الاسكندريه فرع الجميل بنها</t>
  </si>
  <si>
    <t>بنك الاسكندريه  \ 113046459001</t>
  </si>
  <si>
    <t>بنك الاسكندريه بنى سويف</t>
  </si>
  <si>
    <t xml:space="preserve">بنك الاسكندريه فرع الجيزه </t>
  </si>
  <si>
    <t xml:space="preserve">بنك الاسكندريه فرع الجيزة </t>
  </si>
  <si>
    <t xml:space="preserve">بنك الاسكندريه فرع طوخ مشتهر </t>
  </si>
  <si>
    <t xml:space="preserve">بنك مصر فرع طوخ </t>
  </si>
  <si>
    <t xml:space="preserve">بنك مصر فرع مدينه نصر </t>
  </si>
  <si>
    <t xml:space="preserve">بنك مصر فرع سخا </t>
  </si>
  <si>
    <t xml:space="preserve">بنك الاهلى فرع المقطم </t>
  </si>
  <si>
    <t xml:space="preserve">بنك الاهلى فرع قها </t>
  </si>
  <si>
    <t xml:space="preserve">بنك الاهلى فرع الجيزه </t>
  </si>
  <si>
    <t xml:space="preserve">بنك الاهلى فرع الهرم </t>
  </si>
  <si>
    <t xml:space="preserve">بنك الاهلى فرع </t>
  </si>
  <si>
    <t>بنك الاهلى فرع بنى سويف</t>
  </si>
  <si>
    <t xml:space="preserve">بنك الاهلى فرع جامعه الفيوم </t>
  </si>
  <si>
    <t>بنك الاهلى \ 01201326595</t>
  </si>
  <si>
    <t xml:space="preserve">بنك الاهلى فرع 6 اكتوبر </t>
  </si>
  <si>
    <t xml:space="preserve">بنك الاهلى فرع باكوس اسكندريه </t>
  </si>
  <si>
    <t xml:space="preserve">بنك الاهلى فرع سموحه اسكندريه </t>
  </si>
  <si>
    <t xml:space="preserve">بنك ناصر فرع كفر الشيخ </t>
  </si>
  <si>
    <t>بنك ناصر فرع بنها</t>
  </si>
  <si>
    <t xml:space="preserve">بنك ناصر فرع العريش </t>
  </si>
  <si>
    <t>بنك التعمير فرع دمياط الجديده</t>
  </si>
  <si>
    <t xml:space="preserve">بنك القاهرة فرع كفر الشيخ </t>
  </si>
  <si>
    <t>بنك القاهرة فرع طنطا</t>
  </si>
  <si>
    <t xml:space="preserve">بنك القاهرة فرع ميدان الجيزة </t>
  </si>
  <si>
    <t xml:space="preserve">بنك القاهرة فرع </t>
  </si>
  <si>
    <t>بنك القاهرة فرع الفيوم</t>
  </si>
  <si>
    <t>على حسن محمد القاضي</t>
  </si>
  <si>
    <t>بنك القاهرة فرع ملوى</t>
  </si>
  <si>
    <t>بنك القاهرة فرع الجيزة</t>
  </si>
  <si>
    <t xml:space="preserve">بنك القاهره فرع ميدان الجيزه </t>
  </si>
  <si>
    <t>بنك القاهرة فرع الجيزه</t>
  </si>
  <si>
    <t>بنك القاهرة فرع ميدان الجيزه</t>
  </si>
  <si>
    <t xml:space="preserve">بنك القاهره فرع جليم بالاسكندريه </t>
  </si>
  <si>
    <t xml:space="preserve">بنك القاهره  فرع جليم بالاسكندريه </t>
  </si>
  <si>
    <t xml:space="preserve">بنك القاهره فرع بكوس بالاسكندريه </t>
  </si>
  <si>
    <t xml:space="preserve">بنك القاهره فرع اسبورتنج بالاسكندريه </t>
  </si>
  <si>
    <t xml:space="preserve">ص الزمالة </t>
  </si>
  <si>
    <t xml:space="preserve">بنك التنمية والأئتمان الزراعى فرع الجيزه كليه الزراعه  </t>
  </si>
  <si>
    <t xml:space="preserve">            حصص الأجور المتغيرة </t>
  </si>
  <si>
    <t>15 % حصه حكومه</t>
  </si>
  <si>
    <t xml:space="preserve">أجمالى أستمارة بنك التنمية والأئتمان الزراعى </t>
  </si>
  <si>
    <t xml:space="preserve">أجمالى أستمارة بنك الأسكندرية </t>
  </si>
  <si>
    <t xml:space="preserve">أجمالى أستمارة بنك مصر </t>
  </si>
  <si>
    <t xml:space="preserve">أجمالى أستمارة بنك ناصر الأجتماعى </t>
  </si>
  <si>
    <t xml:space="preserve">أجمالى  أستمارة البنك الأهلى </t>
  </si>
  <si>
    <t>أجمالى أستمارة بنك القاهرة 1</t>
  </si>
  <si>
    <t>أجمالى أستمارة بنك القاهرة2</t>
  </si>
  <si>
    <t>أجمالى أستمارة  بنك القاهرة 3</t>
  </si>
  <si>
    <t xml:space="preserve">أستهلاك أنارة ومياه </t>
  </si>
  <si>
    <t xml:space="preserve">سكن </t>
  </si>
  <si>
    <t xml:space="preserve">الصــــــــــــــــــــــــــــــــــــــافـــــــــــــــــــــــى </t>
  </si>
  <si>
    <t xml:space="preserve">حساب الأيرادات </t>
  </si>
  <si>
    <t xml:space="preserve">                                                                  مشتملات الأجر المكمل </t>
  </si>
  <si>
    <t>دلال</t>
  </si>
  <si>
    <t xml:space="preserve">ست الكل </t>
  </si>
  <si>
    <t>رضا</t>
  </si>
  <si>
    <t>شيرين</t>
  </si>
  <si>
    <t>879</t>
  </si>
  <si>
    <t>960</t>
  </si>
  <si>
    <t>1311</t>
  </si>
  <si>
    <t>2624</t>
  </si>
  <si>
    <t>1257</t>
  </si>
  <si>
    <t>1172</t>
  </si>
  <si>
    <t>1224</t>
  </si>
  <si>
    <t>3752</t>
  </si>
  <si>
    <t>3981</t>
  </si>
  <si>
    <t>4169</t>
  </si>
  <si>
    <t>973</t>
  </si>
  <si>
    <t>709</t>
  </si>
  <si>
    <t>4267</t>
  </si>
  <si>
    <t>861</t>
  </si>
  <si>
    <t>1621</t>
  </si>
  <si>
    <t>2242</t>
  </si>
  <si>
    <t>1847</t>
  </si>
  <si>
    <t>4182</t>
  </si>
  <si>
    <t>4226</t>
  </si>
  <si>
    <t>3550</t>
  </si>
  <si>
    <t>910</t>
  </si>
  <si>
    <t>4138</t>
  </si>
  <si>
    <t>4219</t>
  </si>
  <si>
    <t>781</t>
  </si>
  <si>
    <t>2834</t>
  </si>
  <si>
    <t>1239</t>
  </si>
  <si>
    <t>1935</t>
  </si>
  <si>
    <t>1200</t>
  </si>
  <si>
    <t>1199</t>
  </si>
  <si>
    <t>793</t>
  </si>
  <si>
    <t>978</t>
  </si>
  <si>
    <t>4004</t>
  </si>
  <si>
    <t>1601</t>
  </si>
  <si>
    <t>2786</t>
  </si>
  <si>
    <t>1840</t>
  </si>
  <si>
    <t>1144</t>
  </si>
  <si>
    <t>2836</t>
  </si>
  <si>
    <t>4155</t>
  </si>
  <si>
    <t>1093</t>
  </si>
  <si>
    <t>995</t>
  </si>
  <si>
    <t>708</t>
  </si>
  <si>
    <t>2914</t>
  </si>
  <si>
    <t>1649</t>
  </si>
  <si>
    <t>2959</t>
  </si>
  <si>
    <t>761</t>
  </si>
  <si>
    <t>1157</t>
  </si>
  <si>
    <t>1095</t>
  </si>
  <si>
    <t>2332</t>
  </si>
  <si>
    <t>892</t>
  </si>
  <si>
    <t>2907</t>
  </si>
  <si>
    <t>1366</t>
  </si>
  <si>
    <t>2059</t>
  </si>
  <si>
    <t>2060</t>
  </si>
  <si>
    <t>2928</t>
  </si>
  <si>
    <t>2390</t>
  </si>
  <si>
    <t>1324</t>
  </si>
  <si>
    <t>2046</t>
  </si>
  <si>
    <t>2934</t>
  </si>
  <si>
    <t>2386</t>
  </si>
  <si>
    <t>1832</t>
  </si>
  <si>
    <t>3509</t>
  </si>
  <si>
    <t>2536</t>
  </si>
  <si>
    <t>3426</t>
  </si>
  <si>
    <t>2657</t>
  </si>
  <si>
    <t>4045</t>
  </si>
  <si>
    <t>1627</t>
  </si>
  <si>
    <t>توقيع المسئول</t>
  </si>
  <si>
    <t>منال</t>
  </si>
  <si>
    <t>لوسى</t>
  </si>
  <si>
    <t>امال</t>
  </si>
  <si>
    <t>اسكندريه</t>
  </si>
  <si>
    <t>اميره</t>
  </si>
  <si>
    <t xml:space="preserve">بنك الاهلى فرع ههيا </t>
  </si>
  <si>
    <t>ست الكل</t>
  </si>
  <si>
    <t>مريم</t>
  </si>
  <si>
    <t>بنك الأهلى فرع ميدان الجيزه</t>
  </si>
  <si>
    <t>محمد محمد السيد النبيري</t>
  </si>
  <si>
    <t>بنك القاهرة فرع زفتى</t>
  </si>
  <si>
    <t>بنك القاهرة فرع سمطا</t>
  </si>
  <si>
    <t>بنك القاهرة فرع  ميدان الجيزه</t>
  </si>
  <si>
    <t xml:space="preserve">اميره </t>
  </si>
  <si>
    <t xml:space="preserve">هدى </t>
  </si>
  <si>
    <t>صباح</t>
  </si>
  <si>
    <t xml:space="preserve">طه سيد دردير محمد </t>
  </si>
  <si>
    <t xml:space="preserve">بنك القاهرة فرع عدلى </t>
  </si>
  <si>
    <t xml:space="preserve">سماح سامى عزيز محمد </t>
  </si>
  <si>
    <t xml:space="preserve">بنك الاهلى فرع ميدان الجيزه </t>
  </si>
  <si>
    <t xml:space="preserve">عبير عبد العزيز شحات محمد </t>
  </si>
  <si>
    <t xml:space="preserve">بنك فيصل الاسلامى المصرى فرع مصطفى كامل بالاسكندريه </t>
  </si>
  <si>
    <t xml:space="preserve">لوسى </t>
  </si>
  <si>
    <t>بنك التجارى الدولى فرع دمياط الجديده</t>
  </si>
  <si>
    <t xml:space="preserve">سعيد عبد الستار عبد الواحد </t>
  </si>
  <si>
    <t>بنك الاهلى المصرى فرع البحر الاعظم</t>
  </si>
  <si>
    <t xml:space="preserve">الشيماء حسن السيد السيد </t>
  </si>
  <si>
    <t>المرتب الأساسى 1/7/2018</t>
  </si>
  <si>
    <t>الدرجه</t>
  </si>
  <si>
    <t>الأجر الوظيفى 1/7/2018</t>
  </si>
  <si>
    <t>الاسم</t>
  </si>
  <si>
    <t>الاجر الوظيفي</t>
  </si>
  <si>
    <t>الاجر المكمل</t>
  </si>
  <si>
    <t>اجمالي الوظيفي والمكمل</t>
  </si>
  <si>
    <t>14% أساسي</t>
  </si>
  <si>
    <t>11% متغير</t>
  </si>
  <si>
    <t>صناديق</t>
  </si>
  <si>
    <t>اجمالي المعاشات</t>
  </si>
  <si>
    <t>ناتج طرح المعاشات من 
اجمالي الوظيفي والمكمل</t>
  </si>
  <si>
    <t>الدمغة</t>
  </si>
  <si>
    <t>ناتج الطرح - الدمغة</t>
  </si>
  <si>
    <t>المتبقى بعد حد الاعفاء</t>
  </si>
  <si>
    <t>الكسب</t>
  </si>
  <si>
    <t>المرتب 1 / 7 / 2018</t>
  </si>
  <si>
    <t xml:space="preserve">الأجر الوظيفى 1 / 7 / 2018 </t>
  </si>
  <si>
    <t>الأجر الوظيفى 1 / 7 / 2018</t>
  </si>
  <si>
    <t xml:space="preserve">الدرجه </t>
  </si>
  <si>
    <t xml:space="preserve">الأجر الوظيفى 1/ 7 / 2018 </t>
  </si>
  <si>
    <t xml:space="preserve">السمان حسين السمان </t>
  </si>
  <si>
    <t xml:space="preserve">وفاء عبد السلام وهدان </t>
  </si>
  <si>
    <t xml:space="preserve">منى محمد احمد ابراهيم </t>
  </si>
  <si>
    <t xml:space="preserve">منى سيد ابو العلا </t>
  </si>
  <si>
    <t xml:space="preserve">سلمى سالم ابراهيم </t>
  </si>
  <si>
    <t xml:space="preserve">منال عبد السميع خضر </t>
  </si>
  <si>
    <t xml:space="preserve">محمود محمد الزفيتى </t>
  </si>
  <si>
    <t xml:space="preserve">السيد احمد السيد فايد </t>
  </si>
  <si>
    <t xml:space="preserve">احمد رمضان زايد </t>
  </si>
  <si>
    <t xml:space="preserve">صلاح بسيونى على </t>
  </si>
  <si>
    <t>شعبان محمد حسين</t>
  </si>
  <si>
    <t xml:space="preserve">ماهر عوض الله عبد العزيز </t>
  </si>
  <si>
    <t>جمال ابراهيم سلامه</t>
  </si>
  <si>
    <t xml:space="preserve">عاطف على جنيدى </t>
  </si>
  <si>
    <t xml:space="preserve">بدوى محمد عبد اللطيف </t>
  </si>
  <si>
    <t xml:space="preserve">على جمعه رمضان </t>
  </si>
  <si>
    <t xml:space="preserve">محمدعبد السيد عبد الواحد </t>
  </si>
  <si>
    <t xml:space="preserve">حسنى قرنى عبد الحميد </t>
  </si>
  <si>
    <t xml:space="preserve">على شعبان عيسى </t>
  </si>
  <si>
    <t xml:space="preserve">مصطفى احمد عبد الفتاح </t>
  </si>
  <si>
    <t xml:space="preserve">فرحات فرحات على </t>
  </si>
  <si>
    <t xml:space="preserve">عادل حسن ذكى </t>
  </si>
  <si>
    <t xml:space="preserve">محمد ابراهيم قرنى </t>
  </si>
  <si>
    <t xml:space="preserve">هاشم محمد يوسف </t>
  </si>
  <si>
    <t>المجموع</t>
  </si>
  <si>
    <t>حوافز 60%</t>
  </si>
  <si>
    <t>أضافى 40%</t>
  </si>
  <si>
    <t xml:space="preserve">أضافى 40% </t>
  </si>
  <si>
    <t>عهد</t>
  </si>
  <si>
    <t xml:space="preserve">اضافى </t>
  </si>
  <si>
    <t xml:space="preserve">المجموع </t>
  </si>
</sst>
</file>

<file path=xl/styles.xml><?xml version="1.0" encoding="utf-8"?>
<styleSheet xmlns="http://schemas.openxmlformats.org/spreadsheetml/2006/main">
  <numFmts count="1">
    <numFmt numFmtId="43" formatCode="_-* #,##0.00_-;_-* #,##0.00\-;_-* &quot;-&quot;??_-;_-@_-"/>
  </numFmts>
  <fonts count="2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sz val="18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4"/>
      <color theme="1" tint="4.9989318521683403E-2"/>
      <name val="Calibri"/>
      <family val="2"/>
      <charset val="178"/>
      <scheme val="minor"/>
    </font>
    <font>
      <b/>
      <sz val="14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11"/>
      <color theme="1" tint="4.9989318521683403E-2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12"/>
      <color indexed="8"/>
      <name val="Calibri"/>
      <family val="2"/>
    </font>
    <font>
      <b/>
      <sz val="12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charset val="178"/>
      <scheme val="minor"/>
    </font>
    <font>
      <sz val="12"/>
      <name val="Calibri"/>
      <family val="2"/>
      <charset val="17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EB476E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B0F0"/>
        <bgColor indexed="64"/>
      </patternFill>
    </fill>
  </fills>
  <borders count="1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52">
    <xf numFmtId="0" fontId="0" fillId="0" borderId="0" xfId="0"/>
    <xf numFmtId="0" fontId="0" fillId="0" borderId="4" xfId="0" applyBorder="1"/>
    <xf numFmtId="2" fontId="0" fillId="0" borderId="0" xfId="0" applyNumberFormat="1"/>
    <xf numFmtId="2" fontId="1" fillId="0" borderId="4" xfId="0" applyNumberFormat="1" applyFont="1" applyBorder="1" applyAlignment="1">
      <alignment readingOrder="2"/>
    </xf>
    <xf numFmtId="2" fontId="0" fillId="0" borderId="4" xfId="0" applyNumberFormat="1" applyBorder="1"/>
    <xf numFmtId="2" fontId="2" fillId="0" borderId="4" xfId="0" applyNumberFormat="1" applyFont="1" applyBorder="1"/>
    <xf numFmtId="2" fontId="1" fillId="0" borderId="4" xfId="0" applyNumberFormat="1" applyFont="1" applyBorder="1" applyAlignment="1">
      <alignment horizontal="center" readingOrder="2"/>
    </xf>
    <xf numFmtId="2" fontId="0" fillId="0" borderId="0" xfId="0" applyNumberFormat="1" applyAlignment="1">
      <alignment horizontal="center"/>
    </xf>
    <xf numFmtId="2" fontId="2" fillId="0" borderId="4" xfId="0" applyNumberFormat="1" applyFont="1" applyBorder="1" applyAlignment="1">
      <alignment wrapText="1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2" fontId="0" fillId="0" borderId="4" xfId="0" applyNumberFormat="1" applyBorder="1" applyAlignment="1">
      <alignment horizontal="center"/>
    </xf>
    <xf numFmtId="2" fontId="5" fillId="3" borderId="4" xfId="0" applyNumberFormat="1" applyFont="1" applyFill="1" applyBorder="1" applyAlignment="1">
      <alignment readingOrder="2"/>
    </xf>
    <xf numFmtId="2" fontId="8" fillId="0" borderId="4" xfId="0" applyNumberFormat="1" applyFont="1" applyBorder="1" applyAlignment="1">
      <alignment horizontal="center"/>
    </xf>
    <xf numFmtId="2" fontId="0" fillId="0" borderId="0" xfId="1" applyNumberFormat="1" applyFont="1"/>
    <xf numFmtId="2" fontId="0" fillId="0" borderId="0" xfId="1" applyNumberFormat="1" applyFont="1" applyAlignment="1">
      <alignment horizontal="center"/>
    </xf>
    <xf numFmtId="2" fontId="0" fillId="0" borderId="0" xfId="1" applyNumberFormat="1" applyFont="1" applyAlignment="1">
      <alignment horizontal="center" vertical="center" wrapText="1"/>
    </xf>
    <xf numFmtId="2" fontId="2" fillId="0" borderId="3" xfId="1" applyNumberFormat="1" applyFont="1" applyBorder="1" applyAlignment="1">
      <alignment wrapText="1"/>
    </xf>
    <xf numFmtId="2" fontId="2" fillId="0" borderId="4" xfId="1" applyNumberFormat="1" applyFont="1" applyBorder="1"/>
    <xf numFmtId="2" fontId="2" fillId="0" borderId="4" xfId="1" applyNumberFormat="1" applyFont="1" applyBorder="1" applyAlignment="1">
      <alignment wrapText="1"/>
    </xf>
    <xf numFmtId="2" fontId="0" fillId="0" borderId="4" xfId="1" applyNumberFormat="1" applyFont="1" applyBorder="1"/>
    <xf numFmtId="2" fontId="0" fillId="0" borderId="7" xfId="1" applyNumberFormat="1" applyFont="1" applyBorder="1"/>
    <xf numFmtId="2" fontId="7" fillId="0" borderId="4" xfId="1" applyNumberFormat="1" applyFont="1" applyBorder="1"/>
    <xf numFmtId="2" fontId="6" fillId="2" borderId="4" xfId="1" applyNumberFormat="1" applyFont="1" applyFill="1" applyBorder="1" applyAlignment="1">
      <alignment horizontal="right" vertical="center"/>
    </xf>
    <xf numFmtId="2" fontId="0" fillId="0" borderId="4" xfId="1" applyNumberFormat="1" applyFont="1" applyBorder="1" applyAlignment="1">
      <alignment horizontal="center" vertical="center" wrapText="1"/>
    </xf>
    <xf numFmtId="2" fontId="0" fillId="0" borderId="7" xfId="1" applyNumberFormat="1" applyFont="1" applyBorder="1" applyAlignment="1">
      <alignment readingOrder="2"/>
    </xf>
    <xf numFmtId="2" fontId="0" fillId="0" borderId="7" xfId="1" applyNumberFormat="1" applyFont="1" applyBorder="1" applyAlignment="1">
      <alignment horizontal="center" vertical="center" wrapText="1" readingOrder="2"/>
    </xf>
    <xf numFmtId="2" fontId="0" fillId="0" borderId="4" xfId="1" applyNumberFormat="1" applyFont="1" applyBorder="1" applyAlignment="1">
      <alignment readingOrder="2"/>
    </xf>
    <xf numFmtId="2" fontId="3" fillId="2" borderId="4" xfId="1" applyNumberFormat="1" applyFont="1" applyFill="1" applyBorder="1" applyAlignment="1">
      <alignment readingOrder="2"/>
    </xf>
    <xf numFmtId="2" fontId="7" fillId="0" borderId="4" xfId="1" applyNumberFormat="1" applyFont="1" applyBorder="1" applyAlignment="1">
      <alignment readingOrder="2"/>
    </xf>
    <xf numFmtId="2" fontId="11" fillId="0" borderId="4" xfId="1" applyNumberFormat="1" applyFont="1" applyBorder="1" applyAlignment="1">
      <alignment readingOrder="2"/>
    </xf>
    <xf numFmtId="2" fontId="0" fillId="0" borderId="7" xfId="1" applyNumberFormat="1" applyFont="1" applyBorder="1" applyAlignment="1">
      <alignment horizontal="center" readingOrder="2"/>
    </xf>
    <xf numFmtId="2" fontId="0" fillId="0" borderId="4" xfId="1" applyNumberFormat="1" applyFont="1" applyBorder="1" applyAlignment="1">
      <alignment horizontal="center" readingOrder="2"/>
    </xf>
    <xf numFmtId="2" fontId="2" fillId="0" borderId="10" xfId="1" applyNumberFormat="1" applyFont="1" applyBorder="1" applyAlignment="1"/>
    <xf numFmtId="2" fontId="2" fillId="0" borderId="0" xfId="1" applyNumberFormat="1" applyFont="1" applyBorder="1" applyAlignment="1"/>
    <xf numFmtId="2" fontId="2" fillId="0" borderId="3" xfId="1" applyNumberFormat="1" applyFont="1" applyBorder="1"/>
    <xf numFmtId="2" fontId="2" fillId="0" borderId="10" xfId="1" applyNumberFormat="1" applyFont="1" applyBorder="1" applyAlignment="1">
      <alignment horizontal="center"/>
    </xf>
    <xf numFmtId="2" fontId="4" fillId="0" borderId="4" xfId="1" applyNumberFormat="1" applyFont="1" applyBorder="1" applyAlignment="1">
      <alignment horizontal="center" wrapText="1"/>
    </xf>
    <xf numFmtId="2" fontId="4" fillId="0" borderId="4" xfId="1" applyNumberFormat="1" applyFont="1" applyBorder="1"/>
    <xf numFmtId="2" fontId="4" fillId="0" borderId="4" xfId="1" applyNumberFormat="1" applyFont="1" applyBorder="1" applyAlignment="1">
      <alignment horizontal="center" vertical="center"/>
    </xf>
    <xf numFmtId="2" fontId="4" fillId="0" borderId="4" xfId="1" applyNumberFormat="1" applyFont="1" applyBorder="1" applyAlignment="1">
      <alignment horizontal="center" vertical="center" wrapText="1"/>
    </xf>
    <xf numFmtId="2" fontId="4" fillId="0" borderId="4" xfId="1" applyNumberFormat="1" applyFont="1" applyBorder="1" applyAlignment="1">
      <alignment wrapText="1"/>
    </xf>
    <xf numFmtId="2" fontId="15" fillId="0" borderId="4" xfId="1" applyNumberFormat="1" applyFont="1" applyBorder="1"/>
    <xf numFmtId="2" fontId="4" fillId="0" borderId="4" xfId="1" applyNumberFormat="1" applyFont="1" applyBorder="1" applyAlignment="1">
      <alignment vertical="center" wrapText="1"/>
    </xf>
    <xf numFmtId="2" fontId="0" fillId="4" borderId="4" xfId="1" applyNumberFormat="1" applyFont="1" applyFill="1" applyBorder="1"/>
    <xf numFmtId="2" fontId="0" fillId="4" borderId="4" xfId="1" applyNumberFormat="1" applyFont="1" applyFill="1" applyBorder="1" applyAlignment="1">
      <alignment readingOrder="2"/>
    </xf>
    <xf numFmtId="2" fontId="3" fillId="4" borderId="4" xfId="1" applyNumberFormat="1" applyFont="1" applyFill="1" applyBorder="1" applyAlignment="1">
      <alignment readingOrder="2"/>
    </xf>
    <xf numFmtId="2" fontId="12" fillId="2" borderId="4" xfId="1" applyNumberFormat="1" applyFont="1" applyFill="1" applyBorder="1" applyAlignment="1">
      <alignment vertical="center" readingOrder="2"/>
    </xf>
    <xf numFmtId="2" fontId="0" fillId="0" borderId="0" xfId="1" applyNumberFormat="1" applyFont="1" applyAlignment="1">
      <alignment horizontal="center" vertical="center"/>
    </xf>
    <xf numFmtId="2" fontId="0" fillId="0" borderId="7" xfId="1" applyNumberFormat="1" applyFont="1" applyBorder="1" applyAlignment="1">
      <alignment horizontal="center" vertical="center" readingOrder="2"/>
    </xf>
    <xf numFmtId="2" fontId="0" fillId="0" borderId="4" xfId="1" applyNumberFormat="1" applyFont="1" applyBorder="1" applyAlignment="1">
      <alignment horizontal="center" vertical="center" readingOrder="2"/>
    </xf>
    <xf numFmtId="2" fontId="0" fillId="0" borderId="4" xfId="1" applyNumberFormat="1" applyFont="1" applyBorder="1" applyAlignment="1">
      <alignment horizontal="center" vertical="center"/>
    </xf>
    <xf numFmtId="2" fontId="14" fillId="2" borderId="4" xfId="1" applyNumberFormat="1" applyFont="1" applyFill="1" applyBorder="1" applyAlignment="1">
      <alignment readingOrder="2"/>
    </xf>
    <xf numFmtId="2" fontId="2" fillId="0" borderId="13" xfId="1" applyNumberFormat="1" applyFont="1" applyBorder="1" applyAlignment="1">
      <alignment vertical="center"/>
    </xf>
    <xf numFmtId="2" fontId="2" fillId="0" borderId="16" xfId="1" applyNumberFormat="1" applyFont="1" applyBorder="1" applyAlignment="1">
      <alignment vertical="center"/>
    </xf>
    <xf numFmtId="2" fontId="0" fillId="4" borderId="4" xfId="1" applyNumberFormat="1" applyFont="1" applyFill="1" applyBorder="1" applyAlignment="1">
      <alignment horizontal="center" vertical="center" readingOrder="2"/>
    </xf>
    <xf numFmtId="2" fontId="14" fillId="4" borderId="4" xfId="1" applyNumberFormat="1" applyFont="1" applyFill="1" applyBorder="1" applyAlignment="1">
      <alignment readingOrder="2"/>
    </xf>
    <xf numFmtId="2" fontId="0" fillId="4" borderId="7" xfId="1" applyNumberFormat="1" applyFont="1" applyFill="1" applyBorder="1"/>
    <xf numFmtId="2" fontId="2" fillId="0" borderId="4" xfId="1" applyNumberFormat="1" applyFont="1" applyBorder="1" applyAlignment="1">
      <alignment horizontal="center"/>
    </xf>
    <xf numFmtId="2" fontId="0" fillId="4" borderId="17" xfId="1" applyNumberFormat="1" applyFont="1" applyFill="1" applyBorder="1"/>
    <xf numFmtId="2" fontId="0" fillId="4" borderId="17" xfId="1" applyNumberFormat="1" applyFont="1" applyFill="1" applyBorder="1" applyAlignment="1">
      <alignment readingOrder="2"/>
    </xf>
    <xf numFmtId="2" fontId="0" fillId="4" borderId="18" xfId="1" applyNumberFormat="1" applyFont="1" applyFill="1" applyBorder="1"/>
    <xf numFmtId="2" fontId="2" fillId="0" borderId="4" xfId="1" applyNumberFormat="1" applyFont="1" applyBorder="1" applyAlignment="1"/>
    <xf numFmtId="2" fontId="2" fillId="0" borderId="4" xfId="1" applyNumberFormat="1" applyFont="1" applyBorder="1" applyAlignment="1">
      <alignment vertical="center"/>
    </xf>
    <xf numFmtId="2" fontId="3" fillId="4" borderId="17" xfId="1" applyNumberFormat="1" applyFont="1" applyFill="1" applyBorder="1" applyAlignment="1">
      <alignment readingOrder="2"/>
    </xf>
    <xf numFmtId="2" fontId="11" fillId="4" borderId="4" xfId="1" applyNumberFormat="1" applyFont="1" applyFill="1" applyBorder="1" applyAlignment="1">
      <alignment readingOrder="2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/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/>
    <xf numFmtId="0" fontId="0" fillId="0" borderId="0" xfId="0" applyAlignment="1">
      <alignment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/>
    <xf numFmtId="2" fontId="4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/>
    <xf numFmtId="2" fontId="2" fillId="0" borderId="14" xfId="0" applyNumberFormat="1" applyFont="1" applyBorder="1" applyAlignment="1"/>
    <xf numFmtId="2" fontId="2" fillId="0" borderId="9" xfId="0" applyNumberFormat="1" applyFont="1" applyBorder="1" applyAlignment="1">
      <alignment wrapText="1"/>
    </xf>
    <xf numFmtId="2" fontId="2" fillId="0" borderId="14" xfId="0" applyNumberFormat="1" applyFont="1" applyBorder="1" applyAlignment="1">
      <alignment wrapText="1"/>
    </xf>
    <xf numFmtId="2" fontId="4" fillId="0" borderId="9" xfId="0" applyNumberFormat="1" applyFont="1" applyBorder="1" applyAlignment="1">
      <alignment vertical="center" wrapText="1"/>
    </xf>
    <xf numFmtId="2" fontId="4" fillId="0" borderId="14" xfId="0" applyNumberFormat="1" applyFont="1" applyBorder="1" applyAlignment="1">
      <alignment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4" fillId="0" borderId="4" xfId="0" applyNumberFormat="1" applyFont="1" applyBorder="1"/>
    <xf numFmtId="0" fontId="4" fillId="0" borderId="4" xfId="0" applyFont="1" applyBorder="1" applyAlignment="1">
      <alignment readingOrder="2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vertical="center"/>
    </xf>
    <xf numFmtId="0" fontId="1" fillId="0" borderId="0" xfId="0" applyFont="1" applyAlignment="1"/>
    <xf numFmtId="2" fontId="2" fillId="0" borderId="14" xfId="0" applyNumberFormat="1" applyFont="1" applyBorder="1"/>
    <xf numFmtId="2" fontId="2" fillId="0" borderId="1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readingOrder="2"/>
    </xf>
    <xf numFmtId="2" fontId="0" fillId="0" borderId="4" xfId="0" applyNumberFormat="1" applyBorder="1" applyAlignment="1">
      <alignment horizontal="center" readingOrder="2"/>
    </xf>
    <xf numFmtId="0" fontId="0" fillId="3" borderId="4" xfId="0" applyFill="1" applyBorder="1" applyAlignment="1">
      <alignment horizontal="center" readingOrder="2"/>
    </xf>
    <xf numFmtId="0" fontId="4" fillId="0" borderId="4" xfId="0" applyFont="1" applyBorder="1" applyAlignment="1">
      <alignment horizontal="center" vertical="center" readingOrder="2"/>
    </xf>
    <xf numFmtId="2" fontId="4" fillId="0" borderId="4" xfId="0" applyNumberFormat="1" applyFont="1" applyBorder="1" applyAlignment="1">
      <alignment horizontal="center" vertical="center" readingOrder="2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/>
    <xf numFmtId="2" fontId="2" fillId="0" borderId="14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>
      <alignment horizontal="center" readingOrder="2"/>
    </xf>
    <xf numFmtId="0" fontId="0" fillId="2" borderId="4" xfId="0" applyFill="1" applyBorder="1" applyAlignment="1">
      <alignment horizontal="center" readingOrder="2"/>
    </xf>
    <xf numFmtId="0" fontId="0" fillId="2" borderId="4" xfId="0" applyFill="1" applyBorder="1" applyAlignment="1">
      <alignment readingOrder="2"/>
    </xf>
    <xf numFmtId="2" fontId="2" fillId="0" borderId="15" xfId="0" applyNumberFormat="1" applyFont="1" applyBorder="1" applyAlignment="1">
      <alignment wrapText="1"/>
    </xf>
    <xf numFmtId="0" fontId="1" fillId="2" borderId="4" xfId="0" applyFont="1" applyFill="1" applyBorder="1" applyAlignment="1">
      <alignment readingOrder="2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/>
    <xf numFmtId="2" fontId="1" fillId="0" borderId="4" xfId="1" applyNumberFormat="1" applyFont="1" applyBorder="1" applyAlignment="1">
      <alignment horizontal="center" readingOrder="2"/>
    </xf>
    <xf numFmtId="2" fontId="5" fillId="0" borderId="17" xfId="0" applyNumberFormat="1" applyFont="1" applyBorder="1" applyAlignment="1">
      <alignment readingOrder="2"/>
    </xf>
    <xf numFmtId="2" fontId="5" fillId="3" borderId="17" xfId="0" applyNumberFormat="1" applyFont="1" applyFill="1" applyBorder="1" applyAlignment="1">
      <alignment horizontal="center" readingOrder="2"/>
    </xf>
    <xf numFmtId="2" fontId="6" fillId="2" borderId="17" xfId="0" applyNumberFormat="1" applyFont="1" applyFill="1" applyBorder="1" applyAlignment="1">
      <alignment horizontal="right" vertical="center"/>
    </xf>
    <xf numFmtId="2" fontId="9" fillId="0" borderId="17" xfId="0" applyNumberFormat="1" applyFont="1" applyBorder="1" applyAlignment="1">
      <alignment horizontal="center"/>
    </xf>
    <xf numFmtId="2" fontId="7" fillId="0" borderId="17" xfId="0" applyNumberFormat="1" applyFont="1" applyBorder="1"/>
    <xf numFmtId="0" fontId="0" fillId="0" borderId="4" xfId="0" applyBorder="1" applyAlignment="1">
      <alignment horizontal="center" vertical="center"/>
    </xf>
    <xf numFmtId="49" fontId="15" fillId="0" borderId="0" xfId="0" applyNumberFormat="1" applyFont="1" applyAlignment="1">
      <alignment horizontal="center" readingOrder="2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6" borderId="4" xfId="0" applyFill="1" applyBorder="1" applyAlignment="1">
      <alignment readingOrder="2"/>
    </xf>
    <xf numFmtId="2" fontId="2" fillId="0" borderId="15" xfId="0" applyNumberFormat="1" applyFont="1" applyBorder="1" applyAlignment="1">
      <alignment vertical="center"/>
    </xf>
    <xf numFmtId="2" fontId="2" fillId="0" borderId="14" xfId="0" applyNumberFormat="1" applyFont="1" applyBorder="1" applyAlignment="1">
      <alignment vertical="center"/>
    </xf>
    <xf numFmtId="0" fontId="4" fillId="2" borderId="4" xfId="0" applyFont="1" applyFill="1" applyBorder="1" applyAlignment="1">
      <alignment readingOrder="2"/>
    </xf>
    <xf numFmtId="49" fontId="15" fillId="0" borderId="4" xfId="0" applyNumberFormat="1" applyFont="1" applyBorder="1" applyAlignment="1">
      <alignment horizontal="center" vertical="center" readingOrder="2"/>
    </xf>
    <xf numFmtId="0" fontId="4" fillId="3" borderId="4" xfId="0" applyFont="1" applyFill="1" applyBorder="1" applyAlignment="1">
      <alignment horizontal="center" vertical="center" readingOrder="2"/>
    </xf>
    <xf numFmtId="0" fontId="4" fillId="7" borderId="4" xfId="0" applyFont="1" applyFill="1" applyBorder="1" applyAlignment="1">
      <alignment horizontal="center" vertical="center" readingOrder="2"/>
    </xf>
    <xf numFmtId="0" fontId="4" fillId="2" borderId="4" xfId="0" applyFont="1" applyFill="1" applyBorder="1" applyAlignment="1">
      <alignment horizontal="center" vertical="center" readingOrder="2"/>
    </xf>
    <xf numFmtId="2" fontId="4" fillId="2" borderId="4" xfId="0" applyNumberFormat="1" applyFont="1" applyFill="1" applyBorder="1" applyAlignment="1">
      <alignment horizontal="center" vertical="center" readingOrder="2"/>
    </xf>
    <xf numFmtId="49" fontId="15" fillId="2" borderId="4" xfId="0" applyNumberFormat="1" applyFont="1" applyFill="1" applyBorder="1" applyAlignment="1">
      <alignment horizontal="center" vertical="center" readingOrder="2"/>
    </xf>
    <xf numFmtId="0" fontId="4" fillId="5" borderId="4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vertical="center" readingOrder="2"/>
    </xf>
    <xf numFmtId="0" fontId="0" fillId="2" borderId="4" xfId="0" applyFill="1" applyBorder="1" applyAlignment="1">
      <alignment vertical="center" readingOrder="2"/>
    </xf>
    <xf numFmtId="0" fontId="1" fillId="6" borderId="4" xfId="0" applyFont="1" applyFill="1" applyBorder="1" applyAlignment="1">
      <alignment vertical="center" readingOrder="2"/>
    </xf>
    <xf numFmtId="2" fontId="0" fillId="6" borderId="4" xfId="0" applyNumberFormat="1" applyFill="1" applyBorder="1" applyAlignment="1">
      <alignment vertical="center" readingOrder="2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/>
    <xf numFmtId="2" fontId="2" fillId="0" borderId="14" xfId="0" applyNumberFormat="1" applyFont="1" applyBorder="1" applyAlignment="1"/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readingOrder="2"/>
    </xf>
    <xf numFmtId="0" fontId="17" fillId="0" borderId="4" xfId="0" applyFont="1" applyBorder="1" applyAlignment="1">
      <alignment horizontal="center" readingOrder="2"/>
    </xf>
    <xf numFmtId="2" fontId="17" fillId="0" borderId="4" xfId="0" applyNumberFormat="1" applyFont="1" applyBorder="1" applyAlignment="1">
      <alignment horizontal="center" readingOrder="2"/>
    </xf>
    <xf numFmtId="49" fontId="18" fillId="2" borderId="4" xfId="0" applyNumberFormat="1" applyFont="1" applyFill="1" applyBorder="1" applyAlignment="1">
      <alignment horizontal="center" vertical="center" readingOrder="2"/>
    </xf>
    <xf numFmtId="0" fontId="17" fillId="2" borderId="4" xfId="0" applyFont="1" applyFill="1" applyBorder="1" applyAlignment="1">
      <alignment readingOrder="2"/>
    </xf>
    <xf numFmtId="49" fontId="19" fillId="2" borderId="4" xfId="0" applyNumberFormat="1" applyFont="1" applyFill="1" applyBorder="1" applyAlignment="1">
      <alignment horizontal="center" vertical="center" readingOrder="2"/>
    </xf>
    <xf numFmtId="0" fontId="17" fillId="3" borderId="4" xfId="0" applyFont="1" applyFill="1" applyBorder="1" applyAlignment="1">
      <alignment readingOrder="2"/>
    </xf>
    <xf numFmtId="0" fontId="17" fillId="3" borderId="4" xfId="0" applyFont="1" applyFill="1" applyBorder="1" applyAlignment="1">
      <alignment horizontal="center" readingOrder="2"/>
    </xf>
    <xf numFmtId="2" fontId="20" fillId="0" borderId="4" xfId="0" applyNumberFormat="1" applyFont="1" applyBorder="1" applyAlignment="1">
      <alignment readingOrder="2"/>
    </xf>
    <xf numFmtId="2" fontId="20" fillId="0" borderId="4" xfId="0" applyNumberFormat="1" applyFont="1" applyBorder="1" applyAlignment="1">
      <alignment wrapText="1" readingOrder="2"/>
    </xf>
    <xf numFmtId="2" fontId="20" fillId="0" borderId="15" xfId="0" applyNumberFormat="1" applyFont="1" applyBorder="1" applyAlignment="1">
      <alignment readingOrder="2"/>
    </xf>
    <xf numFmtId="2" fontId="20" fillId="0" borderId="14" xfId="0" applyNumberFormat="1" applyFont="1" applyBorder="1" applyAlignment="1">
      <alignment readingOrder="2"/>
    </xf>
    <xf numFmtId="2" fontId="20" fillId="0" borderId="4" xfId="0" applyNumberFormat="1" applyFont="1" applyBorder="1" applyAlignment="1">
      <alignment horizontal="right" readingOrder="2"/>
    </xf>
    <xf numFmtId="49" fontId="20" fillId="0" borderId="4" xfId="0" applyNumberFormat="1" applyFont="1" applyBorder="1" applyAlignment="1">
      <alignment horizontal="center" readingOrder="2"/>
    </xf>
    <xf numFmtId="2" fontId="20" fillId="0" borderId="4" xfId="0" applyNumberFormat="1" applyFont="1" applyBorder="1" applyAlignment="1">
      <alignment horizontal="center" readingOrder="2"/>
    </xf>
    <xf numFmtId="2" fontId="20" fillId="3" borderId="4" xfId="0" applyNumberFormat="1" applyFont="1" applyFill="1" applyBorder="1" applyAlignment="1">
      <alignment readingOrder="2"/>
    </xf>
    <xf numFmtId="0" fontId="20" fillId="0" borderId="4" xfId="0" applyFont="1" applyBorder="1" applyAlignment="1">
      <alignment readingOrder="2"/>
    </xf>
    <xf numFmtId="0" fontId="20" fillId="0" borderId="4" xfId="0" applyFont="1" applyBorder="1" applyAlignment="1">
      <alignment horizontal="center" readingOrder="2"/>
    </xf>
    <xf numFmtId="0" fontId="20" fillId="3" borderId="4" xfId="0" applyFont="1" applyFill="1" applyBorder="1" applyAlignment="1">
      <alignment readingOrder="2"/>
    </xf>
    <xf numFmtId="0" fontId="20" fillId="3" borderId="4" xfId="0" applyFont="1" applyFill="1" applyBorder="1" applyAlignment="1">
      <alignment horizontal="center" readingOrder="2"/>
    </xf>
    <xf numFmtId="49" fontId="20" fillId="0" borderId="0" xfId="0" applyNumberFormat="1" applyFont="1" applyAlignment="1">
      <alignment horizontal="center" readingOrder="2"/>
    </xf>
    <xf numFmtId="2" fontId="2" fillId="0" borderId="15" xfId="0" applyNumberFormat="1" applyFont="1" applyBorder="1"/>
    <xf numFmtId="0" fontId="20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/>
    </xf>
    <xf numFmtId="0" fontId="20" fillId="3" borderId="4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readingOrder="2"/>
    </xf>
    <xf numFmtId="2" fontId="20" fillId="0" borderId="4" xfId="0" applyNumberFormat="1" applyFont="1" applyBorder="1" applyAlignment="1">
      <alignment horizontal="center" vertical="center" readingOrder="2"/>
    </xf>
    <xf numFmtId="49" fontId="20" fillId="0" borderId="4" xfId="0" applyNumberFormat="1" applyFont="1" applyBorder="1" applyAlignment="1">
      <alignment horizontal="center" vertical="center" readingOrder="2"/>
    </xf>
    <xf numFmtId="0" fontId="20" fillId="2" borderId="4" xfId="0" applyFont="1" applyFill="1" applyBorder="1" applyAlignment="1">
      <alignment horizontal="center" vertical="center" readingOrder="2"/>
    </xf>
    <xf numFmtId="2" fontId="20" fillId="2" borderId="4" xfId="0" applyNumberFormat="1" applyFont="1" applyFill="1" applyBorder="1" applyAlignment="1">
      <alignment horizontal="center" vertical="center" readingOrder="2"/>
    </xf>
    <xf numFmtId="49" fontId="20" fillId="2" borderId="4" xfId="0" applyNumberFormat="1" applyFont="1" applyFill="1" applyBorder="1" applyAlignment="1">
      <alignment horizontal="center" vertical="center" readingOrder="2"/>
    </xf>
    <xf numFmtId="0" fontId="20" fillId="2" borderId="4" xfId="0" applyFont="1" applyFill="1" applyBorder="1" applyAlignment="1">
      <alignment readingOrder="2"/>
    </xf>
    <xf numFmtId="0" fontId="20" fillId="5" borderId="4" xfId="0" applyFont="1" applyFill="1" applyBorder="1" applyAlignment="1">
      <alignment horizontal="center" vertical="center" readingOrder="2"/>
    </xf>
    <xf numFmtId="0" fontId="20" fillId="7" borderId="4" xfId="0" applyFont="1" applyFill="1" applyBorder="1" applyAlignment="1">
      <alignment horizontal="center" vertical="center" readingOrder="2"/>
    </xf>
    <xf numFmtId="0" fontId="20" fillId="6" borderId="4" xfId="0" applyFont="1" applyFill="1" applyBorder="1" applyAlignment="1">
      <alignment horizontal="center" vertical="center" readingOrder="2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/>
    </xf>
    <xf numFmtId="0" fontId="20" fillId="2" borderId="4" xfId="0" applyFont="1" applyFill="1" applyBorder="1" applyAlignment="1">
      <alignment vertical="center" readingOrder="2"/>
    </xf>
    <xf numFmtId="0" fontId="20" fillId="6" borderId="4" xfId="0" applyFont="1" applyFill="1" applyBorder="1" applyAlignment="1">
      <alignment vertical="center" readingOrder="2"/>
    </xf>
    <xf numFmtId="0" fontId="20" fillId="6" borderId="4" xfId="0" applyFont="1" applyFill="1" applyBorder="1" applyAlignment="1">
      <alignment readingOrder="2"/>
    </xf>
    <xf numFmtId="2" fontId="20" fillId="6" borderId="4" xfId="0" applyNumberFormat="1" applyFont="1" applyFill="1" applyBorder="1" applyAlignment="1">
      <alignment horizontal="center" vertical="center" readingOrder="2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/>
    <xf numFmtId="2" fontId="2" fillId="0" borderId="14" xfId="0" applyNumberFormat="1" applyFont="1" applyBorder="1" applyAlignment="1"/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/>
    <xf numFmtId="2" fontId="4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/>
    <xf numFmtId="2" fontId="2" fillId="0" borderId="14" xfId="0" applyNumberFormat="1" applyFont="1" applyBorder="1" applyAlignment="1"/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/>
    <xf numFmtId="2" fontId="2" fillId="0" borderId="14" xfId="0" applyNumberFormat="1" applyFont="1" applyBorder="1" applyAlignment="1"/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/>
    <xf numFmtId="0" fontId="21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2" fontId="22" fillId="0" borderId="4" xfId="0" applyNumberFormat="1" applyFont="1" applyFill="1" applyBorder="1" applyAlignment="1">
      <alignment horizontal="center" vertical="center"/>
    </xf>
    <xf numFmtId="2" fontId="21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2" fontId="22" fillId="6" borderId="4" xfId="0" applyNumberFormat="1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/>
    </xf>
    <xf numFmtId="2" fontId="20" fillId="7" borderId="4" xfId="0" applyNumberFormat="1" applyFont="1" applyFill="1" applyBorder="1" applyAlignment="1">
      <alignment horizontal="center" vertical="center" readingOrder="2"/>
    </xf>
    <xf numFmtId="2" fontId="20" fillId="5" borderId="4" xfId="0" applyNumberFormat="1" applyFont="1" applyFill="1" applyBorder="1" applyAlignment="1">
      <alignment horizontal="center" vertical="center" readingOrder="2"/>
    </xf>
    <xf numFmtId="0" fontId="20" fillId="2" borderId="4" xfId="0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" vertical="center" readingOrder="2"/>
    </xf>
    <xf numFmtId="2" fontId="21" fillId="9" borderId="4" xfId="0" applyNumberFormat="1" applyFont="1" applyFill="1" applyBorder="1" applyAlignment="1">
      <alignment horizontal="center" vertical="center"/>
    </xf>
    <xf numFmtId="2" fontId="22" fillId="9" borderId="4" xfId="0" applyNumberFormat="1" applyFont="1" applyFill="1" applyBorder="1" applyAlignment="1">
      <alignment horizontal="center" vertical="center"/>
    </xf>
    <xf numFmtId="2" fontId="0" fillId="9" borderId="4" xfId="0" applyNumberFormat="1" applyFill="1" applyBorder="1" applyAlignment="1">
      <alignment horizontal="center"/>
    </xf>
    <xf numFmtId="0" fontId="21" fillId="9" borderId="4" xfId="0" applyFont="1" applyFill="1" applyBorder="1" applyAlignment="1">
      <alignment horizontal="center" vertical="center"/>
    </xf>
    <xf numFmtId="0" fontId="0" fillId="9" borderId="4" xfId="0" applyFill="1" applyBorder="1" applyAlignment="1">
      <alignment horizontal="center"/>
    </xf>
    <xf numFmtId="2" fontId="22" fillId="2" borderId="4" xfId="0" applyNumberFormat="1" applyFont="1" applyFill="1" applyBorder="1" applyAlignment="1">
      <alignment horizontal="center" vertical="center"/>
    </xf>
    <xf numFmtId="0" fontId="21" fillId="10" borderId="4" xfId="0" applyFont="1" applyFill="1" applyBorder="1" applyAlignment="1">
      <alignment horizontal="center" vertical="center"/>
    </xf>
    <xf numFmtId="2" fontId="22" fillId="10" borderId="4" xfId="0" applyNumberFormat="1" applyFont="1" applyFill="1" applyBorder="1" applyAlignment="1">
      <alignment horizontal="center" vertical="center"/>
    </xf>
    <xf numFmtId="2" fontId="0" fillId="10" borderId="4" xfId="0" applyNumberFormat="1" applyFill="1" applyBorder="1" applyAlignment="1">
      <alignment horizontal="center"/>
    </xf>
    <xf numFmtId="0" fontId="0" fillId="10" borderId="0" xfId="0" applyFill="1"/>
    <xf numFmtId="2" fontId="2" fillId="0" borderId="4" xfId="0" applyNumberFormat="1" applyFont="1" applyBorder="1"/>
    <xf numFmtId="0" fontId="20" fillId="11" borderId="4" xfId="0" applyFont="1" applyFill="1" applyBorder="1" applyAlignment="1">
      <alignment horizontal="center" vertical="center" readingOrder="2"/>
    </xf>
    <xf numFmtId="0" fontId="20" fillId="12" borderId="4" xfId="0" applyFont="1" applyFill="1" applyBorder="1" applyAlignment="1">
      <alignment horizontal="center" vertical="center" readingOrder="2"/>
    </xf>
    <xf numFmtId="0" fontId="20" fillId="13" borderId="4" xfId="0" applyFont="1" applyFill="1" applyBorder="1" applyAlignment="1">
      <alignment horizontal="center" vertical="center" readingOrder="2"/>
    </xf>
    <xf numFmtId="2" fontId="20" fillId="8" borderId="4" xfId="0" applyNumberFormat="1" applyFont="1" applyFill="1" applyBorder="1" applyAlignment="1">
      <alignment horizontal="center" vertical="center" readingOrder="2"/>
    </xf>
    <xf numFmtId="2" fontId="20" fillId="13" borderId="4" xfId="0" applyNumberFormat="1" applyFont="1" applyFill="1" applyBorder="1" applyAlignment="1">
      <alignment horizontal="center" vertical="center" readingOrder="2"/>
    </xf>
    <xf numFmtId="2" fontId="20" fillId="2" borderId="4" xfId="0" applyNumberFormat="1" applyFont="1" applyFill="1" applyBorder="1" applyAlignment="1">
      <alignment readingOrder="2"/>
    </xf>
    <xf numFmtId="2" fontId="20" fillId="11" borderId="4" xfId="0" applyNumberFormat="1" applyFont="1" applyFill="1" applyBorder="1" applyAlignment="1">
      <alignment horizontal="center" vertical="center" readingOrder="2"/>
    </xf>
    <xf numFmtId="2" fontId="20" fillId="9" borderId="4" xfId="0" applyNumberFormat="1" applyFont="1" applyFill="1" applyBorder="1" applyAlignment="1">
      <alignment horizontal="center" vertical="center" readingOrder="2"/>
    </xf>
    <xf numFmtId="2" fontId="20" fillId="16" borderId="4" xfId="0" applyNumberFormat="1" applyFont="1" applyFill="1" applyBorder="1" applyAlignment="1">
      <alignment horizontal="center" vertical="center" readingOrder="2"/>
    </xf>
    <xf numFmtId="0" fontId="20" fillId="16" borderId="4" xfId="0" applyFont="1" applyFill="1" applyBorder="1" applyAlignment="1">
      <alignment horizontal="center" vertical="center" readingOrder="2"/>
    </xf>
    <xf numFmtId="2" fontId="2" fillId="0" borderId="4" xfId="0" applyNumberFormat="1" applyFont="1" applyBorder="1"/>
    <xf numFmtId="0" fontId="17" fillId="0" borderId="4" xfId="0" applyFont="1" applyBorder="1" applyAlignment="1">
      <alignment horizontal="center" vertical="center" readingOrder="2"/>
    </xf>
    <xf numFmtId="2" fontId="17" fillId="0" borderId="4" xfId="0" applyNumberFormat="1" applyFont="1" applyBorder="1" applyAlignment="1">
      <alignment horizontal="center" vertical="center" readingOrder="2"/>
    </xf>
    <xf numFmtId="0" fontId="17" fillId="2" borderId="4" xfId="0" applyFont="1" applyFill="1" applyBorder="1" applyAlignment="1">
      <alignment horizontal="center" vertical="center" readingOrder="2"/>
    </xf>
    <xf numFmtId="0" fontId="17" fillId="3" borderId="4" xfId="0" applyFont="1" applyFill="1" applyBorder="1" applyAlignment="1">
      <alignment horizontal="center" vertical="center" readingOrder="2"/>
    </xf>
    <xf numFmtId="2" fontId="20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center" vertical="center"/>
    </xf>
    <xf numFmtId="2" fontId="20" fillId="0" borderId="14" xfId="0" applyNumberFormat="1" applyFont="1" applyBorder="1" applyAlignment="1">
      <alignment horizontal="center" vertical="center"/>
    </xf>
    <xf numFmtId="2" fontId="20" fillId="11" borderId="4" xfId="0" applyNumberFormat="1" applyFont="1" applyFill="1" applyBorder="1" applyAlignment="1">
      <alignment horizontal="center" vertical="center"/>
    </xf>
    <xf numFmtId="2" fontId="20" fillId="11" borderId="4" xfId="0" applyNumberFormat="1" applyFont="1" applyFill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center" vertical="center" wrapText="1" readingOrder="2"/>
    </xf>
    <xf numFmtId="2" fontId="20" fillId="0" borderId="15" xfId="0" applyNumberFormat="1" applyFont="1" applyBorder="1" applyAlignment="1">
      <alignment horizontal="center" vertical="center" readingOrder="2"/>
    </xf>
    <xf numFmtId="2" fontId="20" fillId="0" borderId="14" xfId="0" applyNumberFormat="1" applyFont="1" applyBorder="1" applyAlignment="1">
      <alignment horizontal="center" vertical="center" readingOrder="2"/>
    </xf>
    <xf numFmtId="2" fontId="20" fillId="5" borderId="4" xfId="0" applyNumberFormat="1" applyFont="1" applyFill="1" applyBorder="1" applyAlignment="1">
      <alignment horizontal="center" vertical="center"/>
    </xf>
    <xf numFmtId="2" fontId="20" fillId="5" borderId="4" xfId="0" applyNumberFormat="1" applyFont="1" applyFill="1" applyBorder="1" applyAlignment="1">
      <alignment horizontal="center" vertical="center" wrapText="1"/>
    </xf>
    <xf numFmtId="2" fontId="20" fillId="10" borderId="4" xfId="0" applyNumberFormat="1" applyFont="1" applyFill="1" applyBorder="1" applyAlignment="1">
      <alignment horizontal="center" vertical="center" readingOrder="2"/>
    </xf>
    <xf numFmtId="2" fontId="20" fillId="10" borderId="4" xfId="0" applyNumberFormat="1" applyFont="1" applyFill="1" applyBorder="1" applyAlignment="1">
      <alignment horizontal="center" vertical="center"/>
    </xf>
    <xf numFmtId="2" fontId="20" fillId="10" borderId="4" xfId="0" applyNumberFormat="1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readingOrder="2"/>
    </xf>
    <xf numFmtId="49" fontId="20" fillId="0" borderId="0" xfId="0" applyNumberFormat="1" applyFont="1" applyAlignment="1">
      <alignment horizontal="center" vertical="center" readingOrder="2"/>
    </xf>
    <xf numFmtId="0" fontId="20" fillId="10" borderId="4" xfId="0" applyFont="1" applyFill="1" applyBorder="1" applyAlignment="1">
      <alignment horizontal="center" vertical="center"/>
    </xf>
    <xf numFmtId="2" fontId="20" fillId="15" borderId="4" xfId="0" applyNumberFormat="1" applyFont="1" applyFill="1" applyBorder="1" applyAlignment="1">
      <alignment horizontal="center" vertical="center" readingOrder="2"/>
    </xf>
    <xf numFmtId="0" fontId="20" fillId="15" borderId="4" xfId="0" applyFont="1" applyFill="1" applyBorder="1" applyAlignment="1">
      <alignment horizontal="center" vertical="center" readingOrder="2"/>
    </xf>
    <xf numFmtId="2" fontId="20" fillId="14" borderId="4" xfId="0" applyNumberFormat="1" applyFont="1" applyFill="1" applyBorder="1" applyAlignment="1">
      <alignment horizontal="center" vertical="center" readingOrder="2"/>
    </xf>
    <xf numFmtId="2" fontId="20" fillId="15" borderId="4" xfId="0" applyNumberFormat="1" applyFont="1" applyFill="1" applyBorder="1" applyAlignment="1">
      <alignment horizontal="center" vertical="center"/>
    </xf>
    <xf numFmtId="2" fontId="20" fillId="15" borderId="4" xfId="0" applyNumberFormat="1" applyFont="1" applyFill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2" fontId="20" fillId="13" borderId="4" xfId="0" applyNumberFormat="1" applyFont="1" applyFill="1" applyBorder="1" applyAlignment="1">
      <alignment horizontal="center" vertical="center"/>
    </xf>
    <xf numFmtId="2" fontId="20" fillId="13" borderId="4" xfId="0" applyNumberFormat="1" applyFont="1" applyFill="1" applyBorder="1" applyAlignment="1">
      <alignment horizontal="center" vertical="center" wrapText="1"/>
    </xf>
    <xf numFmtId="2" fontId="20" fillId="0" borderId="17" xfId="0" applyNumberFormat="1" applyFont="1" applyBorder="1" applyAlignment="1">
      <alignment horizontal="center" vertical="center"/>
    </xf>
    <xf numFmtId="2" fontId="20" fillId="0" borderId="17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9" fontId="20" fillId="8" borderId="4" xfId="0" applyNumberFormat="1" applyFont="1" applyFill="1" applyBorder="1" applyAlignment="1">
      <alignment horizontal="center" vertical="center" readingOrder="2"/>
    </xf>
    <xf numFmtId="2" fontId="20" fillId="8" borderId="17" xfId="0" applyNumberFormat="1" applyFont="1" applyFill="1" applyBorder="1" applyAlignment="1">
      <alignment horizontal="center" vertical="center" readingOrder="2"/>
    </xf>
    <xf numFmtId="2" fontId="20" fillId="8" borderId="17" xfId="0" applyNumberFormat="1" applyFont="1" applyFill="1" applyBorder="1" applyAlignment="1">
      <alignment horizontal="center" vertical="center" wrapText="1" readingOrder="2"/>
    </xf>
    <xf numFmtId="0" fontId="20" fillId="8" borderId="17" xfId="0" applyFont="1" applyFill="1" applyBorder="1" applyAlignment="1">
      <alignment horizontal="center" vertical="center" readingOrder="2"/>
    </xf>
    <xf numFmtId="2" fontId="20" fillId="12" borderId="4" xfId="0" applyNumberFormat="1" applyFont="1" applyFill="1" applyBorder="1" applyAlignment="1">
      <alignment horizontal="center" vertical="center" readingOrder="2"/>
    </xf>
    <xf numFmtId="2" fontId="2" fillId="0" borderId="4" xfId="0" applyNumberFormat="1" applyFont="1" applyBorder="1"/>
    <xf numFmtId="2" fontId="20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horizontal="center" vertical="center" wrapText="1"/>
    </xf>
    <xf numFmtId="2" fontId="20" fillId="0" borderId="17" xfId="0" applyNumberFormat="1" applyFont="1" applyBorder="1" applyAlignment="1">
      <alignment horizontal="center" vertical="center"/>
    </xf>
    <xf numFmtId="2" fontId="20" fillId="0" borderId="17" xfId="0" applyNumberFormat="1" applyFont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center" vertical="center"/>
    </xf>
    <xf numFmtId="2" fontId="20" fillId="0" borderId="14" xfId="0" applyNumberFormat="1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/>
    </xf>
    <xf numFmtId="2" fontId="2" fillId="0" borderId="15" xfId="0" applyNumberFormat="1" applyFont="1" applyBorder="1" applyAlignment="1"/>
    <xf numFmtId="2" fontId="2" fillId="0" borderId="14" xfId="0" applyNumberFormat="1" applyFont="1" applyBorder="1" applyAlignment="1"/>
    <xf numFmtId="2" fontId="2" fillId="0" borderId="1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0" fillId="17" borderId="4" xfId="0" applyNumberFormat="1" applyFont="1" applyFill="1" applyBorder="1" applyAlignment="1">
      <alignment horizontal="center" vertical="center" readingOrder="2"/>
    </xf>
    <xf numFmtId="0" fontId="20" fillId="0" borderId="4" xfId="0" applyNumberFormat="1" applyFont="1" applyBorder="1" applyAlignment="1">
      <alignment horizontal="center" vertical="center" readingOrder="2"/>
    </xf>
    <xf numFmtId="0" fontId="0" fillId="6" borderId="0" xfId="0" applyFill="1"/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 wrapText="1"/>
    </xf>
    <xf numFmtId="2" fontId="2" fillId="0" borderId="0" xfId="1" applyNumberFormat="1" applyFont="1" applyBorder="1" applyAlignment="1">
      <alignment horizontal="center" vertical="center" wrapText="1"/>
    </xf>
    <xf numFmtId="2" fontId="2" fillId="0" borderId="6" xfId="1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2" fontId="2" fillId="0" borderId="5" xfId="1" applyNumberFormat="1" applyFont="1" applyBorder="1" applyAlignment="1">
      <alignment horizontal="center" vertical="center"/>
    </xf>
    <xf numFmtId="2" fontId="2" fillId="0" borderId="8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/>
    </xf>
    <xf numFmtId="2" fontId="4" fillId="0" borderId="4" xfId="1" applyNumberFormat="1" applyFont="1" applyBorder="1" applyAlignment="1">
      <alignment horizontal="center"/>
    </xf>
    <xf numFmtId="2" fontId="2" fillId="0" borderId="13" xfId="1" applyNumberFormat="1" applyFont="1" applyBorder="1" applyAlignment="1">
      <alignment horizontal="center" vertical="center"/>
    </xf>
    <xf numFmtId="2" fontId="2" fillId="0" borderId="9" xfId="1" applyNumberFormat="1" applyFont="1" applyBorder="1" applyAlignment="1">
      <alignment horizontal="center" vertical="center"/>
    </xf>
    <xf numFmtId="2" fontId="2" fillId="0" borderId="14" xfId="1" applyNumberFormat="1" applyFont="1" applyBorder="1" applyAlignment="1">
      <alignment horizontal="center" vertical="center"/>
    </xf>
    <xf numFmtId="2" fontId="2" fillId="0" borderId="3" xfId="1" applyNumberFormat="1" applyFont="1" applyBorder="1" applyAlignment="1">
      <alignment horizontal="center"/>
    </xf>
    <xf numFmtId="2" fontId="2" fillId="0" borderId="11" xfId="1" applyNumberFormat="1" applyFont="1" applyBorder="1" applyAlignment="1">
      <alignment horizontal="center" wrapText="1"/>
    </xf>
    <xf numFmtId="2" fontId="2" fillId="0" borderId="12" xfId="1" applyNumberFormat="1" applyFont="1" applyBorder="1" applyAlignment="1">
      <alignment horizontal="center" wrapText="1"/>
    </xf>
    <xf numFmtId="2" fontId="2" fillId="0" borderId="10" xfId="1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2" fontId="2" fillId="0" borderId="8" xfId="1" applyNumberFormat="1" applyFont="1" applyBorder="1" applyAlignment="1">
      <alignment horizontal="center"/>
    </xf>
    <xf numFmtId="2" fontId="2" fillId="0" borderId="10" xfId="1" applyNumberFormat="1" applyFont="1" applyBorder="1" applyAlignment="1">
      <alignment horizontal="center" wrapText="1"/>
    </xf>
    <xf numFmtId="2" fontId="2" fillId="0" borderId="0" xfId="1" applyNumberFormat="1" applyFont="1" applyBorder="1" applyAlignment="1">
      <alignment horizontal="center" wrapText="1"/>
    </xf>
    <xf numFmtId="2" fontId="2" fillId="0" borderId="8" xfId="1" applyNumberFormat="1" applyFont="1" applyBorder="1"/>
    <xf numFmtId="2" fontId="2" fillId="0" borderId="15" xfId="1" applyNumberFormat="1" applyFont="1" applyBorder="1" applyAlignment="1">
      <alignment horizontal="center"/>
    </xf>
    <xf numFmtId="2" fontId="2" fillId="0" borderId="9" xfId="1" applyNumberFormat="1" applyFont="1" applyBorder="1" applyAlignment="1">
      <alignment horizontal="center"/>
    </xf>
    <xf numFmtId="2" fontId="2" fillId="0" borderId="14" xfId="1" applyNumberFormat="1" applyFont="1" applyBorder="1" applyAlignment="1">
      <alignment horizontal="center"/>
    </xf>
    <xf numFmtId="2" fontId="4" fillId="0" borderId="15" xfId="1" applyNumberFormat="1" applyFont="1" applyBorder="1" applyAlignment="1">
      <alignment horizontal="center"/>
    </xf>
    <xf numFmtId="2" fontId="4" fillId="0" borderId="9" xfId="1" applyNumberFormat="1" applyFont="1" applyBorder="1" applyAlignment="1">
      <alignment horizontal="center"/>
    </xf>
    <xf numFmtId="2" fontId="4" fillId="0" borderId="16" xfId="1" applyNumberFormat="1" applyFont="1" applyBorder="1" applyAlignment="1">
      <alignment horizontal="center"/>
    </xf>
    <xf numFmtId="2" fontId="2" fillId="0" borderId="13" xfId="1" applyNumberFormat="1" applyFont="1" applyBorder="1" applyAlignment="1">
      <alignment horizontal="center"/>
    </xf>
    <xf numFmtId="2" fontId="2" fillId="0" borderId="16" xfId="1" applyNumberFormat="1" applyFont="1" applyBorder="1" applyAlignment="1">
      <alignment horizontal="center"/>
    </xf>
    <xf numFmtId="2" fontId="2" fillId="0" borderId="9" xfId="1" applyNumberFormat="1" applyFont="1" applyBorder="1" applyAlignment="1">
      <alignment horizontal="center" wrapText="1"/>
    </xf>
    <xf numFmtId="2" fontId="2" fillId="0" borderId="16" xfId="1" applyNumberFormat="1" applyFont="1" applyBorder="1" applyAlignment="1">
      <alignment horizontal="center" wrapText="1"/>
    </xf>
    <xf numFmtId="2" fontId="2" fillId="0" borderId="13" xfId="1" applyNumberFormat="1" applyFont="1" applyBorder="1" applyAlignment="1">
      <alignment horizontal="center" wrapText="1"/>
    </xf>
    <xf numFmtId="2" fontId="2" fillId="0" borderId="12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18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/>
    <xf numFmtId="2" fontId="2" fillId="0" borderId="9" xfId="0" applyNumberFormat="1" applyFont="1" applyBorder="1" applyAlignment="1"/>
    <xf numFmtId="2" fontId="2" fillId="0" borderId="14" xfId="0" applyNumberFormat="1" applyFont="1" applyBorder="1" applyAlignment="1"/>
    <xf numFmtId="2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2" fillId="0" borderId="17" xfId="0" applyNumberFormat="1" applyFont="1" applyBorder="1" applyAlignment="1">
      <alignment vertical="center"/>
    </xf>
    <xf numFmtId="2" fontId="2" fillId="0" borderId="7" xfId="0" applyNumberFormat="1" applyFont="1" applyBorder="1" applyAlignment="1">
      <alignment vertical="center"/>
    </xf>
    <xf numFmtId="2" fontId="2" fillId="0" borderId="15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center" vertical="center"/>
    </xf>
    <xf numFmtId="2" fontId="20" fillId="0" borderId="4" xfId="0" applyNumberFormat="1" applyFont="1" applyBorder="1" applyAlignment="1">
      <alignment horizontal="center" vertical="center" wrapText="1"/>
    </xf>
    <xf numFmtId="2" fontId="20" fillId="0" borderId="17" xfId="0" applyNumberFormat="1" applyFont="1" applyBorder="1" applyAlignment="1">
      <alignment horizontal="center" vertical="center"/>
    </xf>
    <xf numFmtId="2" fontId="20" fillId="0" borderId="7" xfId="0" applyNumberFormat="1" applyFont="1" applyBorder="1" applyAlignment="1">
      <alignment horizontal="center" vertical="center"/>
    </xf>
    <xf numFmtId="2" fontId="20" fillId="0" borderId="17" xfId="0" applyNumberFormat="1" applyFont="1" applyBorder="1" applyAlignment="1">
      <alignment horizontal="center" vertical="center" wrapText="1"/>
    </xf>
    <xf numFmtId="2" fontId="20" fillId="0" borderId="7" xfId="0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center" vertical="center"/>
    </xf>
    <xf numFmtId="2" fontId="20" fillId="0" borderId="14" xfId="0" applyNumberFormat="1" applyFont="1" applyBorder="1" applyAlignment="1">
      <alignment horizontal="center" vertical="center"/>
    </xf>
    <xf numFmtId="2" fontId="20" fillId="0" borderId="18" xfId="0" applyNumberFormat="1" applyFont="1" applyBorder="1" applyAlignment="1">
      <alignment horizontal="center" vertical="center"/>
    </xf>
    <xf numFmtId="2" fontId="20" fillId="0" borderId="18" xfId="0" applyNumberFormat="1" applyFont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center" vertical="center" wrapText="1"/>
    </xf>
    <xf numFmtId="2" fontId="20" fillId="0" borderId="15" xfId="0" applyNumberFormat="1" applyFont="1" applyBorder="1" applyAlignment="1">
      <alignment horizontal="center" vertical="center" wrapText="1"/>
    </xf>
    <xf numFmtId="2" fontId="2" fillId="6" borderId="4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CCCC00"/>
      <color rgb="FF00FF00"/>
      <color rgb="FF99FF33"/>
      <color rgb="FFFF0066"/>
      <color rgb="FFEB476E"/>
      <color rgb="FF0066FF"/>
    </mru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d\Desktop\&#1581;&#1610;&#1583;&#1585;2018\&#1605;&#1585;&#1578;&#1576;&#1575;&#1578;%20&#1608;&#1590;&#1585;&#1610;&#1576;&#1577;%20&#1575;&#1604;&#1603;&#1575;&#1583;&#1585;%20&#1575;&#1604;&#1593;&#1575;&#160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ظهر الإستمارة"/>
      <sheetName val="ضريبة الكادر العام"/>
      <sheetName val="مرتبات"/>
    </sheetNames>
    <sheetDataSet>
      <sheetData sheetId="0"/>
      <sheetData sheetId="1">
        <row r="3">
          <cell r="J3">
            <v>-0.38</v>
          </cell>
          <cell r="M3">
            <v>0</v>
          </cell>
        </row>
      </sheetData>
      <sheetData sheetId="2">
        <row r="4">
          <cell r="B4">
            <v>0</v>
          </cell>
          <cell r="C4">
            <v>0</v>
          </cell>
          <cell r="G4">
            <v>0</v>
          </cell>
          <cell r="I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</row>
        <row r="5">
          <cell r="B5">
            <v>0</v>
          </cell>
          <cell r="G5">
            <v>0</v>
          </cell>
          <cell r="I5">
            <v>0</v>
          </cell>
          <cell r="W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</row>
        <row r="6">
          <cell r="B6">
            <v>0</v>
          </cell>
          <cell r="G6">
            <v>0</v>
          </cell>
          <cell r="I6">
            <v>0</v>
          </cell>
          <cell r="W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</row>
        <row r="7">
          <cell r="B7">
            <v>0</v>
          </cell>
          <cell r="G7">
            <v>0</v>
          </cell>
          <cell r="I7">
            <v>0</v>
          </cell>
          <cell r="W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</row>
        <row r="8">
          <cell r="B8">
            <v>0</v>
          </cell>
          <cell r="G8">
            <v>0</v>
          </cell>
          <cell r="I8">
            <v>0</v>
          </cell>
          <cell r="W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</row>
        <row r="9">
          <cell r="B9">
            <v>0</v>
          </cell>
          <cell r="G9">
            <v>0</v>
          </cell>
          <cell r="I9">
            <v>0</v>
          </cell>
          <cell r="W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</row>
        <row r="10">
          <cell r="B10">
            <v>0</v>
          </cell>
          <cell r="G10">
            <v>0</v>
          </cell>
          <cell r="I10">
            <v>0</v>
          </cell>
          <cell r="W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</row>
        <row r="11">
          <cell r="B11">
            <v>0</v>
          </cell>
          <cell r="G11">
            <v>0</v>
          </cell>
          <cell r="I11">
            <v>0</v>
          </cell>
          <cell r="W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</row>
        <row r="12">
          <cell r="B12">
            <v>0</v>
          </cell>
          <cell r="G12">
            <v>0</v>
          </cell>
          <cell r="I12">
            <v>0</v>
          </cell>
          <cell r="W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B13">
            <v>0</v>
          </cell>
          <cell r="G13">
            <v>0</v>
          </cell>
          <cell r="I13">
            <v>0</v>
          </cell>
          <cell r="W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</row>
        <row r="14">
          <cell r="B14">
            <v>0</v>
          </cell>
          <cell r="G14">
            <v>0</v>
          </cell>
          <cell r="I14">
            <v>0</v>
          </cell>
          <cell r="W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B15">
            <v>0</v>
          </cell>
          <cell r="G15">
            <v>0</v>
          </cell>
          <cell r="I15">
            <v>0</v>
          </cell>
          <cell r="W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B16">
            <v>0</v>
          </cell>
          <cell r="G16">
            <v>0</v>
          </cell>
          <cell r="I16">
            <v>0</v>
          </cell>
          <cell r="W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B17">
            <v>0</v>
          </cell>
          <cell r="G17">
            <v>0</v>
          </cell>
          <cell r="I17">
            <v>0</v>
          </cell>
          <cell r="W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B18">
            <v>0</v>
          </cell>
          <cell r="G18">
            <v>0</v>
          </cell>
          <cell r="I18">
            <v>0</v>
          </cell>
          <cell r="W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B19">
            <v>0</v>
          </cell>
          <cell r="G19">
            <v>0</v>
          </cell>
          <cell r="I19">
            <v>0</v>
          </cell>
          <cell r="W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B20">
            <v>0</v>
          </cell>
          <cell r="G20">
            <v>0</v>
          </cell>
          <cell r="I20">
            <v>0</v>
          </cell>
          <cell r="W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B21">
            <v>0</v>
          </cell>
          <cell r="G21">
            <v>0</v>
          </cell>
          <cell r="I21">
            <v>0</v>
          </cell>
          <cell r="W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B22">
            <v>0</v>
          </cell>
          <cell r="G22">
            <v>0</v>
          </cell>
          <cell r="I22">
            <v>0</v>
          </cell>
          <cell r="W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B23">
            <v>0</v>
          </cell>
          <cell r="G23">
            <v>0</v>
          </cell>
          <cell r="I23">
            <v>0</v>
          </cell>
          <cell r="W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B24">
            <v>0</v>
          </cell>
          <cell r="G24">
            <v>0</v>
          </cell>
          <cell r="I24">
            <v>0</v>
          </cell>
          <cell r="W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B25">
            <v>0</v>
          </cell>
          <cell r="G25">
            <v>0</v>
          </cell>
          <cell r="I25">
            <v>0</v>
          </cell>
          <cell r="W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B26">
            <v>0</v>
          </cell>
          <cell r="G26">
            <v>0</v>
          </cell>
          <cell r="I26">
            <v>0</v>
          </cell>
          <cell r="W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B27">
            <v>0</v>
          </cell>
          <cell r="G27">
            <v>0</v>
          </cell>
          <cell r="I27">
            <v>0</v>
          </cell>
          <cell r="W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B28">
            <v>0</v>
          </cell>
          <cell r="G28">
            <v>0</v>
          </cell>
          <cell r="I28">
            <v>0</v>
          </cell>
          <cell r="W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B29">
            <v>0</v>
          </cell>
          <cell r="G29">
            <v>0</v>
          </cell>
          <cell r="I29">
            <v>0</v>
          </cell>
          <cell r="W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B30">
            <v>0</v>
          </cell>
          <cell r="G30">
            <v>0</v>
          </cell>
          <cell r="I30">
            <v>0</v>
          </cell>
          <cell r="W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B31">
            <v>0</v>
          </cell>
          <cell r="G31">
            <v>0</v>
          </cell>
          <cell r="I31">
            <v>0</v>
          </cell>
          <cell r="W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B32">
            <v>0</v>
          </cell>
          <cell r="G32">
            <v>0</v>
          </cell>
          <cell r="I32">
            <v>0</v>
          </cell>
          <cell r="W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B33">
            <v>0</v>
          </cell>
          <cell r="G33">
            <v>0</v>
          </cell>
          <cell r="I33">
            <v>0</v>
          </cell>
          <cell r="W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B34">
            <v>0</v>
          </cell>
          <cell r="G34">
            <v>0</v>
          </cell>
          <cell r="I34">
            <v>0</v>
          </cell>
          <cell r="W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B35">
            <v>0</v>
          </cell>
          <cell r="G35">
            <v>0</v>
          </cell>
          <cell r="I35">
            <v>0</v>
          </cell>
          <cell r="W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B36">
            <v>0</v>
          </cell>
          <cell r="G36">
            <v>0</v>
          </cell>
          <cell r="I36">
            <v>0</v>
          </cell>
          <cell r="W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B37">
            <v>0</v>
          </cell>
          <cell r="G37">
            <v>0</v>
          </cell>
          <cell r="I37">
            <v>0</v>
          </cell>
          <cell r="W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B38">
            <v>0</v>
          </cell>
          <cell r="G38">
            <v>0</v>
          </cell>
          <cell r="I38">
            <v>0</v>
          </cell>
          <cell r="W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B39">
            <v>0</v>
          </cell>
          <cell r="G39">
            <v>0</v>
          </cell>
          <cell r="I39">
            <v>0</v>
          </cell>
          <cell r="W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B40">
            <v>0</v>
          </cell>
          <cell r="G40">
            <v>0</v>
          </cell>
          <cell r="I40">
            <v>0</v>
          </cell>
          <cell r="W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B41">
            <v>0</v>
          </cell>
          <cell r="G41">
            <v>0</v>
          </cell>
          <cell r="I41">
            <v>0</v>
          </cell>
          <cell r="W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B42">
            <v>0</v>
          </cell>
          <cell r="G42">
            <v>0</v>
          </cell>
          <cell r="I42">
            <v>0</v>
          </cell>
          <cell r="W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B43">
            <v>0</v>
          </cell>
          <cell r="G43">
            <v>0</v>
          </cell>
          <cell r="I43">
            <v>0</v>
          </cell>
          <cell r="W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</row>
        <row r="44">
          <cell r="B44">
            <v>0</v>
          </cell>
          <cell r="G44">
            <v>0</v>
          </cell>
          <cell r="I44">
            <v>0</v>
          </cell>
          <cell r="W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</row>
        <row r="45">
          <cell r="B45">
            <v>0</v>
          </cell>
          <cell r="G45">
            <v>0</v>
          </cell>
          <cell r="I45">
            <v>0</v>
          </cell>
          <cell r="W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B46">
            <v>0</v>
          </cell>
          <cell r="G46">
            <v>0</v>
          </cell>
          <cell r="I46">
            <v>0</v>
          </cell>
          <cell r="W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</row>
        <row r="47">
          <cell r="B47">
            <v>0</v>
          </cell>
          <cell r="G47">
            <v>0</v>
          </cell>
          <cell r="I47">
            <v>0</v>
          </cell>
          <cell r="W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B48">
            <v>0</v>
          </cell>
          <cell r="G48">
            <v>0</v>
          </cell>
          <cell r="I48">
            <v>0</v>
          </cell>
          <cell r="W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</row>
        <row r="49">
          <cell r="B49">
            <v>0</v>
          </cell>
          <cell r="G49">
            <v>0</v>
          </cell>
          <cell r="I49">
            <v>0</v>
          </cell>
          <cell r="W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B50">
            <v>0</v>
          </cell>
          <cell r="G50">
            <v>0</v>
          </cell>
          <cell r="I50">
            <v>0</v>
          </cell>
          <cell r="W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</row>
        <row r="51">
          <cell r="B51">
            <v>0</v>
          </cell>
          <cell r="G51">
            <v>0</v>
          </cell>
          <cell r="I51">
            <v>0</v>
          </cell>
          <cell r="W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</row>
        <row r="52">
          <cell r="B52">
            <v>0</v>
          </cell>
          <cell r="G52">
            <v>0</v>
          </cell>
          <cell r="I52">
            <v>0</v>
          </cell>
          <cell r="W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B53">
            <v>0</v>
          </cell>
          <cell r="G53">
            <v>0</v>
          </cell>
          <cell r="I53">
            <v>0</v>
          </cell>
          <cell r="W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B54">
            <v>0</v>
          </cell>
          <cell r="G54">
            <v>0</v>
          </cell>
          <cell r="I54">
            <v>0</v>
          </cell>
          <cell r="W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</row>
        <row r="55">
          <cell r="B55">
            <v>0</v>
          </cell>
          <cell r="G55">
            <v>0</v>
          </cell>
          <cell r="I55">
            <v>0</v>
          </cell>
          <cell r="W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</row>
        <row r="56">
          <cell r="B56">
            <v>0</v>
          </cell>
          <cell r="G56">
            <v>0</v>
          </cell>
          <cell r="I56">
            <v>0</v>
          </cell>
          <cell r="W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</row>
        <row r="57">
          <cell r="B57">
            <v>0</v>
          </cell>
          <cell r="G57">
            <v>0</v>
          </cell>
          <cell r="I57">
            <v>0</v>
          </cell>
          <cell r="W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B58">
            <v>0</v>
          </cell>
          <cell r="G58">
            <v>0</v>
          </cell>
          <cell r="I58">
            <v>0</v>
          </cell>
          <cell r="W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</row>
        <row r="59">
          <cell r="B59">
            <v>0</v>
          </cell>
          <cell r="G59">
            <v>0</v>
          </cell>
          <cell r="I59">
            <v>0</v>
          </cell>
          <cell r="W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B60">
            <v>0</v>
          </cell>
          <cell r="G60">
            <v>0</v>
          </cell>
          <cell r="I60">
            <v>0</v>
          </cell>
          <cell r="W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</row>
        <row r="61">
          <cell r="B61">
            <v>0</v>
          </cell>
          <cell r="G61">
            <v>0</v>
          </cell>
          <cell r="I61">
            <v>0</v>
          </cell>
          <cell r="W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</row>
        <row r="62">
          <cell r="B62">
            <v>0</v>
          </cell>
          <cell r="G62">
            <v>0</v>
          </cell>
          <cell r="I62">
            <v>0</v>
          </cell>
          <cell r="W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</row>
        <row r="63">
          <cell r="B63">
            <v>0</v>
          </cell>
          <cell r="G63">
            <v>0</v>
          </cell>
          <cell r="I63">
            <v>0</v>
          </cell>
          <cell r="W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M639"/>
  <sheetViews>
    <sheetView rightToLeft="1" topLeftCell="AX4" workbookViewId="0">
      <selection activeCell="BH7" sqref="BH7"/>
    </sheetView>
  </sheetViews>
  <sheetFormatPr defaultColWidth="9" defaultRowHeight="15"/>
  <cols>
    <col min="1" max="1" width="5.140625" style="2" customWidth="1"/>
    <col min="2" max="2" width="10.42578125" style="2" customWidth="1"/>
    <col min="3" max="3" width="9.140625" style="2" customWidth="1"/>
    <col min="4" max="4" width="10.140625" style="2" customWidth="1"/>
    <col min="5" max="5" width="9.42578125" style="2" customWidth="1"/>
    <col min="6" max="6" width="10.140625" style="2" customWidth="1"/>
    <col min="7" max="7" width="9" style="2" customWidth="1"/>
    <col min="8" max="8" width="9.140625" style="2" customWidth="1"/>
    <col min="9" max="9" width="12.5703125" style="2" customWidth="1"/>
    <col min="10" max="10" width="8.7109375" style="2" customWidth="1"/>
    <col min="11" max="11" width="9" style="2"/>
    <col min="12" max="13" width="6.85546875" style="2" customWidth="1"/>
    <col min="14" max="14" width="7.7109375" style="2" customWidth="1"/>
    <col min="15" max="15" width="9.42578125" style="2" customWidth="1"/>
    <col min="16" max="16" width="6.5703125" style="7" customWidth="1"/>
    <col min="17" max="17" width="8.42578125" style="2" customWidth="1"/>
    <col min="18" max="18" width="8" style="2" customWidth="1"/>
    <col min="19" max="19" width="8.42578125" style="2" customWidth="1"/>
    <col min="20" max="20" width="10.5703125" style="2" customWidth="1"/>
    <col min="21" max="21" width="2.42578125" style="2" hidden="1" customWidth="1"/>
    <col min="22" max="22" width="12.7109375" style="2" customWidth="1"/>
    <col min="23" max="23" width="11" style="2" customWidth="1"/>
    <col min="24" max="24" width="9.140625" style="2" customWidth="1"/>
    <col min="25" max="25" width="11.7109375" style="2" customWidth="1"/>
    <col min="26" max="26" width="8.85546875" style="2" customWidth="1"/>
    <col min="27" max="27" width="7.42578125" style="2" customWidth="1"/>
    <col min="28" max="28" width="7" style="2" customWidth="1"/>
    <col min="29" max="29" width="7.140625" style="2" customWidth="1"/>
    <col min="30" max="30" width="7.85546875" style="2" customWidth="1"/>
    <col min="31" max="31" width="7.42578125" style="2" customWidth="1"/>
    <col min="32" max="32" width="7" style="2" customWidth="1"/>
    <col min="33" max="33" width="7.5703125" style="2" customWidth="1"/>
    <col min="34" max="34" width="6.85546875" style="2" customWidth="1"/>
    <col min="35" max="35" width="7.140625" style="2" customWidth="1"/>
    <col min="36" max="36" width="7.85546875" style="2" customWidth="1"/>
    <col min="37" max="37" width="8.140625" style="2" customWidth="1"/>
    <col min="38" max="39" width="5.85546875" style="2" customWidth="1"/>
    <col min="40" max="40" width="6.5703125" style="2" customWidth="1"/>
    <col min="41" max="41" width="0.140625" style="2" customWidth="1"/>
    <col min="42" max="42" width="9" style="2" hidden="1" customWidth="1"/>
    <col min="43" max="43" width="4.42578125" style="2" customWidth="1"/>
    <col min="44" max="44" width="5.42578125" style="2" customWidth="1"/>
    <col min="45" max="45" width="6.140625" style="2" customWidth="1"/>
    <col min="46" max="46" width="2.5703125" style="2" hidden="1" customWidth="1"/>
    <col min="47" max="48" width="6.5703125" style="2" customWidth="1"/>
    <col min="49" max="49" width="4.7109375" style="2" customWidth="1"/>
    <col min="50" max="50" width="7" style="2" customWidth="1"/>
    <col min="51" max="52" width="7.140625" style="2" customWidth="1"/>
    <col min="53" max="53" width="9.42578125" style="2" customWidth="1"/>
    <col min="54" max="54" width="7.42578125" style="2" customWidth="1"/>
    <col min="55" max="55" width="13.5703125" style="2" customWidth="1"/>
    <col min="56" max="56" width="5.7109375" style="2" customWidth="1"/>
    <col min="57" max="57" width="7.42578125" style="2" customWidth="1"/>
    <col min="58" max="58" width="6.140625" style="2" customWidth="1"/>
    <col min="59" max="59" width="5.42578125" style="2" customWidth="1"/>
    <col min="60" max="60" width="11.5703125" style="2" customWidth="1"/>
    <col min="61" max="61" width="9.5703125" style="2" customWidth="1"/>
    <col min="62" max="62" width="35.42578125" style="2" customWidth="1"/>
    <col min="63" max="63" width="10.5703125" style="7" customWidth="1"/>
    <col min="64" max="64" width="8.140625" style="2" customWidth="1"/>
    <col min="65" max="65" width="8.42578125" style="2" customWidth="1"/>
    <col min="66" max="16384" width="9" style="2"/>
  </cols>
  <sheetData>
    <row r="3" spans="1:65" s="4" customFormat="1">
      <c r="P3" s="12"/>
      <c r="BK3" s="12"/>
    </row>
    <row r="4" spans="1:65" s="4" customFormat="1">
      <c r="A4" s="71" t="s">
        <v>112</v>
      </c>
      <c r="B4" s="354" t="s">
        <v>114</v>
      </c>
      <c r="C4" s="359"/>
      <c r="D4" s="359"/>
      <c r="E4" s="359"/>
      <c r="F4" s="359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  <c r="R4" s="359"/>
      <c r="S4" s="359"/>
      <c r="T4" s="359"/>
      <c r="U4" s="359"/>
      <c r="V4" s="359"/>
      <c r="W4" s="359"/>
      <c r="X4" s="359"/>
      <c r="Y4" s="353" t="s">
        <v>113</v>
      </c>
      <c r="Z4" s="357" t="s">
        <v>111</v>
      </c>
      <c r="AA4" s="357"/>
      <c r="AB4" s="357"/>
      <c r="AC4" s="357"/>
      <c r="AD4" s="357"/>
      <c r="AE4" s="357"/>
      <c r="AF4" s="357"/>
      <c r="AG4" s="357"/>
      <c r="AH4" s="357"/>
      <c r="AI4" s="357"/>
      <c r="AJ4" s="357"/>
      <c r="AK4" s="357"/>
      <c r="AL4" s="357"/>
      <c r="AM4" s="357"/>
      <c r="AN4" s="357"/>
      <c r="AO4" s="357"/>
      <c r="AP4" s="357"/>
      <c r="AQ4" s="357"/>
      <c r="AR4" s="357"/>
      <c r="AS4" s="357"/>
      <c r="AT4" s="357"/>
      <c r="AU4" s="357"/>
      <c r="AV4" s="357"/>
      <c r="AW4" s="357"/>
      <c r="AX4" s="357"/>
      <c r="AY4" s="357"/>
      <c r="AZ4" s="357"/>
      <c r="BA4" s="357"/>
      <c r="BB4" s="357"/>
      <c r="BC4" s="357"/>
      <c r="BD4" s="357"/>
      <c r="BE4" s="357"/>
      <c r="BF4" s="357"/>
      <c r="BG4" s="357"/>
      <c r="BH4" s="353" t="s">
        <v>117</v>
      </c>
      <c r="BI4" s="357" t="s">
        <v>48</v>
      </c>
      <c r="BJ4" s="357" t="s">
        <v>118</v>
      </c>
      <c r="BK4" s="353" t="s">
        <v>119</v>
      </c>
      <c r="BL4" s="353" t="s">
        <v>120</v>
      </c>
      <c r="BM4" s="353" t="s">
        <v>121</v>
      </c>
    </row>
    <row r="5" spans="1:65" s="4" customFormat="1" ht="33.75" customHeight="1">
      <c r="A5" s="8"/>
      <c r="B5" s="354" t="s">
        <v>0</v>
      </c>
      <c r="C5" s="354"/>
      <c r="D5" s="354"/>
      <c r="E5" s="354"/>
      <c r="F5" s="354"/>
      <c r="G5" s="72" t="s">
        <v>6</v>
      </c>
      <c r="H5" s="72"/>
      <c r="I5" s="72"/>
      <c r="J5" s="355" t="s">
        <v>110</v>
      </c>
      <c r="K5" s="355"/>
      <c r="L5" s="355"/>
      <c r="M5" s="355"/>
      <c r="N5" s="355"/>
      <c r="O5" s="355"/>
      <c r="P5" s="355"/>
      <c r="Q5" s="355"/>
      <c r="R5" s="355"/>
      <c r="S5" s="355"/>
      <c r="T5" s="132"/>
      <c r="U5" s="354" t="s">
        <v>18</v>
      </c>
      <c r="V5" s="354"/>
      <c r="W5" s="354"/>
      <c r="X5" s="132" t="s">
        <v>22</v>
      </c>
      <c r="Y5" s="353"/>
      <c r="Z5" s="354" t="s">
        <v>23</v>
      </c>
      <c r="AA5" s="354"/>
      <c r="AB5" s="354"/>
      <c r="AC5" s="354"/>
      <c r="AD5" s="354"/>
      <c r="AE5" s="354"/>
      <c r="AF5" s="354"/>
      <c r="AG5" s="354" t="s">
        <v>30</v>
      </c>
      <c r="AH5" s="354"/>
      <c r="AI5" s="354"/>
      <c r="AJ5" s="354"/>
      <c r="AK5" s="354"/>
      <c r="AL5" s="355" t="s">
        <v>34</v>
      </c>
      <c r="AM5" s="355"/>
      <c r="AN5" s="355"/>
      <c r="AO5" s="355"/>
      <c r="AP5" s="355"/>
      <c r="AQ5" s="355"/>
      <c r="AR5" s="353" t="s">
        <v>35</v>
      </c>
      <c r="AS5" s="353"/>
      <c r="AT5" s="130"/>
      <c r="AU5" s="130"/>
      <c r="AV5" s="72"/>
      <c r="AW5" s="354" t="s">
        <v>38</v>
      </c>
      <c r="AX5" s="356"/>
      <c r="AY5" s="354" t="s">
        <v>39</v>
      </c>
      <c r="AZ5" s="354"/>
      <c r="BA5" s="354"/>
      <c r="BB5" s="354"/>
      <c r="BC5" s="354"/>
      <c r="BD5" s="354"/>
      <c r="BE5" s="354"/>
      <c r="BF5" s="132"/>
      <c r="BG5" s="132"/>
      <c r="BH5" s="353"/>
      <c r="BI5" s="357"/>
      <c r="BJ5" s="357"/>
      <c r="BK5" s="353"/>
      <c r="BL5" s="353"/>
      <c r="BM5" s="353"/>
    </row>
    <row r="6" spans="1:65" s="4" customFormat="1" ht="51">
      <c r="A6" s="132"/>
      <c r="B6" s="129" t="s">
        <v>1</v>
      </c>
      <c r="C6" s="128" t="s">
        <v>2</v>
      </c>
      <c r="D6" s="128" t="s">
        <v>3</v>
      </c>
      <c r="E6" s="128" t="s">
        <v>4</v>
      </c>
      <c r="F6" s="128" t="s">
        <v>5</v>
      </c>
      <c r="G6" s="128" t="s">
        <v>7</v>
      </c>
      <c r="H6" s="128" t="s">
        <v>109</v>
      </c>
      <c r="I6" s="128" t="s">
        <v>108</v>
      </c>
      <c r="J6" s="129" t="s">
        <v>8</v>
      </c>
      <c r="K6" s="129" t="s">
        <v>9</v>
      </c>
      <c r="L6" s="129" t="s">
        <v>10</v>
      </c>
      <c r="M6" s="128" t="s">
        <v>11</v>
      </c>
      <c r="N6" s="128" t="s">
        <v>12</v>
      </c>
      <c r="O6" s="128" t="s">
        <v>13</v>
      </c>
      <c r="P6" s="128" t="s">
        <v>14</v>
      </c>
      <c r="Q6" s="128" t="s">
        <v>15</v>
      </c>
      <c r="R6" s="128" t="s">
        <v>16</v>
      </c>
      <c r="S6" s="128" t="s">
        <v>17</v>
      </c>
      <c r="T6" s="353" t="s">
        <v>19</v>
      </c>
      <c r="U6" s="353"/>
      <c r="V6" s="129" t="s">
        <v>20</v>
      </c>
      <c r="W6" s="128" t="s">
        <v>21</v>
      </c>
      <c r="X6" s="132"/>
      <c r="Y6" s="353"/>
      <c r="Z6" s="128" t="s">
        <v>24</v>
      </c>
      <c r="AA6" s="128" t="s">
        <v>25</v>
      </c>
      <c r="AB6" s="128" t="s">
        <v>26</v>
      </c>
      <c r="AC6" s="128" t="s">
        <v>21</v>
      </c>
      <c r="AD6" s="128" t="s">
        <v>27</v>
      </c>
      <c r="AE6" s="128" t="s">
        <v>28</v>
      </c>
      <c r="AF6" s="131" t="s">
        <v>29</v>
      </c>
      <c r="AG6" s="128" t="s">
        <v>104</v>
      </c>
      <c r="AH6" s="128" t="s">
        <v>105</v>
      </c>
      <c r="AI6" s="128" t="s">
        <v>106</v>
      </c>
      <c r="AJ6" s="128" t="s">
        <v>107</v>
      </c>
      <c r="AK6" s="128" t="s">
        <v>3</v>
      </c>
      <c r="AL6" s="128" t="s">
        <v>31</v>
      </c>
      <c r="AM6" s="128" t="s">
        <v>116</v>
      </c>
      <c r="AN6" s="128" t="s">
        <v>32</v>
      </c>
      <c r="AO6" s="357" t="s">
        <v>33</v>
      </c>
      <c r="AP6" s="357"/>
      <c r="AQ6" s="357"/>
      <c r="AR6" s="128" t="s">
        <v>36</v>
      </c>
      <c r="AS6" s="132"/>
      <c r="AT6" s="353" t="s">
        <v>115</v>
      </c>
      <c r="AU6" s="353"/>
      <c r="AV6" s="128" t="s">
        <v>37</v>
      </c>
      <c r="AW6" s="8"/>
      <c r="AX6" s="8" t="s">
        <v>149</v>
      </c>
      <c r="AY6" s="128" t="s">
        <v>40</v>
      </c>
      <c r="AZ6" s="128" t="s">
        <v>150</v>
      </c>
      <c r="BA6" s="128" t="s">
        <v>45</v>
      </c>
      <c r="BB6" s="128" t="s">
        <v>41</v>
      </c>
      <c r="BC6" s="128" t="s">
        <v>42</v>
      </c>
      <c r="BD6" s="128" t="s">
        <v>43</v>
      </c>
      <c r="BE6" s="128" t="s">
        <v>44</v>
      </c>
      <c r="BF6" s="128" t="s">
        <v>46</v>
      </c>
      <c r="BG6" s="128" t="s">
        <v>47</v>
      </c>
      <c r="BH6" s="353"/>
      <c r="BI6" s="357"/>
      <c r="BJ6" s="357"/>
      <c r="BK6" s="353"/>
      <c r="BL6" s="353"/>
      <c r="BM6" s="353"/>
    </row>
    <row r="7" spans="1:65" s="4" customFormat="1" ht="30" customHeight="1">
      <c r="A7" s="3"/>
      <c r="B7" s="6">
        <v>1086.6300000000001</v>
      </c>
      <c r="C7" s="6">
        <f>B7*15%</f>
        <v>162.99</v>
      </c>
      <c r="D7" s="6">
        <f>B7*1%</f>
        <v>10.87</v>
      </c>
      <c r="E7" s="6">
        <f>B7*2%</f>
        <v>21.73</v>
      </c>
      <c r="F7" s="6">
        <f>B7*3%</f>
        <v>32.6</v>
      </c>
      <c r="G7" s="6">
        <v>2826.27</v>
      </c>
      <c r="H7" s="6">
        <v>125.26</v>
      </c>
      <c r="I7" s="6">
        <f>SUM(J7:Q7)</f>
        <v>902.57</v>
      </c>
      <c r="J7" s="6">
        <v>508.93</v>
      </c>
      <c r="K7" s="6">
        <v>326.14</v>
      </c>
      <c r="L7" s="6">
        <v>30</v>
      </c>
      <c r="M7" s="6"/>
      <c r="N7" s="6">
        <v>37.5</v>
      </c>
      <c r="O7" s="6"/>
      <c r="P7" s="6"/>
      <c r="Q7" s="6"/>
      <c r="R7" s="6"/>
      <c r="S7" s="6"/>
      <c r="T7" s="6">
        <f>X7*15%</f>
        <v>364.5</v>
      </c>
      <c r="U7" s="6"/>
      <c r="V7" s="6">
        <f>X7*1%</f>
        <v>24.3</v>
      </c>
      <c r="W7" s="6">
        <f>X7*3%</f>
        <v>72.900000000000006</v>
      </c>
      <c r="X7" s="6">
        <v>2430</v>
      </c>
      <c r="Y7" s="133">
        <f>C7+D7+E7+F7+G7+H7+I7+T7+V7+W7</f>
        <v>4543.99</v>
      </c>
      <c r="Z7" s="6">
        <f>B7*15%</f>
        <v>162.99</v>
      </c>
      <c r="AA7" s="6">
        <f>B7*1%</f>
        <v>10.87</v>
      </c>
      <c r="AB7" s="6">
        <f>B7*2%</f>
        <v>21.73</v>
      </c>
      <c r="AC7" s="6">
        <f>B7*3%</f>
        <v>32.6</v>
      </c>
      <c r="AD7" s="6">
        <f>B7*10%</f>
        <v>108.66</v>
      </c>
      <c r="AE7" s="6">
        <f>B7*3%</f>
        <v>32.6</v>
      </c>
      <c r="AF7" s="6">
        <f>B7*1%</f>
        <v>10.87</v>
      </c>
      <c r="AG7" s="6">
        <f>X7*15%</f>
        <v>364.5</v>
      </c>
      <c r="AH7" s="6">
        <f>X7*1%</f>
        <v>24.3</v>
      </c>
      <c r="AI7" s="6">
        <f>X7*3%</f>
        <v>72.900000000000006</v>
      </c>
      <c r="AJ7" s="6">
        <f>X7*10%</f>
        <v>243</v>
      </c>
      <c r="AK7" s="6">
        <f>X7*1%</f>
        <v>24.3</v>
      </c>
      <c r="AL7" s="6"/>
      <c r="AM7" s="6"/>
      <c r="AN7" s="6"/>
      <c r="AO7" s="6"/>
      <c r="AP7" s="6"/>
      <c r="AQ7" s="6"/>
      <c r="AR7" s="6"/>
      <c r="AS7" s="6"/>
      <c r="AT7" s="6"/>
      <c r="AU7" s="6">
        <v>203.03</v>
      </c>
      <c r="AV7" s="6">
        <v>24.05</v>
      </c>
      <c r="AW7" s="6"/>
      <c r="AX7" s="6"/>
      <c r="AY7" s="6">
        <v>7.1</v>
      </c>
      <c r="AZ7" s="6"/>
      <c r="BA7" s="6"/>
      <c r="BB7" s="6"/>
      <c r="BC7" s="6"/>
      <c r="BD7" s="6"/>
      <c r="BE7" s="6">
        <v>50.17</v>
      </c>
      <c r="BF7" s="6"/>
      <c r="BG7" s="6"/>
      <c r="BH7" s="3">
        <f>SUM(Z7:BE7)</f>
        <v>1393.67</v>
      </c>
      <c r="BI7" s="3">
        <f t="shared" ref="BI7:BI36" si="0">AVERAGE(Y7-BH7)</f>
        <v>3150.32</v>
      </c>
      <c r="BJ7" s="9" t="s">
        <v>122</v>
      </c>
      <c r="BK7" s="14" t="s">
        <v>151</v>
      </c>
    </row>
    <row r="8" spans="1:65" s="4" customFormat="1" ht="30" customHeight="1">
      <c r="A8" s="3"/>
      <c r="B8" s="6">
        <v>938.12</v>
      </c>
      <c r="C8" s="6">
        <f t="shared" ref="C8:C36" si="1">B8*15%</f>
        <v>140.72</v>
      </c>
      <c r="D8" s="6">
        <f t="shared" ref="D8:D36" si="2">B8*1%</f>
        <v>9.3800000000000008</v>
      </c>
      <c r="E8" s="6">
        <f t="shared" ref="E8:E36" si="3">B8*2%</f>
        <v>18.760000000000002</v>
      </c>
      <c r="F8" s="6">
        <f t="shared" ref="F8:F36" si="4">B8*3%</f>
        <v>28.14</v>
      </c>
      <c r="G8" s="6">
        <v>2491.1</v>
      </c>
      <c r="H8" s="6">
        <v>110.6</v>
      </c>
      <c r="I8" s="6">
        <f t="shared" ref="I8:I25" si="5">SUM(J8:Q8)</f>
        <v>754.4</v>
      </c>
      <c r="J8" s="6">
        <v>453.85</v>
      </c>
      <c r="K8" s="6">
        <v>270.55</v>
      </c>
      <c r="L8" s="6">
        <v>30</v>
      </c>
      <c r="M8" s="6"/>
      <c r="N8" s="6"/>
      <c r="O8" s="6"/>
      <c r="P8" s="6"/>
      <c r="Q8" s="6"/>
      <c r="R8" s="6"/>
      <c r="S8" s="6"/>
      <c r="T8" s="6">
        <f t="shared" ref="T8:T36" si="6">X8*15%</f>
        <v>362.7</v>
      </c>
      <c r="U8" s="6"/>
      <c r="V8" s="6">
        <f t="shared" ref="V8:V36" si="7">X8*1%</f>
        <v>24.18</v>
      </c>
      <c r="W8" s="6">
        <f t="shared" ref="W8:W36" si="8">X8*3%</f>
        <v>72.540000000000006</v>
      </c>
      <c r="X8" s="6">
        <v>2417.98</v>
      </c>
      <c r="Y8" s="133">
        <f t="shared" ref="Y8:Y11" si="9">C8+D8+E8+F8+G8+H8+I8+T8+V8+W8</f>
        <v>4012.52</v>
      </c>
      <c r="Z8" s="6">
        <f t="shared" ref="Z8:Z36" si="10">B8*15%</f>
        <v>140.72</v>
      </c>
      <c r="AA8" s="6">
        <f t="shared" ref="AA8:AA36" si="11">B8*1%</f>
        <v>9.3800000000000008</v>
      </c>
      <c r="AB8" s="6">
        <f t="shared" ref="AB8:AB36" si="12">B8*2%</f>
        <v>18.760000000000002</v>
      </c>
      <c r="AC8" s="6">
        <f t="shared" ref="AC8:AC36" si="13">B8*3%</f>
        <v>28.14</v>
      </c>
      <c r="AD8" s="6">
        <f t="shared" ref="AD8:AD36" si="14">B8*10%</f>
        <v>93.81</v>
      </c>
      <c r="AE8" s="6">
        <f t="shared" ref="AE8:AE36" si="15">B8*3%</f>
        <v>28.14</v>
      </c>
      <c r="AF8" s="6">
        <f t="shared" ref="AF8:AF36" si="16">B8*1%</f>
        <v>9.3800000000000008</v>
      </c>
      <c r="AG8" s="6">
        <f t="shared" ref="AG8:AG36" si="17">X8*15%</f>
        <v>362.7</v>
      </c>
      <c r="AH8" s="6">
        <f t="shared" ref="AH8:AH36" si="18">X8*1%</f>
        <v>24.18</v>
      </c>
      <c r="AI8" s="6">
        <f t="shared" ref="AI8:AI36" si="19">X8*3%</f>
        <v>72.540000000000006</v>
      </c>
      <c r="AJ8" s="6">
        <f t="shared" ref="AJ8:AJ36" si="20">X8*10%</f>
        <v>241.8</v>
      </c>
      <c r="AK8" s="6">
        <f t="shared" ref="AK8:AK36" si="21">X8*1%</f>
        <v>24.18</v>
      </c>
      <c r="AL8" s="6"/>
      <c r="AM8" s="6"/>
      <c r="AN8" s="6"/>
      <c r="AO8" s="6"/>
      <c r="AP8" s="6"/>
      <c r="AQ8" s="6"/>
      <c r="AR8" s="6"/>
      <c r="AS8" s="6"/>
      <c r="AT8" s="6"/>
      <c r="AU8" s="6">
        <v>21.43</v>
      </c>
      <c r="AV8" s="6">
        <v>21</v>
      </c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3">
        <f t="shared" ref="BH8:BH36" si="22">SUM(Z8:BE8)</f>
        <v>1096.1600000000001</v>
      </c>
      <c r="BI8" s="3">
        <f t="shared" si="0"/>
        <v>2916.36</v>
      </c>
      <c r="BJ8" s="9" t="s">
        <v>123</v>
      </c>
      <c r="BK8" s="14" t="s">
        <v>151</v>
      </c>
    </row>
    <row r="9" spans="1:65" s="4" customFormat="1" ht="30" customHeight="1">
      <c r="A9" s="3"/>
      <c r="B9" s="6">
        <v>906.67</v>
      </c>
      <c r="C9" s="6">
        <f t="shared" si="1"/>
        <v>136</v>
      </c>
      <c r="D9" s="6">
        <f t="shared" si="2"/>
        <v>9.07</v>
      </c>
      <c r="E9" s="6">
        <f t="shared" si="3"/>
        <v>18.13</v>
      </c>
      <c r="F9" s="6">
        <f t="shared" si="4"/>
        <v>27.2</v>
      </c>
      <c r="G9" s="6">
        <v>2476.1</v>
      </c>
      <c r="H9" s="6">
        <v>106.67</v>
      </c>
      <c r="I9" s="6">
        <f t="shared" si="5"/>
        <v>730.12</v>
      </c>
      <c r="J9" s="6">
        <v>440.28</v>
      </c>
      <c r="K9" s="6">
        <v>259.83999999999997</v>
      </c>
      <c r="L9" s="6">
        <v>30</v>
      </c>
      <c r="M9" s="6"/>
      <c r="N9" s="6"/>
      <c r="O9" s="6"/>
      <c r="P9" s="6"/>
      <c r="Q9" s="6"/>
      <c r="R9" s="6"/>
      <c r="S9" s="6"/>
      <c r="T9" s="6">
        <f t="shared" si="6"/>
        <v>360.93</v>
      </c>
      <c r="U9" s="6"/>
      <c r="V9" s="6">
        <f t="shared" si="7"/>
        <v>24.06</v>
      </c>
      <c r="W9" s="6">
        <f t="shared" si="8"/>
        <v>72.19</v>
      </c>
      <c r="X9" s="6">
        <v>2406.2199999999998</v>
      </c>
      <c r="Y9" s="133">
        <f t="shared" si="9"/>
        <v>3960.47</v>
      </c>
      <c r="Z9" s="6">
        <f t="shared" si="10"/>
        <v>136</v>
      </c>
      <c r="AA9" s="6">
        <f t="shared" si="11"/>
        <v>9.07</v>
      </c>
      <c r="AB9" s="6">
        <f t="shared" si="12"/>
        <v>18.13</v>
      </c>
      <c r="AC9" s="6">
        <f t="shared" si="13"/>
        <v>27.2</v>
      </c>
      <c r="AD9" s="6">
        <f t="shared" si="14"/>
        <v>90.67</v>
      </c>
      <c r="AE9" s="6">
        <f t="shared" si="15"/>
        <v>27.2</v>
      </c>
      <c r="AF9" s="6">
        <f t="shared" si="16"/>
        <v>9.07</v>
      </c>
      <c r="AG9" s="6">
        <f t="shared" si="17"/>
        <v>360.93</v>
      </c>
      <c r="AH9" s="6">
        <f t="shared" si="18"/>
        <v>24.06</v>
      </c>
      <c r="AI9" s="6">
        <f t="shared" si="19"/>
        <v>72.19</v>
      </c>
      <c r="AJ9" s="6">
        <f t="shared" si="20"/>
        <v>240.62</v>
      </c>
      <c r="AK9" s="6">
        <f t="shared" si="21"/>
        <v>24.06</v>
      </c>
      <c r="AL9" s="6"/>
      <c r="AM9" s="6"/>
      <c r="AN9" s="6"/>
      <c r="AO9" s="6"/>
      <c r="AP9" s="6"/>
      <c r="AQ9" s="6"/>
      <c r="AR9" s="6"/>
      <c r="AS9" s="6"/>
      <c r="AT9" s="6"/>
      <c r="AU9" s="6">
        <v>19.88</v>
      </c>
      <c r="AV9" s="6">
        <v>20.100000000000001</v>
      </c>
      <c r="AW9" s="6"/>
      <c r="AX9" s="6"/>
      <c r="AY9" s="6"/>
      <c r="AZ9" s="6"/>
      <c r="BA9" s="6">
        <v>42</v>
      </c>
      <c r="BB9" s="6"/>
      <c r="BC9" s="6"/>
      <c r="BD9" s="6"/>
      <c r="BE9" s="6">
        <v>46</v>
      </c>
      <c r="BF9" s="6"/>
      <c r="BG9" s="6"/>
      <c r="BH9" s="3">
        <f t="shared" si="22"/>
        <v>1167.18</v>
      </c>
      <c r="BI9" s="3">
        <f t="shared" si="0"/>
        <v>2793.29</v>
      </c>
      <c r="BJ9" s="9" t="s">
        <v>124</v>
      </c>
      <c r="BK9" s="14" t="s">
        <v>151</v>
      </c>
    </row>
    <row r="10" spans="1:65" s="4" customFormat="1" ht="30" customHeight="1">
      <c r="A10" s="3"/>
      <c r="B10" s="6">
        <v>898.65</v>
      </c>
      <c r="C10" s="6">
        <f t="shared" si="1"/>
        <v>134.80000000000001</v>
      </c>
      <c r="D10" s="6">
        <f t="shared" si="2"/>
        <v>8.99</v>
      </c>
      <c r="E10" s="6">
        <f t="shared" si="3"/>
        <v>17.97</v>
      </c>
      <c r="F10" s="6">
        <f t="shared" si="4"/>
        <v>26.96</v>
      </c>
      <c r="G10" s="6">
        <v>2399.23</v>
      </c>
      <c r="H10" s="6">
        <v>104.8</v>
      </c>
      <c r="I10" s="6">
        <f t="shared" si="5"/>
        <v>757.43</v>
      </c>
      <c r="J10" s="6">
        <v>433.23</v>
      </c>
      <c r="K10" s="6">
        <v>256.7</v>
      </c>
      <c r="L10" s="6">
        <v>30</v>
      </c>
      <c r="M10" s="6"/>
      <c r="N10" s="6">
        <v>37.5</v>
      </c>
      <c r="O10" s="6"/>
      <c r="P10" s="6"/>
      <c r="Q10" s="6"/>
      <c r="R10" s="6"/>
      <c r="S10" s="6"/>
      <c r="T10" s="6">
        <f t="shared" si="6"/>
        <v>354.42</v>
      </c>
      <c r="U10" s="6"/>
      <c r="V10" s="6">
        <f t="shared" si="7"/>
        <v>23.63</v>
      </c>
      <c r="W10" s="6">
        <f t="shared" si="8"/>
        <v>70.88</v>
      </c>
      <c r="X10" s="6">
        <v>2362.81</v>
      </c>
      <c r="Y10" s="133">
        <f t="shared" si="9"/>
        <v>3899.11</v>
      </c>
      <c r="Z10" s="6">
        <f t="shared" si="10"/>
        <v>134.80000000000001</v>
      </c>
      <c r="AA10" s="6">
        <f t="shared" si="11"/>
        <v>8.99</v>
      </c>
      <c r="AB10" s="6">
        <f t="shared" si="12"/>
        <v>17.97</v>
      </c>
      <c r="AC10" s="6">
        <f t="shared" si="13"/>
        <v>26.96</v>
      </c>
      <c r="AD10" s="6">
        <f t="shared" si="14"/>
        <v>89.87</v>
      </c>
      <c r="AE10" s="6">
        <f t="shared" si="15"/>
        <v>26.96</v>
      </c>
      <c r="AF10" s="6">
        <f t="shared" si="16"/>
        <v>8.99</v>
      </c>
      <c r="AG10" s="6">
        <f t="shared" si="17"/>
        <v>354.42</v>
      </c>
      <c r="AH10" s="6">
        <f t="shared" si="18"/>
        <v>23.63</v>
      </c>
      <c r="AI10" s="6">
        <f t="shared" si="19"/>
        <v>70.88</v>
      </c>
      <c r="AJ10" s="6">
        <f t="shared" si="20"/>
        <v>236.28</v>
      </c>
      <c r="AK10" s="6">
        <f t="shared" si="21"/>
        <v>23.63</v>
      </c>
      <c r="AL10" s="6"/>
      <c r="AM10" s="6"/>
      <c r="AN10" s="6"/>
      <c r="AO10" s="6"/>
      <c r="AP10" s="6"/>
      <c r="AQ10" s="6"/>
      <c r="AR10" s="6"/>
      <c r="AS10" s="6"/>
      <c r="AT10" s="6"/>
      <c r="AU10" s="6">
        <v>20.37</v>
      </c>
      <c r="AV10" s="6">
        <v>20.350000000000001</v>
      </c>
      <c r="AW10" s="6"/>
      <c r="AX10" s="6"/>
      <c r="AY10" s="6">
        <v>7.1</v>
      </c>
      <c r="AZ10" s="6"/>
      <c r="BA10" s="6"/>
      <c r="BB10" s="6"/>
      <c r="BC10" s="6"/>
      <c r="BD10" s="6"/>
      <c r="BE10" s="6"/>
      <c r="BF10" s="6"/>
      <c r="BG10" s="6"/>
      <c r="BH10" s="3">
        <f t="shared" si="22"/>
        <v>1071.2</v>
      </c>
      <c r="BI10" s="3">
        <f t="shared" si="0"/>
        <v>2827.91</v>
      </c>
      <c r="BJ10" s="9" t="s">
        <v>125</v>
      </c>
      <c r="BK10" s="14" t="s">
        <v>151</v>
      </c>
    </row>
    <row r="11" spans="1:65" s="4" customFormat="1" ht="30" customHeight="1">
      <c r="A11" s="3"/>
      <c r="B11" s="6">
        <v>761.08</v>
      </c>
      <c r="C11" s="6">
        <f t="shared" si="1"/>
        <v>114.16</v>
      </c>
      <c r="D11" s="6">
        <f t="shared" si="2"/>
        <v>7.61</v>
      </c>
      <c r="E11" s="6">
        <f t="shared" si="3"/>
        <v>15.22</v>
      </c>
      <c r="F11" s="6">
        <f t="shared" si="4"/>
        <v>22.83</v>
      </c>
      <c r="G11" s="6">
        <v>2188.42</v>
      </c>
      <c r="H11" s="6">
        <v>96.95</v>
      </c>
      <c r="I11" s="6">
        <f t="shared" si="5"/>
        <v>646.20000000000005</v>
      </c>
      <c r="J11" s="6">
        <v>364.47</v>
      </c>
      <c r="K11" s="6">
        <v>223.23</v>
      </c>
      <c r="L11" s="6">
        <v>30</v>
      </c>
      <c r="M11" s="6"/>
      <c r="N11" s="6">
        <v>28.5</v>
      </c>
      <c r="O11" s="6"/>
      <c r="P11" s="6"/>
      <c r="Q11" s="6"/>
      <c r="R11" s="6"/>
      <c r="S11" s="6"/>
      <c r="T11" s="6">
        <f t="shared" si="6"/>
        <v>325.57</v>
      </c>
      <c r="U11" s="6"/>
      <c r="V11" s="6">
        <f t="shared" si="7"/>
        <v>21.7</v>
      </c>
      <c r="W11" s="6">
        <f t="shared" si="8"/>
        <v>65.11</v>
      </c>
      <c r="X11" s="6">
        <v>2170.4899999999998</v>
      </c>
      <c r="Y11" s="133">
        <f t="shared" si="9"/>
        <v>3503.77</v>
      </c>
      <c r="Z11" s="6">
        <f t="shared" si="10"/>
        <v>114.16</v>
      </c>
      <c r="AA11" s="6">
        <f t="shared" si="11"/>
        <v>7.61</v>
      </c>
      <c r="AB11" s="6">
        <f t="shared" si="12"/>
        <v>15.22</v>
      </c>
      <c r="AC11" s="6">
        <f t="shared" si="13"/>
        <v>22.83</v>
      </c>
      <c r="AD11" s="6">
        <f t="shared" si="14"/>
        <v>76.11</v>
      </c>
      <c r="AE11" s="6">
        <f t="shared" si="15"/>
        <v>22.83</v>
      </c>
      <c r="AF11" s="6">
        <f t="shared" si="16"/>
        <v>7.61</v>
      </c>
      <c r="AG11" s="6">
        <f t="shared" si="17"/>
        <v>325.57</v>
      </c>
      <c r="AH11" s="6">
        <f t="shared" si="18"/>
        <v>21.7</v>
      </c>
      <c r="AI11" s="6">
        <f t="shared" si="19"/>
        <v>65.11</v>
      </c>
      <c r="AJ11" s="6">
        <f t="shared" si="20"/>
        <v>217.05</v>
      </c>
      <c r="AK11" s="6">
        <f t="shared" si="21"/>
        <v>21.7</v>
      </c>
      <c r="AL11" s="6"/>
      <c r="AM11" s="6"/>
      <c r="AN11" s="6"/>
      <c r="AO11" s="6"/>
      <c r="AP11" s="6"/>
      <c r="AQ11" s="6"/>
      <c r="AR11" s="6"/>
      <c r="AS11" s="6"/>
      <c r="AT11" s="6"/>
      <c r="AU11" s="6">
        <v>15.54</v>
      </c>
      <c r="AV11" s="6">
        <v>17.5</v>
      </c>
      <c r="AW11" s="6"/>
      <c r="AX11" s="6">
        <v>100</v>
      </c>
      <c r="AY11" s="6">
        <v>7.1</v>
      </c>
      <c r="AZ11" s="6"/>
      <c r="BA11" s="6"/>
      <c r="BB11" s="6"/>
      <c r="BC11" s="6"/>
      <c r="BD11" s="6"/>
      <c r="BE11" s="6"/>
      <c r="BF11" s="6"/>
      <c r="BG11" s="6"/>
      <c r="BH11" s="3">
        <f t="shared" si="22"/>
        <v>1057.6400000000001</v>
      </c>
      <c r="BI11" s="3">
        <f t="shared" si="0"/>
        <v>2446.13</v>
      </c>
      <c r="BJ11" s="9" t="s">
        <v>126</v>
      </c>
      <c r="BK11" s="14" t="s">
        <v>151</v>
      </c>
    </row>
    <row r="12" spans="1:65" s="4" customFormat="1" ht="30" customHeight="1">
      <c r="A12" s="3"/>
      <c r="B12" s="6">
        <v>551.77</v>
      </c>
      <c r="C12" s="6">
        <f t="shared" si="1"/>
        <v>82.77</v>
      </c>
      <c r="D12" s="6">
        <f t="shared" si="2"/>
        <v>5.52</v>
      </c>
      <c r="E12" s="6">
        <f t="shared" si="3"/>
        <v>11.04</v>
      </c>
      <c r="F12" s="6">
        <f t="shared" si="4"/>
        <v>16.55</v>
      </c>
      <c r="G12" s="6">
        <v>1748.03</v>
      </c>
      <c r="H12" s="6">
        <v>70.7</v>
      </c>
      <c r="I12" s="6">
        <f t="shared" si="5"/>
        <v>437.08</v>
      </c>
      <c r="J12" s="6">
        <v>266.04000000000002</v>
      </c>
      <c r="K12" s="6">
        <v>156.04</v>
      </c>
      <c r="L12" s="6">
        <v>15</v>
      </c>
      <c r="M12" s="6"/>
      <c r="N12" s="6"/>
      <c r="O12" s="6"/>
      <c r="P12" s="6"/>
      <c r="Q12" s="6"/>
      <c r="R12" s="6"/>
      <c r="S12" s="6"/>
      <c r="T12" s="6">
        <f t="shared" si="6"/>
        <v>255.61</v>
      </c>
      <c r="U12" s="6"/>
      <c r="V12" s="6">
        <f t="shared" si="7"/>
        <v>17.04</v>
      </c>
      <c r="W12" s="6">
        <f t="shared" si="8"/>
        <v>51.12</v>
      </c>
      <c r="X12" s="6">
        <v>1704.04</v>
      </c>
      <c r="Y12" s="6">
        <f t="shared" ref="Y12:Y36" si="23">C12+D12+E12+F12+G12+H12+I12+T12+V12+W12</f>
        <v>2695.46</v>
      </c>
      <c r="Z12" s="6">
        <f t="shared" si="10"/>
        <v>82.77</v>
      </c>
      <c r="AA12" s="6">
        <f t="shared" si="11"/>
        <v>5.52</v>
      </c>
      <c r="AB12" s="6">
        <f t="shared" si="12"/>
        <v>11.04</v>
      </c>
      <c r="AC12" s="6">
        <f t="shared" si="13"/>
        <v>16.55</v>
      </c>
      <c r="AD12" s="6">
        <f t="shared" si="14"/>
        <v>55.18</v>
      </c>
      <c r="AE12" s="6">
        <f t="shared" si="15"/>
        <v>16.55</v>
      </c>
      <c r="AF12" s="6">
        <f t="shared" si="16"/>
        <v>5.52</v>
      </c>
      <c r="AG12" s="6">
        <f t="shared" si="17"/>
        <v>255.61</v>
      </c>
      <c r="AH12" s="6">
        <f t="shared" si="18"/>
        <v>17.04</v>
      </c>
      <c r="AI12" s="6">
        <f t="shared" si="19"/>
        <v>51.12</v>
      </c>
      <c r="AJ12" s="6">
        <f t="shared" si="20"/>
        <v>170.4</v>
      </c>
      <c r="AK12" s="6">
        <f t="shared" si="21"/>
        <v>17.04</v>
      </c>
      <c r="AL12" s="6">
        <v>7.26</v>
      </c>
      <c r="AM12" s="6"/>
      <c r="AN12" s="6"/>
      <c r="AO12" s="6"/>
      <c r="AP12" s="6"/>
      <c r="AQ12" s="6"/>
      <c r="AR12" s="6"/>
      <c r="AS12" s="6"/>
      <c r="AT12" s="6"/>
      <c r="AU12" s="6">
        <v>9.4600000000000009</v>
      </c>
      <c r="AV12" s="6">
        <v>13.05</v>
      </c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3">
        <f t="shared" si="22"/>
        <v>734.11</v>
      </c>
      <c r="BI12" s="3">
        <f t="shared" si="0"/>
        <v>1961.35</v>
      </c>
      <c r="BJ12" s="9" t="s">
        <v>127</v>
      </c>
      <c r="BK12" s="14" t="s">
        <v>151</v>
      </c>
    </row>
    <row r="13" spans="1:65" s="4" customFormat="1" ht="30" customHeight="1">
      <c r="A13" s="3"/>
      <c r="B13" s="6">
        <v>412.35</v>
      </c>
      <c r="C13" s="6">
        <f t="shared" si="1"/>
        <v>61.85</v>
      </c>
      <c r="D13" s="6">
        <f t="shared" si="2"/>
        <v>4.12</v>
      </c>
      <c r="E13" s="6">
        <f t="shared" si="3"/>
        <v>8.25</v>
      </c>
      <c r="F13" s="6">
        <f t="shared" si="4"/>
        <v>12.37</v>
      </c>
      <c r="G13" s="6">
        <v>1454.59</v>
      </c>
      <c r="H13" s="6">
        <v>40.25</v>
      </c>
      <c r="I13" s="6">
        <f t="shared" si="5"/>
        <v>333.42</v>
      </c>
      <c r="J13" s="6">
        <v>215.52</v>
      </c>
      <c r="K13" s="6">
        <v>102.9</v>
      </c>
      <c r="L13" s="6">
        <v>15</v>
      </c>
      <c r="M13" s="6"/>
      <c r="N13" s="6"/>
      <c r="O13" s="6"/>
      <c r="P13" s="6"/>
      <c r="Q13" s="6"/>
      <c r="R13" s="6"/>
      <c r="S13" s="6"/>
      <c r="T13" s="6">
        <f t="shared" si="6"/>
        <v>212.39</v>
      </c>
      <c r="U13" s="6"/>
      <c r="V13" s="6">
        <f t="shared" si="7"/>
        <v>14.16</v>
      </c>
      <c r="W13" s="6">
        <f t="shared" si="8"/>
        <v>42.48</v>
      </c>
      <c r="X13" s="6">
        <v>1415.91</v>
      </c>
      <c r="Y13" s="6">
        <f t="shared" si="23"/>
        <v>2183.88</v>
      </c>
      <c r="Z13" s="6">
        <f t="shared" si="10"/>
        <v>61.85</v>
      </c>
      <c r="AA13" s="6">
        <f t="shared" si="11"/>
        <v>4.12</v>
      </c>
      <c r="AB13" s="6">
        <f t="shared" si="12"/>
        <v>8.25</v>
      </c>
      <c r="AC13" s="6">
        <f t="shared" si="13"/>
        <v>12.37</v>
      </c>
      <c r="AD13" s="6">
        <f t="shared" si="14"/>
        <v>41.24</v>
      </c>
      <c r="AE13" s="6">
        <f t="shared" si="15"/>
        <v>12.37</v>
      </c>
      <c r="AF13" s="6">
        <f t="shared" si="16"/>
        <v>4.12</v>
      </c>
      <c r="AG13" s="6">
        <f t="shared" si="17"/>
        <v>212.39</v>
      </c>
      <c r="AH13" s="6">
        <f t="shared" si="18"/>
        <v>14.16</v>
      </c>
      <c r="AI13" s="6">
        <f t="shared" si="19"/>
        <v>42.48</v>
      </c>
      <c r="AJ13" s="6">
        <f t="shared" si="20"/>
        <v>141.59</v>
      </c>
      <c r="AK13" s="6">
        <f t="shared" si="21"/>
        <v>14.16</v>
      </c>
      <c r="AL13" s="6"/>
      <c r="AM13" s="6"/>
      <c r="AN13" s="6"/>
      <c r="AO13" s="6"/>
      <c r="AP13" s="6"/>
      <c r="AQ13" s="6"/>
      <c r="AR13" s="6"/>
      <c r="AS13" s="6"/>
      <c r="AT13" s="6"/>
      <c r="AU13" s="6">
        <v>4.75</v>
      </c>
      <c r="AV13" s="6">
        <v>10.55</v>
      </c>
      <c r="AW13" s="6"/>
      <c r="AX13" s="6"/>
      <c r="AY13" s="6"/>
      <c r="AZ13" s="6"/>
      <c r="BA13" s="6">
        <v>19.100000000000001</v>
      </c>
      <c r="BB13" s="6"/>
      <c r="BC13" s="6"/>
      <c r="BD13" s="6"/>
      <c r="BE13" s="6"/>
      <c r="BF13" s="6">
        <v>1</v>
      </c>
      <c r="BG13" s="6"/>
      <c r="BH13" s="3">
        <f>SUM(Z13:BF13)</f>
        <v>604.5</v>
      </c>
      <c r="BI13" s="3">
        <f t="shared" si="0"/>
        <v>1579.38</v>
      </c>
      <c r="BJ13" s="9" t="s">
        <v>128</v>
      </c>
      <c r="BK13" s="14" t="s">
        <v>151</v>
      </c>
    </row>
    <row r="14" spans="1:65" s="4" customFormat="1" ht="30" customHeight="1">
      <c r="A14" s="3"/>
      <c r="B14" s="6">
        <v>617.95000000000005</v>
      </c>
      <c r="C14" s="6">
        <f t="shared" si="1"/>
        <v>92.69</v>
      </c>
      <c r="D14" s="6">
        <f t="shared" si="2"/>
        <v>6.18</v>
      </c>
      <c r="E14" s="6">
        <f t="shared" si="3"/>
        <v>12.36</v>
      </c>
      <c r="F14" s="6">
        <f t="shared" si="4"/>
        <v>18.54</v>
      </c>
      <c r="G14" s="6">
        <v>1843.35</v>
      </c>
      <c r="H14" s="6">
        <v>80.400000000000006</v>
      </c>
      <c r="I14" s="6">
        <f t="shared" si="5"/>
        <v>537.16999999999996</v>
      </c>
      <c r="J14" s="6">
        <v>303.89999999999998</v>
      </c>
      <c r="K14" s="6">
        <v>218.27</v>
      </c>
      <c r="L14" s="6">
        <v>15</v>
      </c>
      <c r="M14" s="6"/>
      <c r="N14" s="6"/>
      <c r="O14" s="6"/>
      <c r="P14" s="6"/>
      <c r="Q14" s="6"/>
      <c r="R14" s="6"/>
      <c r="S14" s="6"/>
      <c r="T14" s="6">
        <f t="shared" si="6"/>
        <v>276.45</v>
      </c>
      <c r="U14" s="6"/>
      <c r="V14" s="6">
        <f t="shared" si="7"/>
        <v>18.43</v>
      </c>
      <c r="W14" s="6">
        <f t="shared" si="8"/>
        <v>55.29</v>
      </c>
      <c r="X14" s="6">
        <v>1842.97</v>
      </c>
      <c r="Y14" s="6">
        <f t="shared" si="23"/>
        <v>2940.86</v>
      </c>
      <c r="Z14" s="6">
        <f t="shared" si="10"/>
        <v>92.69</v>
      </c>
      <c r="AA14" s="6">
        <f t="shared" si="11"/>
        <v>6.18</v>
      </c>
      <c r="AB14" s="6">
        <f t="shared" si="12"/>
        <v>12.36</v>
      </c>
      <c r="AC14" s="6">
        <f t="shared" si="13"/>
        <v>18.54</v>
      </c>
      <c r="AD14" s="6">
        <f t="shared" si="14"/>
        <v>61.8</v>
      </c>
      <c r="AE14" s="6">
        <f t="shared" si="15"/>
        <v>18.54</v>
      </c>
      <c r="AF14" s="6">
        <f t="shared" si="16"/>
        <v>6.18</v>
      </c>
      <c r="AG14" s="6">
        <f t="shared" si="17"/>
        <v>276.45</v>
      </c>
      <c r="AH14" s="6">
        <f t="shared" si="18"/>
        <v>18.43</v>
      </c>
      <c r="AI14" s="6">
        <f t="shared" si="19"/>
        <v>55.29</v>
      </c>
      <c r="AJ14" s="6">
        <f t="shared" si="20"/>
        <v>184.3</v>
      </c>
      <c r="AK14" s="6">
        <f t="shared" si="21"/>
        <v>18.43</v>
      </c>
      <c r="AL14" s="6"/>
      <c r="AM14" s="6"/>
      <c r="AN14" s="6"/>
      <c r="AO14" s="6"/>
      <c r="AP14" s="6"/>
      <c r="AQ14" s="6"/>
      <c r="AR14" s="6"/>
      <c r="AS14" s="6"/>
      <c r="AT14" s="6"/>
      <c r="AU14" s="6">
        <v>11.71</v>
      </c>
      <c r="AV14" s="6">
        <v>14.3</v>
      </c>
      <c r="AW14" s="6"/>
      <c r="AX14" s="6"/>
      <c r="AY14" s="6"/>
      <c r="AZ14" s="6">
        <v>3.25</v>
      </c>
      <c r="BA14" s="6"/>
      <c r="BB14" s="6"/>
      <c r="BC14" s="6"/>
      <c r="BD14" s="6"/>
      <c r="BE14" s="6"/>
      <c r="BF14" s="6"/>
      <c r="BG14" s="6"/>
      <c r="BH14" s="3">
        <f t="shared" si="22"/>
        <v>798.45</v>
      </c>
      <c r="BI14" s="3">
        <f t="shared" si="0"/>
        <v>2142.41</v>
      </c>
      <c r="BJ14" s="9" t="s">
        <v>129</v>
      </c>
      <c r="BK14" s="14" t="s">
        <v>151</v>
      </c>
    </row>
    <row r="15" spans="1:65" s="4" customFormat="1" ht="30" customHeight="1">
      <c r="A15" s="3"/>
      <c r="B15" s="6">
        <v>326.35000000000002</v>
      </c>
      <c r="C15" s="6">
        <f t="shared" si="1"/>
        <v>48.95</v>
      </c>
      <c r="D15" s="6">
        <f t="shared" si="2"/>
        <v>3.26</v>
      </c>
      <c r="E15" s="6">
        <f t="shared" si="3"/>
        <v>6.53</v>
      </c>
      <c r="F15" s="6">
        <f t="shared" si="4"/>
        <v>9.7899999999999991</v>
      </c>
      <c r="G15" s="6">
        <v>1226.32</v>
      </c>
      <c r="H15" s="6">
        <v>14.97</v>
      </c>
      <c r="I15" s="6">
        <f t="shared" si="5"/>
        <v>267.2</v>
      </c>
      <c r="J15" s="6">
        <v>172.2</v>
      </c>
      <c r="K15" s="6">
        <v>75.8</v>
      </c>
      <c r="L15" s="6">
        <v>19.2</v>
      </c>
      <c r="M15" s="6"/>
      <c r="N15" s="6"/>
      <c r="O15" s="6"/>
      <c r="P15" s="6"/>
      <c r="Q15" s="6"/>
      <c r="R15" s="6"/>
      <c r="S15" s="6"/>
      <c r="T15" s="6">
        <f t="shared" si="6"/>
        <v>177.32</v>
      </c>
      <c r="U15" s="6"/>
      <c r="V15" s="6">
        <f t="shared" si="7"/>
        <v>11.82</v>
      </c>
      <c r="W15" s="6">
        <f t="shared" si="8"/>
        <v>35.46</v>
      </c>
      <c r="X15" s="6">
        <v>1182.1400000000001</v>
      </c>
      <c r="Y15" s="6">
        <f t="shared" si="23"/>
        <v>1801.62</v>
      </c>
      <c r="Z15" s="6">
        <f t="shared" si="10"/>
        <v>48.95</v>
      </c>
      <c r="AA15" s="6">
        <f t="shared" si="11"/>
        <v>3.26</v>
      </c>
      <c r="AB15" s="6">
        <f t="shared" si="12"/>
        <v>6.53</v>
      </c>
      <c r="AC15" s="6">
        <f t="shared" si="13"/>
        <v>9.7899999999999991</v>
      </c>
      <c r="AD15" s="6">
        <f t="shared" si="14"/>
        <v>32.64</v>
      </c>
      <c r="AE15" s="6">
        <f t="shared" si="15"/>
        <v>9.7899999999999991</v>
      </c>
      <c r="AF15" s="6">
        <f t="shared" si="16"/>
        <v>3.26</v>
      </c>
      <c r="AG15" s="6">
        <f t="shared" si="17"/>
        <v>177.32</v>
      </c>
      <c r="AH15" s="6">
        <f t="shared" si="18"/>
        <v>11.82</v>
      </c>
      <c r="AI15" s="6">
        <f t="shared" si="19"/>
        <v>35.46</v>
      </c>
      <c r="AJ15" s="6">
        <f t="shared" si="20"/>
        <v>118.21</v>
      </c>
      <c r="AK15" s="6">
        <f t="shared" si="21"/>
        <v>11.82</v>
      </c>
      <c r="AL15" s="6"/>
      <c r="AM15" s="6"/>
      <c r="AN15" s="6"/>
      <c r="AO15" s="6"/>
      <c r="AP15" s="6"/>
      <c r="AQ15" s="6"/>
      <c r="AR15" s="6"/>
      <c r="AS15" s="6"/>
      <c r="AT15" s="6"/>
      <c r="AU15" s="6">
        <v>1.67</v>
      </c>
      <c r="AV15" s="6">
        <v>8.9</v>
      </c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3">
        <f t="shared" si="22"/>
        <v>479.42</v>
      </c>
      <c r="BI15" s="3">
        <f t="shared" si="0"/>
        <v>1322.2</v>
      </c>
      <c r="BJ15" s="9" t="s">
        <v>130</v>
      </c>
      <c r="BK15" s="14" t="s">
        <v>151</v>
      </c>
    </row>
    <row r="16" spans="1:65" s="4" customFormat="1" ht="30" customHeight="1">
      <c r="A16" s="3"/>
      <c r="B16" s="6">
        <v>362.61</v>
      </c>
      <c r="C16" s="6">
        <f t="shared" si="1"/>
        <v>54.39</v>
      </c>
      <c r="D16" s="6">
        <f t="shared" si="2"/>
        <v>3.63</v>
      </c>
      <c r="E16" s="6">
        <f t="shared" si="3"/>
        <v>7.25</v>
      </c>
      <c r="F16" s="6">
        <f t="shared" si="4"/>
        <v>10.88</v>
      </c>
      <c r="G16" s="6">
        <v>1255.47</v>
      </c>
      <c r="H16" s="6">
        <v>34.71</v>
      </c>
      <c r="I16" s="6">
        <f t="shared" si="5"/>
        <v>419</v>
      </c>
      <c r="J16" s="6">
        <v>187.6</v>
      </c>
      <c r="K16" s="6">
        <v>87.4</v>
      </c>
      <c r="L16" s="6">
        <v>21</v>
      </c>
      <c r="M16" s="6"/>
      <c r="N16" s="6">
        <v>28</v>
      </c>
      <c r="O16" s="6"/>
      <c r="P16" s="6"/>
      <c r="Q16" s="6">
        <v>95</v>
      </c>
      <c r="R16" s="6"/>
      <c r="S16" s="6"/>
      <c r="T16" s="6">
        <f t="shared" si="6"/>
        <v>201.99</v>
      </c>
      <c r="U16" s="6"/>
      <c r="V16" s="6">
        <f t="shared" si="7"/>
        <v>13.47</v>
      </c>
      <c r="W16" s="6">
        <f t="shared" si="8"/>
        <v>40.4</v>
      </c>
      <c r="X16" s="6">
        <v>1346.57</v>
      </c>
      <c r="Y16" s="6">
        <f t="shared" si="23"/>
        <v>2041.19</v>
      </c>
      <c r="Z16" s="6">
        <f t="shared" si="10"/>
        <v>54.39</v>
      </c>
      <c r="AA16" s="6">
        <f t="shared" si="11"/>
        <v>3.63</v>
      </c>
      <c r="AB16" s="6">
        <f t="shared" si="12"/>
        <v>7.25</v>
      </c>
      <c r="AC16" s="6">
        <f t="shared" si="13"/>
        <v>10.88</v>
      </c>
      <c r="AD16" s="6">
        <f t="shared" si="14"/>
        <v>36.26</v>
      </c>
      <c r="AE16" s="6">
        <f t="shared" si="15"/>
        <v>10.88</v>
      </c>
      <c r="AF16" s="6">
        <f t="shared" si="16"/>
        <v>3.63</v>
      </c>
      <c r="AG16" s="6">
        <f t="shared" si="17"/>
        <v>201.99</v>
      </c>
      <c r="AH16" s="6">
        <f t="shared" si="18"/>
        <v>13.47</v>
      </c>
      <c r="AI16" s="6">
        <f t="shared" si="19"/>
        <v>40.4</v>
      </c>
      <c r="AJ16" s="6">
        <f t="shared" si="20"/>
        <v>134.66</v>
      </c>
      <c r="AK16" s="6">
        <f t="shared" si="21"/>
        <v>13.47</v>
      </c>
      <c r="AL16" s="6"/>
      <c r="AM16" s="6"/>
      <c r="AN16" s="6"/>
      <c r="AO16" s="6"/>
      <c r="AP16" s="6"/>
      <c r="AQ16" s="6"/>
      <c r="AR16" s="6"/>
      <c r="AS16" s="6"/>
      <c r="AT16" s="6"/>
      <c r="AU16" s="6">
        <v>3.67</v>
      </c>
      <c r="AV16" s="6">
        <v>10</v>
      </c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3">
        <f t="shared" si="22"/>
        <v>544.58000000000004</v>
      </c>
      <c r="BI16" s="3">
        <f t="shared" si="0"/>
        <v>1496.61</v>
      </c>
      <c r="BJ16" s="9" t="s">
        <v>131</v>
      </c>
      <c r="BK16" s="14" t="s">
        <v>151</v>
      </c>
    </row>
    <row r="17" spans="1:65" s="4" customFormat="1" ht="30" customHeight="1">
      <c r="A17" s="3"/>
      <c r="B17" s="6">
        <v>357.42</v>
      </c>
      <c r="C17" s="6">
        <f t="shared" si="1"/>
        <v>53.61</v>
      </c>
      <c r="D17" s="6">
        <f t="shared" si="2"/>
        <v>3.57</v>
      </c>
      <c r="E17" s="6">
        <f t="shared" si="3"/>
        <v>7.15</v>
      </c>
      <c r="F17" s="6">
        <f t="shared" si="4"/>
        <v>10.72</v>
      </c>
      <c r="G17" s="6">
        <v>1306.4000000000001</v>
      </c>
      <c r="H17" s="6">
        <v>21.36</v>
      </c>
      <c r="I17" s="6">
        <f t="shared" si="5"/>
        <v>319</v>
      </c>
      <c r="J17" s="6">
        <v>187.6</v>
      </c>
      <c r="K17" s="6">
        <v>82.4</v>
      </c>
      <c r="L17" s="6">
        <v>21</v>
      </c>
      <c r="M17" s="6"/>
      <c r="N17" s="6">
        <v>28</v>
      </c>
      <c r="O17" s="6"/>
      <c r="P17" s="6"/>
      <c r="Q17" s="6"/>
      <c r="R17" s="6"/>
      <c r="S17" s="6"/>
      <c r="T17" s="6">
        <f t="shared" si="6"/>
        <v>193.4</v>
      </c>
      <c r="U17" s="6"/>
      <c r="V17" s="6">
        <f t="shared" si="7"/>
        <v>12.89</v>
      </c>
      <c r="W17" s="6">
        <f t="shared" si="8"/>
        <v>38.68</v>
      </c>
      <c r="X17" s="6">
        <v>1289.3399999999999</v>
      </c>
      <c r="Y17" s="6">
        <f t="shared" si="23"/>
        <v>1966.78</v>
      </c>
      <c r="Z17" s="6">
        <f t="shared" si="10"/>
        <v>53.61</v>
      </c>
      <c r="AA17" s="6">
        <f t="shared" si="11"/>
        <v>3.57</v>
      </c>
      <c r="AB17" s="6">
        <f t="shared" si="12"/>
        <v>7.15</v>
      </c>
      <c r="AC17" s="6">
        <f t="shared" si="13"/>
        <v>10.72</v>
      </c>
      <c r="AD17" s="6">
        <f t="shared" si="14"/>
        <v>35.74</v>
      </c>
      <c r="AE17" s="6">
        <f t="shared" si="15"/>
        <v>10.72</v>
      </c>
      <c r="AF17" s="6">
        <f t="shared" si="16"/>
        <v>3.57</v>
      </c>
      <c r="AG17" s="6">
        <f t="shared" si="17"/>
        <v>193.4</v>
      </c>
      <c r="AH17" s="6">
        <f t="shared" si="18"/>
        <v>12.89</v>
      </c>
      <c r="AI17" s="6">
        <f t="shared" si="19"/>
        <v>38.68</v>
      </c>
      <c r="AJ17" s="6">
        <f t="shared" si="20"/>
        <v>128.93</v>
      </c>
      <c r="AK17" s="6">
        <f t="shared" si="21"/>
        <v>12.89</v>
      </c>
      <c r="AL17" s="6"/>
      <c r="AM17" s="6"/>
      <c r="AN17" s="6"/>
      <c r="AO17" s="6"/>
      <c r="AP17" s="6"/>
      <c r="AQ17" s="6"/>
      <c r="AR17" s="6"/>
      <c r="AS17" s="6"/>
      <c r="AT17" s="6"/>
      <c r="AU17" s="6">
        <v>3.17</v>
      </c>
      <c r="AV17" s="6">
        <v>9.6999999999999993</v>
      </c>
      <c r="AW17" s="6"/>
      <c r="AX17" s="6"/>
      <c r="AY17" s="6"/>
      <c r="AZ17" s="6"/>
      <c r="BA17" s="6"/>
      <c r="BB17" s="6"/>
      <c r="BC17" s="6"/>
      <c r="BD17" s="6">
        <v>10</v>
      </c>
      <c r="BE17" s="6"/>
      <c r="BF17" s="6"/>
      <c r="BG17" s="6"/>
      <c r="BH17" s="3">
        <f t="shared" si="22"/>
        <v>534.74</v>
      </c>
      <c r="BI17" s="3">
        <f t="shared" si="0"/>
        <v>1432.04</v>
      </c>
      <c r="BJ17" s="9" t="s">
        <v>132</v>
      </c>
      <c r="BK17" s="14" t="s">
        <v>151</v>
      </c>
    </row>
    <row r="18" spans="1:65" s="4" customFormat="1" ht="30" customHeight="1">
      <c r="A18" s="3"/>
      <c r="B18" s="6">
        <v>294.60000000000002</v>
      </c>
      <c r="C18" s="6">
        <f t="shared" si="1"/>
        <v>44.19</v>
      </c>
      <c r="D18" s="6">
        <f t="shared" si="2"/>
        <v>2.95</v>
      </c>
      <c r="E18" s="6">
        <f t="shared" si="3"/>
        <v>5.89</v>
      </c>
      <c r="F18" s="6">
        <f t="shared" si="4"/>
        <v>8.84</v>
      </c>
      <c r="G18" s="6">
        <v>1149.72</v>
      </c>
      <c r="H18" s="6">
        <v>5.0599999999999996</v>
      </c>
      <c r="I18" s="6">
        <f t="shared" si="5"/>
        <v>238.5</v>
      </c>
      <c r="J18" s="6">
        <v>152.94999999999999</v>
      </c>
      <c r="K18" s="6">
        <v>70.55</v>
      </c>
      <c r="L18" s="6">
        <v>15</v>
      </c>
      <c r="M18" s="6"/>
      <c r="N18" s="6"/>
      <c r="O18" s="6"/>
      <c r="P18" s="6"/>
      <c r="Q18" s="6"/>
      <c r="R18" s="6"/>
      <c r="S18" s="6"/>
      <c r="T18" s="6">
        <f t="shared" si="6"/>
        <v>164.8</v>
      </c>
      <c r="U18" s="6"/>
      <c r="V18" s="6">
        <f t="shared" si="7"/>
        <v>10.99</v>
      </c>
      <c r="W18" s="6">
        <f t="shared" si="8"/>
        <v>32.96</v>
      </c>
      <c r="X18" s="6">
        <v>1098.68</v>
      </c>
      <c r="Y18" s="6">
        <f t="shared" si="23"/>
        <v>1663.9</v>
      </c>
      <c r="Z18" s="6">
        <f t="shared" si="10"/>
        <v>44.19</v>
      </c>
      <c r="AA18" s="6">
        <f t="shared" si="11"/>
        <v>2.95</v>
      </c>
      <c r="AB18" s="6">
        <f t="shared" si="12"/>
        <v>5.89</v>
      </c>
      <c r="AC18" s="6">
        <f t="shared" si="13"/>
        <v>8.84</v>
      </c>
      <c r="AD18" s="6">
        <f t="shared" si="14"/>
        <v>29.46</v>
      </c>
      <c r="AE18" s="6">
        <f t="shared" si="15"/>
        <v>8.84</v>
      </c>
      <c r="AF18" s="6">
        <f t="shared" si="16"/>
        <v>2.95</v>
      </c>
      <c r="AG18" s="6">
        <f t="shared" si="17"/>
        <v>164.8</v>
      </c>
      <c r="AH18" s="6">
        <f t="shared" si="18"/>
        <v>10.99</v>
      </c>
      <c r="AI18" s="6">
        <f t="shared" si="19"/>
        <v>32.96</v>
      </c>
      <c r="AJ18" s="6">
        <f t="shared" si="20"/>
        <v>109.87</v>
      </c>
      <c r="AK18" s="6">
        <f t="shared" si="21"/>
        <v>10.99</v>
      </c>
      <c r="AL18" s="6"/>
      <c r="AM18" s="6"/>
      <c r="AN18" s="6"/>
      <c r="AO18" s="6"/>
      <c r="AP18" s="6"/>
      <c r="AQ18" s="6"/>
      <c r="AR18" s="6"/>
      <c r="AS18" s="6"/>
      <c r="AT18" s="6"/>
      <c r="AU18" s="6">
        <v>0.47</v>
      </c>
      <c r="AV18" s="6">
        <v>8.25</v>
      </c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3">
        <f t="shared" si="22"/>
        <v>441.45</v>
      </c>
      <c r="BI18" s="3">
        <f t="shared" si="0"/>
        <v>1222.45</v>
      </c>
      <c r="BJ18" s="9" t="s">
        <v>134</v>
      </c>
      <c r="BK18" s="14" t="s">
        <v>151</v>
      </c>
    </row>
    <row r="19" spans="1:65" s="4" customFormat="1" ht="30" customHeight="1">
      <c r="A19" s="3"/>
      <c r="B19" s="6">
        <v>294.60000000000002</v>
      </c>
      <c r="C19" s="6">
        <f t="shared" si="1"/>
        <v>44.19</v>
      </c>
      <c r="D19" s="6">
        <f t="shared" si="2"/>
        <v>2.95</v>
      </c>
      <c r="E19" s="6">
        <f t="shared" si="3"/>
        <v>5.89</v>
      </c>
      <c r="F19" s="6">
        <f t="shared" si="4"/>
        <v>8.84</v>
      </c>
      <c r="G19" s="6">
        <v>1149.72</v>
      </c>
      <c r="H19" s="6">
        <v>5.04</v>
      </c>
      <c r="I19" s="6">
        <f t="shared" si="5"/>
        <v>238.5</v>
      </c>
      <c r="J19" s="6">
        <v>152.94999999999999</v>
      </c>
      <c r="K19" s="6">
        <v>70.55</v>
      </c>
      <c r="L19" s="6">
        <v>15</v>
      </c>
      <c r="M19" s="6"/>
      <c r="N19" s="6"/>
      <c r="O19" s="6"/>
      <c r="P19" s="6"/>
      <c r="Q19" s="6"/>
      <c r="R19" s="6"/>
      <c r="S19" s="6"/>
      <c r="T19" s="6">
        <f t="shared" si="6"/>
        <v>164.8</v>
      </c>
      <c r="U19" s="6"/>
      <c r="V19" s="6">
        <f t="shared" si="7"/>
        <v>10.99</v>
      </c>
      <c r="W19" s="6">
        <f t="shared" si="8"/>
        <v>32.96</v>
      </c>
      <c r="X19" s="6">
        <v>1098.6600000000001</v>
      </c>
      <c r="Y19" s="6">
        <f t="shared" si="23"/>
        <v>1663.88</v>
      </c>
      <c r="Z19" s="6">
        <f t="shared" si="10"/>
        <v>44.19</v>
      </c>
      <c r="AA19" s="6">
        <f t="shared" si="11"/>
        <v>2.95</v>
      </c>
      <c r="AB19" s="6">
        <f t="shared" si="12"/>
        <v>5.89</v>
      </c>
      <c r="AC19" s="6">
        <f t="shared" si="13"/>
        <v>8.84</v>
      </c>
      <c r="AD19" s="6">
        <f t="shared" si="14"/>
        <v>29.46</v>
      </c>
      <c r="AE19" s="6">
        <f t="shared" si="15"/>
        <v>8.84</v>
      </c>
      <c r="AF19" s="6">
        <f t="shared" si="16"/>
        <v>2.95</v>
      </c>
      <c r="AG19" s="6">
        <f t="shared" si="17"/>
        <v>164.8</v>
      </c>
      <c r="AH19" s="6">
        <f t="shared" si="18"/>
        <v>10.99</v>
      </c>
      <c r="AI19" s="6">
        <f t="shared" si="19"/>
        <v>32.96</v>
      </c>
      <c r="AJ19" s="6">
        <f t="shared" si="20"/>
        <v>109.87</v>
      </c>
      <c r="AK19" s="6">
        <f t="shared" si="21"/>
        <v>10.99</v>
      </c>
      <c r="AL19" s="6">
        <v>5.2</v>
      </c>
      <c r="AM19" s="6"/>
      <c r="AN19" s="6"/>
      <c r="AO19" s="6"/>
      <c r="AP19" s="6"/>
      <c r="AQ19" s="6"/>
      <c r="AR19" s="6"/>
      <c r="AS19" s="6"/>
      <c r="AT19" s="6"/>
      <c r="AU19" s="6">
        <v>0.41</v>
      </c>
      <c r="AV19" s="6">
        <v>8.1999999999999993</v>
      </c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3">
        <f t="shared" si="22"/>
        <v>446.54</v>
      </c>
      <c r="BI19" s="3">
        <f t="shared" si="0"/>
        <v>1217.3399999999999</v>
      </c>
      <c r="BJ19" s="9" t="s">
        <v>135</v>
      </c>
      <c r="BK19" s="14" t="s">
        <v>151</v>
      </c>
    </row>
    <row r="20" spans="1:65" s="4" customFormat="1" ht="30" customHeight="1">
      <c r="A20" s="3"/>
      <c r="B20" s="6">
        <v>318.57</v>
      </c>
      <c r="C20" s="6">
        <f t="shared" si="1"/>
        <v>47.79</v>
      </c>
      <c r="D20" s="6">
        <f t="shared" si="2"/>
        <v>3.19</v>
      </c>
      <c r="E20" s="6">
        <f t="shared" si="3"/>
        <v>6.37</v>
      </c>
      <c r="F20" s="6">
        <f t="shared" si="4"/>
        <v>9.56</v>
      </c>
      <c r="G20" s="6">
        <v>1152.83</v>
      </c>
      <c r="H20" s="6">
        <v>9.49</v>
      </c>
      <c r="I20" s="6">
        <f t="shared" si="5"/>
        <v>277.60000000000002</v>
      </c>
      <c r="J20" s="6">
        <v>172.2</v>
      </c>
      <c r="K20" s="6">
        <v>71.8</v>
      </c>
      <c r="L20" s="6">
        <v>19.2</v>
      </c>
      <c r="M20" s="6"/>
      <c r="N20" s="6">
        <v>14.4</v>
      </c>
      <c r="O20" s="6"/>
      <c r="P20" s="6"/>
      <c r="Q20" s="6"/>
      <c r="R20" s="6"/>
      <c r="S20" s="6"/>
      <c r="T20" s="6">
        <f t="shared" si="6"/>
        <v>168.2</v>
      </c>
      <c r="U20" s="6"/>
      <c r="V20" s="6">
        <f t="shared" si="7"/>
        <v>11.21</v>
      </c>
      <c r="W20" s="6">
        <f t="shared" si="8"/>
        <v>33.64</v>
      </c>
      <c r="X20" s="6">
        <v>1121.3499999999999</v>
      </c>
      <c r="Y20" s="6">
        <f t="shared" si="23"/>
        <v>1719.88</v>
      </c>
      <c r="Z20" s="6">
        <f t="shared" si="10"/>
        <v>47.79</v>
      </c>
      <c r="AA20" s="6">
        <f t="shared" si="11"/>
        <v>3.19</v>
      </c>
      <c r="AB20" s="6">
        <f t="shared" si="12"/>
        <v>6.37</v>
      </c>
      <c r="AC20" s="6">
        <f t="shared" si="13"/>
        <v>9.56</v>
      </c>
      <c r="AD20" s="6">
        <f t="shared" si="14"/>
        <v>31.86</v>
      </c>
      <c r="AE20" s="6">
        <f t="shared" si="15"/>
        <v>9.56</v>
      </c>
      <c r="AF20" s="6">
        <f t="shared" si="16"/>
        <v>3.19</v>
      </c>
      <c r="AG20" s="6">
        <f t="shared" si="17"/>
        <v>168.2</v>
      </c>
      <c r="AH20" s="6">
        <f t="shared" si="18"/>
        <v>11.21</v>
      </c>
      <c r="AI20" s="6">
        <f t="shared" si="19"/>
        <v>33.64</v>
      </c>
      <c r="AJ20" s="6">
        <f t="shared" si="20"/>
        <v>112.14</v>
      </c>
      <c r="AK20" s="6">
        <f t="shared" si="21"/>
        <v>11.21</v>
      </c>
      <c r="AL20" s="6"/>
      <c r="AM20" s="6"/>
      <c r="AN20" s="6"/>
      <c r="AO20" s="6"/>
      <c r="AP20" s="6"/>
      <c r="AQ20" s="6"/>
      <c r="AR20" s="6"/>
      <c r="AS20" s="6"/>
      <c r="AT20" s="6"/>
      <c r="AU20" s="6">
        <v>0.93</v>
      </c>
      <c r="AV20" s="6">
        <v>8.5</v>
      </c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3">
        <f t="shared" si="22"/>
        <v>457.35</v>
      </c>
      <c r="BI20" s="3">
        <f t="shared" si="0"/>
        <v>1262.53</v>
      </c>
      <c r="BJ20" s="9" t="s">
        <v>136</v>
      </c>
      <c r="BK20" s="14" t="s">
        <v>151</v>
      </c>
    </row>
    <row r="21" spans="1:65" s="4" customFormat="1" ht="30" customHeight="1">
      <c r="A21" s="3"/>
      <c r="B21" s="6">
        <v>357.42</v>
      </c>
      <c r="C21" s="6">
        <f>B21*15%</f>
        <v>53.61</v>
      </c>
      <c r="D21" s="6">
        <f t="shared" si="2"/>
        <v>3.57</v>
      </c>
      <c r="E21" s="6">
        <f t="shared" si="3"/>
        <v>7.15</v>
      </c>
      <c r="F21" s="6">
        <f t="shared" si="4"/>
        <v>10.72</v>
      </c>
      <c r="G21" s="6">
        <v>1306.3900000000001</v>
      </c>
      <c r="H21" s="6">
        <v>20.45</v>
      </c>
      <c r="I21" s="6">
        <f t="shared" si="5"/>
        <v>325</v>
      </c>
      <c r="J21" s="6">
        <v>168</v>
      </c>
      <c r="K21" s="6">
        <v>108</v>
      </c>
      <c r="L21" s="6">
        <v>28</v>
      </c>
      <c r="M21" s="6"/>
      <c r="N21" s="6">
        <v>21</v>
      </c>
      <c r="O21" s="6"/>
      <c r="P21" s="6"/>
      <c r="Q21" s="6"/>
      <c r="R21" s="6"/>
      <c r="S21" s="6"/>
      <c r="T21" s="6">
        <f>X21*15%</f>
        <v>194.16</v>
      </c>
      <c r="U21" s="6"/>
      <c r="V21" s="6">
        <f t="shared" si="7"/>
        <v>12.94</v>
      </c>
      <c r="W21" s="6">
        <f t="shared" si="8"/>
        <v>38.83</v>
      </c>
      <c r="X21" s="6">
        <v>1294.42</v>
      </c>
      <c r="Y21" s="6">
        <f t="shared" si="23"/>
        <v>1972.82</v>
      </c>
      <c r="Z21" s="6">
        <f t="shared" si="10"/>
        <v>53.61</v>
      </c>
      <c r="AA21" s="6">
        <f t="shared" si="11"/>
        <v>3.57</v>
      </c>
      <c r="AB21" s="6">
        <f t="shared" si="12"/>
        <v>7.15</v>
      </c>
      <c r="AC21" s="6">
        <f t="shared" si="13"/>
        <v>10.72</v>
      </c>
      <c r="AD21" s="6">
        <f t="shared" si="14"/>
        <v>35.74</v>
      </c>
      <c r="AE21" s="6">
        <f t="shared" si="15"/>
        <v>10.72</v>
      </c>
      <c r="AF21" s="6">
        <f t="shared" si="16"/>
        <v>3.57</v>
      </c>
      <c r="AG21" s="6">
        <f t="shared" si="17"/>
        <v>194.16</v>
      </c>
      <c r="AH21" s="6">
        <f t="shared" si="18"/>
        <v>12.94</v>
      </c>
      <c r="AI21" s="6">
        <f t="shared" si="19"/>
        <v>38.83</v>
      </c>
      <c r="AJ21" s="6">
        <f t="shared" si="20"/>
        <v>129.44</v>
      </c>
      <c r="AK21" s="6">
        <f t="shared" si="21"/>
        <v>12.94</v>
      </c>
      <c r="AL21" s="6">
        <v>21.21</v>
      </c>
      <c r="AM21" s="6"/>
      <c r="AN21" s="6"/>
      <c r="AO21" s="6"/>
      <c r="AP21" s="6"/>
      <c r="AQ21" s="6"/>
      <c r="AR21" s="6"/>
      <c r="AS21" s="6"/>
      <c r="AT21" s="6"/>
      <c r="AU21" s="6">
        <v>2.98</v>
      </c>
      <c r="AV21" s="6">
        <v>9.6</v>
      </c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3">
        <f t="shared" si="22"/>
        <v>547.17999999999995</v>
      </c>
      <c r="BI21" s="3">
        <f t="shared" si="0"/>
        <v>1425.64</v>
      </c>
      <c r="BJ21" s="9" t="s">
        <v>137</v>
      </c>
      <c r="BK21" s="14" t="s">
        <v>151</v>
      </c>
    </row>
    <row r="22" spans="1:65" s="4" customFormat="1" ht="30" customHeight="1">
      <c r="A22" s="3"/>
      <c r="B22" s="6">
        <v>318.57</v>
      </c>
      <c r="C22" s="6">
        <f t="shared" si="1"/>
        <v>47.79</v>
      </c>
      <c r="D22" s="6">
        <f t="shared" si="2"/>
        <v>3.19</v>
      </c>
      <c r="E22" s="6">
        <f t="shared" si="3"/>
        <v>6.37</v>
      </c>
      <c r="F22" s="6">
        <f t="shared" si="4"/>
        <v>9.56</v>
      </c>
      <c r="G22" s="6">
        <v>1074.3900000000001</v>
      </c>
      <c r="H22" s="6">
        <v>3.47</v>
      </c>
      <c r="I22" s="6">
        <f t="shared" si="5"/>
        <v>261.2</v>
      </c>
      <c r="J22" s="6">
        <v>172.2</v>
      </c>
      <c r="K22" s="6">
        <v>69.8</v>
      </c>
      <c r="L22" s="6">
        <v>19.2</v>
      </c>
      <c r="M22" s="6"/>
      <c r="N22" s="6"/>
      <c r="O22" s="6"/>
      <c r="P22" s="6"/>
      <c r="Q22" s="6"/>
      <c r="R22" s="6"/>
      <c r="S22" s="6"/>
      <c r="T22" s="6">
        <f t="shared" si="6"/>
        <v>153.07</v>
      </c>
      <c r="U22" s="6"/>
      <c r="V22" s="6">
        <f t="shared" si="7"/>
        <v>10.199999999999999</v>
      </c>
      <c r="W22" s="6">
        <f t="shared" si="8"/>
        <v>30.61</v>
      </c>
      <c r="X22" s="6">
        <v>1020.49</v>
      </c>
      <c r="Y22" s="6">
        <f t="shared" si="23"/>
        <v>1599.85</v>
      </c>
      <c r="Z22" s="6">
        <f t="shared" si="10"/>
        <v>47.79</v>
      </c>
      <c r="AA22" s="6">
        <f t="shared" si="11"/>
        <v>3.19</v>
      </c>
      <c r="AB22" s="6">
        <f t="shared" si="12"/>
        <v>6.37</v>
      </c>
      <c r="AC22" s="6">
        <f t="shared" si="13"/>
        <v>9.56</v>
      </c>
      <c r="AD22" s="6">
        <f t="shared" si="14"/>
        <v>31.86</v>
      </c>
      <c r="AE22" s="6">
        <f t="shared" si="15"/>
        <v>9.56</v>
      </c>
      <c r="AF22" s="6">
        <f t="shared" si="16"/>
        <v>3.19</v>
      </c>
      <c r="AG22" s="6">
        <f t="shared" si="17"/>
        <v>153.07</v>
      </c>
      <c r="AH22" s="6">
        <f t="shared" si="18"/>
        <v>10.199999999999999</v>
      </c>
      <c r="AI22" s="6">
        <f t="shared" si="19"/>
        <v>30.61</v>
      </c>
      <c r="AJ22" s="6">
        <f t="shared" si="20"/>
        <v>102.05</v>
      </c>
      <c r="AK22" s="6">
        <f t="shared" si="21"/>
        <v>10.199999999999999</v>
      </c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>
        <v>7.9</v>
      </c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3">
        <f t="shared" si="22"/>
        <v>425.55</v>
      </c>
      <c r="BI22" s="3">
        <f t="shared" si="0"/>
        <v>1174.3</v>
      </c>
      <c r="BJ22" s="9" t="s">
        <v>138</v>
      </c>
      <c r="BK22" s="14" t="s">
        <v>151</v>
      </c>
    </row>
    <row r="23" spans="1:65" s="4" customFormat="1" ht="30" customHeight="1">
      <c r="A23" s="3"/>
      <c r="B23" s="6">
        <v>700.15</v>
      </c>
      <c r="C23" s="6">
        <f t="shared" si="1"/>
        <v>105.02</v>
      </c>
      <c r="D23" s="6">
        <f t="shared" si="2"/>
        <v>7</v>
      </c>
      <c r="E23" s="6">
        <f t="shared" si="3"/>
        <v>14</v>
      </c>
      <c r="F23" s="6">
        <f t="shared" si="4"/>
        <v>21</v>
      </c>
      <c r="G23" s="6">
        <v>2043.21</v>
      </c>
      <c r="H23" s="6">
        <v>88.34</v>
      </c>
      <c r="I23" s="6">
        <f t="shared" si="5"/>
        <v>551.66</v>
      </c>
      <c r="J23" s="6">
        <v>333.52</v>
      </c>
      <c r="K23" s="6">
        <v>203.14</v>
      </c>
      <c r="L23" s="6">
        <v>15</v>
      </c>
      <c r="M23" s="6"/>
      <c r="N23" s="6"/>
      <c r="O23" s="6"/>
      <c r="P23" s="6"/>
      <c r="Q23" s="6"/>
      <c r="R23" s="6"/>
      <c r="S23" s="6"/>
      <c r="T23" s="6">
        <f t="shared" si="6"/>
        <v>297.45999999999998</v>
      </c>
      <c r="U23" s="6"/>
      <c r="V23" s="6">
        <f t="shared" si="7"/>
        <v>19.829999999999998</v>
      </c>
      <c r="W23" s="6">
        <f t="shared" si="8"/>
        <v>59.49</v>
      </c>
      <c r="X23" s="6">
        <v>1983.06</v>
      </c>
      <c r="Y23" s="6">
        <f t="shared" si="23"/>
        <v>3207.01</v>
      </c>
      <c r="Z23" s="6">
        <f t="shared" si="10"/>
        <v>105.02</v>
      </c>
      <c r="AA23" s="6">
        <f t="shared" si="11"/>
        <v>7</v>
      </c>
      <c r="AB23" s="6">
        <f t="shared" si="12"/>
        <v>14</v>
      </c>
      <c r="AC23" s="6">
        <f t="shared" si="13"/>
        <v>21</v>
      </c>
      <c r="AD23" s="6">
        <f t="shared" si="14"/>
        <v>70.02</v>
      </c>
      <c r="AE23" s="6">
        <f t="shared" si="15"/>
        <v>21</v>
      </c>
      <c r="AF23" s="6">
        <f t="shared" si="16"/>
        <v>7</v>
      </c>
      <c r="AG23" s="6">
        <f t="shared" si="17"/>
        <v>297.45999999999998</v>
      </c>
      <c r="AH23" s="6">
        <f t="shared" si="18"/>
        <v>19.829999999999998</v>
      </c>
      <c r="AI23" s="6">
        <f t="shared" si="19"/>
        <v>59.49</v>
      </c>
      <c r="AJ23" s="6">
        <f t="shared" si="20"/>
        <v>198.31</v>
      </c>
      <c r="AK23" s="6">
        <f t="shared" si="21"/>
        <v>19.829999999999998</v>
      </c>
      <c r="AL23" s="6"/>
      <c r="AM23" s="6"/>
      <c r="AN23" s="6">
        <v>24.43</v>
      </c>
      <c r="AO23" s="6"/>
      <c r="AP23" s="6"/>
      <c r="AQ23" s="6"/>
      <c r="AR23" s="6">
        <v>1.17</v>
      </c>
      <c r="AS23" s="6"/>
      <c r="AT23" s="6"/>
      <c r="AU23" s="6">
        <v>13.9</v>
      </c>
      <c r="AV23" s="6">
        <v>15.45</v>
      </c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3">
        <f t="shared" si="22"/>
        <v>894.91</v>
      </c>
      <c r="BI23" s="3">
        <f t="shared" si="0"/>
        <v>2312.1</v>
      </c>
      <c r="BJ23" s="9" t="s">
        <v>139</v>
      </c>
      <c r="BK23" s="14" t="s">
        <v>151</v>
      </c>
    </row>
    <row r="24" spans="1:65" s="4" customFormat="1" ht="30" customHeight="1">
      <c r="A24" s="3"/>
      <c r="B24" s="6">
        <v>665.45</v>
      </c>
      <c r="C24" s="6">
        <f t="shared" si="1"/>
        <v>99.82</v>
      </c>
      <c r="D24" s="6">
        <f t="shared" si="2"/>
        <v>6.65</v>
      </c>
      <c r="E24" s="6">
        <f t="shared" si="3"/>
        <v>13.31</v>
      </c>
      <c r="F24" s="6">
        <f t="shared" si="4"/>
        <v>19.96</v>
      </c>
      <c r="G24" s="6">
        <v>1957.99</v>
      </c>
      <c r="H24" s="6">
        <v>88.69</v>
      </c>
      <c r="I24" s="6">
        <f t="shared" si="5"/>
        <v>569.86</v>
      </c>
      <c r="J24" s="6">
        <v>323.52999999999997</v>
      </c>
      <c r="K24" s="6">
        <v>231.33</v>
      </c>
      <c r="L24" s="6">
        <v>15</v>
      </c>
      <c r="M24" s="6"/>
      <c r="N24" s="6"/>
      <c r="O24" s="6"/>
      <c r="P24" s="6"/>
      <c r="Q24" s="6"/>
      <c r="R24" s="6"/>
      <c r="S24" s="6"/>
      <c r="T24" s="6">
        <f t="shared" si="6"/>
        <v>292.66000000000003</v>
      </c>
      <c r="U24" s="6"/>
      <c r="V24" s="6">
        <f t="shared" si="7"/>
        <v>19.510000000000002</v>
      </c>
      <c r="W24" s="6">
        <f t="shared" si="8"/>
        <v>58.53</v>
      </c>
      <c r="X24" s="6">
        <v>1951.09</v>
      </c>
      <c r="Y24" s="6">
        <f t="shared" si="23"/>
        <v>3126.98</v>
      </c>
      <c r="Z24" s="6">
        <f t="shared" si="10"/>
        <v>99.82</v>
      </c>
      <c r="AA24" s="6">
        <f t="shared" si="11"/>
        <v>6.65</v>
      </c>
      <c r="AB24" s="6">
        <f t="shared" si="12"/>
        <v>13.31</v>
      </c>
      <c r="AC24" s="6">
        <f t="shared" si="13"/>
        <v>19.96</v>
      </c>
      <c r="AD24" s="6">
        <f t="shared" si="14"/>
        <v>66.55</v>
      </c>
      <c r="AE24" s="6">
        <f t="shared" si="15"/>
        <v>19.96</v>
      </c>
      <c r="AF24" s="6">
        <f t="shared" si="16"/>
        <v>6.65</v>
      </c>
      <c r="AG24" s="6">
        <f t="shared" si="17"/>
        <v>292.66000000000003</v>
      </c>
      <c r="AH24" s="6">
        <f t="shared" si="18"/>
        <v>19.510000000000002</v>
      </c>
      <c r="AI24" s="6">
        <f t="shared" si="19"/>
        <v>58.53</v>
      </c>
      <c r="AJ24" s="6">
        <f t="shared" si="20"/>
        <v>195.11</v>
      </c>
      <c r="AK24" s="6">
        <f t="shared" si="21"/>
        <v>19.510000000000002</v>
      </c>
      <c r="AL24" s="6"/>
      <c r="AM24" s="6"/>
      <c r="AN24" s="6"/>
      <c r="AO24" s="6"/>
      <c r="AP24" s="6"/>
      <c r="AQ24" s="6"/>
      <c r="AR24" s="6"/>
      <c r="AS24" s="6"/>
      <c r="AT24" s="6"/>
      <c r="AU24" s="6">
        <v>13.43</v>
      </c>
      <c r="AV24" s="6">
        <v>15.2</v>
      </c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3">
        <f t="shared" si="22"/>
        <v>846.85</v>
      </c>
      <c r="BI24" s="3">
        <f t="shared" si="0"/>
        <v>2280.13</v>
      </c>
      <c r="BJ24" s="9" t="s">
        <v>140</v>
      </c>
      <c r="BK24" s="14" t="s">
        <v>151</v>
      </c>
    </row>
    <row r="25" spans="1:65" s="4" customFormat="1" ht="30" customHeight="1">
      <c r="A25" s="3"/>
      <c r="B25" s="6">
        <v>981.06</v>
      </c>
      <c r="C25" s="6">
        <f t="shared" si="1"/>
        <v>147.16</v>
      </c>
      <c r="D25" s="6">
        <f t="shared" si="2"/>
        <v>9.81</v>
      </c>
      <c r="E25" s="6">
        <f t="shared" si="3"/>
        <v>19.62</v>
      </c>
      <c r="F25" s="6">
        <f t="shared" si="4"/>
        <v>29.43</v>
      </c>
      <c r="G25" s="6">
        <v>2691.6</v>
      </c>
      <c r="H25" s="6">
        <v>110.23</v>
      </c>
      <c r="I25" s="6">
        <f t="shared" si="5"/>
        <v>772.56</v>
      </c>
      <c r="J25" s="6">
        <v>453.85</v>
      </c>
      <c r="K25" s="6">
        <v>288.70999999999998</v>
      </c>
      <c r="L25" s="6">
        <v>30</v>
      </c>
      <c r="M25" s="6"/>
      <c r="N25" s="6"/>
      <c r="O25" s="3"/>
      <c r="P25" s="6"/>
      <c r="Q25" s="3"/>
      <c r="R25" s="3"/>
      <c r="S25" s="3"/>
      <c r="T25" s="6">
        <f t="shared" si="6"/>
        <v>364.5</v>
      </c>
      <c r="U25" s="6"/>
      <c r="V25" s="6">
        <f>X25*1%</f>
        <v>24.3</v>
      </c>
      <c r="W25" s="6">
        <f t="shared" si="8"/>
        <v>72.900000000000006</v>
      </c>
      <c r="X25" s="6">
        <v>2430</v>
      </c>
      <c r="Y25" s="6">
        <f t="shared" si="23"/>
        <v>4242.1099999999997</v>
      </c>
      <c r="Z25" s="6">
        <f t="shared" si="10"/>
        <v>147.16</v>
      </c>
      <c r="AA25" s="6">
        <f t="shared" si="11"/>
        <v>9.81</v>
      </c>
      <c r="AB25" s="6">
        <f t="shared" si="12"/>
        <v>19.62</v>
      </c>
      <c r="AC25" s="6">
        <f t="shared" si="13"/>
        <v>29.43</v>
      </c>
      <c r="AD25" s="6">
        <f t="shared" si="14"/>
        <v>98.11</v>
      </c>
      <c r="AE25" s="6">
        <f t="shared" si="15"/>
        <v>29.43</v>
      </c>
      <c r="AF25" s="6">
        <f t="shared" si="16"/>
        <v>9.81</v>
      </c>
      <c r="AG25" s="3">
        <f t="shared" si="17"/>
        <v>364.5</v>
      </c>
      <c r="AH25" s="3">
        <f t="shared" si="18"/>
        <v>24.3</v>
      </c>
      <c r="AI25" s="3">
        <f t="shared" si="19"/>
        <v>72.900000000000006</v>
      </c>
      <c r="AJ25" s="3">
        <f t="shared" si="20"/>
        <v>243</v>
      </c>
      <c r="AK25" s="6">
        <f t="shared" si="21"/>
        <v>24.3</v>
      </c>
      <c r="AL25" s="3"/>
      <c r="AM25" s="3"/>
      <c r="AN25" s="3"/>
      <c r="AO25" s="3"/>
      <c r="AP25" s="3"/>
      <c r="AQ25" s="3"/>
      <c r="AR25" s="3"/>
      <c r="AS25" s="3"/>
      <c r="AT25" s="3"/>
      <c r="AU25" s="3">
        <v>23.66</v>
      </c>
      <c r="AV25" s="3">
        <v>22.23</v>
      </c>
      <c r="AW25" s="3"/>
      <c r="AX25" s="3"/>
      <c r="AY25" s="3"/>
      <c r="AZ25" s="3"/>
      <c r="BA25" s="3">
        <v>45.45</v>
      </c>
      <c r="BB25" s="3"/>
      <c r="BC25" s="3"/>
      <c r="BD25" s="3"/>
      <c r="BE25" s="3"/>
      <c r="BF25" s="3"/>
      <c r="BG25" s="3"/>
      <c r="BH25" s="3">
        <f t="shared" si="22"/>
        <v>1163.71</v>
      </c>
      <c r="BI25" s="3">
        <f t="shared" si="0"/>
        <v>3078.4</v>
      </c>
      <c r="BJ25" s="9" t="s">
        <v>141</v>
      </c>
      <c r="BK25" s="14" t="s">
        <v>151</v>
      </c>
    </row>
    <row r="26" spans="1:65" s="138" customFormat="1" ht="30" customHeight="1">
      <c r="A26" s="134"/>
      <c r="B26" s="135">
        <f>SUM(B7:B25)</f>
        <v>11150.02</v>
      </c>
      <c r="C26" s="135">
        <f t="shared" ref="C26:BI26" si="24">SUM(C7:C25)</f>
        <v>1672.5</v>
      </c>
      <c r="D26" s="135">
        <f t="shared" si="24"/>
        <v>111.51</v>
      </c>
      <c r="E26" s="135">
        <f t="shared" si="24"/>
        <v>222.99</v>
      </c>
      <c r="F26" s="135">
        <f t="shared" si="24"/>
        <v>334.49</v>
      </c>
      <c r="G26" s="135">
        <f t="shared" si="24"/>
        <v>33741.129999999997</v>
      </c>
      <c r="H26" s="135">
        <f t="shared" si="24"/>
        <v>1137.44</v>
      </c>
      <c r="I26" s="135">
        <f t="shared" si="24"/>
        <v>9338.4699999999993</v>
      </c>
      <c r="J26" s="135">
        <f t="shared" si="24"/>
        <v>5462.82</v>
      </c>
      <c r="K26" s="135">
        <f t="shared" si="24"/>
        <v>3173.15</v>
      </c>
      <c r="L26" s="135">
        <f t="shared" si="24"/>
        <v>412.6</v>
      </c>
      <c r="M26" s="135">
        <f t="shared" si="24"/>
        <v>0</v>
      </c>
      <c r="N26" s="135">
        <f t="shared" si="24"/>
        <v>194.9</v>
      </c>
      <c r="O26" s="135">
        <f t="shared" si="24"/>
        <v>0</v>
      </c>
      <c r="P26" s="135">
        <f t="shared" si="24"/>
        <v>0</v>
      </c>
      <c r="Q26" s="135">
        <f t="shared" si="24"/>
        <v>95</v>
      </c>
      <c r="R26" s="135">
        <f t="shared" si="24"/>
        <v>0</v>
      </c>
      <c r="S26" s="135">
        <f t="shared" si="24"/>
        <v>0</v>
      </c>
      <c r="T26" s="135">
        <f t="shared" si="24"/>
        <v>4884.93</v>
      </c>
      <c r="U26" s="135">
        <f t="shared" si="24"/>
        <v>0</v>
      </c>
      <c r="V26" s="135">
        <f t="shared" si="24"/>
        <v>325.64999999999998</v>
      </c>
      <c r="W26" s="135">
        <f t="shared" si="24"/>
        <v>976.97</v>
      </c>
      <c r="X26" s="135">
        <f t="shared" si="24"/>
        <v>32566.22</v>
      </c>
      <c r="Y26" s="135">
        <f t="shared" si="24"/>
        <v>52746.080000000002</v>
      </c>
      <c r="Z26" s="135">
        <f t="shared" si="24"/>
        <v>1672.5</v>
      </c>
      <c r="AA26" s="135">
        <f t="shared" si="24"/>
        <v>111.51</v>
      </c>
      <c r="AB26" s="135">
        <f t="shared" si="24"/>
        <v>222.99</v>
      </c>
      <c r="AC26" s="135">
        <f t="shared" si="24"/>
        <v>334.49</v>
      </c>
      <c r="AD26" s="135">
        <f t="shared" si="24"/>
        <v>1115.04</v>
      </c>
      <c r="AE26" s="135">
        <f t="shared" si="24"/>
        <v>334.49</v>
      </c>
      <c r="AF26" s="135">
        <f t="shared" si="24"/>
        <v>111.51</v>
      </c>
      <c r="AG26" s="135">
        <f t="shared" si="24"/>
        <v>4884.93</v>
      </c>
      <c r="AH26" s="135">
        <f t="shared" si="24"/>
        <v>325.64999999999998</v>
      </c>
      <c r="AI26" s="135">
        <f t="shared" si="24"/>
        <v>976.97</v>
      </c>
      <c r="AJ26" s="135">
        <f t="shared" si="24"/>
        <v>3256.63</v>
      </c>
      <c r="AK26" s="135">
        <f t="shared" si="24"/>
        <v>325.64999999999998</v>
      </c>
      <c r="AL26" s="135">
        <f t="shared" si="24"/>
        <v>33.67</v>
      </c>
      <c r="AM26" s="135">
        <f t="shared" si="24"/>
        <v>0</v>
      </c>
      <c r="AN26" s="135">
        <f t="shared" si="24"/>
        <v>24.43</v>
      </c>
      <c r="AO26" s="135">
        <f t="shared" si="24"/>
        <v>0</v>
      </c>
      <c r="AP26" s="135">
        <f t="shared" si="24"/>
        <v>0</v>
      </c>
      <c r="AQ26" s="135">
        <f t="shared" si="24"/>
        <v>0</v>
      </c>
      <c r="AR26" s="135">
        <f t="shared" si="24"/>
        <v>1.17</v>
      </c>
      <c r="AS26" s="135">
        <f t="shared" si="24"/>
        <v>0</v>
      </c>
      <c r="AT26" s="135">
        <f t="shared" si="24"/>
        <v>0</v>
      </c>
      <c r="AU26" s="135">
        <f t="shared" si="24"/>
        <v>370.46</v>
      </c>
      <c r="AV26" s="135">
        <f t="shared" si="24"/>
        <v>264.83</v>
      </c>
      <c r="AW26" s="135">
        <f t="shared" si="24"/>
        <v>0</v>
      </c>
      <c r="AX26" s="135">
        <f t="shared" si="24"/>
        <v>100</v>
      </c>
      <c r="AY26" s="135">
        <f t="shared" si="24"/>
        <v>21.3</v>
      </c>
      <c r="AZ26" s="135">
        <f t="shared" si="24"/>
        <v>3.25</v>
      </c>
      <c r="BA26" s="135">
        <f t="shared" si="24"/>
        <v>106.55</v>
      </c>
      <c r="BB26" s="135">
        <f t="shared" si="24"/>
        <v>0</v>
      </c>
      <c r="BC26" s="135">
        <f t="shared" si="24"/>
        <v>0</v>
      </c>
      <c r="BD26" s="135">
        <f t="shared" si="24"/>
        <v>10</v>
      </c>
      <c r="BE26" s="135">
        <f t="shared" si="24"/>
        <v>96.17</v>
      </c>
      <c r="BF26" s="135">
        <f t="shared" si="24"/>
        <v>1</v>
      </c>
      <c r="BG26" s="135">
        <f t="shared" si="24"/>
        <v>0</v>
      </c>
      <c r="BH26" s="135">
        <f t="shared" si="24"/>
        <v>14705.19</v>
      </c>
      <c r="BI26" s="135">
        <f t="shared" si="24"/>
        <v>38040.89</v>
      </c>
      <c r="BJ26" s="136"/>
      <c r="BK26" s="137"/>
    </row>
    <row r="27" spans="1:65" s="4" customFormat="1" ht="30" customHeight="1">
      <c r="A27" s="71" t="s">
        <v>112</v>
      </c>
      <c r="B27" s="354" t="s">
        <v>114</v>
      </c>
      <c r="C27" s="359"/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59"/>
      <c r="U27" s="359"/>
      <c r="V27" s="359"/>
      <c r="W27" s="359"/>
      <c r="X27" s="359"/>
      <c r="Y27" s="353" t="s">
        <v>113</v>
      </c>
      <c r="Z27" s="357" t="s">
        <v>111</v>
      </c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357"/>
      <c r="AO27" s="357"/>
      <c r="AP27" s="357"/>
      <c r="AQ27" s="357"/>
      <c r="AR27" s="357"/>
      <c r="AS27" s="357"/>
      <c r="AT27" s="357"/>
      <c r="AU27" s="357"/>
      <c r="AV27" s="357"/>
      <c r="AW27" s="357"/>
      <c r="AX27" s="357"/>
      <c r="AY27" s="357"/>
      <c r="AZ27" s="357"/>
      <c r="BA27" s="357"/>
      <c r="BB27" s="357"/>
      <c r="BC27" s="357"/>
      <c r="BD27" s="357"/>
      <c r="BE27" s="357"/>
      <c r="BF27" s="357"/>
      <c r="BG27" s="357"/>
      <c r="BH27" s="353" t="s">
        <v>117</v>
      </c>
      <c r="BI27" s="357" t="s">
        <v>48</v>
      </c>
      <c r="BJ27" s="357" t="s">
        <v>118</v>
      </c>
      <c r="BK27" s="358" t="s">
        <v>119</v>
      </c>
      <c r="BL27" s="353" t="s">
        <v>120</v>
      </c>
      <c r="BM27" s="353" t="s">
        <v>121</v>
      </c>
    </row>
    <row r="28" spans="1:65" s="4" customFormat="1" ht="30" customHeight="1">
      <c r="A28" s="8"/>
      <c r="B28" s="354" t="s">
        <v>0</v>
      </c>
      <c r="C28" s="354"/>
      <c r="D28" s="354"/>
      <c r="E28" s="354"/>
      <c r="F28" s="354"/>
      <c r="G28" s="72" t="s">
        <v>6</v>
      </c>
      <c r="H28" s="72"/>
      <c r="I28" s="72"/>
      <c r="J28" s="355" t="s">
        <v>110</v>
      </c>
      <c r="K28" s="355"/>
      <c r="L28" s="355"/>
      <c r="M28" s="355"/>
      <c r="N28" s="355"/>
      <c r="O28" s="355"/>
      <c r="P28" s="355"/>
      <c r="Q28" s="355"/>
      <c r="R28" s="355"/>
      <c r="S28" s="355"/>
      <c r="T28" s="132"/>
      <c r="U28" s="354" t="s">
        <v>18</v>
      </c>
      <c r="V28" s="354"/>
      <c r="W28" s="354"/>
      <c r="X28" s="132" t="s">
        <v>22</v>
      </c>
      <c r="Y28" s="353"/>
      <c r="Z28" s="354" t="s">
        <v>23</v>
      </c>
      <c r="AA28" s="354"/>
      <c r="AB28" s="354"/>
      <c r="AC28" s="354"/>
      <c r="AD28" s="354"/>
      <c r="AE28" s="354"/>
      <c r="AF28" s="354"/>
      <c r="AG28" s="354" t="s">
        <v>30</v>
      </c>
      <c r="AH28" s="354"/>
      <c r="AI28" s="354"/>
      <c r="AJ28" s="354"/>
      <c r="AK28" s="354"/>
      <c r="AL28" s="355" t="s">
        <v>34</v>
      </c>
      <c r="AM28" s="355"/>
      <c r="AN28" s="355"/>
      <c r="AO28" s="355"/>
      <c r="AP28" s="355"/>
      <c r="AQ28" s="355"/>
      <c r="AR28" s="353" t="s">
        <v>35</v>
      </c>
      <c r="AS28" s="353"/>
      <c r="AT28" s="130"/>
      <c r="AU28" s="130"/>
      <c r="AV28" s="72"/>
      <c r="AW28" s="354" t="s">
        <v>38</v>
      </c>
      <c r="AX28" s="356"/>
      <c r="AY28" s="354" t="s">
        <v>39</v>
      </c>
      <c r="AZ28" s="354"/>
      <c r="BA28" s="354"/>
      <c r="BB28" s="354"/>
      <c r="BC28" s="354"/>
      <c r="BD28" s="354"/>
      <c r="BE28" s="354"/>
      <c r="BF28" s="132"/>
      <c r="BG28" s="132"/>
      <c r="BH28" s="353"/>
      <c r="BI28" s="357"/>
      <c r="BJ28" s="357"/>
      <c r="BK28" s="358"/>
      <c r="BL28" s="353"/>
      <c r="BM28" s="353"/>
    </row>
    <row r="29" spans="1:65" s="4" customFormat="1" ht="30" customHeight="1">
      <c r="A29" s="132"/>
      <c r="B29" s="129" t="s">
        <v>1</v>
      </c>
      <c r="C29" s="128" t="s">
        <v>2</v>
      </c>
      <c r="D29" s="128" t="s">
        <v>3</v>
      </c>
      <c r="E29" s="128" t="s">
        <v>4</v>
      </c>
      <c r="F29" s="128" t="s">
        <v>5</v>
      </c>
      <c r="G29" s="128" t="s">
        <v>7</v>
      </c>
      <c r="H29" s="128" t="s">
        <v>109</v>
      </c>
      <c r="I29" s="128" t="s">
        <v>108</v>
      </c>
      <c r="J29" s="129" t="s">
        <v>8</v>
      </c>
      <c r="K29" s="129" t="s">
        <v>9</v>
      </c>
      <c r="L29" s="129" t="s">
        <v>10</v>
      </c>
      <c r="M29" s="128" t="s">
        <v>11</v>
      </c>
      <c r="N29" s="128" t="s">
        <v>12</v>
      </c>
      <c r="O29" s="128" t="s">
        <v>13</v>
      </c>
      <c r="P29" s="128" t="s">
        <v>14</v>
      </c>
      <c r="Q29" s="128" t="s">
        <v>15</v>
      </c>
      <c r="R29" s="128" t="s">
        <v>16</v>
      </c>
      <c r="S29" s="128" t="s">
        <v>17</v>
      </c>
      <c r="T29" s="353" t="s">
        <v>19</v>
      </c>
      <c r="U29" s="353"/>
      <c r="V29" s="129" t="s">
        <v>20</v>
      </c>
      <c r="W29" s="128" t="s">
        <v>21</v>
      </c>
      <c r="X29" s="132"/>
      <c r="Y29" s="353"/>
      <c r="Z29" s="128" t="s">
        <v>24</v>
      </c>
      <c r="AA29" s="128" t="s">
        <v>25</v>
      </c>
      <c r="AB29" s="128" t="s">
        <v>26</v>
      </c>
      <c r="AC29" s="128" t="s">
        <v>21</v>
      </c>
      <c r="AD29" s="128" t="s">
        <v>27</v>
      </c>
      <c r="AE29" s="128" t="s">
        <v>28</v>
      </c>
      <c r="AF29" s="131" t="s">
        <v>29</v>
      </c>
      <c r="AG29" s="128" t="s">
        <v>104</v>
      </c>
      <c r="AH29" s="128" t="s">
        <v>105</v>
      </c>
      <c r="AI29" s="128" t="s">
        <v>106</v>
      </c>
      <c r="AJ29" s="128" t="s">
        <v>107</v>
      </c>
      <c r="AK29" s="128" t="s">
        <v>3</v>
      </c>
      <c r="AL29" s="128" t="s">
        <v>31</v>
      </c>
      <c r="AM29" s="128" t="s">
        <v>116</v>
      </c>
      <c r="AN29" s="128" t="s">
        <v>32</v>
      </c>
      <c r="AO29" s="357" t="s">
        <v>33</v>
      </c>
      <c r="AP29" s="357"/>
      <c r="AQ29" s="357"/>
      <c r="AR29" s="128" t="s">
        <v>36</v>
      </c>
      <c r="AS29" s="132"/>
      <c r="AT29" s="353" t="s">
        <v>115</v>
      </c>
      <c r="AU29" s="353"/>
      <c r="AV29" s="128" t="s">
        <v>37</v>
      </c>
      <c r="AW29" s="8"/>
      <c r="AX29" s="8" t="s">
        <v>149</v>
      </c>
      <c r="AY29" s="128" t="s">
        <v>40</v>
      </c>
      <c r="AZ29" s="128" t="s">
        <v>150</v>
      </c>
      <c r="BA29" s="128" t="s">
        <v>45</v>
      </c>
      <c r="BB29" s="128" t="s">
        <v>41</v>
      </c>
      <c r="BC29" s="128" t="s">
        <v>42</v>
      </c>
      <c r="BD29" s="128" t="s">
        <v>43</v>
      </c>
      <c r="BE29" s="128" t="s">
        <v>44</v>
      </c>
      <c r="BF29" s="128" t="s">
        <v>46</v>
      </c>
      <c r="BG29" s="128" t="s">
        <v>47</v>
      </c>
      <c r="BH29" s="353"/>
      <c r="BI29" s="357"/>
      <c r="BJ29" s="357"/>
      <c r="BK29" s="358"/>
      <c r="BL29" s="353"/>
      <c r="BM29" s="353"/>
    </row>
    <row r="30" spans="1:65" s="4" customFormat="1" ht="30" customHeight="1">
      <c r="A30" s="3"/>
      <c r="B30" s="6">
        <v>338</v>
      </c>
      <c r="C30" s="6">
        <f t="shared" ref="C30" si="25">B30*15%</f>
        <v>50.7</v>
      </c>
      <c r="D30" s="6">
        <f t="shared" ref="D30" si="26">B30*1%</f>
        <v>3.38</v>
      </c>
      <c r="E30" s="6">
        <f t="shared" ref="E30" si="27">B30*2%</f>
        <v>6.76</v>
      </c>
      <c r="F30" s="6">
        <f t="shared" ref="F30" si="28">B30*3%</f>
        <v>10.14</v>
      </c>
      <c r="G30" s="6">
        <v>1191.27</v>
      </c>
      <c r="H30" s="6">
        <v>13</v>
      </c>
      <c r="I30" s="6">
        <f>SUM(J30:S30)</f>
        <v>294.60000000000002</v>
      </c>
      <c r="J30" s="6">
        <v>175.6</v>
      </c>
      <c r="K30" s="6">
        <v>85.4</v>
      </c>
      <c r="L30" s="6">
        <v>19.2</v>
      </c>
      <c r="M30" s="6"/>
      <c r="N30" s="6">
        <v>14.4</v>
      </c>
      <c r="O30" s="3"/>
      <c r="P30" s="6"/>
      <c r="Q30" s="3"/>
      <c r="R30" s="3"/>
      <c r="S30" s="3"/>
      <c r="T30" s="6">
        <f t="shared" ref="T30" si="29">X30*15%</f>
        <v>174.13</v>
      </c>
      <c r="U30" s="6"/>
      <c r="V30" s="6">
        <f t="shared" ref="V30" si="30">X30*1%</f>
        <v>11.61</v>
      </c>
      <c r="W30" s="6">
        <f t="shared" ref="W30" si="31">X30*3%</f>
        <v>34.83</v>
      </c>
      <c r="X30" s="6">
        <v>1160.8699999999999</v>
      </c>
      <c r="Y30" s="6">
        <f t="shared" ref="Y30" si="32">C30+D30+E30+F30+G30+H30+I30+T30+V30+W30</f>
        <v>1790.42</v>
      </c>
      <c r="Z30" s="6">
        <f t="shared" ref="Z30" si="33">B30*15%</f>
        <v>50.7</v>
      </c>
      <c r="AA30" s="6">
        <f t="shared" ref="AA30" si="34">B30*1%</f>
        <v>3.38</v>
      </c>
      <c r="AB30" s="6">
        <f t="shared" ref="AB30" si="35">B30*2%</f>
        <v>6.76</v>
      </c>
      <c r="AC30" s="6">
        <f t="shared" ref="AC30" si="36">B30*3%</f>
        <v>10.14</v>
      </c>
      <c r="AD30" s="6">
        <f t="shared" ref="AD30" si="37">B30*10%</f>
        <v>33.799999999999997</v>
      </c>
      <c r="AE30" s="6">
        <f t="shared" ref="AE30" si="38">B30*3%</f>
        <v>10.14</v>
      </c>
      <c r="AF30" s="6">
        <f t="shared" ref="AF30" si="39">B30*1%</f>
        <v>3.38</v>
      </c>
      <c r="AG30" s="3">
        <f t="shared" ref="AG30" si="40">X30*15%</f>
        <v>174.13</v>
      </c>
      <c r="AH30" s="3">
        <f t="shared" ref="AH30" si="41">X30*1%</f>
        <v>11.61</v>
      </c>
      <c r="AI30" s="3">
        <f t="shared" ref="AI30" si="42">X30*3%</f>
        <v>34.83</v>
      </c>
      <c r="AJ30" s="3">
        <f t="shared" ref="AJ30" si="43">X30*10%</f>
        <v>116.09</v>
      </c>
      <c r="AK30" s="6">
        <f t="shared" ref="AK30" si="44">X30*1%</f>
        <v>11.61</v>
      </c>
      <c r="AL30" s="3"/>
      <c r="AM30" s="3"/>
      <c r="AN30" s="3"/>
      <c r="AO30" s="3"/>
      <c r="AP30" s="3"/>
      <c r="AQ30" s="3"/>
      <c r="AR30" s="3"/>
      <c r="AS30" s="6"/>
      <c r="AT30" s="6"/>
      <c r="AU30" s="6">
        <v>1.56</v>
      </c>
      <c r="AV30" s="6">
        <v>8.85</v>
      </c>
      <c r="AW30" s="6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>
        <f t="shared" ref="BH30" si="45">SUM(Z30:BE30)</f>
        <v>476.98</v>
      </c>
      <c r="BI30" s="3">
        <f t="shared" ref="BI30" si="46">AVERAGE(Y30-BH30)</f>
        <v>1313.44</v>
      </c>
      <c r="BJ30" s="9" t="s">
        <v>142</v>
      </c>
      <c r="BK30" s="14" t="s">
        <v>151</v>
      </c>
    </row>
    <row r="31" spans="1:65" s="4" customFormat="1" ht="30" customHeight="1">
      <c r="A31" s="71" t="s">
        <v>112</v>
      </c>
      <c r="B31" s="6">
        <v>328.94</v>
      </c>
      <c r="C31" s="6">
        <f t="shared" si="1"/>
        <v>49.34</v>
      </c>
      <c r="D31" s="6">
        <f t="shared" si="2"/>
        <v>3.29</v>
      </c>
      <c r="E31" s="6">
        <f t="shared" si="3"/>
        <v>6.58</v>
      </c>
      <c r="F31" s="6">
        <f t="shared" si="4"/>
        <v>9.8699999999999992</v>
      </c>
      <c r="G31" s="6">
        <v>1231.56</v>
      </c>
      <c r="H31" s="6">
        <v>3</v>
      </c>
      <c r="I31" s="6">
        <f t="shared" ref="I31:I36" si="47">SUM(J31:S31)</f>
        <v>287.60000000000002</v>
      </c>
      <c r="J31" s="6">
        <v>172.2</v>
      </c>
      <c r="K31" s="6">
        <v>81.8</v>
      </c>
      <c r="L31" s="6">
        <v>19.2</v>
      </c>
      <c r="M31" s="6"/>
      <c r="N31" s="6">
        <v>14.4</v>
      </c>
      <c r="O31" s="3"/>
      <c r="P31" s="6"/>
      <c r="Q31" s="3"/>
      <c r="R31" s="3"/>
      <c r="S31" s="3"/>
      <c r="T31" s="6">
        <f t="shared" si="6"/>
        <v>178.98</v>
      </c>
      <c r="U31" s="6"/>
      <c r="V31" s="6">
        <f t="shared" si="7"/>
        <v>11.93</v>
      </c>
      <c r="W31" s="6">
        <f t="shared" si="8"/>
        <v>35.799999999999997</v>
      </c>
      <c r="X31" s="6">
        <v>1193.22</v>
      </c>
      <c r="Y31" s="6">
        <f t="shared" si="23"/>
        <v>1817.95</v>
      </c>
      <c r="Z31" s="6">
        <f t="shared" si="10"/>
        <v>49.34</v>
      </c>
      <c r="AA31" s="6">
        <f t="shared" si="11"/>
        <v>3.29</v>
      </c>
      <c r="AB31" s="6">
        <f t="shared" si="12"/>
        <v>6.58</v>
      </c>
      <c r="AC31" s="6">
        <f t="shared" si="13"/>
        <v>9.8699999999999992</v>
      </c>
      <c r="AD31" s="6">
        <f t="shared" si="14"/>
        <v>32.89</v>
      </c>
      <c r="AE31" s="6">
        <f t="shared" si="15"/>
        <v>9.8699999999999992</v>
      </c>
      <c r="AF31" s="6">
        <f t="shared" si="16"/>
        <v>3.29</v>
      </c>
      <c r="AG31" s="3">
        <f t="shared" si="17"/>
        <v>178.98</v>
      </c>
      <c r="AH31" s="3">
        <f t="shared" si="18"/>
        <v>11.93</v>
      </c>
      <c r="AI31" s="3">
        <f t="shared" si="19"/>
        <v>35.799999999999997</v>
      </c>
      <c r="AJ31" s="3">
        <f t="shared" si="20"/>
        <v>119.32</v>
      </c>
      <c r="AK31" s="6">
        <f t="shared" si="21"/>
        <v>11.93</v>
      </c>
      <c r="AL31" s="3"/>
      <c r="AM31" s="3"/>
      <c r="AN31" s="3"/>
      <c r="AO31" s="3"/>
      <c r="AP31" s="3"/>
      <c r="AQ31" s="3"/>
      <c r="AR31" s="3"/>
      <c r="AS31" s="6"/>
      <c r="AT31" s="6"/>
      <c r="AU31" s="6">
        <v>1.89</v>
      </c>
      <c r="AV31" s="6">
        <v>9</v>
      </c>
      <c r="AW31" s="6"/>
      <c r="AX31" s="3"/>
      <c r="AY31" s="3">
        <v>7.1</v>
      </c>
      <c r="AZ31" s="3"/>
      <c r="BA31" s="3"/>
      <c r="BB31" s="3"/>
      <c r="BC31" s="3"/>
      <c r="BD31" s="3"/>
      <c r="BE31" s="3"/>
      <c r="BF31" s="3"/>
      <c r="BG31" s="3"/>
      <c r="BH31" s="3">
        <f t="shared" si="22"/>
        <v>491.08</v>
      </c>
      <c r="BI31" s="3">
        <f t="shared" si="0"/>
        <v>1326.87</v>
      </c>
      <c r="BJ31" s="9" t="s">
        <v>143</v>
      </c>
      <c r="BK31" s="14" t="s">
        <v>151</v>
      </c>
    </row>
    <row r="32" spans="1:65" s="4" customFormat="1" ht="30" customHeight="1">
      <c r="A32" s="3"/>
      <c r="B32" s="6">
        <v>318.57</v>
      </c>
      <c r="C32" s="6">
        <f t="shared" si="1"/>
        <v>47.79</v>
      </c>
      <c r="D32" s="6">
        <f t="shared" si="2"/>
        <v>3.19</v>
      </c>
      <c r="E32" s="6">
        <f t="shared" si="3"/>
        <v>6.37</v>
      </c>
      <c r="F32" s="6">
        <f t="shared" si="4"/>
        <v>9.56</v>
      </c>
      <c r="G32" s="6">
        <v>1125.55</v>
      </c>
      <c r="H32" s="6"/>
      <c r="I32" s="6">
        <f t="shared" si="47"/>
        <v>273.60000000000002</v>
      </c>
      <c r="J32" s="6">
        <v>172.2</v>
      </c>
      <c r="K32" s="6">
        <v>67.8</v>
      </c>
      <c r="L32" s="6">
        <v>19.2</v>
      </c>
      <c r="M32" s="6"/>
      <c r="N32" s="6">
        <v>14.4</v>
      </c>
      <c r="O32" s="3"/>
      <c r="P32" s="6"/>
      <c r="Q32" s="3"/>
      <c r="R32" s="3"/>
      <c r="S32" s="3"/>
      <c r="T32" s="6">
        <f t="shared" si="6"/>
        <v>162.09</v>
      </c>
      <c r="U32" s="6"/>
      <c r="V32" s="6">
        <f t="shared" si="7"/>
        <v>10.81</v>
      </c>
      <c r="W32" s="6">
        <f t="shared" si="8"/>
        <v>32.42</v>
      </c>
      <c r="X32" s="6">
        <v>1080.58</v>
      </c>
      <c r="Y32" s="6">
        <f t="shared" si="23"/>
        <v>1671.38</v>
      </c>
      <c r="Z32" s="6">
        <f t="shared" si="10"/>
        <v>47.79</v>
      </c>
      <c r="AA32" s="6">
        <f t="shared" si="11"/>
        <v>3.19</v>
      </c>
      <c r="AB32" s="6">
        <f t="shared" si="12"/>
        <v>6.37</v>
      </c>
      <c r="AC32" s="6">
        <f t="shared" si="13"/>
        <v>9.56</v>
      </c>
      <c r="AD32" s="6">
        <f t="shared" si="14"/>
        <v>31.86</v>
      </c>
      <c r="AE32" s="6">
        <f t="shared" si="15"/>
        <v>9.56</v>
      </c>
      <c r="AF32" s="6">
        <f t="shared" si="16"/>
        <v>3.19</v>
      </c>
      <c r="AG32" s="3">
        <f t="shared" si="17"/>
        <v>162.09</v>
      </c>
      <c r="AH32" s="3">
        <f t="shared" si="18"/>
        <v>10.81</v>
      </c>
      <c r="AI32" s="3">
        <f t="shared" si="19"/>
        <v>32.42</v>
      </c>
      <c r="AJ32" s="3">
        <f t="shared" si="20"/>
        <v>108.06</v>
      </c>
      <c r="AK32" s="6">
        <f t="shared" si="21"/>
        <v>10.81</v>
      </c>
      <c r="AL32" s="3"/>
      <c r="AM32" s="3"/>
      <c r="AN32" s="3"/>
      <c r="AO32" s="3"/>
      <c r="AP32" s="3"/>
      <c r="AQ32" s="3"/>
      <c r="AR32" s="3"/>
      <c r="AS32" s="6"/>
      <c r="AT32" s="6"/>
      <c r="AU32" s="6">
        <v>0.88</v>
      </c>
      <c r="AV32" s="6">
        <v>8.3000000000000007</v>
      </c>
      <c r="AW32" s="6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>
        <f t="shared" si="22"/>
        <v>444.89</v>
      </c>
      <c r="BI32" s="3">
        <f t="shared" si="0"/>
        <v>1226.49</v>
      </c>
      <c r="BJ32" s="9" t="s">
        <v>144</v>
      </c>
      <c r="BK32" s="14" t="s">
        <v>151</v>
      </c>
    </row>
    <row r="33" spans="1:63" s="4" customFormat="1" ht="30" customHeight="1">
      <c r="A33" s="3"/>
      <c r="B33" s="6">
        <v>318.57</v>
      </c>
      <c r="C33" s="6">
        <f t="shared" si="1"/>
        <v>47.79</v>
      </c>
      <c r="D33" s="6">
        <f t="shared" si="2"/>
        <v>3.19</v>
      </c>
      <c r="E33" s="6">
        <f t="shared" si="3"/>
        <v>6.37</v>
      </c>
      <c r="F33" s="6">
        <f t="shared" si="4"/>
        <v>9.56</v>
      </c>
      <c r="G33" s="6">
        <v>1007.46</v>
      </c>
      <c r="H33" s="6"/>
      <c r="I33" s="6">
        <f t="shared" si="47"/>
        <v>275.60000000000002</v>
      </c>
      <c r="J33" s="6">
        <v>172.2</v>
      </c>
      <c r="K33" s="6">
        <v>69.8</v>
      </c>
      <c r="L33" s="6">
        <v>19.2</v>
      </c>
      <c r="M33" s="6"/>
      <c r="N33" s="6">
        <v>14.4</v>
      </c>
      <c r="O33" s="3"/>
      <c r="P33" s="6"/>
      <c r="Q33" s="3"/>
      <c r="R33" s="3"/>
      <c r="S33" s="3"/>
      <c r="T33" s="6">
        <f t="shared" si="6"/>
        <v>144.66999999999999</v>
      </c>
      <c r="U33" s="6"/>
      <c r="V33" s="6">
        <f t="shared" si="7"/>
        <v>9.64</v>
      </c>
      <c r="W33" s="6">
        <f t="shared" si="8"/>
        <v>28.93</v>
      </c>
      <c r="X33" s="6">
        <v>964.49</v>
      </c>
      <c r="Y33" s="6">
        <f t="shared" si="23"/>
        <v>1533.21</v>
      </c>
      <c r="Z33" s="6">
        <f t="shared" si="10"/>
        <v>47.79</v>
      </c>
      <c r="AA33" s="6">
        <f t="shared" si="11"/>
        <v>3.19</v>
      </c>
      <c r="AB33" s="6">
        <f t="shared" si="12"/>
        <v>6.37</v>
      </c>
      <c r="AC33" s="6">
        <f t="shared" si="13"/>
        <v>9.56</v>
      </c>
      <c r="AD33" s="6">
        <f t="shared" si="14"/>
        <v>31.86</v>
      </c>
      <c r="AE33" s="6">
        <f t="shared" si="15"/>
        <v>9.56</v>
      </c>
      <c r="AF33" s="6">
        <f t="shared" si="16"/>
        <v>3.19</v>
      </c>
      <c r="AG33" s="3">
        <f t="shared" si="17"/>
        <v>144.66999999999999</v>
      </c>
      <c r="AH33" s="3">
        <f t="shared" si="18"/>
        <v>9.64</v>
      </c>
      <c r="AI33" s="3">
        <f t="shared" si="19"/>
        <v>28.93</v>
      </c>
      <c r="AJ33" s="3">
        <f t="shared" si="20"/>
        <v>96.45</v>
      </c>
      <c r="AK33" s="6">
        <f t="shared" si="21"/>
        <v>9.64</v>
      </c>
      <c r="AL33" s="3"/>
      <c r="AM33" s="3"/>
      <c r="AN33" s="3"/>
      <c r="AO33" s="3"/>
      <c r="AP33" s="3"/>
      <c r="AQ33" s="3"/>
      <c r="AR33" s="3"/>
      <c r="AS33" s="6"/>
      <c r="AT33" s="6"/>
      <c r="AU33" s="6"/>
      <c r="AV33" s="6">
        <v>7.6</v>
      </c>
      <c r="AW33" s="6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>
        <f t="shared" si="22"/>
        <v>408.45</v>
      </c>
      <c r="BI33" s="3">
        <f t="shared" si="0"/>
        <v>1124.76</v>
      </c>
      <c r="BJ33" s="9" t="s">
        <v>145</v>
      </c>
      <c r="BK33" s="14" t="s">
        <v>151</v>
      </c>
    </row>
    <row r="34" spans="1:63" s="4" customFormat="1" ht="30" customHeight="1">
      <c r="A34" s="3"/>
      <c r="B34" s="6">
        <v>278.56</v>
      </c>
      <c r="C34" s="6">
        <f t="shared" si="1"/>
        <v>41.78</v>
      </c>
      <c r="D34" s="6">
        <f t="shared" si="2"/>
        <v>2.79</v>
      </c>
      <c r="E34" s="6">
        <f t="shared" si="3"/>
        <v>5.57</v>
      </c>
      <c r="F34" s="6">
        <f t="shared" si="4"/>
        <v>8.36</v>
      </c>
      <c r="G34" s="6">
        <v>990.4</v>
      </c>
      <c r="H34" s="6"/>
      <c r="I34" s="6">
        <f t="shared" si="47"/>
        <v>221.1</v>
      </c>
      <c r="J34" s="6">
        <v>150.57</v>
      </c>
      <c r="K34" s="6">
        <v>60.53</v>
      </c>
      <c r="L34" s="6">
        <v>10</v>
      </c>
      <c r="M34" s="6"/>
      <c r="N34" s="6"/>
      <c r="O34" s="3"/>
      <c r="P34" s="6"/>
      <c r="Q34" s="3"/>
      <c r="R34" s="3"/>
      <c r="S34" s="3"/>
      <c r="T34" s="6">
        <f t="shared" si="6"/>
        <v>139.94</v>
      </c>
      <c r="U34" s="6"/>
      <c r="V34" s="6">
        <f t="shared" si="7"/>
        <v>9.33</v>
      </c>
      <c r="W34" s="6">
        <f t="shared" si="8"/>
        <v>27.99</v>
      </c>
      <c r="X34" s="6">
        <v>932.94</v>
      </c>
      <c r="Y34" s="6">
        <f t="shared" si="23"/>
        <v>1447.26</v>
      </c>
      <c r="Z34" s="6">
        <f t="shared" si="10"/>
        <v>41.78</v>
      </c>
      <c r="AA34" s="6">
        <f t="shared" si="11"/>
        <v>2.79</v>
      </c>
      <c r="AB34" s="6">
        <f t="shared" si="12"/>
        <v>5.57</v>
      </c>
      <c r="AC34" s="6">
        <f t="shared" si="13"/>
        <v>8.36</v>
      </c>
      <c r="AD34" s="6">
        <f t="shared" si="14"/>
        <v>27.86</v>
      </c>
      <c r="AE34" s="6">
        <f t="shared" si="15"/>
        <v>8.36</v>
      </c>
      <c r="AF34" s="6">
        <f t="shared" si="16"/>
        <v>2.79</v>
      </c>
      <c r="AG34" s="3">
        <f t="shared" si="17"/>
        <v>139.94</v>
      </c>
      <c r="AH34" s="3">
        <f t="shared" si="18"/>
        <v>9.33</v>
      </c>
      <c r="AI34" s="3">
        <f t="shared" si="19"/>
        <v>27.99</v>
      </c>
      <c r="AJ34" s="3">
        <f t="shared" si="20"/>
        <v>93.29</v>
      </c>
      <c r="AK34" s="6">
        <f t="shared" si="21"/>
        <v>9.33</v>
      </c>
      <c r="AL34" s="3"/>
      <c r="AM34" s="3"/>
      <c r="AN34" s="3"/>
      <c r="AO34" s="3"/>
      <c r="AP34" s="3"/>
      <c r="AQ34" s="3"/>
      <c r="AR34" s="3"/>
      <c r="AS34" s="6"/>
      <c r="AT34" s="6"/>
      <c r="AU34" s="6"/>
      <c r="AV34" s="6">
        <v>7.15</v>
      </c>
      <c r="AW34" s="6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>
        <f t="shared" si="22"/>
        <v>384.54</v>
      </c>
      <c r="BI34" s="3">
        <f t="shared" si="0"/>
        <v>1062.72</v>
      </c>
      <c r="BJ34" s="9" t="s">
        <v>146</v>
      </c>
      <c r="BK34" s="14" t="s">
        <v>151</v>
      </c>
    </row>
    <row r="35" spans="1:63" s="4" customFormat="1" ht="30" customHeight="1">
      <c r="A35" s="3"/>
      <c r="B35" s="6">
        <v>270.01</v>
      </c>
      <c r="C35" s="6">
        <f t="shared" si="1"/>
        <v>40.5</v>
      </c>
      <c r="D35" s="6">
        <f t="shared" si="2"/>
        <v>2.7</v>
      </c>
      <c r="E35" s="6">
        <f t="shared" si="3"/>
        <v>5.4</v>
      </c>
      <c r="F35" s="6">
        <f t="shared" si="4"/>
        <v>8.1</v>
      </c>
      <c r="G35" s="6">
        <v>974.8</v>
      </c>
      <c r="H35" s="6"/>
      <c r="I35" s="6">
        <f t="shared" si="47"/>
        <v>214.5</v>
      </c>
      <c r="J35" s="6">
        <v>145.94999999999999</v>
      </c>
      <c r="K35" s="6">
        <v>58.55</v>
      </c>
      <c r="L35" s="6">
        <v>10</v>
      </c>
      <c r="M35" s="6"/>
      <c r="N35" s="6"/>
      <c r="O35" s="3"/>
      <c r="P35" s="6"/>
      <c r="Q35" s="3"/>
      <c r="R35" s="3"/>
      <c r="S35" s="3"/>
      <c r="T35" s="6">
        <f t="shared" si="6"/>
        <v>137.88999999999999</v>
      </c>
      <c r="U35" s="6"/>
      <c r="V35" s="6">
        <f t="shared" si="7"/>
        <v>9.19</v>
      </c>
      <c r="W35" s="6">
        <f t="shared" si="8"/>
        <v>27.58</v>
      </c>
      <c r="X35" s="6">
        <v>919.29</v>
      </c>
      <c r="Y35" s="6">
        <f t="shared" si="23"/>
        <v>1420.66</v>
      </c>
      <c r="Z35" s="6">
        <f t="shared" si="10"/>
        <v>40.5</v>
      </c>
      <c r="AA35" s="6">
        <f t="shared" si="11"/>
        <v>2.7</v>
      </c>
      <c r="AB35" s="6">
        <f t="shared" si="12"/>
        <v>5.4</v>
      </c>
      <c r="AC35" s="6">
        <f t="shared" si="13"/>
        <v>8.1</v>
      </c>
      <c r="AD35" s="6">
        <f t="shared" si="14"/>
        <v>27</v>
      </c>
      <c r="AE35" s="6">
        <f t="shared" si="15"/>
        <v>8.1</v>
      </c>
      <c r="AF35" s="6">
        <f t="shared" si="16"/>
        <v>2.7</v>
      </c>
      <c r="AG35" s="3">
        <f t="shared" si="17"/>
        <v>137.88999999999999</v>
      </c>
      <c r="AH35" s="3">
        <f t="shared" si="18"/>
        <v>9.19</v>
      </c>
      <c r="AI35" s="3">
        <f t="shared" si="19"/>
        <v>27.58</v>
      </c>
      <c r="AJ35" s="3">
        <f t="shared" si="20"/>
        <v>91.93</v>
      </c>
      <c r="AK35" s="6">
        <f t="shared" si="21"/>
        <v>9.19</v>
      </c>
      <c r="AL35" s="3"/>
      <c r="AM35" s="3"/>
      <c r="AN35" s="3"/>
      <c r="AO35" s="3"/>
      <c r="AP35" s="3"/>
      <c r="AQ35" s="3"/>
      <c r="AR35" s="3"/>
      <c r="AS35" s="6"/>
      <c r="AT35" s="6"/>
      <c r="AU35" s="6"/>
      <c r="AV35" s="6">
        <v>7</v>
      </c>
      <c r="AW35" s="6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>
        <f t="shared" si="22"/>
        <v>377.28</v>
      </c>
      <c r="BI35" s="3">
        <f t="shared" si="0"/>
        <v>1043.3800000000001</v>
      </c>
      <c r="BJ35" s="10" t="s">
        <v>147</v>
      </c>
      <c r="BK35" s="14" t="s">
        <v>151</v>
      </c>
    </row>
    <row r="36" spans="1:63" s="4" customFormat="1" ht="30" customHeight="1">
      <c r="A36" s="3"/>
      <c r="B36" s="6">
        <v>340.59</v>
      </c>
      <c r="C36" s="6">
        <f t="shared" si="1"/>
        <v>51.09</v>
      </c>
      <c r="D36" s="6">
        <f t="shared" si="2"/>
        <v>3.41</v>
      </c>
      <c r="E36" s="6">
        <f t="shared" si="3"/>
        <v>6.81</v>
      </c>
      <c r="F36" s="6">
        <f t="shared" si="4"/>
        <v>10.220000000000001</v>
      </c>
      <c r="G36" s="6">
        <v>1253.8800000000001</v>
      </c>
      <c r="H36" s="6">
        <v>18.71</v>
      </c>
      <c r="I36" s="6">
        <f t="shared" si="47"/>
        <v>396.6</v>
      </c>
      <c r="J36" s="6">
        <v>263</v>
      </c>
      <c r="K36" s="6"/>
      <c r="L36" s="6">
        <v>19.2</v>
      </c>
      <c r="M36" s="6"/>
      <c r="N36" s="6">
        <v>14.4</v>
      </c>
      <c r="O36" s="3"/>
      <c r="P36" s="6"/>
      <c r="Q36" s="3">
        <v>100</v>
      </c>
      <c r="R36" s="3"/>
      <c r="S36" s="3"/>
      <c r="T36" s="6">
        <f t="shared" si="6"/>
        <v>199.29</v>
      </c>
      <c r="U36" s="6"/>
      <c r="V36" s="6">
        <f t="shared" si="7"/>
        <v>13.29</v>
      </c>
      <c r="W36" s="6">
        <f t="shared" si="8"/>
        <v>39.86</v>
      </c>
      <c r="X36" s="6">
        <v>1328.6</v>
      </c>
      <c r="Y36" s="6">
        <f t="shared" si="23"/>
        <v>1993.16</v>
      </c>
      <c r="Z36" s="6">
        <f t="shared" si="10"/>
        <v>51.09</v>
      </c>
      <c r="AA36" s="6">
        <f t="shared" si="11"/>
        <v>3.41</v>
      </c>
      <c r="AB36" s="6">
        <f t="shared" si="12"/>
        <v>6.81</v>
      </c>
      <c r="AC36" s="6">
        <f t="shared" si="13"/>
        <v>10.220000000000001</v>
      </c>
      <c r="AD36" s="6">
        <f t="shared" si="14"/>
        <v>34.06</v>
      </c>
      <c r="AE36" s="6">
        <f t="shared" si="15"/>
        <v>10.220000000000001</v>
      </c>
      <c r="AF36" s="6">
        <f t="shared" si="16"/>
        <v>3.41</v>
      </c>
      <c r="AG36" s="3">
        <f t="shared" si="17"/>
        <v>199.29</v>
      </c>
      <c r="AH36" s="3">
        <f t="shared" si="18"/>
        <v>13.29</v>
      </c>
      <c r="AI36" s="3">
        <f t="shared" si="19"/>
        <v>39.86</v>
      </c>
      <c r="AJ36" s="3">
        <f t="shared" si="20"/>
        <v>132.86000000000001</v>
      </c>
      <c r="AK36" s="6">
        <f t="shared" si="21"/>
        <v>13.29</v>
      </c>
      <c r="AL36" s="3"/>
      <c r="AM36" s="3"/>
      <c r="AN36" s="3"/>
      <c r="AO36" s="3"/>
      <c r="AP36" s="3"/>
      <c r="AQ36" s="3"/>
      <c r="AR36" s="3"/>
      <c r="AS36" s="6"/>
      <c r="AT36" s="6"/>
      <c r="AU36" s="6">
        <v>3.35</v>
      </c>
      <c r="AV36" s="6">
        <v>9.8000000000000007</v>
      </c>
      <c r="AW36" s="6"/>
      <c r="AX36" s="3"/>
      <c r="AY36" s="3">
        <v>7.1</v>
      </c>
      <c r="AZ36" s="3"/>
      <c r="BA36" s="3"/>
      <c r="BB36" s="3"/>
      <c r="BC36" s="3"/>
      <c r="BD36" s="3"/>
      <c r="BE36" s="3"/>
      <c r="BF36" s="3"/>
      <c r="BG36" s="3"/>
      <c r="BH36" s="3">
        <f t="shared" si="22"/>
        <v>538.05999999999995</v>
      </c>
      <c r="BI36" s="3">
        <f t="shared" si="0"/>
        <v>1455.1</v>
      </c>
      <c r="BJ36" s="11" t="s">
        <v>148</v>
      </c>
      <c r="BK36" s="14" t="s">
        <v>151</v>
      </c>
    </row>
    <row r="37" spans="1:63" s="4" customFormat="1" ht="30" customHeight="1">
      <c r="A37" s="13"/>
      <c r="B37" s="13">
        <f>SUM(B30:B36)</f>
        <v>2193.2399999999998</v>
      </c>
      <c r="C37" s="13">
        <f t="shared" ref="C37:BI37" si="48">SUM(C30:C36)</f>
        <v>328.99</v>
      </c>
      <c r="D37" s="13">
        <f t="shared" si="48"/>
        <v>21.95</v>
      </c>
      <c r="E37" s="13">
        <f t="shared" si="48"/>
        <v>43.86</v>
      </c>
      <c r="F37" s="13">
        <f t="shared" si="48"/>
        <v>65.81</v>
      </c>
      <c r="G37" s="13">
        <f t="shared" si="48"/>
        <v>7774.92</v>
      </c>
      <c r="H37" s="13">
        <f t="shared" si="48"/>
        <v>34.71</v>
      </c>
      <c r="I37" s="13">
        <f t="shared" si="48"/>
        <v>1963.6</v>
      </c>
      <c r="J37" s="13">
        <f t="shared" si="48"/>
        <v>1251.72</v>
      </c>
      <c r="K37" s="13">
        <f t="shared" si="48"/>
        <v>423.88</v>
      </c>
      <c r="L37" s="13">
        <f t="shared" si="48"/>
        <v>116</v>
      </c>
      <c r="M37" s="13">
        <f t="shared" si="48"/>
        <v>0</v>
      </c>
      <c r="N37" s="13">
        <f t="shared" si="48"/>
        <v>72</v>
      </c>
      <c r="O37" s="13">
        <f t="shared" si="48"/>
        <v>0</v>
      </c>
      <c r="P37" s="13">
        <f t="shared" si="48"/>
        <v>0</v>
      </c>
      <c r="Q37" s="13">
        <f t="shared" si="48"/>
        <v>100</v>
      </c>
      <c r="R37" s="13">
        <f t="shared" si="48"/>
        <v>0</v>
      </c>
      <c r="S37" s="13">
        <f t="shared" si="48"/>
        <v>0</v>
      </c>
      <c r="T37" s="13">
        <f t="shared" si="48"/>
        <v>1136.99</v>
      </c>
      <c r="U37" s="13">
        <f t="shared" si="48"/>
        <v>0</v>
      </c>
      <c r="V37" s="13">
        <f t="shared" si="48"/>
        <v>75.8</v>
      </c>
      <c r="W37" s="13">
        <f t="shared" si="48"/>
        <v>227.41</v>
      </c>
      <c r="X37" s="13">
        <f t="shared" si="48"/>
        <v>7579.99</v>
      </c>
      <c r="Y37" s="13">
        <f t="shared" si="48"/>
        <v>11674.04</v>
      </c>
      <c r="Z37" s="13">
        <f t="shared" si="48"/>
        <v>328.99</v>
      </c>
      <c r="AA37" s="13">
        <f t="shared" si="48"/>
        <v>21.95</v>
      </c>
      <c r="AB37" s="13">
        <f t="shared" si="48"/>
        <v>43.86</v>
      </c>
      <c r="AC37" s="13">
        <f t="shared" si="48"/>
        <v>65.81</v>
      </c>
      <c r="AD37" s="13">
        <f t="shared" si="48"/>
        <v>219.33</v>
      </c>
      <c r="AE37" s="13">
        <f t="shared" si="48"/>
        <v>65.81</v>
      </c>
      <c r="AF37" s="13">
        <f t="shared" si="48"/>
        <v>21.95</v>
      </c>
      <c r="AG37" s="13">
        <f t="shared" si="48"/>
        <v>1136.99</v>
      </c>
      <c r="AH37" s="13">
        <f t="shared" si="48"/>
        <v>75.8</v>
      </c>
      <c r="AI37" s="13">
        <f t="shared" si="48"/>
        <v>227.41</v>
      </c>
      <c r="AJ37" s="13">
        <f t="shared" si="48"/>
        <v>758</v>
      </c>
      <c r="AK37" s="13">
        <f t="shared" si="48"/>
        <v>75.8</v>
      </c>
      <c r="AL37" s="13">
        <f t="shared" si="48"/>
        <v>0</v>
      </c>
      <c r="AM37" s="13">
        <f t="shared" si="48"/>
        <v>0</v>
      </c>
      <c r="AN37" s="13">
        <f t="shared" si="48"/>
        <v>0</v>
      </c>
      <c r="AO37" s="13">
        <f t="shared" si="48"/>
        <v>0</v>
      </c>
      <c r="AP37" s="13">
        <f t="shared" si="48"/>
        <v>0</v>
      </c>
      <c r="AQ37" s="13">
        <f t="shared" si="48"/>
        <v>0</v>
      </c>
      <c r="AR37" s="13">
        <f t="shared" si="48"/>
        <v>0</v>
      </c>
      <c r="AS37" s="13">
        <f t="shared" si="48"/>
        <v>0</v>
      </c>
      <c r="AT37" s="13">
        <f t="shared" si="48"/>
        <v>0</v>
      </c>
      <c r="AU37" s="13">
        <f t="shared" si="48"/>
        <v>7.68</v>
      </c>
      <c r="AV37" s="13">
        <f t="shared" si="48"/>
        <v>57.7</v>
      </c>
      <c r="AW37" s="13">
        <f t="shared" si="48"/>
        <v>0</v>
      </c>
      <c r="AX37" s="13">
        <f t="shared" si="48"/>
        <v>0</v>
      </c>
      <c r="AY37" s="13">
        <f t="shared" si="48"/>
        <v>14.2</v>
      </c>
      <c r="AZ37" s="13">
        <f t="shared" si="48"/>
        <v>0</v>
      </c>
      <c r="BA37" s="13">
        <f t="shared" si="48"/>
        <v>0</v>
      </c>
      <c r="BB37" s="13">
        <f t="shared" si="48"/>
        <v>0</v>
      </c>
      <c r="BC37" s="13">
        <f t="shared" si="48"/>
        <v>0</v>
      </c>
      <c r="BD37" s="13">
        <f t="shared" si="48"/>
        <v>0</v>
      </c>
      <c r="BE37" s="13">
        <f t="shared" si="48"/>
        <v>0</v>
      </c>
      <c r="BF37" s="13">
        <f t="shared" si="48"/>
        <v>0</v>
      </c>
      <c r="BG37" s="13">
        <f t="shared" si="48"/>
        <v>0</v>
      </c>
      <c r="BH37" s="13">
        <f t="shared" si="48"/>
        <v>3121.28</v>
      </c>
      <c r="BI37" s="13">
        <f t="shared" si="48"/>
        <v>8552.76</v>
      </c>
      <c r="BK37" s="14"/>
    </row>
    <row r="38" spans="1:63" s="4" customFormat="1" ht="30" customHeight="1">
      <c r="P38" s="12"/>
      <c r="BK38" s="14"/>
    </row>
    <row r="39" spans="1:63" s="4" customFormat="1" ht="30" customHeight="1">
      <c r="P39" s="12"/>
      <c r="BK39" s="14"/>
    </row>
    <row r="40" spans="1:63" s="4" customFormat="1" ht="30" customHeight="1">
      <c r="P40" s="12"/>
      <c r="BK40" s="12"/>
    </row>
    <row r="41" spans="1:63" s="4" customFormat="1" ht="30" customHeight="1">
      <c r="P41" s="12"/>
      <c r="BK41" s="12"/>
    </row>
    <row r="42" spans="1:63" s="4" customFormat="1" ht="30" customHeight="1">
      <c r="P42" s="12"/>
      <c r="BK42" s="12"/>
    </row>
    <row r="43" spans="1:63" s="4" customFormat="1" ht="30" customHeight="1">
      <c r="P43" s="12"/>
      <c r="BK43" s="12"/>
    </row>
    <row r="44" spans="1:63" s="4" customFormat="1" ht="30" customHeight="1">
      <c r="P44" s="12"/>
      <c r="BK44" s="12"/>
    </row>
    <row r="45" spans="1:63" s="4" customFormat="1" ht="30" customHeight="1">
      <c r="P45" s="12"/>
      <c r="BK45" s="12"/>
    </row>
    <row r="46" spans="1:63" s="4" customFormat="1" ht="30" customHeight="1">
      <c r="P46" s="12"/>
      <c r="BK46" s="12"/>
    </row>
    <row r="47" spans="1:63" s="4" customFormat="1" ht="30" customHeight="1">
      <c r="P47" s="12"/>
      <c r="BK47" s="12"/>
    </row>
    <row r="48" spans="1:63" s="4" customFormat="1" ht="30" customHeight="1">
      <c r="P48" s="12"/>
      <c r="BK48" s="12"/>
    </row>
    <row r="49" spans="16:63" s="4" customFormat="1" ht="30" customHeight="1">
      <c r="P49" s="12"/>
      <c r="BK49" s="12"/>
    </row>
    <row r="50" spans="16:63" s="4" customFormat="1" ht="30" customHeight="1">
      <c r="P50" s="12"/>
      <c r="BK50" s="12"/>
    </row>
    <row r="51" spans="16:63" s="4" customFormat="1" ht="30" customHeight="1">
      <c r="P51" s="12"/>
      <c r="BK51" s="12"/>
    </row>
    <row r="52" spans="16:63" s="4" customFormat="1" ht="30" customHeight="1">
      <c r="P52" s="12"/>
      <c r="BK52" s="12"/>
    </row>
    <row r="53" spans="16:63" s="4" customFormat="1" ht="30" customHeight="1">
      <c r="P53" s="12"/>
      <c r="BK53" s="12"/>
    </row>
    <row r="54" spans="16:63" s="4" customFormat="1" ht="30" customHeight="1">
      <c r="P54" s="12"/>
      <c r="BK54" s="12"/>
    </row>
    <row r="55" spans="16:63" s="4" customFormat="1" ht="30" customHeight="1">
      <c r="P55" s="12"/>
      <c r="BK55" s="12"/>
    </row>
    <row r="56" spans="16:63" s="4" customFormat="1" ht="30" customHeight="1">
      <c r="P56" s="12"/>
      <c r="BK56" s="12"/>
    </row>
    <row r="57" spans="16:63" s="4" customFormat="1" ht="30" customHeight="1">
      <c r="P57" s="12"/>
      <c r="BK57" s="12"/>
    </row>
    <row r="58" spans="16:63" s="4" customFormat="1" ht="30" customHeight="1">
      <c r="P58" s="12"/>
      <c r="BK58" s="12"/>
    </row>
    <row r="59" spans="16:63" s="4" customFormat="1" ht="30" customHeight="1">
      <c r="P59" s="12"/>
      <c r="BK59" s="12"/>
    </row>
    <row r="60" spans="16:63" s="4" customFormat="1" ht="30" customHeight="1">
      <c r="P60" s="12"/>
      <c r="BK60" s="12"/>
    </row>
    <row r="61" spans="16:63" s="4" customFormat="1" ht="30" customHeight="1">
      <c r="P61" s="12"/>
      <c r="BK61" s="12"/>
    </row>
    <row r="62" spans="16:63" s="4" customFormat="1" ht="30" customHeight="1">
      <c r="P62" s="12"/>
      <c r="BK62" s="12"/>
    </row>
    <row r="63" spans="16:63" s="4" customFormat="1" ht="30" customHeight="1">
      <c r="P63" s="12"/>
      <c r="BK63" s="12"/>
    </row>
    <row r="64" spans="16:63" s="4" customFormat="1" ht="30" customHeight="1">
      <c r="P64" s="12"/>
      <c r="BK64" s="12"/>
    </row>
    <row r="65" spans="16:63" s="4" customFormat="1" ht="30" customHeight="1">
      <c r="P65" s="12"/>
      <c r="BK65" s="12"/>
    </row>
    <row r="66" spans="16:63" s="4" customFormat="1" ht="30" customHeight="1">
      <c r="P66" s="12"/>
      <c r="BK66" s="12"/>
    </row>
    <row r="67" spans="16:63" s="4" customFormat="1" ht="30" customHeight="1">
      <c r="P67" s="12"/>
      <c r="BK67" s="12"/>
    </row>
    <row r="68" spans="16:63" s="4" customFormat="1" ht="30" customHeight="1">
      <c r="P68" s="12"/>
      <c r="BK68" s="12"/>
    </row>
    <row r="69" spans="16:63" s="4" customFormat="1" ht="30" customHeight="1">
      <c r="P69" s="12"/>
      <c r="BK69" s="12"/>
    </row>
    <row r="70" spans="16:63" s="4" customFormat="1" ht="30" customHeight="1">
      <c r="P70" s="12"/>
      <c r="BK70" s="12"/>
    </row>
    <row r="71" spans="16:63" s="4" customFormat="1" ht="30" customHeight="1">
      <c r="P71" s="12"/>
      <c r="BK71" s="12"/>
    </row>
    <row r="72" spans="16:63" s="4" customFormat="1" ht="30" customHeight="1">
      <c r="P72" s="12"/>
      <c r="BK72" s="12"/>
    </row>
    <row r="73" spans="16:63" s="4" customFormat="1" ht="30" customHeight="1">
      <c r="P73" s="12"/>
      <c r="BK73" s="12"/>
    </row>
    <row r="74" spans="16:63" s="4" customFormat="1" ht="30" customHeight="1">
      <c r="P74" s="12"/>
      <c r="BK74" s="12"/>
    </row>
    <row r="75" spans="16:63" s="4" customFormat="1" ht="30" customHeight="1">
      <c r="P75" s="12"/>
      <c r="BK75" s="12"/>
    </row>
    <row r="76" spans="16:63" s="4" customFormat="1" ht="30" customHeight="1">
      <c r="P76" s="12"/>
      <c r="BK76" s="12"/>
    </row>
    <row r="77" spans="16:63" s="4" customFormat="1" ht="30" customHeight="1">
      <c r="P77" s="12"/>
      <c r="BK77" s="12"/>
    </row>
    <row r="78" spans="16:63" s="4" customFormat="1" ht="30" customHeight="1">
      <c r="P78" s="12"/>
      <c r="BK78" s="12"/>
    </row>
    <row r="79" spans="16:63" s="4" customFormat="1" ht="30" customHeight="1">
      <c r="P79" s="12"/>
      <c r="BK79" s="12"/>
    </row>
    <row r="80" spans="16:63" s="4" customFormat="1" ht="30" customHeight="1">
      <c r="P80" s="12"/>
      <c r="BK80" s="12"/>
    </row>
    <row r="81" spans="16:63" s="4" customFormat="1" ht="30" customHeight="1">
      <c r="P81" s="12"/>
      <c r="BK81" s="12"/>
    </row>
    <row r="82" spans="16:63" s="4" customFormat="1" ht="30" customHeight="1">
      <c r="P82" s="12"/>
      <c r="BK82" s="12"/>
    </row>
    <row r="83" spans="16:63" s="4" customFormat="1" ht="30" customHeight="1">
      <c r="P83" s="12"/>
      <c r="BK83" s="12"/>
    </row>
    <row r="84" spans="16:63" s="4" customFormat="1" ht="30" customHeight="1">
      <c r="P84" s="12"/>
      <c r="BK84" s="12"/>
    </row>
    <row r="85" spans="16:63" s="4" customFormat="1" ht="30" customHeight="1">
      <c r="P85" s="12"/>
      <c r="BK85" s="12"/>
    </row>
    <row r="86" spans="16:63" s="4" customFormat="1" ht="30" customHeight="1">
      <c r="P86" s="12"/>
      <c r="BK86" s="12"/>
    </row>
    <row r="87" spans="16:63" s="4" customFormat="1" ht="30" customHeight="1">
      <c r="P87" s="12"/>
      <c r="BK87" s="12"/>
    </row>
    <row r="88" spans="16:63" s="4" customFormat="1" ht="30" customHeight="1">
      <c r="P88" s="12"/>
      <c r="BK88" s="12"/>
    </row>
    <row r="89" spans="16:63" s="4" customFormat="1" ht="30" customHeight="1">
      <c r="P89" s="12"/>
      <c r="BK89" s="12"/>
    </row>
    <row r="90" spans="16:63" s="4" customFormat="1" ht="30" customHeight="1">
      <c r="P90" s="12"/>
      <c r="BK90" s="12"/>
    </row>
    <row r="91" spans="16:63" s="4" customFormat="1" ht="30" customHeight="1">
      <c r="P91" s="12"/>
      <c r="BK91" s="12"/>
    </row>
    <row r="92" spans="16:63" s="4" customFormat="1" ht="30" customHeight="1">
      <c r="P92" s="12"/>
      <c r="BK92" s="12"/>
    </row>
    <row r="93" spans="16:63" s="4" customFormat="1" ht="30" customHeight="1">
      <c r="P93" s="12"/>
      <c r="BK93" s="12"/>
    </row>
    <row r="94" spans="16:63" s="4" customFormat="1" ht="30" customHeight="1">
      <c r="P94" s="12"/>
      <c r="BK94" s="12"/>
    </row>
    <row r="95" spans="16:63" s="4" customFormat="1" ht="30" customHeight="1">
      <c r="P95" s="12"/>
      <c r="BK95" s="12"/>
    </row>
    <row r="96" spans="16:63" s="4" customFormat="1" ht="30" customHeight="1">
      <c r="P96" s="12"/>
      <c r="BK96" s="12"/>
    </row>
    <row r="97" spans="16:63" s="4" customFormat="1" ht="30" customHeight="1">
      <c r="P97" s="12"/>
      <c r="BK97" s="12"/>
    </row>
    <row r="98" spans="16:63" s="4" customFormat="1" ht="30" customHeight="1">
      <c r="P98" s="12"/>
      <c r="BK98" s="12"/>
    </row>
    <row r="99" spans="16:63" s="4" customFormat="1" ht="30" customHeight="1">
      <c r="P99" s="12"/>
      <c r="BK99" s="12"/>
    </row>
    <row r="100" spans="16:63" s="4" customFormat="1" ht="30" customHeight="1">
      <c r="P100" s="12"/>
      <c r="BK100" s="12"/>
    </row>
    <row r="101" spans="16:63" s="4" customFormat="1" ht="30" customHeight="1">
      <c r="P101" s="12"/>
      <c r="BK101" s="12"/>
    </row>
    <row r="102" spans="16:63" s="4" customFormat="1" ht="30" customHeight="1">
      <c r="P102" s="12"/>
      <c r="BK102" s="12"/>
    </row>
    <row r="103" spans="16:63" s="4" customFormat="1" ht="30" customHeight="1">
      <c r="P103" s="12"/>
      <c r="BK103" s="12"/>
    </row>
    <row r="104" spans="16:63" s="4" customFormat="1" ht="30" customHeight="1">
      <c r="P104" s="12"/>
      <c r="BK104" s="12"/>
    </row>
    <row r="105" spans="16:63" s="4" customFormat="1" ht="30" customHeight="1">
      <c r="P105" s="12"/>
      <c r="BK105" s="12"/>
    </row>
    <row r="106" spans="16:63" s="4" customFormat="1" ht="30" customHeight="1">
      <c r="P106" s="12"/>
      <c r="BK106" s="12"/>
    </row>
    <row r="107" spans="16:63" s="4" customFormat="1" ht="30" customHeight="1">
      <c r="P107" s="12"/>
      <c r="BK107" s="12"/>
    </row>
    <row r="108" spans="16:63" s="4" customFormat="1" ht="30" customHeight="1">
      <c r="P108" s="12"/>
      <c r="BK108" s="12"/>
    </row>
    <row r="109" spans="16:63" s="4" customFormat="1" ht="30" customHeight="1">
      <c r="P109" s="12"/>
      <c r="BK109" s="12"/>
    </row>
    <row r="110" spans="16:63" s="4" customFormat="1" ht="30" customHeight="1">
      <c r="P110" s="12"/>
      <c r="BK110" s="12"/>
    </row>
    <row r="111" spans="16:63" s="4" customFormat="1" ht="30" customHeight="1">
      <c r="P111" s="12"/>
      <c r="BK111" s="12"/>
    </row>
    <row r="112" spans="16:63" s="4" customFormat="1" ht="30" customHeight="1">
      <c r="P112" s="12"/>
      <c r="BK112" s="12"/>
    </row>
    <row r="113" spans="16:63" s="4" customFormat="1" ht="30" customHeight="1">
      <c r="P113" s="12"/>
      <c r="BK113" s="12"/>
    </row>
    <row r="114" spans="16:63" s="4" customFormat="1" ht="30" customHeight="1">
      <c r="P114" s="12"/>
      <c r="BK114" s="12"/>
    </row>
    <row r="115" spans="16:63" s="4" customFormat="1" ht="30" customHeight="1">
      <c r="P115" s="12"/>
      <c r="BK115" s="12"/>
    </row>
    <row r="116" spans="16:63" s="4" customFormat="1" ht="30" customHeight="1">
      <c r="P116" s="12"/>
      <c r="BK116" s="12"/>
    </row>
    <row r="117" spans="16:63" s="4" customFormat="1" ht="30" customHeight="1">
      <c r="P117" s="12"/>
      <c r="BK117" s="12"/>
    </row>
    <row r="118" spans="16:63" s="4" customFormat="1" ht="30" customHeight="1">
      <c r="P118" s="12"/>
      <c r="BK118" s="12"/>
    </row>
    <row r="119" spans="16:63" s="4" customFormat="1" ht="30" customHeight="1">
      <c r="P119" s="12"/>
      <c r="BK119" s="12"/>
    </row>
    <row r="120" spans="16:63" s="4" customFormat="1" ht="30" customHeight="1">
      <c r="P120" s="12"/>
      <c r="BK120" s="12"/>
    </row>
    <row r="121" spans="16:63" s="4" customFormat="1" ht="30" customHeight="1">
      <c r="P121" s="12"/>
      <c r="BK121" s="12"/>
    </row>
    <row r="122" spans="16:63" s="4" customFormat="1" ht="30" customHeight="1">
      <c r="P122" s="12"/>
      <c r="BK122" s="12"/>
    </row>
    <row r="123" spans="16:63" s="4" customFormat="1" ht="30" customHeight="1">
      <c r="P123" s="12"/>
      <c r="BK123" s="12"/>
    </row>
    <row r="124" spans="16:63" s="4" customFormat="1" ht="30" customHeight="1">
      <c r="P124" s="12"/>
      <c r="BK124" s="12"/>
    </row>
    <row r="125" spans="16:63" s="4" customFormat="1" ht="30" customHeight="1">
      <c r="P125" s="12"/>
      <c r="BK125" s="12"/>
    </row>
    <row r="126" spans="16:63" s="4" customFormat="1" ht="30" customHeight="1">
      <c r="P126" s="12"/>
      <c r="BK126" s="12"/>
    </row>
    <row r="127" spans="16:63" s="4" customFormat="1" ht="30" customHeight="1">
      <c r="P127" s="12"/>
      <c r="BK127" s="12"/>
    </row>
    <row r="128" spans="16:63" s="4" customFormat="1" ht="30" customHeight="1">
      <c r="P128" s="12"/>
      <c r="BK128" s="12"/>
    </row>
    <row r="129" spans="16:63" s="4" customFormat="1" ht="30" customHeight="1">
      <c r="P129" s="12"/>
      <c r="BK129" s="12"/>
    </row>
    <row r="130" spans="16:63" s="4" customFormat="1" ht="30" customHeight="1">
      <c r="P130" s="12"/>
      <c r="BK130" s="12"/>
    </row>
    <row r="131" spans="16:63" s="4" customFormat="1" ht="30" customHeight="1">
      <c r="P131" s="12"/>
      <c r="BK131" s="12"/>
    </row>
    <row r="132" spans="16:63" s="4" customFormat="1" ht="30" customHeight="1">
      <c r="P132" s="12"/>
      <c r="BK132" s="12"/>
    </row>
    <row r="133" spans="16:63" s="4" customFormat="1" ht="30" customHeight="1">
      <c r="P133" s="12"/>
      <c r="BK133" s="12"/>
    </row>
    <row r="134" spans="16:63" s="4" customFormat="1" ht="30" customHeight="1">
      <c r="P134" s="12"/>
      <c r="BK134" s="12"/>
    </row>
    <row r="135" spans="16:63" s="4" customFormat="1" ht="30" customHeight="1">
      <c r="P135" s="12"/>
      <c r="BK135" s="12"/>
    </row>
    <row r="136" spans="16:63" s="4" customFormat="1" ht="30" customHeight="1">
      <c r="P136" s="12"/>
      <c r="BK136" s="12"/>
    </row>
    <row r="137" spans="16:63" s="4" customFormat="1" ht="30" customHeight="1">
      <c r="P137" s="12"/>
      <c r="BK137" s="12"/>
    </row>
    <row r="138" spans="16:63" s="4" customFormat="1" ht="30" customHeight="1">
      <c r="P138" s="12"/>
      <c r="BK138" s="12"/>
    </row>
    <row r="139" spans="16:63" s="4" customFormat="1" ht="30" customHeight="1">
      <c r="P139" s="12"/>
      <c r="BK139" s="12"/>
    </row>
    <row r="140" spans="16:63" s="4" customFormat="1" ht="30" customHeight="1">
      <c r="P140" s="12"/>
      <c r="BK140" s="12"/>
    </row>
    <row r="141" spans="16:63" s="4" customFormat="1" ht="30" customHeight="1">
      <c r="P141" s="12"/>
      <c r="BK141" s="12"/>
    </row>
    <row r="142" spans="16:63" s="4" customFormat="1" ht="30" customHeight="1">
      <c r="P142" s="12"/>
      <c r="BK142" s="12"/>
    </row>
    <row r="143" spans="16:63" s="4" customFormat="1" ht="30" customHeight="1">
      <c r="P143" s="12"/>
      <c r="BK143" s="12"/>
    </row>
    <row r="144" spans="16:63" s="4" customFormat="1" ht="30" customHeight="1">
      <c r="P144" s="12"/>
      <c r="BK144" s="12"/>
    </row>
    <row r="145" spans="16:63" s="4" customFormat="1" ht="30" customHeight="1">
      <c r="P145" s="12"/>
      <c r="BK145" s="12"/>
    </row>
    <row r="146" spans="16:63" s="4" customFormat="1" ht="30" customHeight="1">
      <c r="P146" s="12"/>
      <c r="BK146" s="12"/>
    </row>
    <row r="147" spans="16:63" s="4" customFormat="1" ht="30" customHeight="1">
      <c r="P147" s="12"/>
      <c r="BK147" s="12"/>
    </row>
    <row r="148" spans="16:63" s="4" customFormat="1" ht="30" customHeight="1">
      <c r="P148" s="12"/>
      <c r="BK148" s="12"/>
    </row>
    <row r="149" spans="16:63" s="4" customFormat="1" ht="30" customHeight="1">
      <c r="P149" s="12"/>
      <c r="BK149" s="12"/>
    </row>
    <row r="150" spans="16:63" s="4" customFormat="1" ht="30" customHeight="1">
      <c r="P150" s="12"/>
      <c r="BK150" s="12"/>
    </row>
    <row r="151" spans="16:63" s="4" customFormat="1" ht="30" customHeight="1">
      <c r="P151" s="12"/>
      <c r="BK151" s="12"/>
    </row>
    <row r="152" spans="16:63" s="4" customFormat="1" ht="30" customHeight="1">
      <c r="P152" s="12"/>
      <c r="BK152" s="12"/>
    </row>
    <row r="153" spans="16:63" s="4" customFormat="1" ht="30" customHeight="1">
      <c r="P153" s="12"/>
      <c r="BK153" s="12"/>
    </row>
    <row r="154" spans="16:63" s="4" customFormat="1" ht="30" customHeight="1">
      <c r="P154" s="12"/>
      <c r="BK154" s="12"/>
    </row>
    <row r="155" spans="16:63" s="4" customFormat="1" ht="30" customHeight="1">
      <c r="P155" s="12"/>
      <c r="BK155" s="12"/>
    </row>
    <row r="156" spans="16:63" s="4" customFormat="1" ht="30" customHeight="1">
      <c r="P156" s="12"/>
      <c r="BK156" s="12"/>
    </row>
    <row r="157" spans="16:63" s="4" customFormat="1" ht="30" customHeight="1">
      <c r="P157" s="12"/>
      <c r="BK157" s="12"/>
    </row>
    <row r="158" spans="16:63" s="4" customFormat="1" ht="30" customHeight="1">
      <c r="P158" s="12"/>
      <c r="BK158" s="12"/>
    </row>
    <row r="159" spans="16:63" s="4" customFormat="1" ht="30" customHeight="1">
      <c r="P159" s="12"/>
      <c r="BK159" s="12"/>
    </row>
    <row r="160" spans="16:63" s="4" customFormat="1" ht="30" customHeight="1">
      <c r="P160" s="12"/>
      <c r="BK160" s="12"/>
    </row>
    <row r="161" spans="16:63" s="4" customFormat="1" ht="30" customHeight="1">
      <c r="P161" s="12"/>
      <c r="BK161" s="12"/>
    </row>
    <row r="162" spans="16:63" s="4" customFormat="1" ht="30" customHeight="1">
      <c r="P162" s="12"/>
      <c r="BK162" s="12"/>
    </row>
    <row r="163" spans="16:63" s="4" customFormat="1" ht="30" customHeight="1">
      <c r="P163" s="12"/>
      <c r="BK163" s="12"/>
    </row>
    <row r="164" spans="16:63" s="4" customFormat="1" ht="30" customHeight="1">
      <c r="P164" s="12"/>
      <c r="BK164" s="12"/>
    </row>
    <row r="165" spans="16:63" s="4" customFormat="1" ht="30" customHeight="1">
      <c r="P165" s="12"/>
      <c r="BK165" s="12"/>
    </row>
    <row r="166" spans="16:63" s="4" customFormat="1" ht="30" customHeight="1">
      <c r="P166" s="12"/>
      <c r="BK166" s="12"/>
    </row>
    <row r="167" spans="16:63" s="4" customFormat="1" ht="30" customHeight="1">
      <c r="P167" s="12"/>
      <c r="BK167" s="12"/>
    </row>
    <row r="168" spans="16:63" s="4" customFormat="1" ht="30" customHeight="1">
      <c r="P168" s="12"/>
      <c r="BK168" s="12"/>
    </row>
    <row r="169" spans="16:63" s="4" customFormat="1" ht="30" customHeight="1">
      <c r="P169" s="12"/>
      <c r="BK169" s="12"/>
    </row>
    <row r="170" spans="16:63" s="4" customFormat="1" ht="30" customHeight="1">
      <c r="P170" s="12"/>
      <c r="BK170" s="12"/>
    </row>
    <row r="171" spans="16:63" s="4" customFormat="1" ht="30" customHeight="1">
      <c r="P171" s="12"/>
      <c r="BK171" s="12"/>
    </row>
    <row r="172" spans="16:63" s="4" customFormat="1" ht="30" customHeight="1">
      <c r="P172" s="12"/>
      <c r="BK172" s="12"/>
    </row>
    <row r="173" spans="16:63" s="4" customFormat="1" ht="30" customHeight="1">
      <c r="P173" s="12"/>
      <c r="BK173" s="12"/>
    </row>
    <row r="174" spans="16:63" s="4" customFormat="1" ht="30" customHeight="1">
      <c r="P174" s="12"/>
      <c r="BK174" s="12"/>
    </row>
    <row r="175" spans="16:63" s="4" customFormat="1" ht="30" customHeight="1">
      <c r="P175" s="12"/>
      <c r="BK175" s="12"/>
    </row>
    <row r="176" spans="16:63" s="4" customFormat="1" ht="30" customHeight="1">
      <c r="P176" s="12"/>
      <c r="BK176" s="12"/>
    </row>
    <row r="177" spans="16:63" s="4" customFormat="1" ht="30" customHeight="1">
      <c r="P177" s="12"/>
      <c r="BK177" s="12"/>
    </row>
    <row r="178" spans="16:63" s="4" customFormat="1" ht="30" customHeight="1">
      <c r="P178" s="12"/>
      <c r="BK178" s="12"/>
    </row>
    <row r="179" spans="16:63" s="4" customFormat="1" ht="30" customHeight="1">
      <c r="P179" s="12"/>
      <c r="BK179" s="12"/>
    </row>
    <row r="180" spans="16:63" s="4" customFormat="1" ht="30" customHeight="1">
      <c r="P180" s="12"/>
      <c r="BK180" s="12"/>
    </row>
    <row r="181" spans="16:63" s="4" customFormat="1" ht="30" customHeight="1">
      <c r="P181" s="12"/>
      <c r="BK181" s="12"/>
    </row>
    <row r="182" spans="16:63" s="4" customFormat="1" ht="30" customHeight="1">
      <c r="P182" s="12"/>
      <c r="BK182" s="12"/>
    </row>
    <row r="183" spans="16:63" s="4" customFormat="1" ht="30" customHeight="1">
      <c r="P183" s="12"/>
      <c r="BK183" s="12"/>
    </row>
    <row r="184" spans="16:63" s="4" customFormat="1" ht="30" customHeight="1">
      <c r="P184" s="12"/>
      <c r="BK184" s="12"/>
    </row>
    <row r="185" spans="16:63" s="4" customFormat="1" ht="30" customHeight="1">
      <c r="P185" s="12"/>
      <c r="BK185" s="12"/>
    </row>
    <row r="186" spans="16:63" s="4" customFormat="1" ht="30" customHeight="1">
      <c r="P186" s="12"/>
      <c r="BK186" s="12"/>
    </row>
    <row r="187" spans="16:63" s="4" customFormat="1" ht="30" customHeight="1">
      <c r="P187" s="12"/>
      <c r="BK187" s="12"/>
    </row>
    <row r="188" spans="16:63" s="4" customFormat="1" ht="30" customHeight="1">
      <c r="P188" s="12"/>
      <c r="BK188" s="12"/>
    </row>
    <row r="189" spans="16:63" s="4" customFormat="1" ht="30" customHeight="1">
      <c r="P189" s="12"/>
      <c r="BK189" s="12"/>
    </row>
    <row r="190" spans="16:63" s="4" customFormat="1" ht="30" customHeight="1">
      <c r="P190" s="12"/>
      <c r="BK190" s="12"/>
    </row>
    <row r="191" spans="16:63" s="4" customFormat="1" ht="30" customHeight="1">
      <c r="P191" s="12"/>
      <c r="BK191" s="12"/>
    </row>
    <row r="192" spans="16:63" s="4" customFormat="1" ht="30" customHeight="1">
      <c r="P192" s="12"/>
      <c r="BK192" s="12"/>
    </row>
    <row r="193" spans="16:63" s="4" customFormat="1" ht="30" customHeight="1">
      <c r="P193" s="12"/>
      <c r="BK193" s="12"/>
    </row>
    <row r="194" spans="16:63" s="4" customFormat="1" ht="30" customHeight="1">
      <c r="P194" s="12"/>
      <c r="BK194" s="12"/>
    </row>
    <row r="195" spans="16:63" s="4" customFormat="1" ht="30" customHeight="1">
      <c r="P195" s="12"/>
      <c r="BK195" s="12"/>
    </row>
    <row r="196" spans="16:63" s="4" customFormat="1" ht="30" customHeight="1">
      <c r="P196" s="12"/>
      <c r="BK196" s="12"/>
    </row>
    <row r="197" spans="16:63" s="4" customFormat="1" ht="30" customHeight="1">
      <c r="P197" s="12"/>
      <c r="BK197" s="12"/>
    </row>
    <row r="198" spans="16:63" s="4" customFormat="1" ht="30" customHeight="1">
      <c r="P198" s="12"/>
      <c r="BK198" s="12"/>
    </row>
    <row r="199" spans="16:63" s="4" customFormat="1" ht="30" customHeight="1">
      <c r="P199" s="12"/>
      <c r="BK199" s="12"/>
    </row>
    <row r="200" spans="16:63" s="4" customFormat="1" ht="30" customHeight="1">
      <c r="P200" s="12"/>
      <c r="BK200" s="12"/>
    </row>
    <row r="201" spans="16:63" s="4" customFormat="1" ht="30" customHeight="1">
      <c r="P201" s="12"/>
      <c r="BK201" s="12"/>
    </row>
    <row r="202" spans="16:63" s="4" customFormat="1" ht="30" customHeight="1">
      <c r="P202" s="12"/>
      <c r="BK202" s="12"/>
    </row>
    <row r="203" spans="16:63" s="4" customFormat="1" ht="30" customHeight="1">
      <c r="P203" s="12"/>
      <c r="BK203" s="12"/>
    </row>
    <row r="204" spans="16:63" s="4" customFormat="1" ht="30" customHeight="1">
      <c r="P204" s="12"/>
      <c r="BK204" s="12"/>
    </row>
    <row r="205" spans="16:63" s="4" customFormat="1" ht="30" customHeight="1">
      <c r="P205" s="12"/>
      <c r="BK205" s="12"/>
    </row>
    <row r="206" spans="16:63" s="4" customFormat="1" ht="30" customHeight="1">
      <c r="P206" s="12"/>
      <c r="BK206" s="12"/>
    </row>
    <row r="207" spans="16:63" s="4" customFormat="1" ht="30" customHeight="1">
      <c r="P207" s="12"/>
      <c r="BK207" s="12"/>
    </row>
    <row r="208" spans="16:63" s="4" customFormat="1" ht="30" customHeight="1">
      <c r="P208" s="12"/>
      <c r="BK208" s="12"/>
    </row>
    <row r="209" spans="16:63" s="4" customFormat="1" ht="30" customHeight="1">
      <c r="P209" s="12"/>
      <c r="BK209" s="12"/>
    </row>
    <row r="210" spans="16:63" s="4" customFormat="1" ht="30" customHeight="1">
      <c r="P210" s="12"/>
      <c r="BK210" s="12"/>
    </row>
    <row r="211" spans="16:63" s="4" customFormat="1" ht="30" customHeight="1">
      <c r="P211" s="12"/>
      <c r="BK211" s="12"/>
    </row>
    <row r="212" spans="16:63" s="4" customFormat="1" ht="30" customHeight="1">
      <c r="P212" s="12"/>
      <c r="BK212" s="12"/>
    </row>
    <row r="213" spans="16:63" s="4" customFormat="1" ht="30" customHeight="1">
      <c r="P213" s="12"/>
      <c r="BK213" s="12"/>
    </row>
    <row r="214" spans="16:63" s="4" customFormat="1" ht="30" customHeight="1">
      <c r="P214" s="12"/>
      <c r="BK214" s="12"/>
    </row>
    <row r="215" spans="16:63" s="4" customFormat="1" ht="30" customHeight="1">
      <c r="P215" s="12"/>
      <c r="BK215" s="12"/>
    </row>
    <row r="216" spans="16:63" s="4" customFormat="1" ht="30" customHeight="1">
      <c r="P216" s="12"/>
      <c r="BK216" s="12"/>
    </row>
    <row r="217" spans="16:63" s="4" customFormat="1" ht="30" customHeight="1">
      <c r="P217" s="12"/>
      <c r="BK217" s="12"/>
    </row>
    <row r="218" spans="16:63" s="4" customFormat="1" ht="30" customHeight="1">
      <c r="P218" s="12"/>
      <c r="BK218" s="12"/>
    </row>
    <row r="219" spans="16:63" s="4" customFormat="1" ht="30" customHeight="1">
      <c r="P219" s="12"/>
      <c r="BK219" s="12"/>
    </row>
    <row r="220" spans="16:63" s="4" customFormat="1" ht="30" customHeight="1">
      <c r="P220" s="12"/>
      <c r="BK220" s="12"/>
    </row>
    <row r="221" spans="16:63" s="4" customFormat="1" ht="30" customHeight="1">
      <c r="P221" s="12"/>
      <c r="BK221" s="12"/>
    </row>
    <row r="222" spans="16:63" s="4" customFormat="1" ht="30" customHeight="1">
      <c r="P222" s="12"/>
      <c r="BK222" s="12"/>
    </row>
    <row r="223" spans="16:63" s="4" customFormat="1" ht="30" customHeight="1">
      <c r="P223" s="12"/>
      <c r="BK223" s="12"/>
    </row>
    <row r="224" spans="16:63" s="4" customFormat="1" ht="30" customHeight="1">
      <c r="P224" s="12"/>
      <c r="BK224" s="12"/>
    </row>
    <row r="225" spans="16:63" s="4" customFormat="1" ht="30" customHeight="1">
      <c r="P225" s="12"/>
      <c r="BK225" s="12"/>
    </row>
    <row r="226" spans="16:63" s="4" customFormat="1" ht="30" customHeight="1">
      <c r="P226" s="12"/>
      <c r="BK226" s="12"/>
    </row>
    <row r="227" spans="16:63" s="4" customFormat="1" ht="30" customHeight="1">
      <c r="P227" s="12"/>
      <c r="BK227" s="12"/>
    </row>
    <row r="228" spans="16:63" s="4" customFormat="1" ht="30" customHeight="1">
      <c r="P228" s="12"/>
      <c r="BK228" s="12"/>
    </row>
    <row r="229" spans="16:63" s="4" customFormat="1" ht="30" customHeight="1">
      <c r="P229" s="12"/>
      <c r="BK229" s="12"/>
    </row>
    <row r="230" spans="16:63" s="4" customFormat="1" ht="30" customHeight="1">
      <c r="P230" s="12"/>
      <c r="BK230" s="12"/>
    </row>
    <row r="231" spans="16:63" s="4" customFormat="1" ht="30" customHeight="1">
      <c r="P231" s="12"/>
      <c r="BK231" s="12"/>
    </row>
    <row r="232" spans="16:63" s="4" customFormat="1" ht="30" customHeight="1">
      <c r="P232" s="12"/>
      <c r="BK232" s="12"/>
    </row>
    <row r="233" spans="16:63" s="4" customFormat="1" ht="30" customHeight="1">
      <c r="P233" s="12"/>
      <c r="BK233" s="12"/>
    </row>
    <row r="234" spans="16:63" s="4" customFormat="1" ht="30" customHeight="1">
      <c r="P234" s="12"/>
      <c r="BK234" s="12"/>
    </row>
    <row r="235" spans="16:63" s="4" customFormat="1" ht="30" customHeight="1">
      <c r="P235" s="12"/>
      <c r="BK235" s="12"/>
    </row>
    <row r="236" spans="16:63" s="4" customFormat="1" ht="30" customHeight="1">
      <c r="P236" s="12"/>
      <c r="BK236" s="12"/>
    </row>
    <row r="237" spans="16:63" s="4" customFormat="1" ht="30" customHeight="1">
      <c r="P237" s="12"/>
      <c r="BK237" s="12"/>
    </row>
    <row r="238" spans="16:63" s="4" customFormat="1" ht="30" customHeight="1">
      <c r="P238" s="12"/>
      <c r="BK238" s="12"/>
    </row>
    <row r="239" spans="16:63" s="4" customFormat="1" ht="30" customHeight="1">
      <c r="P239" s="12"/>
      <c r="BK239" s="12"/>
    </row>
    <row r="240" spans="16:63" s="4" customFormat="1" ht="30" customHeight="1">
      <c r="P240" s="12"/>
      <c r="BK240" s="12"/>
    </row>
    <row r="241" spans="16:63" s="4" customFormat="1" ht="30" customHeight="1">
      <c r="P241" s="12"/>
      <c r="BK241" s="12"/>
    </row>
    <row r="242" spans="16:63" s="4" customFormat="1" ht="30" customHeight="1">
      <c r="P242" s="12"/>
      <c r="BK242" s="12"/>
    </row>
    <row r="243" spans="16:63" s="4" customFormat="1" ht="30" customHeight="1">
      <c r="P243" s="12"/>
      <c r="BK243" s="12"/>
    </row>
    <row r="244" spans="16:63" s="4" customFormat="1" ht="30" customHeight="1">
      <c r="P244" s="12"/>
      <c r="BK244" s="12"/>
    </row>
    <row r="245" spans="16:63" s="4" customFormat="1" ht="30" customHeight="1">
      <c r="P245" s="12"/>
      <c r="BK245" s="12"/>
    </row>
    <row r="246" spans="16:63" s="4" customFormat="1" ht="30" customHeight="1">
      <c r="P246" s="12"/>
      <c r="BK246" s="12"/>
    </row>
    <row r="247" spans="16:63" s="4" customFormat="1" ht="30" customHeight="1">
      <c r="P247" s="12"/>
      <c r="BK247" s="12"/>
    </row>
    <row r="248" spans="16:63" s="4" customFormat="1" ht="30" customHeight="1">
      <c r="P248" s="12"/>
      <c r="BK248" s="12"/>
    </row>
    <row r="249" spans="16:63" s="4" customFormat="1" ht="30" customHeight="1">
      <c r="P249" s="12"/>
      <c r="BK249" s="12"/>
    </row>
    <row r="250" spans="16:63" s="4" customFormat="1" ht="30" customHeight="1">
      <c r="P250" s="12"/>
      <c r="BK250" s="12"/>
    </row>
    <row r="251" spans="16:63" s="4" customFormat="1" ht="30" customHeight="1">
      <c r="P251" s="12"/>
      <c r="BK251" s="12"/>
    </row>
    <row r="252" spans="16:63" s="4" customFormat="1" ht="30" customHeight="1">
      <c r="P252" s="12"/>
      <c r="BK252" s="12"/>
    </row>
    <row r="253" spans="16:63" s="4" customFormat="1" ht="30" customHeight="1">
      <c r="P253" s="12"/>
      <c r="BK253" s="12"/>
    </row>
    <row r="254" spans="16:63" s="4" customFormat="1" ht="30" customHeight="1">
      <c r="P254" s="12"/>
      <c r="BK254" s="12"/>
    </row>
    <row r="255" spans="16:63" s="4" customFormat="1" ht="30" customHeight="1">
      <c r="P255" s="12"/>
      <c r="BK255" s="12"/>
    </row>
    <row r="256" spans="16:63" s="4" customFormat="1" ht="30" customHeight="1">
      <c r="P256" s="12"/>
      <c r="BK256" s="12"/>
    </row>
    <row r="257" spans="16:63" s="4" customFormat="1" ht="30" customHeight="1">
      <c r="P257" s="12"/>
      <c r="BK257" s="12"/>
    </row>
    <row r="258" spans="16:63" s="4" customFormat="1" ht="30" customHeight="1">
      <c r="P258" s="12"/>
      <c r="BK258" s="12"/>
    </row>
    <row r="259" spans="16:63" s="4" customFormat="1" ht="30" customHeight="1">
      <c r="P259" s="12"/>
      <c r="BK259" s="12"/>
    </row>
    <row r="260" spans="16:63" s="4" customFormat="1" ht="30" customHeight="1">
      <c r="P260" s="12"/>
      <c r="BK260" s="12"/>
    </row>
    <row r="261" spans="16:63" s="4" customFormat="1" ht="30" customHeight="1">
      <c r="P261" s="12"/>
      <c r="BK261" s="12"/>
    </row>
    <row r="262" spans="16:63" s="4" customFormat="1" ht="30" customHeight="1">
      <c r="P262" s="12"/>
      <c r="BK262" s="12"/>
    </row>
    <row r="263" spans="16:63" s="4" customFormat="1" ht="30" customHeight="1">
      <c r="P263" s="12"/>
      <c r="BK263" s="12"/>
    </row>
    <row r="264" spans="16:63" s="4" customFormat="1" ht="30" customHeight="1">
      <c r="P264" s="12"/>
      <c r="BK264" s="12"/>
    </row>
    <row r="265" spans="16:63" s="4" customFormat="1" ht="30" customHeight="1">
      <c r="P265" s="12"/>
      <c r="BK265" s="12"/>
    </row>
    <row r="266" spans="16:63" s="4" customFormat="1" ht="30" customHeight="1">
      <c r="P266" s="12"/>
      <c r="BK266" s="12"/>
    </row>
    <row r="267" spans="16:63" s="4" customFormat="1" ht="30" customHeight="1">
      <c r="P267" s="12"/>
      <c r="BK267" s="12"/>
    </row>
    <row r="268" spans="16:63" s="4" customFormat="1" ht="30" customHeight="1">
      <c r="P268" s="12"/>
      <c r="BK268" s="12"/>
    </row>
    <row r="269" spans="16:63" s="4" customFormat="1" ht="30" customHeight="1">
      <c r="P269" s="12"/>
      <c r="BK269" s="12"/>
    </row>
    <row r="270" spans="16:63" s="4" customFormat="1" ht="30" customHeight="1">
      <c r="P270" s="12"/>
      <c r="BK270" s="12"/>
    </row>
    <row r="271" spans="16:63" s="4" customFormat="1" ht="30" customHeight="1">
      <c r="P271" s="12"/>
      <c r="BK271" s="12"/>
    </row>
    <row r="272" spans="16:63" s="4" customFormat="1" ht="30" customHeight="1">
      <c r="P272" s="12"/>
      <c r="BK272" s="12"/>
    </row>
    <row r="273" spans="16:63" s="4" customFormat="1" ht="30" customHeight="1">
      <c r="P273" s="12"/>
      <c r="BK273" s="12"/>
    </row>
    <row r="274" spans="16:63" s="4" customFormat="1" ht="30" customHeight="1">
      <c r="P274" s="12"/>
      <c r="BK274" s="12"/>
    </row>
    <row r="275" spans="16:63" s="4" customFormat="1" ht="30" customHeight="1">
      <c r="P275" s="12"/>
      <c r="BK275" s="12"/>
    </row>
    <row r="276" spans="16:63" s="4" customFormat="1" ht="30" customHeight="1">
      <c r="P276" s="12"/>
      <c r="BK276" s="12"/>
    </row>
    <row r="277" spans="16:63" s="4" customFormat="1" ht="30" customHeight="1">
      <c r="P277" s="12"/>
      <c r="BK277" s="12"/>
    </row>
    <row r="278" spans="16:63" s="4" customFormat="1" ht="30" customHeight="1">
      <c r="P278" s="12"/>
      <c r="BK278" s="12"/>
    </row>
    <row r="279" spans="16:63" s="4" customFormat="1" ht="30" customHeight="1">
      <c r="P279" s="12"/>
      <c r="BK279" s="12"/>
    </row>
    <row r="280" spans="16:63" s="4" customFormat="1" ht="30" customHeight="1">
      <c r="P280" s="12"/>
      <c r="BK280" s="12"/>
    </row>
    <row r="281" spans="16:63" s="4" customFormat="1" ht="30" customHeight="1">
      <c r="P281" s="12"/>
      <c r="BK281" s="12"/>
    </row>
    <row r="282" spans="16:63" s="4" customFormat="1" ht="30" customHeight="1">
      <c r="P282" s="12"/>
      <c r="BK282" s="12"/>
    </row>
    <row r="283" spans="16:63" s="4" customFormat="1" ht="30" customHeight="1">
      <c r="P283" s="12"/>
      <c r="BK283" s="12"/>
    </row>
    <row r="284" spans="16:63" s="4" customFormat="1" ht="30" customHeight="1">
      <c r="P284" s="12"/>
      <c r="BK284" s="12"/>
    </row>
    <row r="285" spans="16:63" s="4" customFormat="1" ht="30" customHeight="1">
      <c r="P285" s="12"/>
      <c r="BK285" s="12"/>
    </row>
    <row r="286" spans="16:63" s="4" customFormat="1" ht="30" customHeight="1">
      <c r="P286" s="12"/>
      <c r="BK286" s="12"/>
    </row>
    <row r="287" spans="16:63" s="4" customFormat="1" ht="30" customHeight="1">
      <c r="P287" s="12"/>
      <c r="BK287" s="12"/>
    </row>
    <row r="288" spans="16:63" s="4" customFormat="1" ht="30" customHeight="1">
      <c r="P288" s="12"/>
      <c r="BK288" s="12"/>
    </row>
    <row r="289" spans="16:63" s="4" customFormat="1" ht="30" customHeight="1">
      <c r="P289" s="12"/>
      <c r="BK289" s="12"/>
    </row>
    <row r="290" spans="16:63" s="4" customFormat="1" ht="30" customHeight="1">
      <c r="P290" s="12"/>
      <c r="BK290" s="12"/>
    </row>
    <row r="291" spans="16:63" s="4" customFormat="1" ht="30" customHeight="1">
      <c r="P291" s="12"/>
      <c r="BK291" s="12"/>
    </row>
    <row r="292" spans="16:63" s="4" customFormat="1" ht="30" customHeight="1">
      <c r="P292" s="12"/>
      <c r="BK292" s="12"/>
    </row>
    <row r="293" spans="16:63" s="4" customFormat="1" ht="30" customHeight="1">
      <c r="P293" s="12"/>
      <c r="BK293" s="12"/>
    </row>
    <row r="294" spans="16:63" s="4" customFormat="1" ht="30" customHeight="1">
      <c r="P294" s="12"/>
      <c r="BK294" s="12"/>
    </row>
    <row r="295" spans="16:63" s="4" customFormat="1" ht="30" customHeight="1">
      <c r="P295" s="12"/>
      <c r="BK295" s="12"/>
    </row>
    <row r="296" spans="16:63" s="4" customFormat="1" ht="30" customHeight="1">
      <c r="P296" s="12"/>
      <c r="BK296" s="12"/>
    </row>
    <row r="297" spans="16:63" s="4" customFormat="1" ht="30" customHeight="1">
      <c r="P297" s="12"/>
      <c r="BK297" s="12"/>
    </row>
    <row r="298" spans="16:63" s="4" customFormat="1" ht="30" customHeight="1">
      <c r="P298" s="12"/>
      <c r="BK298" s="12"/>
    </row>
    <row r="299" spans="16:63" s="4" customFormat="1" ht="30" customHeight="1">
      <c r="P299" s="12"/>
      <c r="BK299" s="12"/>
    </row>
    <row r="300" spans="16:63" s="4" customFormat="1" ht="30" customHeight="1">
      <c r="P300" s="12"/>
      <c r="BK300" s="12"/>
    </row>
    <row r="301" spans="16:63" s="4" customFormat="1" ht="30" customHeight="1">
      <c r="P301" s="12"/>
      <c r="BK301" s="12"/>
    </row>
    <row r="302" spans="16:63" s="4" customFormat="1" ht="30" customHeight="1">
      <c r="P302" s="12"/>
      <c r="BK302" s="12"/>
    </row>
    <row r="303" spans="16:63" s="4" customFormat="1" ht="30" customHeight="1">
      <c r="P303" s="12"/>
      <c r="BK303" s="12"/>
    </row>
    <row r="304" spans="16:63" s="4" customFormat="1" ht="30" customHeight="1">
      <c r="P304" s="12"/>
      <c r="BK304" s="12"/>
    </row>
    <row r="305" spans="16:63" s="4" customFormat="1" ht="30" customHeight="1">
      <c r="P305" s="12"/>
      <c r="BK305" s="12"/>
    </row>
    <row r="306" spans="16:63" s="4" customFormat="1" ht="30" customHeight="1">
      <c r="P306" s="12"/>
      <c r="BK306" s="12"/>
    </row>
    <row r="307" spans="16:63" s="4" customFormat="1" ht="30" customHeight="1">
      <c r="P307" s="12"/>
      <c r="BK307" s="12"/>
    </row>
    <row r="308" spans="16:63" s="4" customFormat="1" ht="30" customHeight="1">
      <c r="P308" s="12"/>
      <c r="BK308" s="12"/>
    </row>
    <row r="309" spans="16:63" s="4" customFormat="1" ht="30" customHeight="1">
      <c r="P309" s="12"/>
      <c r="BK309" s="12"/>
    </row>
    <row r="310" spans="16:63" s="4" customFormat="1" ht="30" customHeight="1">
      <c r="P310" s="12"/>
      <c r="BK310" s="12"/>
    </row>
    <row r="311" spans="16:63" s="4" customFormat="1" ht="30" customHeight="1">
      <c r="P311" s="12"/>
      <c r="BK311" s="12"/>
    </row>
    <row r="312" spans="16:63" s="4" customFormat="1" ht="30" customHeight="1">
      <c r="P312" s="12"/>
      <c r="BK312" s="12"/>
    </row>
    <row r="313" spans="16:63" s="4" customFormat="1" ht="30" customHeight="1">
      <c r="P313" s="12"/>
      <c r="BK313" s="12"/>
    </row>
    <row r="314" spans="16:63" s="4" customFormat="1" ht="30" customHeight="1">
      <c r="P314" s="12"/>
      <c r="BK314" s="12"/>
    </row>
    <row r="315" spans="16:63" s="4" customFormat="1" ht="30" customHeight="1">
      <c r="P315" s="12"/>
      <c r="BK315" s="12"/>
    </row>
    <row r="316" spans="16:63" s="4" customFormat="1" ht="30" customHeight="1">
      <c r="P316" s="12"/>
      <c r="BK316" s="12"/>
    </row>
    <row r="317" spans="16:63" s="4" customFormat="1" ht="30" customHeight="1">
      <c r="P317" s="12"/>
      <c r="BK317" s="12"/>
    </row>
    <row r="318" spans="16:63" s="4" customFormat="1" ht="30" customHeight="1">
      <c r="P318" s="12"/>
      <c r="BK318" s="12"/>
    </row>
    <row r="319" spans="16:63" s="4" customFormat="1" ht="30" customHeight="1">
      <c r="P319" s="12"/>
      <c r="BK319" s="12"/>
    </row>
    <row r="320" spans="16:63" s="4" customFormat="1" ht="30" customHeight="1">
      <c r="P320" s="12"/>
      <c r="BK320" s="12"/>
    </row>
    <row r="321" spans="16:63" s="4" customFormat="1" ht="30" customHeight="1">
      <c r="P321" s="12"/>
      <c r="BK321" s="12"/>
    </row>
    <row r="322" spans="16:63" s="4" customFormat="1" ht="30" customHeight="1">
      <c r="P322" s="12"/>
      <c r="BK322" s="12"/>
    </row>
    <row r="323" spans="16:63" s="4" customFormat="1" ht="30" customHeight="1">
      <c r="P323" s="12"/>
      <c r="BK323" s="12"/>
    </row>
    <row r="324" spans="16:63" s="4" customFormat="1" ht="30" customHeight="1">
      <c r="P324" s="12"/>
      <c r="BK324" s="12"/>
    </row>
    <row r="325" spans="16:63" s="4" customFormat="1" ht="30" customHeight="1">
      <c r="P325" s="12"/>
      <c r="BK325" s="12"/>
    </row>
    <row r="326" spans="16:63" s="4" customFormat="1" ht="30" customHeight="1">
      <c r="P326" s="12"/>
      <c r="BK326" s="12"/>
    </row>
    <row r="327" spans="16:63" s="4" customFormat="1" ht="30" customHeight="1">
      <c r="P327" s="12"/>
      <c r="BK327" s="12"/>
    </row>
    <row r="328" spans="16:63" s="4" customFormat="1" ht="30" customHeight="1">
      <c r="P328" s="12"/>
      <c r="BK328" s="12"/>
    </row>
    <row r="329" spans="16:63" s="4" customFormat="1" ht="30" customHeight="1">
      <c r="P329" s="12"/>
      <c r="BK329" s="12"/>
    </row>
    <row r="330" spans="16:63" s="4" customFormat="1" ht="30" customHeight="1">
      <c r="P330" s="12"/>
      <c r="BK330" s="12"/>
    </row>
    <row r="331" spans="16:63" s="4" customFormat="1" ht="30" customHeight="1">
      <c r="P331" s="12"/>
      <c r="BK331" s="12"/>
    </row>
    <row r="332" spans="16:63" s="4" customFormat="1" ht="30" customHeight="1">
      <c r="P332" s="12"/>
      <c r="BK332" s="12"/>
    </row>
    <row r="333" spans="16:63" s="4" customFormat="1" ht="30" customHeight="1">
      <c r="P333" s="12"/>
      <c r="BK333" s="12"/>
    </row>
    <row r="334" spans="16:63" s="4" customFormat="1" ht="30" customHeight="1">
      <c r="P334" s="12"/>
      <c r="BK334" s="12"/>
    </row>
    <row r="335" spans="16:63" s="4" customFormat="1" ht="30" customHeight="1">
      <c r="P335" s="12"/>
      <c r="BK335" s="12"/>
    </row>
    <row r="336" spans="16:63" s="4" customFormat="1" ht="30" customHeight="1">
      <c r="P336" s="12"/>
      <c r="BK336" s="12"/>
    </row>
    <row r="337" spans="16:63" s="4" customFormat="1" ht="30" customHeight="1">
      <c r="P337" s="12"/>
      <c r="BK337" s="12"/>
    </row>
    <row r="338" spans="16:63" s="4" customFormat="1" ht="30" customHeight="1">
      <c r="P338" s="12"/>
      <c r="BK338" s="12"/>
    </row>
    <row r="339" spans="16:63" s="4" customFormat="1" ht="30" customHeight="1">
      <c r="P339" s="12"/>
      <c r="BK339" s="12"/>
    </row>
    <row r="340" spans="16:63" s="4" customFormat="1" ht="30" customHeight="1">
      <c r="P340" s="12"/>
      <c r="BK340" s="12"/>
    </row>
    <row r="341" spans="16:63" s="4" customFormat="1" ht="30" customHeight="1">
      <c r="P341" s="12"/>
      <c r="BK341" s="12"/>
    </row>
    <row r="342" spans="16:63" s="4" customFormat="1" ht="30" customHeight="1">
      <c r="P342" s="12"/>
      <c r="BK342" s="12"/>
    </row>
    <row r="343" spans="16:63" s="4" customFormat="1" ht="30" customHeight="1">
      <c r="P343" s="12"/>
      <c r="BK343" s="12"/>
    </row>
    <row r="344" spans="16:63" s="4" customFormat="1" ht="30" customHeight="1">
      <c r="P344" s="12"/>
      <c r="BK344" s="12"/>
    </row>
    <row r="345" spans="16:63" s="4" customFormat="1" ht="30" customHeight="1">
      <c r="P345" s="12"/>
      <c r="BK345" s="12"/>
    </row>
    <row r="346" spans="16:63" s="4" customFormat="1" ht="30" customHeight="1">
      <c r="P346" s="12"/>
      <c r="BK346" s="12"/>
    </row>
    <row r="347" spans="16:63" s="4" customFormat="1" ht="30" customHeight="1">
      <c r="P347" s="12"/>
      <c r="BK347" s="12"/>
    </row>
    <row r="348" spans="16:63" s="4" customFormat="1" ht="30" customHeight="1">
      <c r="P348" s="12"/>
      <c r="BK348" s="12"/>
    </row>
    <row r="349" spans="16:63" s="4" customFormat="1" ht="30" customHeight="1">
      <c r="P349" s="12"/>
      <c r="BK349" s="12"/>
    </row>
    <row r="350" spans="16:63" s="4" customFormat="1" ht="30" customHeight="1">
      <c r="P350" s="12"/>
      <c r="BK350" s="12"/>
    </row>
    <row r="351" spans="16:63" s="4" customFormat="1" ht="30" customHeight="1">
      <c r="P351" s="12"/>
      <c r="BK351" s="12"/>
    </row>
    <row r="352" spans="16:63" s="4" customFormat="1" ht="30" customHeight="1">
      <c r="P352" s="12"/>
      <c r="BK352" s="12"/>
    </row>
    <row r="353" spans="16:63" s="4" customFormat="1" ht="30" customHeight="1">
      <c r="P353" s="12"/>
      <c r="BK353" s="12"/>
    </row>
    <row r="354" spans="16:63" s="4" customFormat="1" ht="30" customHeight="1">
      <c r="P354" s="12"/>
      <c r="BK354" s="12"/>
    </row>
    <row r="355" spans="16:63" s="4" customFormat="1" ht="30" customHeight="1">
      <c r="P355" s="12"/>
      <c r="BK355" s="12"/>
    </row>
    <row r="356" spans="16:63" s="4" customFormat="1" ht="30" customHeight="1">
      <c r="P356" s="12"/>
      <c r="BK356" s="12"/>
    </row>
    <row r="357" spans="16:63" s="4" customFormat="1" ht="30" customHeight="1">
      <c r="P357" s="12"/>
      <c r="BK357" s="12"/>
    </row>
    <row r="358" spans="16:63" s="4" customFormat="1" ht="30" customHeight="1">
      <c r="P358" s="12"/>
      <c r="BK358" s="12"/>
    </row>
    <row r="359" spans="16:63" s="4" customFormat="1" ht="30" customHeight="1">
      <c r="P359" s="12"/>
      <c r="BK359" s="12"/>
    </row>
    <row r="360" spans="16:63" s="4" customFormat="1" ht="30" customHeight="1">
      <c r="P360" s="12"/>
      <c r="BK360" s="12"/>
    </row>
    <row r="361" spans="16:63" s="4" customFormat="1" ht="30" customHeight="1">
      <c r="P361" s="12"/>
      <c r="BK361" s="12"/>
    </row>
    <row r="362" spans="16:63" s="4" customFormat="1" ht="30" customHeight="1">
      <c r="P362" s="12"/>
      <c r="BK362" s="12"/>
    </row>
    <row r="363" spans="16:63" s="4" customFormat="1" ht="30" customHeight="1">
      <c r="P363" s="12"/>
      <c r="BK363" s="12"/>
    </row>
    <row r="364" spans="16:63" s="4" customFormat="1" ht="30" customHeight="1">
      <c r="P364" s="12"/>
      <c r="BK364" s="12"/>
    </row>
    <row r="365" spans="16:63" s="4" customFormat="1" ht="30" customHeight="1">
      <c r="P365" s="12"/>
      <c r="BK365" s="12"/>
    </row>
    <row r="366" spans="16:63" s="4" customFormat="1" ht="30" customHeight="1">
      <c r="P366" s="12"/>
      <c r="BK366" s="12"/>
    </row>
    <row r="367" spans="16:63" s="4" customFormat="1" ht="30" customHeight="1">
      <c r="P367" s="12"/>
      <c r="BK367" s="12"/>
    </row>
    <row r="368" spans="16:63" s="4" customFormat="1" ht="30" customHeight="1">
      <c r="P368" s="12"/>
      <c r="BK368" s="12"/>
    </row>
    <row r="369" spans="16:63" s="4" customFormat="1" ht="30" customHeight="1">
      <c r="P369" s="12"/>
      <c r="BK369" s="12"/>
    </row>
    <row r="370" spans="16:63" s="4" customFormat="1" ht="30" customHeight="1">
      <c r="P370" s="12"/>
      <c r="BK370" s="12"/>
    </row>
    <row r="371" spans="16:63" s="4" customFormat="1" ht="30" customHeight="1">
      <c r="P371" s="12"/>
      <c r="BK371" s="12"/>
    </row>
    <row r="372" spans="16:63" s="4" customFormat="1" ht="30" customHeight="1">
      <c r="P372" s="12"/>
      <c r="BK372" s="12"/>
    </row>
    <row r="373" spans="16:63" s="4" customFormat="1" ht="30" customHeight="1">
      <c r="P373" s="12"/>
      <c r="BK373" s="12"/>
    </row>
    <row r="374" spans="16:63" s="4" customFormat="1" ht="30" customHeight="1">
      <c r="P374" s="12"/>
      <c r="BK374" s="12"/>
    </row>
    <row r="375" spans="16:63" s="4" customFormat="1" ht="30" customHeight="1">
      <c r="P375" s="12"/>
      <c r="BK375" s="12"/>
    </row>
    <row r="376" spans="16:63" s="4" customFormat="1" ht="30" customHeight="1">
      <c r="P376" s="12"/>
      <c r="BK376" s="12"/>
    </row>
    <row r="377" spans="16:63" s="4" customFormat="1" ht="30" customHeight="1">
      <c r="P377" s="12"/>
      <c r="BK377" s="12"/>
    </row>
    <row r="378" spans="16:63" s="4" customFormat="1" ht="30" customHeight="1">
      <c r="P378" s="12"/>
      <c r="BK378" s="12"/>
    </row>
    <row r="379" spans="16:63" s="4" customFormat="1" ht="30" customHeight="1">
      <c r="P379" s="12"/>
      <c r="BK379" s="12"/>
    </row>
    <row r="380" spans="16:63" s="4" customFormat="1" ht="30" customHeight="1">
      <c r="P380" s="12"/>
      <c r="BK380" s="12"/>
    </row>
    <row r="381" spans="16:63" s="4" customFormat="1" ht="30" customHeight="1">
      <c r="P381" s="12"/>
      <c r="BK381" s="12"/>
    </row>
    <row r="382" spans="16:63" s="4" customFormat="1" ht="30" customHeight="1">
      <c r="P382" s="12"/>
      <c r="BK382" s="12"/>
    </row>
    <row r="383" spans="16:63" s="4" customFormat="1" ht="30" customHeight="1">
      <c r="P383" s="12"/>
      <c r="BK383" s="12"/>
    </row>
    <row r="384" spans="16:63" s="4" customFormat="1" ht="30" customHeight="1">
      <c r="P384" s="12"/>
      <c r="BK384" s="12"/>
    </row>
    <row r="385" spans="16:63" s="4" customFormat="1" ht="30" customHeight="1">
      <c r="P385" s="12"/>
      <c r="BK385" s="12"/>
    </row>
    <row r="386" spans="16:63" s="4" customFormat="1" ht="30" customHeight="1">
      <c r="P386" s="12"/>
      <c r="BK386" s="12"/>
    </row>
    <row r="387" spans="16:63" s="4" customFormat="1" ht="30" customHeight="1">
      <c r="P387" s="12"/>
      <c r="BK387" s="12"/>
    </row>
    <row r="388" spans="16:63" s="4" customFormat="1" ht="30" customHeight="1">
      <c r="P388" s="12"/>
      <c r="BK388" s="12"/>
    </row>
    <row r="389" spans="16:63" s="4" customFormat="1" ht="30" customHeight="1">
      <c r="P389" s="12"/>
      <c r="BK389" s="12"/>
    </row>
    <row r="390" spans="16:63" s="4" customFormat="1" ht="30" customHeight="1">
      <c r="P390" s="12"/>
      <c r="BK390" s="12"/>
    </row>
    <row r="391" spans="16:63" s="4" customFormat="1" ht="30" customHeight="1">
      <c r="P391" s="12"/>
      <c r="BK391" s="12"/>
    </row>
    <row r="392" spans="16:63" s="4" customFormat="1" ht="30" customHeight="1">
      <c r="P392" s="12"/>
      <c r="BK392" s="12"/>
    </row>
    <row r="393" spans="16:63" s="4" customFormat="1" ht="30" customHeight="1">
      <c r="P393" s="12"/>
      <c r="BK393" s="12"/>
    </row>
    <row r="394" spans="16:63" s="4" customFormat="1" ht="30" customHeight="1">
      <c r="P394" s="12"/>
      <c r="BK394" s="12"/>
    </row>
    <row r="395" spans="16:63" s="4" customFormat="1" ht="30" customHeight="1">
      <c r="P395" s="12"/>
      <c r="BK395" s="12"/>
    </row>
    <row r="396" spans="16:63" s="4" customFormat="1" ht="30" customHeight="1">
      <c r="P396" s="12"/>
      <c r="BK396" s="12"/>
    </row>
    <row r="397" spans="16:63" s="4" customFormat="1" ht="30" customHeight="1">
      <c r="P397" s="12"/>
      <c r="BK397" s="12"/>
    </row>
    <row r="398" spans="16:63" s="4" customFormat="1" ht="30" customHeight="1">
      <c r="P398" s="12"/>
      <c r="BK398" s="12"/>
    </row>
    <row r="399" spans="16:63" s="4" customFormat="1" ht="30" customHeight="1">
      <c r="P399" s="12"/>
      <c r="BK399" s="12"/>
    </row>
    <row r="400" spans="16:63" s="4" customFormat="1" ht="30" customHeight="1">
      <c r="P400" s="12"/>
      <c r="BK400" s="12"/>
    </row>
    <row r="401" spans="16:63" s="4" customFormat="1" ht="30" customHeight="1">
      <c r="P401" s="12"/>
      <c r="BK401" s="12"/>
    </row>
    <row r="402" spans="16:63" s="4" customFormat="1" ht="30" customHeight="1">
      <c r="P402" s="12"/>
      <c r="BK402" s="12"/>
    </row>
    <row r="403" spans="16:63" s="4" customFormat="1" ht="30" customHeight="1">
      <c r="P403" s="12"/>
      <c r="BK403" s="12"/>
    </row>
    <row r="404" spans="16:63" s="4" customFormat="1" ht="30" customHeight="1">
      <c r="P404" s="12"/>
      <c r="BK404" s="12"/>
    </row>
    <row r="405" spans="16:63" s="4" customFormat="1" ht="30" customHeight="1">
      <c r="P405" s="12"/>
      <c r="BK405" s="12"/>
    </row>
    <row r="406" spans="16:63" s="4" customFormat="1" ht="30" customHeight="1">
      <c r="P406" s="12"/>
      <c r="BK406" s="12"/>
    </row>
    <row r="407" spans="16:63" s="4" customFormat="1" ht="30" customHeight="1">
      <c r="P407" s="12"/>
      <c r="BK407" s="12"/>
    </row>
    <row r="408" spans="16:63" s="4" customFormat="1" ht="30" customHeight="1">
      <c r="P408" s="12"/>
      <c r="BK408" s="12"/>
    </row>
    <row r="409" spans="16:63" s="4" customFormat="1" ht="30" customHeight="1">
      <c r="P409" s="12"/>
      <c r="BK409" s="12"/>
    </row>
    <row r="410" spans="16:63" s="4" customFormat="1" ht="30" customHeight="1">
      <c r="P410" s="12"/>
      <c r="BK410" s="12"/>
    </row>
    <row r="411" spans="16:63" s="4" customFormat="1" ht="30" customHeight="1">
      <c r="P411" s="12"/>
      <c r="BK411" s="12"/>
    </row>
    <row r="412" spans="16:63" s="4" customFormat="1" ht="30" customHeight="1">
      <c r="P412" s="12"/>
      <c r="BK412" s="12"/>
    </row>
    <row r="413" spans="16:63" s="4" customFormat="1" ht="30" customHeight="1">
      <c r="P413" s="12"/>
      <c r="BK413" s="12"/>
    </row>
    <row r="414" spans="16:63" s="4" customFormat="1" ht="30" customHeight="1">
      <c r="P414" s="12"/>
      <c r="BK414" s="12"/>
    </row>
    <row r="415" spans="16:63" s="4" customFormat="1" ht="30" customHeight="1">
      <c r="P415" s="12"/>
      <c r="BK415" s="12"/>
    </row>
    <row r="416" spans="16:63" s="4" customFormat="1" ht="30" customHeight="1">
      <c r="P416" s="12"/>
      <c r="BK416" s="12"/>
    </row>
    <row r="417" spans="16:63" s="4" customFormat="1" ht="30" customHeight="1">
      <c r="P417" s="12"/>
      <c r="BK417" s="12"/>
    </row>
    <row r="418" spans="16:63" s="4" customFormat="1" ht="30" customHeight="1">
      <c r="P418" s="12"/>
      <c r="BK418" s="12"/>
    </row>
    <row r="419" spans="16:63" s="4" customFormat="1" ht="30" customHeight="1">
      <c r="P419" s="12"/>
      <c r="BK419" s="12"/>
    </row>
    <row r="420" spans="16:63" s="4" customFormat="1" ht="30" customHeight="1">
      <c r="P420" s="12"/>
      <c r="BK420" s="12"/>
    </row>
    <row r="421" spans="16:63" s="4" customFormat="1" ht="30" customHeight="1">
      <c r="P421" s="12"/>
      <c r="BK421" s="12"/>
    </row>
    <row r="422" spans="16:63" s="4" customFormat="1" ht="30" customHeight="1">
      <c r="P422" s="12"/>
      <c r="BK422" s="12"/>
    </row>
    <row r="423" spans="16:63" s="4" customFormat="1" ht="30" customHeight="1">
      <c r="P423" s="12"/>
      <c r="BK423" s="12"/>
    </row>
    <row r="424" spans="16:63" s="4" customFormat="1" ht="30" customHeight="1">
      <c r="P424" s="12"/>
      <c r="BK424" s="12"/>
    </row>
    <row r="425" spans="16:63" s="4" customFormat="1" ht="30" customHeight="1">
      <c r="P425" s="12"/>
      <c r="BK425" s="12"/>
    </row>
    <row r="426" spans="16:63" s="4" customFormat="1" ht="30" customHeight="1">
      <c r="P426" s="12"/>
      <c r="BK426" s="12"/>
    </row>
    <row r="427" spans="16:63" s="4" customFormat="1" ht="30" customHeight="1">
      <c r="P427" s="12"/>
      <c r="BK427" s="12"/>
    </row>
    <row r="428" spans="16:63" s="4" customFormat="1" ht="30" customHeight="1">
      <c r="P428" s="12"/>
      <c r="BK428" s="12"/>
    </row>
    <row r="429" spans="16:63" s="4" customFormat="1" ht="30" customHeight="1">
      <c r="P429" s="12"/>
      <c r="BK429" s="12"/>
    </row>
    <row r="430" spans="16:63" s="4" customFormat="1" ht="30" customHeight="1">
      <c r="P430" s="12"/>
      <c r="BK430" s="12"/>
    </row>
    <row r="431" spans="16:63" s="4" customFormat="1" ht="30" customHeight="1">
      <c r="P431" s="12"/>
      <c r="BK431" s="12"/>
    </row>
    <row r="432" spans="16:63" s="4" customFormat="1" ht="30" customHeight="1">
      <c r="P432" s="12"/>
      <c r="BK432" s="12"/>
    </row>
    <row r="433" spans="16:63" s="4" customFormat="1" ht="30" customHeight="1">
      <c r="P433" s="12"/>
      <c r="BK433" s="12"/>
    </row>
    <row r="434" spans="16:63" s="4" customFormat="1" ht="30" customHeight="1">
      <c r="P434" s="12"/>
      <c r="BK434" s="12"/>
    </row>
    <row r="435" spans="16:63" s="4" customFormat="1" ht="30" customHeight="1">
      <c r="P435" s="12"/>
      <c r="BK435" s="12"/>
    </row>
    <row r="436" spans="16:63" s="4" customFormat="1" ht="30" customHeight="1">
      <c r="P436" s="12"/>
      <c r="BK436" s="12"/>
    </row>
    <row r="437" spans="16:63" s="4" customFormat="1" ht="30" customHeight="1">
      <c r="P437" s="12"/>
      <c r="BK437" s="12"/>
    </row>
    <row r="438" spans="16:63" s="4" customFormat="1" ht="30" customHeight="1">
      <c r="P438" s="12"/>
      <c r="BK438" s="12"/>
    </row>
    <row r="439" spans="16:63" s="4" customFormat="1" ht="30" customHeight="1">
      <c r="P439" s="12"/>
      <c r="BK439" s="12"/>
    </row>
    <row r="440" spans="16:63" s="4" customFormat="1" ht="30" customHeight="1">
      <c r="P440" s="12"/>
      <c r="BK440" s="12"/>
    </row>
    <row r="441" spans="16:63" s="4" customFormat="1" ht="30" customHeight="1">
      <c r="P441" s="12"/>
      <c r="BK441" s="12"/>
    </row>
    <row r="442" spans="16:63" s="4" customFormat="1" ht="30" customHeight="1">
      <c r="P442" s="12"/>
      <c r="BK442" s="12"/>
    </row>
    <row r="443" spans="16:63" s="4" customFormat="1" ht="30" customHeight="1">
      <c r="P443" s="12"/>
      <c r="BK443" s="12"/>
    </row>
    <row r="444" spans="16:63" s="4" customFormat="1" ht="30" customHeight="1">
      <c r="P444" s="12"/>
      <c r="BK444" s="12"/>
    </row>
    <row r="445" spans="16:63" s="4" customFormat="1" ht="30" customHeight="1">
      <c r="P445" s="12"/>
      <c r="BK445" s="12"/>
    </row>
    <row r="446" spans="16:63" s="4" customFormat="1" ht="30" customHeight="1">
      <c r="P446" s="12"/>
      <c r="BK446" s="12"/>
    </row>
    <row r="447" spans="16:63" s="4" customFormat="1" ht="30" customHeight="1">
      <c r="P447" s="12"/>
      <c r="BK447" s="12"/>
    </row>
    <row r="448" spans="16:63" s="4" customFormat="1" ht="30" customHeight="1">
      <c r="P448" s="12"/>
      <c r="BK448" s="12"/>
    </row>
    <row r="449" spans="16:63" s="4" customFormat="1" ht="30" customHeight="1">
      <c r="P449" s="12"/>
      <c r="BK449" s="12"/>
    </row>
    <row r="450" spans="16:63" s="4" customFormat="1" ht="30" customHeight="1">
      <c r="P450" s="12"/>
      <c r="BK450" s="12"/>
    </row>
    <row r="451" spans="16:63" s="4" customFormat="1" ht="30" customHeight="1">
      <c r="P451" s="12"/>
      <c r="BK451" s="12"/>
    </row>
    <row r="452" spans="16:63" s="4" customFormat="1" ht="30" customHeight="1">
      <c r="P452" s="12"/>
      <c r="BK452" s="12"/>
    </row>
    <row r="453" spans="16:63" s="4" customFormat="1" ht="30" customHeight="1">
      <c r="P453" s="12"/>
      <c r="BK453" s="12"/>
    </row>
    <row r="454" spans="16:63" s="4" customFormat="1" ht="30" customHeight="1">
      <c r="P454" s="12"/>
      <c r="BK454" s="12"/>
    </row>
    <row r="455" spans="16:63" s="4" customFormat="1" ht="30" customHeight="1">
      <c r="P455" s="12"/>
      <c r="BK455" s="12"/>
    </row>
    <row r="456" spans="16:63" s="4" customFormat="1" ht="30" customHeight="1">
      <c r="P456" s="12"/>
      <c r="BK456" s="12"/>
    </row>
    <row r="457" spans="16:63" s="4" customFormat="1" ht="30" customHeight="1">
      <c r="P457" s="12"/>
      <c r="BK457" s="12"/>
    </row>
    <row r="458" spans="16:63" s="4" customFormat="1" ht="30" customHeight="1">
      <c r="P458" s="12"/>
      <c r="BK458" s="12"/>
    </row>
    <row r="459" spans="16:63" s="4" customFormat="1" ht="30" customHeight="1">
      <c r="P459" s="12"/>
      <c r="BK459" s="12"/>
    </row>
    <row r="460" spans="16:63" s="4" customFormat="1" ht="30" customHeight="1">
      <c r="P460" s="12"/>
      <c r="BK460" s="12"/>
    </row>
    <row r="461" spans="16:63" s="4" customFormat="1" ht="30" customHeight="1">
      <c r="P461" s="12"/>
      <c r="BK461" s="12"/>
    </row>
    <row r="462" spans="16:63" s="4" customFormat="1" ht="30" customHeight="1">
      <c r="P462" s="12"/>
      <c r="BK462" s="12"/>
    </row>
    <row r="463" spans="16:63" s="4" customFormat="1" ht="30" customHeight="1">
      <c r="P463" s="12"/>
      <c r="BK463" s="12"/>
    </row>
    <row r="464" spans="16:63" s="4" customFormat="1" ht="30" customHeight="1">
      <c r="P464" s="12"/>
      <c r="BK464" s="12"/>
    </row>
    <row r="465" spans="16:63" s="4" customFormat="1" ht="30" customHeight="1">
      <c r="P465" s="12"/>
      <c r="BK465" s="12"/>
    </row>
    <row r="466" spans="16:63" s="4" customFormat="1" ht="30" customHeight="1">
      <c r="P466" s="12"/>
      <c r="BK466" s="12"/>
    </row>
    <row r="467" spans="16:63" s="4" customFormat="1" ht="30" customHeight="1">
      <c r="P467" s="12"/>
      <c r="BK467" s="12"/>
    </row>
    <row r="468" spans="16:63" s="4" customFormat="1" ht="30" customHeight="1">
      <c r="P468" s="12"/>
      <c r="BK468" s="12"/>
    </row>
    <row r="469" spans="16:63" s="4" customFormat="1" ht="30" customHeight="1">
      <c r="P469" s="12"/>
      <c r="BK469" s="12"/>
    </row>
    <row r="470" spans="16:63" s="4" customFormat="1" ht="30" customHeight="1">
      <c r="P470" s="12"/>
      <c r="BK470" s="12"/>
    </row>
    <row r="471" spans="16:63" s="4" customFormat="1" ht="30" customHeight="1">
      <c r="P471" s="12"/>
      <c r="BK471" s="12"/>
    </row>
    <row r="472" spans="16:63" s="4" customFormat="1" ht="30" customHeight="1">
      <c r="P472" s="12"/>
      <c r="BK472" s="12"/>
    </row>
    <row r="473" spans="16:63" s="4" customFormat="1" ht="30" customHeight="1">
      <c r="P473" s="12"/>
      <c r="BK473" s="12"/>
    </row>
    <row r="474" spans="16:63" s="4" customFormat="1" ht="30" customHeight="1">
      <c r="P474" s="12"/>
      <c r="BK474" s="12"/>
    </row>
    <row r="475" spans="16:63" s="4" customFormat="1" ht="30" customHeight="1">
      <c r="P475" s="12"/>
      <c r="BK475" s="12"/>
    </row>
    <row r="476" spans="16:63" s="4" customFormat="1" ht="30" customHeight="1">
      <c r="P476" s="12"/>
      <c r="BK476" s="12"/>
    </row>
    <row r="477" spans="16:63" s="4" customFormat="1" ht="30" customHeight="1">
      <c r="P477" s="12"/>
      <c r="BK477" s="12"/>
    </row>
    <row r="478" spans="16:63" s="4" customFormat="1" ht="30" customHeight="1">
      <c r="P478" s="12"/>
      <c r="BK478" s="12"/>
    </row>
    <row r="479" spans="16:63" s="4" customFormat="1" ht="30" customHeight="1">
      <c r="P479" s="12"/>
      <c r="BK479" s="12"/>
    </row>
    <row r="480" spans="16:63" s="4" customFormat="1" ht="30" customHeight="1">
      <c r="P480" s="12"/>
      <c r="BK480" s="12"/>
    </row>
    <row r="481" spans="16:63" s="4" customFormat="1" ht="30" customHeight="1">
      <c r="P481" s="12"/>
      <c r="BK481" s="12"/>
    </row>
    <row r="482" spans="16:63" s="4" customFormat="1" ht="30" customHeight="1">
      <c r="P482" s="12"/>
      <c r="BK482" s="12"/>
    </row>
    <row r="483" spans="16:63" s="4" customFormat="1" ht="30" customHeight="1">
      <c r="P483" s="12"/>
      <c r="BK483" s="12"/>
    </row>
    <row r="484" spans="16:63" s="4" customFormat="1" ht="30" customHeight="1">
      <c r="P484" s="12"/>
      <c r="BK484" s="12"/>
    </row>
    <row r="485" spans="16:63" s="4" customFormat="1" ht="30" customHeight="1">
      <c r="P485" s="12"/>
      <c r="BK485" s="12"/>
    </row>
    <row r="486" spans="16:63" s="4" customFormat="1" ht="30" customHeight="1">
      <c r="P486" s="12"/>
      <c r="BK486" s="12"/>
    </row>
    <row r="487" spans="16:63" s="4" customFormat="1" ht="30" customHeight="1">
      <c r="P487" s="12"/>
      <c r="BK487" s="12"/>
    </row>
    <row r="488" spans="16:63" s="4" customFormat="1" ht="30" customHeight="1">
      <c r="P488" s="12"/>
      <c r="BK488" s="12"/>
    </row>
    <row r="489" spans="16:63" s="4" customFormat="1" ht="30" customHeight="1">
      <c r="P489" s="12"/>
      <c r="BK489" s="12"/>
    </row>
    <row r="490" spans="16:63" s="4" customFormat="1" ht="30" customHeight="1">
      <c r="P490" s="12"/>
      <c r="BK490" s="12"/>
    </row>
    <row r="491" spans="16:63" s="4" customFormat="1" ht="30" customHeight="1">
      <c r="P491" s="12"/>
      <c r="BK491" s="12"/>
    </row>
    <row r="492" spans="16:63" s="4" customFormat="1" ht="30" customHeight="1">
      <c r="P492" s="12"/>
      <c r="BK492" s="12"/>
    </row>
    <row r="493" spans="16:63" s="4" customFormat="1" ht="30" customHeight="1">
      <c r="P493" s="12"/>
      <c r="BK493" s="12"/>
    </row>
    <row r="494" spans="16:63" s="4" customFormat="1" ht="30" customHeight="1">
      <c r="P494" s="12"/>
      <c r="BK494" s="12"/>
    </row>
    <row r="495" spans="16:63" s="4" customFormat="1" ht="30" customHeight="1">
      <c r="P495" s="12"/>
      <c r="BK495" s="12"/>
    </row>
    <row r="496" spans="16:63" s="4" customFormat="1" ht="30" customHeight="1">
      <c r="P496" s="12"/>
      <c r="BK496" s="12"/>
    </row>
    <row r="497" spans="16:63" s="4" customFormat="1" ht="30" customHeight="1">
      <c r="P497" s="12"/>
      <c r="BK497" s="12"/>
    </row>
    <row r="498" spans="16:63" s="4" customFormat="1" ht="30" customHeight="1">
      <c r="P498" s="12"/>
      <c r="BK498" s="12"/>
    </row>
    <row r="499" spans="16:63" s="4" customFormat="1" ht="30" customHeight="1">
      <c r="P499" s="12"/>
      <c r="BK499" s="12"/>
    </row>
    <row r="500" spans="16:63" s="4" customFormat="1" ht="30" customHeight="1">
      <c r="P500" s="12"/>
      <c r="BK500" s="12"/>
    </row>
    <row r="501" spans="16:63" s="4" customFormat="1" ht="30" customHeight="1">
      <c r="P501" s="12"/>
      <c r="BK501" s="12"/>
    </row>
    <row r="502" spans="16:63" s="4" customFormat="1" ht="30" customHeight="1">
      <c r="P502" s="12"/>
      <c r="BK502" s="12"/>
    </row>
    <row r="503" spans="16:63" s="4" customFormat="1" ht="30" customHeight="1">
      <c r="P503" s="12"/>
      <c r="BK503" s="12"/>
    </row>
    <row r="504" spans="16:63" s="4" customFormat="1" ht="30" customHeight="1">
      <c r="P504" s="12"/>
      <c r="BK504" s="12"/>
    </row>
    <row r="505" spans="16:63" s="4" customFormat="1" ht="30" customHeight="1">
      <c r="P505" s="12"/>
      <c r="BK505" s="12"/>
    </row>
    <row r="506" spans="16:63" s="4" customFormat="1" ht="30" customHeight="1">
      <c r="P506" s="12"/>
      <c r="BK506" s="12"/>
    </row>
    <row r="507" spans="16:63" s="4" customFormat="1" ht="30" customHeight="1">
      <c r="P507" s="12"/>
      <c r="BK507" s="12"/>
    </row>
    <row r="508" spans="16:63" s="4" customFormat="1" ht="30" customHeight="1">
      <c r="P508" s="12"/>
      <c r="BK508" s="12"/>
    </row>
    <row r="509" spans="16:63" s="4" customFormat="1" ht="30" customHeight="1">
      <c r="P509" s="12"/>
      <c r="BK509" s="12"/>
    </row>
    <row r="510" spans="16:63" s="4" customFormat="1" ht="30" customHeight="1">
      <c r="P510" s="12"/>
      <c r="BK510" s="12"/>
    </row>
    <row r="511" spans="16:63" s="4" customFormat="1" ht="30" customHeight="1">
      <c r="P511" s="12"/>
      <c r="BK511" s="12"/>
    </row>
    <row r="512" spans="16:63" s="4" customFormat="1" ht="30" customHeight="1">
      <c r="P512" s="12"/>
      <c r="BK512" s="12"/>
    </row>
    <row r="513" spans="16:63" s="4" customFormat="1" ht="30" customHeight="1">
      <c r="P513" s="12"/>
      <c r="BK513" s="12"/>
    </row>
    <row r="514" spans="16:63" s="4" customFormat="1" ht="30" customHeight="1">
      <c r="P514" s="12"/>
      <c r="BK514" s="12"/>
    </row>
    <row r="515" spans="16:63" s="4" customFormat="1" ht="30" customHeight="1">
      <c r="P515" s="12"/>
      <c r="BK515" s="12"/>
    </row>
    <row r="516" spans="16:63" s="4" customFormat="1" ht="30" customHeight="1">
      <c r="P516" s="12"/>
      <c r="BK516" s="12"/>
    </row>
    <row r="517" spans="16:63" s="4" customFormat="1" ht="30" customHeight="1">
      <c r="P517" s="12"/>
      <c r="BK517" s="12"/>
    </row>
    <row r="518" spans="16:63" s="4" customFormat="1" ht="30" customHeight="1">
      <c r="P518" s="12"/>
      <c r="BK518" s="12"/>
    </row>
    <row r="519" spans="16:63" s="4" customFormat="1" ht="30" customHeight="1">
      <c r="P519" s="12"/>
      <c r="BK519" s="12"/>
    </row>
    <row r="520" spans="16:63" s="4" customFormat="1" ht="30" customHeight="1">
      <c r="P520" s="12"/>
      <c r="BK520" s="12"/>
    </row>
    <row r="521" spans="16:63" s="4" customFormat="1" ht="30" customHeight="1">
      <c r="P521" s="12"/>
      <c r="BK521" s="12"/>
    </row>
    <row r="522" spans="16:63" s="4" customFormat="1" ht="30" customHeight="1">
      <c r="P522" s="12"/>
      <c r="BK522" s="12"/>
    </row>
    <row r="523" spans="16:63" s="4" customFormat="1" ht="30" customHeight="1">
      <c r="P523" s="12"/>
      <c r="BK523" s="12"/>
    </row>
    <row r="524" spans="16:63" s="4" customFormat="1" ht="30" customHeight="1">
      <c r="P524" s="12"/>
      <c r="BK524" s="12"/>
    </row>
    <row r="525" spans="16:63" s="4" customFormat="1" ht="30" customHeight="1">
      <c r="P525" s="12"/>
      <c r="BK525" s="12"/>
    </row>
    <row r="526" spans="16:63" s="4" customFormat="1" ht="30" customHeight="1">
      <c r="P526" s="12"/>
      <c r="BK526" s="12"/>
    </row>
    <row r="527" spans="16:63" s="4" customFormat="1" ht="30" customHeight="1">
      <c r="P527" s="12"/>
      <c r="BK527" s="12"/>
    </row>
    <row r="528" spans="16:63" s="4" customFormat="1" ht="30" customHeight="1">
      <c r="P528" s="12"/>
      <c r="BK528" s="12"/>
    </row>
    <row r="529" spans="16:63" s="4" customFormat="1" ht="30" customHeight="1">
      <c r="P529" s="12"/>
      <c r="BK529" s="12"/>
    </row>
    <row r="530" spans="16:63" s="4" customFormat="1" ht="30" customHeight="1">
      <c r="P530" s="12"/>
      <c r="BK530" s="12"/>
    </row>
    <row r="531" spans="16:63" s="4" customFormat="1" ht="30" customHeight="1">
      <c r="P531" s="12"/>
      <c r="BK531" s="12"/>
    </row>
    <row r="532" spans="16:63" s="4" customFormat="1" ht="30" customHeight="1">
      <c r="P532" s="12"/>
      <c r="BK532" s="12"/>
    </row>
    <row r="533" spans="16:63" s="4" customFormat="1" ht="30" customHeight="1">
      <c r="P533" s="12"/>
      <c r="BK533" s="12"/>
    </row>
    <row r="534" spans="16:63" s="4" customFormat="1" ht="30" customHeight="1">
      <c r="P534" s="12"/>
      <c r="BK534" s="12"/>
    </row>
    <row r="535" spans="16:63" s="4" customFormat="1" ht="30" customHeight="1">
      <c r="P535" s="12"/>
      <c r="BK535" s="12"/>
    </row>
    <row r="536" spans="16:63" s="4" customFormat="1" ht="30" customHeight="1">
      <c r="P536" s="12"/>
      <c r="BK536" s="12"/>
    </row>
    <row r="537" spans="16:63" s="4" customFormat="1" ht="30" customHeight="1">
      <c r="P537" s="12"/>
      <c r="BK537" s="12"/>
    </row>
    <row r="538" spans="16:63" s="4" customFormat="1" ht="30" customHeight="1">
      <c r="P538" s="12"/>
      <c r="BK538" s="12"/>
    </row>
    <row r="539" spans="16:63" s="4" customFormat="1" ht="30" customHeight="1">
      <c r="P539" s="12"/>
      <c r="BK539" s="12"/>
    </row>
    <row r="540" spans="16:63" s="4" customFormat="1" ht="30" customHeight="1">
      <c r="P540" s="12"/>
      <c r="BK540" s="12"/>
    </row>
    <row r="541" spans="16:63" s="4" customFormat="1" ht="30" customHeight="1">
      <c r="P541" s="12"/>
      <c r="BK541" s="12"/>
    </row>
    <row r="542" spans="16:63" s="4" customFormat="1" ht="30" customHeight="1">
      <c r="P542" s="12"/>
      <c r="BK542" s="12"/>
    </row>
    <row r="543" spans="16:63" s="4" customFormat="1" ht="30" customHeight="1">
      <c r="P543" s="12"/>
      <c r="BK543" s="12"/>
    </row>
    <row r="544" spans="16:63" s="4" customFormat="1" ht="30" customHeight="1">
      <c r="P544" s="12"/>
      <c r="BK544" s="12"/>
    </row>
    <row r="545" spans="16:63" s="4" customFormat="1" ht="30" customHeight="1">
      <c r="P545" s="12"/>
      <c r="BK545" s="12"/>
    </row>
    <row r="546" spans="16:63" s="4" customFormat="1" ht="30" customHeight="1">
      <c r="P546" s="12"/>
      <c r="BK546" s="12"/>
    </row>
    <row r="547" spans="16:63" s="4" customFormat="1" ht="30" customHeight="1">
      <c r="P547" s="12"/>
      <c r="BK547" s="12"/>
    </row>
    <row r="548" spans="16:63" s="4" customFormat="1" ht="30" customHeight="1">
      <c r="P548" s="12"/>
      <c r="BK548" s="12"/>
    </row>
    <row r="549" spans="16:63" s="4" customFormat="1" ht="30" customHeight="1">
      <c r="P549" s="12"/>
      <c r="BK549" s="12"/>
    </row>
    <row r="550" spans="16:63" s="4" customFormat="1" ht="30" customHeight="1">
      <c r="P550" s="12"/>
      <c r="BK550" s="12"/>
    </row>
    <row r="551" spans="16:63" s="4" customFormat="1" ht="30" customHeight="1">
      <c r="P551" s="12"/>
      <c r="BK551" s="12"/>
    </row>
    <row r="552" spans="16:63" s="4" customFormat="1" ht="30" customHeight="1">
      <c r="P552" s="12"/>
      <c r="BK552" s="12"/>
    </row>
    <row r="553" spans="16:63" s="4" customFormat="1" ht="30" customHeight="1">
      <c r="P553" s="12"/>
      <c r="BK553" s="12"/>
    </row>
    <row r="554" spans="16:63" s="4" customFormat="1" ht="30" customHeight="1">
      <c r="P554" s="12"/>
      <c r="BK554" s="12"/>
    </row>
    <row r="555" spans="16:63" s="4" customFormat="1" ht="30" customHeight="1">
      <c r="P555" s="12"/>
      <c r="BK555" s="12"/>
    </row>
    <row r="556" spans="16:63" s="4" customFormat="1" ht="30" customHeight="1">
      <c r="P556" s="12"/>
      <c r="BK556" s="12"/>
    </row>
    <row r="557" spans="16:63" s="4" customFormat="1" ht="30" customHeight="1">
      <c r="P557" s="12"/>
      <c r="BK557" s="12"/>
    </row>
    <row r="558" spans="16:63" s="4" customFormat="1" ht="30" customHeight="1">
      <c r="P558" s="12"/>
      <c r="BK558" s="12"/>
    </row>
    <row r="559" spans="16:63" s="4" customFormat="1" ht="30" customHeight="1">
      <c r="P559" s="12"/>
      <c r="BK559" s="12"/>
    </row>
    <row r="560" spans="16:63" s="4" customFormat="1" ht="30" customHeight="1">
      <c r="P560" s="12"/>
      <c r="BK560" s="12"/>
    </row>
    <row r="561" spans="16:63" s="4" customFormat="1" ht="30" customHeight="1">
      <c r="P561" s="12"/>
      <c r="BK561" s="12"/>
    </row>
    <row r="562" spans="16:63" s="4" customFormat="1" ht="30" customHeight="1">
      <c r="P562" s="12"/>
      <c r="BK562" s="12"/>
    </row>
    <row r="563" spans="16:63" s="4" customFormat="1" ht="30" customHeight="1">
      <c r="P563" s="12"/>
      <c r="BK563" s="12"/>
    </row>
    <row r="564" spans="16:63" s="4" customFormat="1" ht="30" customHeight="1">
      <c r="P564" s="12"/>
      <c r="BK564" s="12"/>
    </row>
    <row r="565" spans="16:63" s="4" customFormat="1" ht="30" customHeight="1">
      <c r="P565" s="12"/>
      <c r="BK565" s="12"/>
    </row>
    <row r="566" spans="16:63" s="4" customFormat="1" ht="30" customHeight="1">
      <c r="P566" s="12"/>
      <c r="BK566" s="12"/>
    </row>
    <row r="567" spans="16:63" s="4" customFormat="1" ht="30" customHeight="1">
      <c r="P567" s="12"/>
      <c r="BK567" s="12"/>
    </row>
    <row r="568" spans="16:63" s="4" customFormat="1" ht="30" customHeight="1">
      <c r="P568" s="12"/>
      <c r="BK568" s="12"/>
    </row>
    <row r="569" spans="16:63" s="4" customFormat="1" ht="30" customHeight="1">
      <c r="P569" s="12"/>
      <c r="BK569" s="12"/>
    </row>
    <row r="570" spans="16:63" s="4" customFormat="1" ht="30" customHeight="1">
      <c r="P570" s="12"/>
      <c r="BK570" s="12"/>
    </row>
    <row r="571" spans="16:63" s="4" customFormat="1" ht="30" customHeight="1">
      <c r="P571" s="12"/>
      <c r="BK571" s="12"/>
    </row>
    <row r="572" spans="16:63" s="4" customFormat="1" ht="30" customHeight="1">
      <c r="P572" s="12"/>
      <c r="BK572" s="12"/>
    </row>
    <row r="573" spans="16:63" s="4" customFormat="1" ht="30" customHeight="1">
      <c r="P573" s="12"/>
      <c r="BK573" s="12"/>
    </row>
    <row r="574" spans="16:63" s="4" customFormat="1" ht="30" customHeight="1">
      <c r="P574" s="12"/>
      <c r="BK574" s="12"/>
    </row>
    <row r="575" spans="16:63" s="4" customFormat="1" ht="30" customHeight="1">
      <c r="P575" s="12"/>
      <c r="BK575" s="12"/>
    </row>
    <row r="576" spans="16:63" s="4" customFormat="1" ht="30" customHeight="1">
      <c r="P576" s="12"/>
      <c r="BK576" s="12"/>
    </row>
    <row r="577" spans="16:63" s="4" customFormat="1" ht="30" customHeight="1">
      <c r="P577" s="12"/>
      <c r="BK577" s="12"/>
    </row>
    <row r="578" spans="16:63" s="4" customFormat="1" ht="30" customHeight="1">
      <c r="P578" s="12"/>
      <c r="BK578" s="12"/>
    </row>
    <row r="579" spans="16:63" s="4" customFormat="1" ht="30" customHeight="1">
      <c r="P579" s="12"/>
      <c r="BK579" s="12"/>
    </row>
    <row r="580" spans="16:63" s="4" customFormat="1" ht="30" customHeight="1">
      <c r="P580" s="12"/>
      <c r="BK580" s="12"/>
    </row>
    <row r="581" spans="16:63" s="4" customFormat="1" ht="30" customHeight="1">
      <c r="P581" s="12"/>
      <c r="BK581" s="12"/>
    </row>
    <row r="582" spans="16:63" s="4" customFormat="1" ht="30" customHeight="1">
      <c r="P582" s="12"/>
      <c r="BK582" s="12"/>
    </row>
    <row r="583" spans="16:63" s="4" customFormat="1" ht="30" customHeight="1">
      <c r="P583" s="12"/>
      <c r="BK583" s="12"/>
    </row>
    <row r="584" spans="16:63" s="4" customFormat="1" ht="30" customHeight="1">
      <c r="P584" s="12"/>
      <c r="BK584" s="12"/>
    </row>
    <row r="585" spans="16:63" s="4" customFormat="1" ht="30" customHeight="1">
      <c r="P585" s="12"/>
      <c r="BK585" s="12"/>
    </row>
    <row r="586" spans="16:63" s="4" customFormat="1" ht="30" customHeight="1">
      <c r="P586" s="12"/>
      <c r="BK586" s="12"/>
    </row>
    <row r="587" spans="16:63" s="4" customFormat="1" ht="30" customHeight="1">
      <c r="P587" s="12"/>
      <c r="BK587" s="12"/>
    </row>
    <row r="588" spans="16:63" s="4" customFormat="1" ht="30" customHeight="1">
      <c r="P588" s="12"/>
      <c r="BK588" s="12"/>
    </row>
    <row r="589" spans="16:63" s="4" customFormat="1" ht="30" customHeight="1">
      <c r="P589" s="12"/>
      <c r="BK589" s="12"/>
    </row>
    <row r="590" spans="16:63" s="4" customFormat="1" ht="30" customHeight="1">
      <c r="P590" s="12"/>
      <c r="BK590" s="12"/>
    </row>
    <row r="591" spans="16:63" s="4" customFormat="1" ht="30" customHeight="1">
      <c r="P591" s="12"/>
      <c r="BK591" s="12"/>
    </row>
    <row r="592" spans="16:63" s="4" customFormat="1" ht="30" customHeight="1">
      <c r="P592" s="12"/>
      <c r="BK592" s="12"/>
    </row>
    <row r="593" spans="16:63" s="4" customFormat="1" ht="30" customHeight="1">
      <c r="P593" s="12"/>
      <c r="BK593" s="12"/>
    </row>
    <row r="594" spans="16:63" s="4" customFormat="1" ht="30" customHeight="1">
      <c r="P594" s="12"/>
      <c r="BK594" s="12"/>
    </row>
    <row r="595" spans="16:63" s="4" customFormat="1" ht="30" customHeight="1">
      <c r="P595" s="12"/>
      <c r="BK595" s="12"/>
    </row>
    <row r="596" spans="16:63" s="4" customFormat="1" ht="30" customHeight="1">
      <c r="P596" s="12"/>
      <c r="BK596" s="12"/>
    </row>
    <row r="597" spans="16:63" s="4" customFormat="1" ht="30" customHeight="1">
      <c r="P597" s="12"/>
      <c r="BK597" s="12"/>
    </row>
    <row r="598" spans="16:63" s="4" customFormat="1" ht="30" customHeight="1">
      <c r="P598" s="12"/>
      <c r="BK598" s="12"/>
    </row>
    <row r="599" spans="16:63" s="4" customFormat="1" ht="30" customHeight="1">
      <c r="P599" s="12"/>
      <c r="BK599" s="12"/>
    </row>
    <row r="600" spans="16:63" s="4" customFormat="1" ht="30" customHeight="1">
      <c r="P600" s="12"/>
      <c r="BK600" s="12"/>
    </row>
    <row r="601" spans="16:63" s="4" customFormat="1" ht="30" customHeight="1">
      <c r="P601" s="12"/>
      <c r="BK601" s="12"/>
    </row>
    <row r="602" spans="16:63" s="4" customFormat="1" ht="30" customHeight="1">
      <c r="P602" s="12"/>
      <c r="BK602" s="12"/>
    </row>
    <row r="603" spans="16:63" s="4" customFormat="1" ht="30" customHeight="1">
      <c r="P603" s="12"/>
      <c r="BK603" s="12"/>
    </row>
    <row r="604" spans="16:63" s="4" customFormat="1" ht="30" customHeight="1">
      <c r="P604" s="12"/>
      <c r="BK604" s="12"/>
    </row>
    <row r="605" spans="16:63" s="4" customFormat="1" ht="30" customHeight="1">
      <c r="P605" s="12"/>
      <c r="BK605" s="12"/>
    </row>
    <row r="606" spans="16:63" s="4" customFormat="1" ht="30" customHeight="1">
      <c r="P606" s="12"/>
      <c r="BK606" s="12"/>
    </row>
    <row r="607" spans="16:63" s="4" customFormat="1" ht="30" customHeight="1">
      <c r="P607" s="12"/>
      <c r="BK607" s="12"/>
    </row>
    <row r="608" spans="16:63" s="4" customFormat="1" ht="30" customHeight="1">
      <c r="P608" s="12"/>
      <c r="BK608" s="12"/>
    </row>
    <row r="609" spans="16:63" s="4" customFormat="1" ht="30" customHeight="1">
      <c r="P609" s="12"/>
      <c r="BK609" s="12"/>
    </row>
    <row r="610" spans="16:63" s="4" customFormat="1" ht="30" customHeight="1">
      <c r="P610" s="12"/>
      <c r="BK610" s="12"/>
    </row>
    <row r="611" spans="16:63" s="4" customFormat="1" ht="30" customHeight="1">
      <c r="P611" s="12"/>
      <c r="BK611" s="12"/>
    </row>
    <row r="612" spans="16:63" s="4" customFormat="1" ht="30" customHeight="1">
      <c r="P612" s="12"/>
      <c r="BK612" s="12"/>
    </row>
    <row r="613" spans="16:63" s="4" customFormat="1" ht="30" customHeight="1">
      <c r="P613" s="12"/>
      <c r="BK613" s="12"/>
    </row>
    <row r="614" spans="16:63" s="4" customFormat="1" ht="30" customHeight="1">
      <c r="P614" s="12"/>
      <c r="BK614" s="12"/>
    </row>
    <row r="615" spans="16:63" s="4" customFormat="1" ht="30" customHeight="1">
      <c r="P615" s="12"/>
      <c r="BK615" s="12"/>
    </row>
    <row r="616" spans="16:63" s="4" customFormat="1" ht="30" customHeight="1">
      <c r="P616" s="12"/>
      <c r="BK616" s="12"/>
    </row>
    <row r="617" spans="16:63" s="4" customFormat="1" ht="30" customHeight="1">
      <c r="P617" s="12"/>
      <c r="BK617" s="12"/>
    </row>
    <row r="618" spans="16:63" s="4" customFormat="1" ht="30" customHeight="1">
      <c r="P618" s="12"/>
      <c r="BK618" s="12"/>
    </row>
    <row r="619" spans="16:63" s="4" customFormat="1" ht="30" customHeight="1">
      <c r="P619" s="12"/>
      <c r="BK619" s="12"/>
    </row>
    <row r="620" spans="16:63" s="4" customFormat="1" ht="30" customHeight="1">
      <c r="P620" s="12"/>
      <c r="BK620" s="12"/>
    </row>
    <row r="621" spans="16:63" s="4" customFormat="1" ht="30" customHeight="1">
      <c r="P621" s="12"/>
      <c r="BK621" s="12"/>
    </row>
    <row r="622" spans="16:63" s="4" customFormat="1" ht="30" customHeight="1">
      <c r="P622" s="12"/>
      <c r="BK622" s="12"/>
    </row>
    <row r="623" spans="16:63" s="4" customFormat="1" ht="30" customHeight="1">
      <c r="P623" s="12"/>
      <c r="BK623" s="12"/>
    </row>
    <row r="624" spans="16:63" s="4" customFormat="1" ht="30" customHeight="1">
      <c r="P624" s="12"/>
      <c r="BK624" s="12"/>
    </row>
    <row r="625" spans="1:65" s="4" customFormat="1" ht="30" customHeight="1">
      <c r="P625" s="12"/>
      <c r="BK625" s="12"/>
    </row>
    <row r="626" spans="1:65" s="4" customFormat="1" ht="30" customHeight="1">
      <c r="P626" s="12"/>
      <c r="BK626" s="12"/>
    </row>
    <row r="627" spans="1:65" s="4" customFormat="1" ht="30" customHeight="1">
      <c r="P627" s="12"/>
      <c r="BK627" s="12"/>
    </row>
    <row r="628" spans="1:65" s="4" customFormat="1" ht="30" customHeight="1">
      <c r="P628" s="12"/>
      <c r="BK628" s="12"/>
    </row>
    <row r="629" spans="1:65" s="4" customFormat="1" ht="30" customHeight="1">
      <c r="P629" s="12"/>
      <c r="BK629" s="12"/>
    </row>
    <row r="630" spans="1:65" s="4" customFormat="1" ht="30" customHeight="1">
      <c r="P630" s="12"/>
      <c r="BK630" s="12"/>
    </row>
    <row r="631" spans="1:65" s="4" customFormat="1" ht="30" customHeight="1">
      <c r="P631" s="12"/>
      <c r="BK631" s="12"/>
    </row>
    <row r="632" spans="1:65" s="4" customFormat="1" ht="30" customHeight="1">
      <c r="P632" s="12"/>
      <c r="BK632" s="12"/>
    </row>
    <row r="633" spans="1:65" s="4" customFormat="1" ht="30" customHeight="1">
      <c r="P633" s="12"/>
      <c r="BK633" s="12"/>
    </row>
    <row r="634" spans="1:65" s="4" customFormat="1" ht="30" customHeight="1">
      <c r="P634" s="12"/>
      <c r="BK634" s="12"/>
    </row>
    <row r="635" spans="1:65" s="4" customFormat="1" ht="3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7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12"/>
    </row>
    <row r="636" spans="1:65" s="4" customFormat="1" ht="3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7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12"/>
    </row>
    <row r="637" spans="1:65">
      <c r="BK637" s="12"/>
      <c r="BL637" s="4"/>
      <c r="BM637" s="4"/>
    </row>
    <row r="638" spans="1:65">
      <c r="BK638" s="12"/>
      <c r="BL638" s="4"/>
      <c r="BM638" s="4"/>
    </row>
    <row r="639" spans="1:65">
      <c r="BK639" s="12"/>
      <c r="BL639" s="4"/>
      <c r="BM639" s="4"/>
    </row>
  </sheetData>
  <mergeCells count="44">
    <mergeCell ref="BI4:BI6"/>
    <mergeCell ref="AW5:AX5"/>
    <mergeCell ref="B4:S4"/>
    <mergeCell ref="T6:U6"/>
    <mergeCell ref="Y4:Y6"/>
    <mergeCell ref="AR5:AS5"/>
    <mergeCell ref="BJ4:BJ6"/>
    <mergeCell ref="BK4:BK6"/>
    <mergeCell ref="BL4:BL6"/>
    <mergeCell ref="BM4:BM6"/>
    <mergeCell ref="B5:F5"/>
    <mergeCell ref="U5:W5"/>
    <mergeCell ref="Z5:AF5"/>
    <mergeCell ref="AG5:AK5"/>
    <mergeCell ref="AL5:AQ5"/>
    <mergeCell ref="AT6:AU6"/>
    <mergeCell ref="J5:S5"/>
    <mergeCell ref="T4:X4"/>
    <mergeCell ref="Z4:BG4"/>
    <mergeCell ref="AY5:BE5"/>
    <mergeCell ref="AO6:AQ6"/>
    <mergeCell ref="BH4:BH6"/>
    <mergeCell ref="BK27:BK29"/>
    <mergeCell ref="BL27:BL29"/>
    <mergeCell ref="B27:S27"/>
    <mergeCell ref="T27:X27"/>
    <mergeCell ref="Y27:Y29"/>
    <mergeCell ref="Z27:BG27"/>
    <mergeCell ref="BM27:BM29"/>
    <mergeCell ref="B28:F28"/>
    <mergeCell ref="J28:S28"/>
    <mergeCell ref="U28:W28"/>
    <mergeCell ref="Z28:AF28"/>
    <mergeCell ref="AG28:AK28"/>
    <mergeCell ref="AL28:AQ28"/>
    <mergeCell ref="AR28:AS28"/>
    <mergeCell ref="AW28:AX28"/>
    <mergeCell ref="AY28:BE28"/>
    <mergeCell ref="T29:U29"/>
    <mergeCell ref="AO29:AQ29"/>
    <mergeCell ref="AT29:AU29"/>
    <mergeCell ref="BH27:BH29"/>
    <mergeCell ref="BI27:BI29"/>
    <mergeCell ref="BJ27:BJ29"/>
  </mergeCells>
  <pageMargins left="0.51181102362204722" right="0.39370078740157483" top="0.51181102362204722" bottom="0.74803149606299213" header="0.31496062992125984" footer="0.31496062992125984"/>
  <pageSetup paperSize="9" scale="70" fitToWidth="0" fitToHeight="0" pageOrder="overThenDown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N12"/>
  <sheetViews>
    <sheetView rightToLeft="1" workbookViewId="0">
      <pane xSplit="1" ySplit="3" topLeftCell="AU4" activePane="bottomRight" state="frozen"/>
      <selection pane="topRight" activeCell="B1" sqref="B1"/>
      <selection pane="bottomLeft" activeCell="A4" sqref="A4"/>
      <selection pane="bottomRight" activeCell="BH10" sqref="BH10"/>
    </sheetView>
  </sheetViews>
  <sheetFormatPr defaultRowHeight="15"/>
  <cols>
    <col min="1" max="1" width="0.140625" customWidth="1"/>
    <col min="2" max="2" width="9" customWidth="1"/>
    <col min="3" max="12" width="9.5703125" customWidth="1"/>
    <col min="13" max="13" width="0.140625" customWidth="1"/>
    <col min="14" max="14" width="7.5703125" customWidth="1"/>
    <col min="15" max="15" width="9.42578125" customWidth="1"/>
    <col min="16" max="16" width="0.140625" customWidth="1"/>
    <col min="17" max="19" width="7.5703125" customWidth="1"/>
    <col min="20" max="20" width="10.5703125" hidden="1" customWidth="1"/>
    <col min="21" max="25" width="9.5703125" customWidth="1"/>
    <col min="26" max="37" width="8.5703125" customWidth="1"/>
    <col min="38" max="38" width="7.5703125" customWidth="1"/>
    <col min="39" max="39" width="0.140625" customWidth="1"/>
    <col min="40" max="40" width="6.42578125" customWidth="1"/>
    <col min="41" max="43" width="7.5703125" hidden="1" customWidth="1"/>
    <col min="44" max="45" width="4.140625" customWidth="1"/>
    <col min="46" max="47" width="7.5703125" customWidth="1"/>
    <col min="48" max="48" width="7.5703125" hidden="1" customWidth="1"/>
    <col min="49" max="49" width="7.140625" customWidth="1"/>
    <col min="50" max="50" width="5.7109375" customWidth="1"/>
    <col min="51" max="52" width="6.42578125" customWidth="1"/>
    <col min="53" max="53" width="5.42578125" customWidth="1"/>
    <col min="54" max="55" width="7.5703125" customWidth="1"/>
    <col min="56" max="56" width="0.140625" customWidth="1"/>
    <col min="57" max="57" width="6.140625" customWidth="1"/>
    <col min="58" max="58" width="7.5703125" customWidth="1"/>
    <col min="59" max="59" width="5.85546875" customWidth="1"/>
    <col min="60" max="60" width="4.85546875" customWidth="1"/>
    <col min="61" max="62" width="10.5703125" customWidth="1"/>
    <col min="63" max="63" width="30.42578125" customWidth="1"/>
  </cols>
  <sheetData>
    <row r="1" spans="1:66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  <c r="BH1" s="357"/>
      <c r="BI1" s="353" t="s">
        <v>117</v>
      </c>
      <c r="BJ1" s="357" t="s">
        <v>48</v>
      </c>
      <c r="BK1" s="357" t="s">
        <v>118</v>
      </c>
      <c r="BL1" s="353" t="s">
        <v>119</v>
      </c>
      <c r="BM1" s="353" t="s">
        <v>120</v>
      </c>
      <c r="BN1" s="353" t="s">
        <v>121</v>
      </c>
    </row>
    <row r="2" spans="1:66" s="4" customFormat="1" ht="50.25" customHeight="1">
      <c r="A2" s="8"/>
      <c r="B2" s="410" t="s">
        <v>0</v>
      </c>
      <c r="C2" s="411"/>
      <c r="D2" s="411"/>
      <c r="E2" s="411"/>
      <c r="F2" s="412"/>
      <c r="G2" s="109" t="s">
        <v>6</v>
      </c>
      <c r="H2" s="109"/>
      <c r="I2" s="109"/>
      <c r="J2" s="413" t="s">
        <v>349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0" t="s">
        <v>18</v>
      </c>
      <c r="V2" s="411"/>
      <c r="W2" s="412"/>
      <c r="X2" s="427" t="s">
        <v>22</v>
      </c>
      <c r="Y2" s="353"/>
      <c r="Z2" s="410" t="s">
        <v>23</v>
      </c>
      <c r="AA2" s="411"/>
      <c r="AB2" s="411"/>
      <c r="AC2" s="411"/>
      <c r="AD2" s="411"/>
      <c r="AE2" s="411"/>
      <c r="AF2" s="412"/>
      <c r="AG2" s="357" t="s">
        <v>30</v>
      </c>
      <c r="AH2" s="357"/>
      <c r="AI2" s="357"/>
      <c r="AJ2" s="357"/>
      <c r="AK2" s="357"/>
      <c r="AL2" s="353" t="s">
        <v>34</v>
      </c>
      <c r="AM2" s="353"/>
      <c r="AN2" s="353"/>
      <c r="AO2" s="353"/>
      <c r="AP2" s="353"/>
      <c r="AQ2" s="353"/>
      <c r="AR2" s="148" t="s">
        <v>35</v>
      </c>
      <c r="AS2" s="149"/>
      <c r="AT2" s="142"/>
      <c r="AU2" s="72"/>
      <c r="AV2" s="126" t="s">
        <v>38</v>
      </c>
      <c r="AW2" s="425" t="s">
        <v>348</v>
      </c>
      <c r="AX2" s="425"/>
      <c r="AY2" s="426"/>
      <c r="AZ2" s="357" t="s">
        <v>39</v>
      </c>
      <c r="BA2" s="357"/>
      <c r="BB2" s="357"/>
      <c r="BC2" s="357"/>
      <c r="BD2" s="357"/>
      <c r="BE2" s="357"/>
      <c r="BF2" s="357"/>
      <c r="BG2" s="121"/>
      <c r="BH2" s="121"/>
      <c r="BI2" s="353"/>
      <c r="BJ2" s="357"/>
      <c r="BK2" s="357"/>
      <c r="BL2" s="353"/>
      <c r="BM2" s="353"/>
      <c r="BN2" s="353"/>
    </row>
    <row r="3" spans="1:66" s="4" customFormat="1" ht="52.5" customHeight="1">
      <c r="A3" s="121"/>
      <c r="B3" s="119" t="s">
        <v>1</v>
      </c>
      <c r="C3" s="118" t="s">
        <v>2</v>
      </c>
      <c r="D3" s="118" t="s">
        <v>3</v>
      </c>
      <c r="E3" s="118" t="s">
        <v>4</v>
      </c>
      <c r="F3" s="118" t="s">
        <v>5</v>
      </c>
      <c r="G3" s="118" t="s">
        <v>7</v>
      </c>
      <c r="H3" s="118" t="s">
        <v>109</v>
      </c>
      <c r="I3" s="118" t="s">
        <v>108</v>
      </c>
      <c r="J3" s="119" t="s">
        <v>8</v>
      </c>
      <c r="K3" s="119" t="s">
        <v>9</v>
      </c>
      <c r="L3" s="119" t="s">
        <v>10</v>
      </c>
      <c r="M3" s="118" t="s">
        <v>11</v>
      </c>
      <c r="N3" s="118" t="s">
        <v>12</v>
      </c>
      <c r="O3" s="118" t="s">
        <v>180</v>
      </c>
      <c r="P3" s="118" t="s">
        <v>13</v>
      </c>
      <c r="Q3" s="118" t="s">
        <v>14</v>
      </c>
      <c r="R3" s="118" t="s">
        <v>15</v>
      </c>
      <c r="S3" s="118" t="s">
        <v>16</v>
      </c>
      <c r="T3" s="118" t="s">
        <v>17</v>
      </c>
      <c r="U3" s="122" t="s">
        <v>336</v>
      </c>
      <c r="V3" s="118" t="s">
        <v>20</v>
      </c>
      <c r="W3" s="118" t="s">
        <v>21</v>
      </c>
      <c r="X3" s="428"/>
      <c r="Y3" s="353"/>
      <c r="Z3" s="118" t="s">
        <v>24</v>
      </c>
      <c r="AA3" s="118" t="s">
        <v>25</v>
      </c>
      <c r="AB3" s="118" t="s">
        <v>26</v>
      </c>
      <c r="AC3" s="118" t="s">
        <v>21</v>
      </c>
      <c r="AD3" s="118" t="s">
        <v>27</v>
      </c>
      <c r="AE3" s="118" t="s">
        <v>28</v>
      </c>
      <c r="AF3" s="120" t="s">
        <v>29</v>
      </c>
      <c r="AG3" s="118" t="s">
        <v>104</v>
      </c>
      <c r="AH3" s="118" t="s">
        <v>105</v>
      </c>
      <c r="AI3" s="118" t="s">
        <v>106</v>
      </c>
      <c r="AJ3" s="118" t="s">
        <v>107</v>
      </c>
      <c r="AK3" s="118" t="s">
        <v>3</v>
      </c>
      <c r="AL3" s="118" t="s">
        <v>31</v>
      </c>
      <c r="AM3" s="118" t="s">
        <v>116</v>
      </c>
      <c r="AN3" s="118" t="s">
        <v>32</v>
      </c>
      <c r="AO3" s="357" t="s">
        <v>33</v>
      </c>
      <c r="AP3" s="357"/>
      <c r="AQ3" s="357"/>
      <c r="AR3" s="118" t="s">
        <v>36</v>
      </c>
      <c r="AS3" s="121"/>
      <c r="AT3" s="118" t="s">
        <v>115</v>
      </c>
      <c r="AU3" s="118" t="s">
        <v>37</v>
      </c>
      <c r="AV3" s="120"/>
      <c r="AW3" s="118" t="s">
        <v>149</v>
      </c>
      <c r="AX3" s="118" t="s">
        <v>345</v>
      </c>
      <c r="AY3" s="118" t="s">
        <v>346</v>
      </c>
      <c r="AZ3" s="118" t="s">
        <v>40</v>
      </c>
      <c r="BA3" s="118" t="s">
        <v>150</v>
      </c>
      <c r="BB3" s="118" t="s">
        <v>45</v>
      </c>
      <c r="BC3" s="118" t="s">
        <v>41</v>
      </c>
      <c r="BD3" s="118" t="s">
        <v>42</v>
      </c>
      <c r="BE3" s="118" t="s">
        <v>43</v>
      </c>
      <c r="BF3" s="118" t="s">
        <v>44</v>
      </c>
      <c r="BG3" s="118" t="s">
        <v>46</v>
      </c>
      <c r="BH3" s="118" t="s">
        <v>47</v>
      </c>
      <c r="BI3" s="353"/>
      <c r="BJ3" s="357"/>
      <c r="BK3" s="357"/>
      <c r="BL3" s="353"/>
      <c r="BM3" s="353"/>
      <c r="BN3" s="353"/>
    </row>
    <row r="4" spans="1:66" s="125" customFormat="1" ht="20.100000000000001" customHeight="1">
      <c r="B4" s="123">
        <v>3478.54</v>
      </c>
      <c r="C4" s="124">
        <v>521.79</v>
      </c>
      <c r="D4" s="124">
        <v>34.79</v>
      </c>
      <c r="E4" s="124">
        <v>69.58</v>
      </c>
      <c r="F4" s="124">
        <v>104.37</v>
      </c>
      <c r="G4" s="124">
        <v>10882.08</v>
      </c>
      <c r="H4" s="124">
        <v>436.77</v>
      </c>
      <c r="I4" s="124">
        <v>2929.1</v>
      </c>
      <c r="J4" s="124">
        <v>1771.82</v>
      </c>
      <c r="K4" s="124">
        <v>908.28</v>
      </c>
      <c r="L4" s="124">
        <v>94.2</v>
      </c>
      <c r="M4" s="124"/>
      <c r="N4" s="124">
        <v>14.4</v>
      </c>
      <c r="O4" s="124">
        <v>126</v>
      </c>
      <c r="P4" s="124"/>
      <c r="Q4" s="124">
        <v>14.4</v>
      </c>
      <c r="R4" s="124"/>
      <c r="S4" s="124"/>
      <c r="T4" s="124"/>
      <c r="U4" s="124">
        <v>1615.42</v>
      </c>
      <c r="V4" s="124">
        <v>107.7</v>
      </c>
      <c r="W4" s="124">
        <v>323.10000000000002</v>
      </c>
      <c r="X4" s="124">
        <v>10769.41</v>
      </c>
      <c r="Y4" s="124">
        <v>17024.7</v>
      </c>
      <c r="Z4" s="124">
        <v>521.79</v>
      </c>
      <c r="AA4" s="124">
        <v>34.79</v>
      </c>
      <c r="AB4" s="124">
        <v>69.58</v>
      </c>
      <c r="AC4" s="124">
        <v>104.37</v>
      </c>
      <c r="AD4" s="124">
        <v>347.87</v>
      </c>
      <c r="AE4" s="124">
        <v>104.37</v>
      </c>
      <c r="AF4" s="124">
        <v>34.79</v>
      </c>
      <c r="AG4" s="124">
        <v>1615.42</v>
      </c>
      <c r="AH4" s="124">
        <v>107.7</v>
      </c>
      <c r="AI4" s="124">
        <v>323.10000000000002</v>
      </c>
      <c r="AJ4" s="124">
        <v>1076.94</v>
      </c>
      <c r="AK4" s="124">
        <v>107.7</v>
      </c>
      <c r="AL4" s="124">
        <v>41.02</v>
      </c>
      <c r="AM4" s="124"/>
      <c r="AN4" s="124"/>
      <c r="AO4" s="124"/>
      <c r="AP4" s="124"/>
      <c r="AQ4" s="124"/>
      <c r="AR4" s="124"/>
      <c r="AS4" s="124"/>
      <c r="AT4" s="124">
        <v>67.92</v>
      </c>
      <c r="AU4" s="124">
        <v>82.15</v>
      </c>
      <c r="AV4" s="124"/>
      <c r="AW4" s="124"/>
      <c r="AX4" s="124"/>
      <c r="AY4" s="124"/>
      <c r="AZ4" s="124"/>
      <c r="BA4" s="124"/>
      <c r="BB4" s="124">
        <v>25.09</v>
      </c>
      <c r="BC4" s="124">
        <v>2</v>
      </c>
      <c r="BD4" s="124"/>
      <c r="BE4" s="124"/>
      <c r="BF4" s="124">
        <v>47.34</v>
      </c>
      <c r="BG4" s="124">
        <v>1</v>
      </c>
      <c r="BH4" s="124"/>
      <c r="BI4" s="124">
        <v>4714.9399999999996</v>
      </c>
      <c r="BJ4" s="124">
        <v>12309.76</v>
      </c>
      <c r="BK4" s="127" t="s">
        <v>337</v>
      </c>
    </row>
    <row r="5" spans="1:66" s="125" customFormat="1" ht="20.100000000000001" customHeight="1">
      <c r="B5" s="124">
        <v>3343.4</v>
      </c>
      <c r="C5" s="124">
        <v>501.51</v>
      </c>
      <c r="D5" s="124">
        <v>33.42</v>
      </c>
      <c r="E5" s="124">
        <v>66.87</v>
      </c>
      <c r="F5" s="124">
        <v>100.29</v>
      </c>
      <c r="G5" s="124">
        <v>11134.67</v>
      </c>
      <c r="H5" s="124">
        <v>357.59</v>
      </c>
      <c r="I5" s="124">
        <v>2710.72</v>
      </c>
      <c r="J5" s="124">
        <v>1728.36</v>
      </c>
      <c r="K5" s="124">
        <v>829.76</v>
      </c>
      <c r="L5" s="124">
        <v>117.2</v>
      </c>
      <c r="M5" s="124"/>
      <c r="N5" s="124">
        <v>35.4</v>
      </c>
      <c r="O5" s="124"/>
      <c r="P5" s="124"/>
      <c r="Q5" s="124"/>
      <c r="R5" s="124"/>
      <c r="S5" s="124"/>
      <c r="T5" s="124"/>
      <c r="U5" s="124">
        <v>1628.94</v>
      </c>
      <c r="V5" s="124">
        <v>108.6</v>
      </c>
      <c r="W5" s="124">
        <v>325.8</v>
      </c>
      <c r="X5" s="124">
        <v>10859.58</v>
      </c>
      <c r="Y5" s="124">
        <v>16968.41</v>
      </c>
      <c r="Z5" s="124">
        <v>501.51</v>
      </c>
      <c r="AA5" s="124">
        <v>33.42</v>
      </c>
      <c r="AB5" s="124">
        <v>66.87</v>
      </c>
      <c r="AC5" s="124">
        <v>100.29</v>
      </c>
      <c r="AD5" s="124">
        <v>334.35</v>
      </c>
      <c r="AE5" s="124">
        <v>100.29</v>
      </c>
      <c r="AF5" s="124">
        <v>33.42</v>
      </c>
      <c r="AG5" s="124">
        <v>1628.94</v>
      </c>
      <c r="AH5" s="124">
        <v>108.6</v>
      </c>
      <c r="AI5" s="124">
        <v>325.8</v>
      </c>
      <c r="AJ5" s="124">
        <v>1085.97</v>
      </c>
      <c r="AK5" s="124">
        <v>108.6</v>
      </c>
      <c r="AL5" s="124">
        <v>14.8</v>
      </c>
      <c r="AM5" s="124"/>
      <c r="AN5" s="124"/>
      <c r="AO5" s="124"/>
      <c r="AP5" s="124"/>
      <c r="AQ5" s="124"/>
      <c r="AR5" s="124"/>
      <c r="AS5" s="124"/>
      <c r="AT5" s="124">
        <v>49.1</v>
      </c>
      <c r="AU5" s="124">
        <v>82.75</v>
      </c>
      <c r="AV5" s="124"/>
      <c r="AW5" s="124"/>
      <c r="AX5" s="124"/>
      <c r="AY5" s="124"/>
      <c r="AZ5" s="124">
        <v>7.1</v>
      </c>
      <c r="BA5" s="124"/>
      <c r="BB5" s="124">
        <v>21.17</v>
      </c>
      <c r="BC5" s="124"/>
      <c r="BD5" s="124"/>
      <c r="BE5" s="124"/>
      <c r="BF5" s="124"/>
      <c r="BG5" s="124"/>
      <c r="BH5" s="124"/>
      <c r="BI5" s="124">
        <v>4602.9799999999996</v>
      </c>
      <c r="BJ5" s="124">
        <v>12365.43</v>
      </c>
      <c r="BK5" s="127" t="s">
        <v>338</v>
      </c>
    </row>
    <row r="6" spans="1:66" s="125" customFormat="1" ht="20.100000000000001" customHeight="1">
      <c r="B6" s="124">
        <v>3683.52</v>
      </c>
      <c r="C6" s="124">
        <v>552.52</v>
      </c>
      <c r="D6" s="124">
        <v>36.840000000000003</v>
      </c>
      <c r="E6" s="124">
        <v>73.67</v>
      </c>
      <c r="F6" s="124">
        <v>110.5</v>
      </c>
      <c r="G6" s="124">
        <v>12489.14</v>
      </c>
      <c r="H6" s="124">
        <v>411.23</v>
      </c>
      <c r="I6" s="124">
        <v>3056.96</v>
      </c>
      <c r="J6" s="124">
        <v>1832.4</v>
      </c>
      <c r="K6" s="124">
        <v>1112.76</v>
      </c>
      <c r="L6" s="124">
        <v>101</v>
      </c>
      <c r="M6" s="124"/>
      <c r="N6" s="124"/>
      <c r="O6" s="124"/>
      <c r="P6" s="124"/>
      <c r="Q6" s="124">
        <v>10.8</v>
      </c>
      <c r="R6" s="124"/>
      <c r="S6" s="124"/>
      <c r="T6" s="124"/>
      <c r="U6" s="124">
        <v>1841.08</v>
      </c>
      <c r="V6" s="124">
        <v>122.73</v>
      </c>
      <c r="W6" s="124">
        <v>368.21</v>
      </c>
      <c r="X6" s="124">
        <v>12273.81</v>
      </c>
      <c r="Y6" s="124">
        <v>19062.88</v>
      </c>
      <c r="Z6" s="124">
        <v>552.52</v>
      </c>
      <c r="AA6" s="124">
        <v>36.840000000000003</v>
      </c>
      <c r="AB6" s="124">
        <v>73.67</v>
      </c>
      <c r="AC6" s="124">
        <v>110.5</v>
      </c>
      <c r="AD6" s="124">
        <v>368.36</v>
      </c>
      <c r="AE6" s="124">
        <v>110.5</v>
      </c>
      <c r="AF6" s="124">
        <v>36.840000000000003</v>
      </c>
      <c r="AG6" s="124">
        <v>1841.08</v>
      </c>
      <c r="AH6" s="124">
        <v>122.73</v>
      </c>
      <c r="AI6" s="124">
        <v>368.21</v>
      </c>
      <c r="AJ6" s="124">
        <v>1227.3900000000001</v>
      </c>
      <c r="AK6" s="124">
        <v>122.73</v>
      </c>
      <c r="AL6" s="124">
        <v>64.62</v>
      </c>
      <c r="AM6" s="124"/>
      <c r="AN6" s="124"/>
      <c r="AO6" s="124"/>
      <c r="AP6" s="124"/>
      <c r="AQ6" s="124"/>
      <c r="AR6" s="124"/>
      <c r="AS6" s="124"/>
      <c r="AT6" s="124">
        <v>53.81</v>
      </c>
      <c r="AU6" s="124">
        <v>93.05</v>
      </c>
      <c r="AV6" s="124"/>
      <c r="AW6" s="124"/>
      <c r="AX6" s="124"/>
      <c r="AY6" s="124"/>
      <c r="AZ6" s="124"/>
      <c r="BA6" s="124"/>
      <c r="BB6" s="124"/>
      <c r="BC6" s="124">
        <v>2</v>
      </c>
      <c r="BD6" s="124"/>
      <c r="BE6" s="124"/>
      <c r="BF6" s="124">
        <v>30.48</v>
      </c>
      <c r="BG6" s="124"/>
      <c r="BH6" s="124"/>
      <c r="BI6" s="124">
        <v>5215.33</v>
      </c>
      <c r="BJ6" s="124">
        <v>13847.55</v>
      </c>
      <c r="BK6" s="127" t="s">
        <v>339</v>
      </c>
    </row>
    <row r="7" spans="1:66" s="125" customFormat="1" ht="20.100000000000001" customHeight="1">
      <c r="B7" s="159">
        <v>9939.86</v>
      </c>
      <c r="C7" s="159">
        <v>1490.97</v>
      </c>
      <c r="D7" s="159">
        <v>99.4</v>
      </c>
      <c r="E7" s="159">
        <v>198.8</v>
      </c>
      <c r="F7" s="159">
        <v>298.19</v>
      </c>
      <c r="G7" s="159">
        <v>30957.82</v>
      </c>
      <c r="H7" s="159">
        <v>1072.1400000000001</v>
      </c>
      <c r="I7" s="159">
        <v>8760.52</v>
      </c>
      <c r="J7" s="159">
        <v>4969.3</v>
      </c>
      <c r="K7" s="159">
        <v>2926.32</v>
      </c>
      <c r="L7" s="159">
        <v>341</v>
      </c>
      <c r="M7" s="159"/>
      <c r="N7" s="159">
        <v>523.9</v>
      </c>
      <c r="O7" s="159"/>
      <c r="P7" s="159"/>
      <c r="Q7" s="159"/>
      <c r="R7" s="159"/>
      <c r="S7" s="159"/>
      <c r="T7" s="159"/>
      <c r="U7" s="159">
        <v>4627.59</v>
      </c>
      <c r="V7" s="159">
        <v>308.51</v>
      </c>
      <c r="W7" s="159">
        <v>925.53</v>
      </c>
      <c r="X7" s="159">
        <v>30850.62</v>
      </c>
      <c r="Y7" s="159">
        <v>48739.47</v>
      </c>
      <c r="Z7" s="159">
        <v>1490.97</v>
      </c>
      <c r="AA7" s="159">
        <v>99.4</v>
      </c>
      <c r="AB7" s="159">
        <v>198.8</v>
      </c>
      <c r="AC7" s="159">
        <v>298.19</v>
      </c>
      <c r="AD7" s="159">
        <v>994.01</v>
      </c>
      <c r="AE7" s="159">
        <v>298.19</v>
      </c>
      <c r="AF7" s="159">
        <v>99.4</v>
      </c>
      <c r="AG7" s="159">
        <v>4627.59</v>
      </c>
      <c r="AH7" s="159">
        <v>308.51</v>
      </c>
      <c r="AI7" s="159">
        <v>925.53</v>
      </c>
      <c r="AJ7" s="159">
        <v>3085.07</v>
      </c>
      <c r="AK7" s="159">
        <v>308.51</v>
      </c>
      <c r="AL7" s="159">
        <v>104.08</v>
      </c>
      <c r="AM7" s="159"/>
      <c r="AN7" s="159">
        <v>4.71</v>
      </c>
      <c r="AO7" s="159"/>
      <c r="AP7" s="159"/>
      <c r="AQ7" s="159"/>
      <c r="AR7" s="159">
        <v>0.6</v>
      </c>
      <c r="AS7" s="159"/>
      <c r="AT7" s="159">
        <v>268.79000000000002</v>
      </c>
      <c r="AU7" s="159">
        <v>240.65</v>
      </c>
      <c r="AV7" s="159"/>
      <c r="AW7" s="159"/>
      <c r="AX7" s="159"/>
      <c r="AY7" s="159"/>
      <c r="AZ7" s="159">
        <v>42.6</v>
      </c>
      <c r="BA7" s="159"/>
      <c r="BB7" s="159"/>
      <c r="BC7" s="159">
        <v>2</v>
      </c>
      <c r="BD7" s="159"/>
      <c r="BE7" s="159"/>
      <c r="BF7" s="159"/>
      <c r="BG7" s="159">
        <v>1</v>
      </c>
      <c r="BH7" s="159"/>
      <c r="BI7" s="159">
        <v>13398.6</v>
      </c>
      <c r="BJ7" s="159">
        <v>35340.870000000003</v>
      </c>
      <c r="BK7" s="158" t="s">
        <v>341</v>
      </c>
    </row>
    <row r="8" spans="1:66" s="125" customFormat="1" ht="20.100000000000001" customHeight="1">
      <c r="B8" s="159">
        <v>1950.36</v>
      </c>
      <c r="C8" s="159">
        <v>292.54000000000002</v>
      </c>
      <c r="D8" s="159">
        <v>19.5</v>
      </c>
      <c r="E8" s="159">
        <v>39.01</v>
      </c>
      <c r="F8" s="159">
        <v>58.5</v>
      </c>
      <c r="G8" s="159">
        <v>6397.76</v>
      </c>
      <c r="H8" s="159">
        <v>247.32</v>
      </c>
      <c r="I8" s="159">
        <v>2921.73</v>
      </c>
      <c r="J8" s="159">
        <v>954.67</v>
      </c>
      <c r="K8" s="159">
        <v>547.48</v>
      </c>
      <c r="L8" s="159">
        <v>86</v>
      </c>
      <c r="M8" s="159"/>
      <c r="N8" s="159">
        <v>21</v>
      </c>
      <c r="O8" s="124">
        <v>1225.08</v>
      </c>
      <c r="P8" s="159"/>
      <c r="Q8" s="159">
        <v>35</v>
      </c>
      <c r="R8" s="159"/>
      <c r="S8" s="159">
        <v>52.5</v>
      </c>
      <c r="T8" s="159"/>
      <c r="U8" s="159">
        <v>1110.1300000000001</v>
      </c>
      <c r="V8" s="159">
        <v>74</v>
      </c>
      <c r="W8" s="159">
        <v>222.03</v>
      </c>
      <c r="X8" s="159">
        <v>7616.45</v>
      </c>
      <c r="Y8" s="159">
        <v>11382.52</v>
      </c>
      <c r="Z8" s="159">
        <v>292.54000000000002</v>
      </c>
      <c r="AA8" s="159">
        <v>19.5</v>
      </c>
      <c r="AB8" s="159">
        <v>39.01</v>
      </c>
      <c r="AC8" s="159">
        <v>58.5</v>
      </c>
      <c r="AD8" s="159">
        <v>195.03</v>
      </c>
      <c r="AE8" s="159">
        <v>58.5</v>
      </c>
      <c r="AF8" s="159">
        <v>19.5</v>
      </c>
      <c r="AG8" s="159">
        <v>1110.1300000000001</v>
      </c>
      <c r="AH8" s="159">
        <v>74</v>
      </c>
      <c r="AI8" s="159">
        <v>222.03</v>
      </c>
      <c r="AJ8" s="159">
        <v>740.09</v>
      </c>
      <c r="AK8" s="159">
        <v>74</v>
      </c>
      <c r="AL8" s="159">
        <v>9.82</v>
      </c>
      <c r="AM8" s="159"/>
      <c r="AN8" s="159"/>
      <c r="AO8" s="159"/>
      <c r="AP8" s="159"/>
      <c r="AQ8" s="159"/>
      <c r="AR8" s="159"/>
      <c r="AS8" s="159"/>
      <c r="AT8" s="159">
        <v>57.33</v>
      </c>
      <c r="AU8" s="159">
        <v>55.55</v>
      </c>
      <c r="AV8" s="159"/>
      <c r="AW8" s="159"/>
      <c r="AX8" s="159"/>
      <c r="AY8" s="159"/>
      <c r="AZ8" s="159"/>
      <c r="BA8" s="159"/>
      <c r="BB8" s="159">
        <v>24.5</v>
      </c>
      <c r="BC8" s="159"/>
      <c r="BD8" s="159"/>
      <c r="BE8" s="159"/>
      <c r="BF8" s="159"/>
      <c r="BG8" s="159">
        <v>1</v>
      </c>
      <c r="BH8" s="159"/>
      <c r="BI8" s="159">
        <v>3051.03</v>
      </c>
      <c r="BJ8" s="159">
        <v>8331.49</v>
      </c>
      <c r="BK8" s="158" t="s">
        <v>340</v>
      </c>
    </row>
    <row r="9" spans="1:66" s="125" customFormat="1" ht="20.100000000000001" customHeight="1">
      <c r="B9" s="159">
        <v>10459.61</v>
      </c>
      <c r="C9" s="159">
        <v>1568.95</v>
      </c>
      <c r="D9" s="159">
        <v>104.6</v>
      </c>
      <c r="E9" s="159">
        <v>209.2</v>
      </c>
      <c r="F9" s="159">
        <v>313.8</v>
      </c>
      <c r="G9" s="159">
        <v>31836.21</v>
      </c>
      <c r="H9" s="159">
        <v>1211.73</v>
      </c>
      <c r="I9" s="159">
        <v>8856.44</v>
      </c>
      <c r="J9" s="159">
        <v>5243.6</v>
      </c>
      <c r="K9" s="159">
        <v>3147.14</v>
      </c>
      <c r="L9" s="159">
        <v>295.2</v>
      </c>
      <c r="M9" s="159"/>
      <c r="N9" s="159">
        <v>65.5</v>
      </c>
      <c r="O9" s="159"/>
      <c r="P9" s="159"/>
      <c r="Q9" s="159"/>
      <c r="R9" s="159">
        <v>105</v>
      </c>
      <c r="S9" s="159"/>
      <c r="T9" s="159"/>
      <c r="U9" s="159">
        <v>4716.71</v>
      </c>
      <c r="V9" s="159">
        <v>314.45</v>
      </c>
      <c r="W9" s="159">
        <v>943.34</v>
      </c>
      <c r="X9" s="159">
        <v>31444.77</v>
      </c>
      <c r="Y9" s="159">
        <v>50075.43</v>
      </c>
      <c r="Z9" s="159">
        <v>1568.95</v>
      </c>
      <c r="AA9" s="159">
        <v>104.6</v>
      </c>
      <c r="AB9" s="159">
        <v>209.2</v>
      </c>
      <c r="AC9" s="159">
        <v>313.8</v>
      </c>
      <c r="AD9" s="159">
        <v>1045.96</v>
      </c>
      <c r="AE9" s="159">
        <v>313.8</v>
      </c>
      <c r="AF9" s="159">
        <v>104.6</v>
      </c>
      <c r="AG9" s="159">
        <v>4716.71</v>
      </c>
      <c r="AH9" s="159">
        <v>314.45</v>
      </c>
      <c r="AI9" s="159">
        <v>943.34</v>
      </c>
      <c r="AJ9" s="159">
        <v>3144.5</v>
      </c>
      <c r="AK9" s="159">
        <v>314.45</v>
      </c>
      <c r="AL9" s="159">
        <v>76.31</v>
      </c>
      <c r="AM9" s="159"/>
      <c r="AN9" s="159">
        <v>110</v>
      </c>
      <c r="AO9" s="159"/>
      <c r="AP9" s="159"/>
      <c r="AQ9" s="159"/>
      <c r="AR9" s="159"/>
      <c r="AS9" s="159"/>
      <c r="AT9" s="159">
        <v>192.9</v>
      </c>
      <c r="AU9" s="159">
        <v>233.73</v>
      </c>
      <c r="AV9" s="159"/>
      <c r="AW9" s="159">
        <v>350</v>
      </c>
      <c r="AX9" s="159"/>
      <c r="AY9" s="159"/>
      <c r="AZ9" s="159">
        <v>7.1</v>
      </c>
      <c r="BA9" s="159">
        <v>28</v>
      </c>
      <c r="BB9" s="159">
        <v>73.87</v>
      </c>
      <c r="BC9" s="159"/>
      <c r="BD9" s="159"/>
      <c r="BE9" s="159">
        <v>10</v>
      </c>
      <c r="BF9" s="159"/>
      <c r="BG9" s="159">
        <v>1</v>
      </c>
      <c r="BH9" s="159"/>
      <c r="BI9" s="159">
        <v>14177.27</v>
      </c>
      <c r="BJ9" s="159">
        <v>35898.160000000003</v>
      </c>
      <c r="BK9" s="158" t="s">
        <v>342</v>
      </c>
    </row>
    <row r="10" spans="1:66" s="125" customFormat="1" ht="20.100000000000001" customHeight="1">
      <c r="B10" s="159">
        <v>8472.0499999999993</v>
      </c>
      <c r="C10" s="159">
        <v>1270.8</v>
      </c>
      <c r="D10" s="159">
        <v>84.71</v>
      </c>
      <c r="E10" s="159">
        <v>169.45</v>
      </c>
      <c r="F10" s="159">
        <v>254.18</v>
      </c>
      <c r="G10" s="159">
        <v>28309.27</v>
      </c>
      <c r="H10" s="159">
        <v>935.95</v>
      </c>
      <c r="I10" s="159">
        <v>7039.68</v>
      </c>
      <c r="J10" s="159">
        <v>4089.24</v>
      </c>
      <c r="K10" s="159">
        <v>2539.2399999999998</v>
      </c>
      <c r="L10" s="159">
        <v>262.2</v>
      </c>
      <c r="M10" s="159"/>
      <c r="N10" s="159">
        <v>126.3</v>
      </c>
      <c r="O10" s="159"/>
      <c r="P10" s="159"/>
      <c r="Q10" s="159">
        <v>22.7</v>
      </c>
      <c r="R10" s="159"/>
      <c r="S10" s="159"/>
      <c r="T10" s="159"/>
      <c r="U10" s="159">
        <v>4171.91</v>
      </c>
      <c r="V10" s="159">
        <v>278.13</v>
      </c>
      <c r="W10" s="159">
        <v>834.4</v>
      </c>
      <c r="X10" s="159">
        <v>27812.85</v>
      </c>
      <c r="Y10" s="159">
        <v>43348.480000000003</v>
      </c>
      <c r="Z10" s="159">
        <v>1270.8</v>
      </c>
      <c r="AA10" s="159">
        <v>84.71</v>
      </c>
      <c r="AB10" s="159">
        <v>169.45</v>
      </c>
      <c r="AC10" s="159">
        <v>254.18</v>
      </c>
      <c r="AD10" s="159">
        <v>847.2</v>
      </c>
      <c r="AE10" s="159">
        <v>254.18</v>
      </c>
      <c r="AF10" s="159">
        <v>84.71</v>
      </c>
      <c r="AG10" s="159">
        <v>4171.91</v>
      </c>
      <c r="AH10" s="159">
        <v>278.13</v>
      </c>
      <c r="AI10" s="159">
        <v>834.4</v>
      </c>
      <c r="AJ10" s="159">
        <v>2781.28</v>
      </c>
      <c r="AK10" s="159">
        <v>278.13</v>
      </c>
      <c r="AL10" s="159">
        <v>300.85000000000002</v>
      </c>
      <c r="AM10" s="159"/>
      <c r="AN10" s="159">
        <v>5.48</v>
      </c>
      <c r="AO10" s="159"/>
      <c r="AP10" s="159"/>
      <c r="AQ10" s="159"/>
      <c r="AR10" s="159"/>
      <c r="AS10" s="159"/>
      <c r="AT10" s="159">
        <v>143.53</v>
      </c>
      <c r="AU10" s="159">
        <v>208.2</v>
      </c>
      <c r="AV10" s="159"/>
      <c r="AW10" s="159">
        <v>380</v>
      </c>
      <c r="AX10" s="159">
        <v>9.14</v>
      </c>
      <c r="AY10" s="159">
        <v>45.67</v>
      </c>
      <c r="AZ10" s="159">
        <v>7.1</v>
      </c>
      <c r="BA10" s="159"/>
      <c r="BB10" s="159">
        <v>125.28</v>
      </c>
      <c r="BC10" s="159"/>
      <c r="BD10" s="159"/>
      <c r="BE10" s="159"/>
      <c r="BF10" s="159"/>
      <c r="BG10" s="159">
        <v>2</v>
      </c>
      <c r="BH10" s="159">
        <v>2</v>
      </c>
      <c r="BI10" s="159">
        <v>12538.33</v>
      </c>
      <c r="BJ10" s="159">
        <v>30810.15</v>
      </c>
      <c r="BK10" s="158" t="s">
        <v>343</v>
      </c>
    </row>
    <row r="11" spans="1:66" s="125" customFormat="1" ht="20.100000000000001" customHeight="1">
      <c r="B11" s="159">
        <v>8605.93</v>
      </c>
      <c r="C11" s="159">
        <v>1290.8900000000001</v>
      </c>
      <c r="D11" s="159">
        <v>86.06</v>
      </c>
      <c r="E11" s="159">
        <v>172.14</v>
      </c>
      <c r="F11" s="159">
        <v>258.17</v>
      </c>
      <c r="G11" s="159">
        <v>27628.79</v>
      </c>
      <c r="H11" s="159">
        <v>950.97</v>
      </c>
      <c r="I11" s="159">
        <v>6876.37</v>
      </c>
      <c r="J11" s="159">
        <v>4547.1000000000004</v>
      </c>
      <c r="K11" s="159">
        <v>2108.27</v>
      </c>
      <c r="L11" s="159">
        <v>221</v>
      </c>
      <c r="M11" s="159"/>
      <c r="N11" s="159"/>
      <c r="O11" s="159"/>
      <c r="P11" s="159"/>
      <c r="Q11" s="159"/>
      <c r="R11" s="159"/>
      <c r="S11" s="159"/>
      <c r="T11" s="159"/>
      <c r="U11" s="159">
        <v>4020.13</v>
      </c>
      <c r="V11" s="159">
        <v>268.02</v>
      </c>
      <c r="W11" s="159">
        <v>804.05</v>
      </c>
      <c r="X11" s="159">
        <v>26850.2</v>
      </c>
      <c r="Y11" s="159">
        <v>42355.59</v>
      </c>
      <c r="Z11" s="159">
        <v>1290.8900000000001</v>
      </c>
      <c r="AA11" s="159">
        <v>86.06</v>
      </c>
      <c r="AB11" s="159">
        <v>172.14</v>
      </c>
      <c r="AC11" s="159">
        <v>258.17</v>
      </c>
      <c r="AD11" s="159">
        <v>860.59</v>
      </c>
      <c r="AE11" s="159">
        <v>258.17</v>
      </c>
      <c r="AF11" s="159">
        <v>86.06</v>
      </c>
      <c r="AG11" s="159">
        <v>4020.13</v>
      </c>
      <c r="AH11" s="159">
        <v>268.02</v>
      </c>
      <c r="AI11" s="159">
        <v>804.05</v>
      </c>
      <c r="AJ11" s="159">
        <v>2680.09</v>
      </c>
      <c r="AK11" s="159">
        <v>268.02</v>
      </c>
      <c r="AL11" s="159">
        <v>27.29</v>
      </c>
      <c r="AM11" s="159"/>
      <c r="AN11" s="159"/>
      <c r="AO11" s="159"/>
      <c r="AP11" s="159"/>
      <c r="AQ11" s="159"/>
      <c r="AR11" s="159"/>
      <c r="AS11" s="159"/>
      <c r="AT11" s="159">
        <v>205.43</v>
      </c>
      <c r="AU11" s="159">
        <v>215.1</v>
      </c>
      <c r="AV11" s="159"/>
      <c r="AW11" s="159"/>
      <c r="AX11" s="159"/>
      <c r="AY11" s="159"/>
      <c r="AZ11" s="159"/>
      <c r="BA11" s="159"/>
      <c r="BB11" s="159">
        <v>128.63999999999999</v>
      </c>
      <c r="BC11" s="159">
        <v>2</v>
      </c>
      <c r="BD11" s="159"/>
      <c r="BE11" s="159"/>
      <c r="BF11" s="159">
        <v>45.4</v>
      </c>
      <c r="BG11" s="159">
        <v>1</v>
      </c>
      <c r="BH11" s="159"/>
      <c r="BI11" s="159">
        <v>11677.25</v>
      </c>
      <c r="BJ11" s="159">
        <v>30678.34</v>
      </c>
      <c r="BK11" s="158" t="s">
        <v>344</v>
      </c>
    </row>
    <row r="12" spans="1:66" s="125" customFormat="1" ht="20.100000000000001" customHeight="1">
      <c r="B12" s="161">
        <f>SUM(B4:B11)</f>
        <v>49933.27</v>
      </c>
      <c r="C12" s="161">
        <f t="shared" ref="C12:BJ12" si="0">SUM(C4:C11)</f>
        <v>7489.97</v>
      </c>
      <c r="D12" s="161">
        <f t="shared" si="0"/>
        <v>499.32</v>
      </c>
      <c r="E12" s="161">
        <f t="shared" si="0"/>
        <v>998.72</v>
      </c>
      <c r="F12" s="161">
        <f t="shared" si="0"/>
        <v>1498</v>
      </c>
      <c r="G12" s="161">
        <f t="shared" si="0"/>
        <v>159635.74</v>
      </c>
      <c r="H12" s="161">
        <f t="shared" si="0"/>
        <v>5623.7</v>
      </c>
      <c r="I12" s="161">
        <f t="shared" si="0"/>
        <v>43151.519999999997</v>
      </c>
      <c r="J12" s="161">
        <f t="shared" si="0"/>
        <v>25136.49</v>
      </c>
      <c r="K12" s="161">
        <f t="shared" si="0"/>
        <v>14119.25</v>
      </c>
      <c r="L12" s="161">
        <f t="shared" si="0"/>
        <v>1517.8</v>
      </c>
      <c r="M12" s="161">
        <f t="shared" si="0"/>
        <v>0</v>
      </c>
      <c r="N12" s="161">
        <f t="shared" si="0"/>
        <v>786.5</v>
      </c>
      <c r="O12" s="161">
        <f t="shared" si="0"/>
        <v>1351.08</v>
      </c>
      <c r="P12" s="161">
        <f t="shared" si="0"/>
        <v>0</v>
      </c>
      <c r="Q12" s="161">
        <f t="shared" si="0"/>
        <v>82.9</v>
      </c>
      <c r="R12" s="161">
        <f t="shared" si="0"/>
        <v>105</v>
      </c>
      <c r="S12" s="161">
        <f t="shared" si="0"/>
        <v>52.5</v>
      </c>
      <c r="T12" s="161">
        <f t="shared" si="0"/>
        <v>0</v>
      </c>
      <c r="U12" s="161">
        <f t="shared" si="0"/>
        <v>23731.91</v>
      </c>
      <c r="V12" s="161">
        <f t="shared" si="0"/>
        <v>1582.14</v>
      </c>
      <c r="W12" s="161">
        <f t="shared" si="0"/>
        <v>4746.46</v>
      </c>
      <c r="X12" s="161">
        <f t="shared" si="0"/>
        <v>158477.69</v>
      </c>
      <c r="Y12" s="161">
        <f t="shared" si="0"/>
        <v>248957.48</v>
      </c>
      <c r="Z12" s="161">
        <f t="shared" si="0"/>
        <v>7489.97</v>
      </c>
      <c r="AA12" s="161">
        <f t="shared" si="0"/>
        <v>499.32</v>
      </c>
      <c r="AB12" s="161">
        <f t="shared" si="0"/>
        <v>998.72</v>
      </c>
      <c r="AC12" s="161">
        <f t="shared" si="0"/>
        <v>1498</v>
      </c>
      <c r="AD12" s="161">
        <f t="shared" si="0"/>
        <v>4993.37</v>
      </c>
      <c r="AE12" s="161">
        <f t="shared" si="0"/>
        <v>1498</v>
      </c>
      <c r="AF12" s="161">
        <f t="shared" si="0"/>
        <v>499.32</v>
      </c>
      <c r="AG12" s="161">
        <f t="shared" si="0"/>
        <v>23731.91</v>
      </c>
      <c r="AH12" s="161">
        <f t="shared" si="0"/>
        <v>1582.14</v>
      </c>
      <c r="AI12" s="161">
        <f t="shared" si="0"/>
        <v>4746.46</v>
      </c>
      <c r="AJ12" s="161">
        <f t="shared" si="0"/>
        <v>15821.33</v>
      </c>
      <c r="AK12" s="161">
        <f t="shared" si="0"/>
        <v>1582.14</v>
      </c>
      <c r="AL12" s="161">
        <f t="shared" si="0"/>
        <v>638.79</v>
      </c>
      <c r="AM12" s="161">
        <f t="shared" si="0"/>
        <v>0</v>
      </c>
      <c r="AN12" s="161">
        <f t="shared" si="0"/>
        <v>120.19</v>
      </c>
      <c r="AO12" s="161">
        <f t="shared" si="0"/>
        <v>0</v>
      </c>
      <c r="AP12" s="161">
        <f t="shared" si="0"/>
        <v>0</v>
      </c>
      <c r="AQ12" s="161">
        <f t="shared" si="0"/>
        <v>0</v>
      </c>
      <c r="AR12" s="161">
        <f t="shared" si="0"/>
        <v>0.6</v>
      </c>
      <c r="AS12" s="161">
        <f t="shared" si="0"/>
        <v>0</v>
      </c>
      <c r="AT12" s="161">
        <f t="shared" si="0"/>
        <v>1038.81</v>
      </c>
      <c r="AU12" s="161">
        <f t="shared" si="0"/>
        <v>1211.18</v>
      </c>
      <c r="AV12" s="161">
        <f t="shared" si="0"/>
        <v>0</v>
      </c>
      <c r="AW12" s="161">
        <f t="shared" si="0"/>
        <v>730</v>
      </c>
      <c r="AX12" s="161">
        <f t="shared" si="0"/>
        <v>9.14</v>
      </c>
      <c r="AY12" s="161">
        <f t="shared" si="0"/>
        <v>45.67</v>
      </c>
      <c r="AZ12" s="161">
        <f t="shared" si="0"/>
        <v>63.9</v>
      </c>
      <c r="BA12" s="161">
        <f t="shared" si="0"/>
        <v>28</v>
      </c>
      <c r="BB12" s="161">
        <f t="shared" si="0"/>
        <v>398.55</v>
      </c>
      <c r="BC12" s="161">
        <f t="shared" si="0"/>
        <v>8</v>
      </c>
      <c r="BD12" s="161">
        <f t="shared" si="0"/>
        <v>0</v>
      </c>
      <c r="BE12" s="161">
        <f t="shared" si="0"/>
        <v>10</v>
      </c>
      <c r="BF12" s="161">
        <f t="shared" si="0"/>
        <v>123.22</v>
      </c>
      <c r="BG12" s="161">
        <f t="shared" si="0"/>
        <v>7</v>
      </c>
      <c r="BH12" s="161">
        <f t="shared" si="0"/>
        <v>2</v>
      </c>
      <c r="BI12" s="161">
        <f t="shared" si="0"/>
        <v>69375.73</v>
      </c>
      <c r="BJ12" s="161">
        <f t="shared" si="0"/>
        <v>179581.75</v>
      </c>
      <c r="BK12" s="160" t="s">
        <v>347</v>
      </c>
      <c r="BL12" s="147"/>
      <c r="BM12" s="147"/>
      <c r="BN12" s="147"/>
    </row>
  </sheetData>
  <mergeCells count="20">
    <mergeCell ref="B1:T1"/>
    <mergeCell ref="U1:X1"/>
    <mergeCell ref="Y1:Y3"/>
    <mergeCell ref="Z1:BH1"/>
    <mergeCell ref="BI1:BI3"/>
    <mergeCell ref="AZ2:BF2"/>
    <mergeCell ref="AO3:AQ3"/>
    <mergeCell ref="AW2:AY2"/>
    <mergeCell ref="B2:F2"/>
    <mergeCell ref="J2:T2"/>
    <mergeCell ref="U2:W2"/>
    <mergeCell ref="Z2:AF2"/>
    <mergeCell ref="AG2:AK2"/>
    <mergeCell ref="X2:X3"/>
    <mergeCell ref="BK1:BK3"/>
    <mergeCell ref="BL1:BL3"/>
    <mergeCell ref="BM1:BM3"/>
    <mergeCell ref="BN1:BN3"/>
    <mergeCell ref="AL2:AQ2"/>
    <mergeCell ref="BJ1:B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I15"/>
  <sheetViews>
    <sheetView rightToLeft="1" topLeftCell="B4" workbookViewId="0">
      <selection activeCell="BE13" sqref="BE13"/>
    </sheetView>
  </sheetViews>
  <sheetFormatPr defaultRowHeight="15"/>
  <cols>
    <col min="1" max="1" width="3.140625" hidden="1" customWidth="1"/>
    <col min="8" max="8" width="8.7109375" customWidth="1"/>
    <col min="9" max="9" width="0.140625" hidden="1" customWidth="1"/>
    <col min="10" max="10" width="9" hidden="1" customWidth="1"/>
    <col min="11" max="11" width="8.42578125" hidden="1" customWidth="1"/>
    <col min="12" max="14" width="9" hidden="1" customWidth="1"/>
    <col min="15" max="15" width="8.85546875" hidden="1" customWidth="1"/>
    <col min="16" max="16" width="9" hidden="1" customWidth="1"/>
    <col min="17" max="17" width="0.140625" hidden="1" customWidth="1"/>
    <col min="18" max="18" width="8.42578125" hidden="1" customWidth="1"/>
    <col min="19" max="19" width="0.140625" hidden="1" customWidth="1"/>
    <col min="20" max="20" width="9" hidden="1" customWidth="1"/>
    <col min="21" max="21" width="5.42578125" hidden="1" customWidth="1"/>
    <col min="22" max="22" width="9" hidden="1" customWidth="1"/>
    <col min="23" max="23" width="10" customWidth="1"/>
    <col min="38" max="38" width="9" customWidth="1"/>
    <col min="39" max="39" width="0.140625" customWidth="1"/>
    <col min="40" max="40" width="9" hidden="1" customWidth="1"/>
    <col min="41" max="41" width="0.140625" hidden="1" customWidth="1"/>
    <col min="42" max="42" width="9" hidden="1" customWidth="1"/>
    <col min="43" max="43" width="0.140625" hidden="1" customWidth="1"/>
    <col min="44" max="44" width="9" hidden="1" customWidth="1"/>
    <col min="45" max="45" width="8.7109375" hidden="1" customWidth="1"/>
    <col min="46" max="46" width="9" hidden="1" customWidth="1"/>
    <col min="47" max="47" width="8.7109375" hidden="1" customWidth="1"/>
    <col min="48" max="48" width="9" hidden="1" customWidth="1"/>
    <col min="49" max="49" width="0.140625" hidden="1" customWidth="1"/>
    <col min="50" max="50" width="8.85546875" hidden="1" customWidth="1"/>
    <col min="51" max="52" width="9" hidden="1" customWidth="1"/>
    <col min="53" max="53" width="0.140625" hidden="1" customWidth="1"/>
    <col min="54" max="54" width="9" hidden="1" customWidth="1"/>
    <col min="58" max="58" width="17.5703125" customWidth="1"/>
  </cols>
  <sheetData>
    <row r="1" spans="1:61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3" t="s">
        <v>113</v>
      </c>
      <c r="AC1" s="357" t="s">
        <v>111</v>
      </c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3" t="s">
        <v>117</v>
      </c>
      <c r="BE1" s="357" t="s">
        <v>48</v>
      </c>
      <c r="BF1" s="357" t="s">
        <v>118</v>
      </c>
      <c r="BG1" s="353" t="s">
        <v>119</v>
      </c>
      <c r="BH1" s="353" t="s">
        <v>120</v>
      </c>
      <c r="BI1" s="353" t="s">
        <v>121</v>
      </c>
    </row>
    <row r="2" spans="1:61" s="4" customFormat="1" ht="33.75" customHeight="1">
      <c r="A2" s="8"/>
      <c r="B2" s="354" t="s">
        <v>0</v>
      </c>
      <c r="C2" s="354"/>
      <c r="D2" s="354"/>
      <c r="E2" s="354"/>
      <c r="F2" s="354"/>
      <c r="G2" s="170"/>
      <c r="H2" s="170"/>
      <c r="I2" s="72" t="s">
        <v>6</v>
      </c>
      <c r="J2" s="72"/>
      <c r="K2" s="72"/>
      <c r="L2" s="355" t="s">
        <v>110</v>
      </c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171" t="s">
        <v>18</v>
      </c>
      <c r="X2" s="354"/>
      <c r="Y2" s="354"/>
      <c r="Z2" s="354"/>
      <c r="AA2" s="170" t="s">
        <v>22</v>
      </c>
      <c r="AB2" s="353"/>
      <c r="AC2" s="354" t="s">
        <v>23</v>
      </c>
      <c r="AD2" s="354"/>
      <c r="AE2" s="354"/>
      <c r="AF2" s="354"/>
      <c r="AG2" s="354"/>
      <c r="AH2" s="354"/>
      <c r="AI2" s="354" t="s">
        <v>30</v>
      </c>
      <c r="AJ2" s="354"/>
      <c r="AK2" s="354"/>
      <c r="AL2" s="354"/>
      <c r="AM2" s="355" t="s">
        <v>34</v>
      </c>
      <c r="AN2" s="355"/>
      <c r="AO2" s="355"/>
      <c r="AP2" s="355"/>
      <c r="AQ2" s="173" t="s">
        <v>35</v>
      </c>
      <c r="AR2" s="170"/>
      <c r="AS2" s="72"/>
      <c r="AT2" s="172"/>
      <c r="AU2" s="354" t="s">
        <v>39</v>
      </c>
      <c r="AV2" s="354"/>
      <c r="AW2" s="354"/>
      <c r="AX2" s="354"/>
      <c r="AY2" s="354"/>
      <c r="AZ2" s="354"/>
      <c r="BA2" s="354"/>
      <c r="BB2" s="172"/>
      <c r="BC2" s="172"/>
      <c r="BD2" s="353"/>
      <c r="BE2" s="357"/>
      <c r="BF2" s="357"/>
      <c r="BG2" s="353"/>
      <c r="BH2" s="353"/>
      <c r="BI2" s="353"/>
    </row>
    <row r="3" spans="1:61" s="4" customFormat="1" ht="81.75" customHeight="1">
      <c r="A3" s="172"/>
      <c r="B3" s="173" t="s">
        <v>1</v>
      </c>
      <c r="C3" s="169" t="s">
        <v>2</v>
      </c>
      <c r="D3" s="169" t="s">
        <v>212</v>
      </c>
      <c r="E3" s="169" t="s">
        <v>4</v>
      </c>
      <c r="F3" s="169" t="s">
        <v>5</v>
      </c>
      <c r="G3" s="169" t="s">
        <v>213</v>
      </c>
      <c r="H3" s="169" t="s">
        <v>27</v>
      </c>
      <c r="I3" s="169" t="s">
        <v>7</v>
      </c>
      <c r="J3" s="169" t="s">
        <v>109</v>
      </c>
      <c r="K3" s="169" t="s">
        <v>108</v>
      </c>
      <c r="L3" s="173" t="s">
        <v>8</v>
      </c>
      <c r="M3" s="173" t="s">
        <v>9</v>
      </c>
      <c r="N3" s="173" t="s">
        <v>10</v>
      </c>
      <c r="O3" s="169" t="s">
        <v>11</v>
      </c>
      <c r="P3" s="169" t="s">
        <v>12</v>
      </c>
      <c r="Q3" s="169" t="s">
        <v>13</v>
      </c>
      <c r="R3" s="169" t="s">
        <v>180</v>
      </c>
      <c r="S3" s="169" t="s">
        <v>14</v>
      </c>
      <c r="T3" s="169" t="s">
        <v>15</v>
      </c>
      <c r="U3" s="169" t="s">
        <v>16</v>
      </c>
      <c r="V3" s="169" t="s">
        <v>17</v>
      </c>
      <c r="W3" s="169" t="s">
        <v>19</v>
      </c>
      <c r="X3" s="169" t="s">
        <v>214</v>
      </c>
      <c r="Y3" s="169" t="s">
        <v>215</v>
      </c>
      <c r="Z3" s="169" t="s">
        <v>21</v>
      </c>
      <c r="AA3" s="170"/>
      <c r="AB3" s="353"/>
      <c r="AC3" s="169" t="s">
        <v>24</v>
      </c>
      <c r="AD3" s="169" t="s">
        <v>216</v>
      </c>
      <c r="AE3" s="169" t="s">
        <v>26</v>
      </c>
      <c r="AF3" s="169" t="s">
        <v>21</v>
      </c>
      <c r="AG3" s="169" t="s">
        <v>27</v>
      </c>
      <c r="AH3" s="169" t="s">
        <v>28</v>
      </c>
      <c r="AI3" s="169" t="s">
        <v>104</v>
      </c>
      <c r="AJ3" s="169" t="s">
        <v>217</v>
      </c>
      <c r="AK3" s="169" t="s">
        <v>106</v>
      </c>
      <c r="AL3" s="169" t="s">
        <v>107</v>
      </c>
      <c r="AM3" s="169" t="s">
        <v>31</v>
      </c>
      <c r="AN3" s="169" t="s">
        <v>116</v>
      </c>
      <c r="AO3" s="169" t="s">
        <v>32</v>
      </c>
      <c r="AP3" s="173" t="s">
        <v>33</v>
      </c>
      <c r="AQ3" s="169" t="s">
        <v>36</v>
      </c>
      <c r="AR3" s="169" t="s">
        <v>115</v>
      </c>
      <c r="AS3" s="169" t="s">
        <v>37</v>
      </c>
      <c r="AT3" s="169" t="s">
        <v>149</v>
      </c>
      <c r="AU3" s="169" t="s">
        <v>40</v>
      </c>
      <c r="AV3" s="169" t="s">
        <v>150</v>
      </c>
      <c r="AW3" s="169" t="s">
        <v>45</v>
      </c>
      <c r="AX3" s="169" t="s">
        <v>41</v>
      </c>
      <c r="AY3" s="169" t="s">
        <v>42</v>
      </c>
      <c r="AZ3" s="169" t="s">
        <v>43</v>
      </c>
      <c r="BA3" s="169" t="s">
        <v>44</v>
      </c>
      <c r="BB3" s="169" t="s">
        <v>46</v>
      </c>
      <c r="BC3" s="169" t="s">
        <v>47</v>
      </c>
      <c r="BD3" s="353"/>
      <c r="BE3" s="357"/>
      <c r="BF3" s="357"/>
      <c r="BG3" s="353"/>
      <c r="BH3" s="353"/>
      <c r="BI3" s="353"/>
    </row>
    <row r="4" spans="1:61" s="176" customFormat="1" ht="25.35" customHeight="1">
      <c r="B4" s="177">
        <v>488.2</v>
      </c>
      <c r="C4" s="178">
        <f>B4*15%</f>
        <v>73.23</v>
      </c>
      <c r="D4" s="178">
        <f>B4*1%</f>
        <v>4.88</v>
      </c>
      <c r="E4" s="178">
        <f>B4*2%</f>
        <v>9.76</v>
      </c>
      <c r="F4" s="178">
        <f>B4*3%</f>
        <v>14.65</v>
      </c>
      <c r="G4" s="178">
        <f>B4*3%</f>
        <v>14.65</v>
      </c>
      <c r="H4" s="178">
        <f>B4*10%</f>
        <v>48.82</v>
      </c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8">
        <f>AA4*15%</f>
        <v>420</v>
      </c>
      <c r="X4" s="178">
        <f>AA4*1%</f>
        <v>28</v>
      </c>
      <c r="Y4" s="178">
        <f>AA4*10%</f>
        <v>280</v>
      </c>
      <c r="Z4" s="178">
        <f>AA4*3%</f>
        <v>84</v>
      </c>
      <c r="AA4" s="178">
        <v>2800</v>
      </c>
      <c r="AB4" s="178">
        <f>C4+D4+E4+F4+G4+H4+W4+X4+Y4+Z4</f>
        <v>977.99</v>
      </c>
      <c r="AC4" s="178">
        <f>B4*15%</f>
        <v>73.23</v>
      </c>
      <c r="AD4" s="178">
        <f>B4*1%</f>
        <v>4.88</v>
      </c>
      <c r="AE4" s="178">
        <f>B4*2%</f>
        <v>9.76</v>
      </c>
      <c r="AF4" s="178">
        <f>B4*3%</f>
        <v>14.65</v>
      </c>
      <c r="AG4" s="178">
        <f>B4*10%</f>
        <v>48.82</v>
      </c>
      <c r="AH4" s="178">
        <f>B4*3%</f>
        <v>14.65</v>
      </c>
      <c r="AI4" s="178">
        <f>AA4*15%</f>
        <v>420</v>
      </c>
      <c r="AJ4" s="178">
        <f>AA4*1%</f>
        <v>28</v>
      </c>
      <c r="AK4" s="178">
        <f>AA4*3%</f>
        <v>84</v>
      </c>
      <c r="AL4" s="178">
        <f>AA4*10%</f>
        <v>280</v>
      </c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8">
        <f>SUM(AC4:BC4)</f>
        <v>977.99</v>
      </c>
      <c r="BE4" s="178">
        <f>AVERAGE(AB4-BD4)</f>
        <v>0</v>
      </c>
      <c r="BF4" s="176" t="s">
        <v>218</v>
      </c>
      <c r="BH4" s="179" t="s">
        <v>413</v>
      </c>
    </row>
    <row r="5" spans="1:61" s="176" customFormat="1" ht="25.15" customHeight="1">
      <c r="B5" s="177">
        <v>282.95</v>
      </c>
      <c r="C5" s="178">
        <f t="shared" ref="C5:C14" si="0">B5*15%</f>
        <v>42.44</v>
      </c>
      <c r="D5" s="178">
        <f t="shared" ref="D5:D14" si="1">B5*1%</f>
        <v>2.83</v>
      </c>
      <c r="E5" s="178">
        <f t="shared" ref="E5:E14" si="2">B5*2%</f>
        <v>5.66</v>
      </c>
      <c r="F5" s="178">
        <f t="shared" ref="F5:F14" si="3">B5*3%</f>
        <v>8.49</v>
      </c>
      <c r="G5" s="178">
        <f t="shared" ref="G5:G14" si="4">B5*3%</f>
        <v>8.49</v>
      </c>
      <c r="H5" s="178">
        <f t="shared" ref="H5:H14" si="5">B5*10%</f>
        <v>28.3</v>
      </c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>
        <f t="shared" ref="W5:W14" si="6">AA5*15%</f>
        <v>161.32</v>
      </c>
      <c r="X5" s="178">
        <f t="shared" ref="X5:X14" si="7">AA5*1%</f>
        <v>10.75</v>
      </c>
      <c r="Y5" s="178">
        <f t="shared" ref="Y5:Y14" si="8">AA5*10%</f>
        <v>107.55</v>
      </c>
      <c r="Z5" s="178">
        <f t="shared" ref="Z5:Z14" si="9">AA5*3%</f>
        <v>32.26</v>
      </c>
      <c r="AA5" s="178">
        <v>1075.46</v>
      </c>
      <c r="AB5" s="178">
        <f t="shared" ref="AB5:AB14" si="10">C5+D5+E5+F5+G5+H5+W5+X5+Y5+Z5</f>
        <v>408.09</v>
      </c>
      <c r="AC5" s="178">
        <f t="shared" ref="AC5:AC14" si="11">B5*15%</f>
        <v>42.44</v>
      </c>
      <c r="AD5" s="178">
        <f t="shared" ref="AD5:AD14" si="12">B5*1%</f>
        <v>2.83</v>
      </c>
      <c r="AE5" s="178">
        <f t="shared" ref="AE5:AE14" si="13">B5*2%</f>
        <v>5.66</v>
      </c>
      <c r="AF5" s="178">
        <f t="shared" ref="AF5:AF14" si="14">B5*3%</f>
        <v>8.49</v>
      </c>
      <c r="AG5" s="178">
        <f t="shared" ref="AG5:AG14" si="15">B5*10%</f>
        <v>28.3</v>
      </c>
      <c r="AH5" s="178">
        <f t="shared" ref="AH5:AH14" si="16">B5*3%</f>
        <v>8.49</v>
      </c>
      <c r="AI5" s="178">
        <f t="shared" ref="AI5:AI10" si="17">AA5*15%</f>
        <v>161.32</v>
      </c>
      <c r="AJ5" s="178">
        <f t="shared" ref="AJ5:AJ14" si="18">AA5*1%</f>
        <v>10.75</v>
      </c>
      <c r="AK5" s="178">
        <f t="shared" ref="AK5:AK14" si="19">AA5*3%</f>
        <v>32.26</v>
      </c>
      <c r="AL5" s="178">
        <f t="shared" ref="AL5:AL14" si="20">AA5*10%</f>
        <v>107.55</v>
      </c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8">
        <f t="shared" ref="BD5:BD11" si="21">SUM(AC5:BC5)</f>
        <v>408.09</v>
      </c>
      <c r="BE5" s="178">
        <f t="shared" ref="BE5:BE14" si="22">AVERAGE(AB5-BD5)</f>
        <v>0</v>
      </c>
      <c r="BF5" s="176" t="s">
        <v>219</v>
      </c>
      <c r="BH5" s="179" t="s">
        <v>414</v>
      </c>
    </row>
    <row r="6" spans="1:61" s="176" customFormat="1" ht="25.15" customHeight="1">
      <c r="B6" s="177">
        <v>318.58</v>
      </c>
      <c r="C6" s="178">
        <f t="shared" si="0"/>
        <v>47.79</v>
      </c>
      <c r="D6" s="178">
        <f t="shared" si="1"/>
        <v>3.19</v>
      </c>
      <c r="E6" s="178">
        <f t="shared" si="2"/>
        <v>6.37</v>
      </c>
      <c r="F6" s="178">
        <f t="shared" si="3"/>
        <v>9.56</v>
      </c>
      <c r="G6" s="178">
        <f t="shared" si="4"/>
        <v>9.56</v>
      </c>
      <c r="H6" s="178">
        <f t="shared" si="5"/>
        <v>31.86</v>
      </c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8">
        <f t="shared" si="6"/>
        <v>152.55000000000001</v>
      </c>
      <c r="X6" s="178">
        <f t="shared" si="7"/>
        <v>10.17</v>
      </c>
      <c r="Y6" s="178">
        <f t="shared" si="8"/>
        <v>101.7</v>
      </c>
      <c r="Z6" s="178">
        <f t="shared" si="9"/>
        <v>30.51</v>
      </c>
      <c r="AA6" s="178">
        <v>1017.02</v>
      </c>
      <c r="AB6" s="178">
        <f t="shared" si="10"/>
        <v>403.26</v>
      </c>
      <c r="AC6" s="178">
        <f t="shared" si="11"/>
        <v>47.79</v>
      </c>
      <c r="AD6" s="178">
        <f t="shared" si="12"/>
        <v>3.19</v>
      </c>
      <c r="AE6" s="178">
        <f t="shared" si="13"/>
        <v>6.37</v>
      </c>
      <c r="AF6" s="178">
        <f t="shared" si="14"/>
        <v>9.56</v>
      </c>
      <c r="AG6" s="178">
        <f t="shared" si="15"/>
        <v>31.86</v>
      </c>
      <c r="AH6" s="178">
        <f t="shared" si="16"/>
        <v>9.56</v>
      </c>
      <c r="AI6" s="178">
        <f t="shared" si="17"/>
        <v>152.55000000000001</v>
      </c>
      <c r="AJ6" s="178">
        <f t="shared" si="18"/>
        <v>10.17</v>
      </c>
      <c r="AK6" s="178">
        <f t="shared" si="19"/>
        <v>30.51</v>
      </c>
      <c r="AL6" s="178">
        <f t="shared" si="20"/>
        <v>101.7</v>
      </c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8">
        <f t="shared" si="21"/>
        <v>403.26</v>
      </c>
      <c r="BE6" s="178">
        <f t="shared" si="22"/>
        <v>0</v>
      </c>
      <c r="BF6" s="176" t="s">
        <v>220</v>
      </c>
      <c r="BH6" s="180"/>
    </row>
    <row r="7" spans="1:61" s="176" customFormat="1" ht="25.15" customHeight="1">
      <c r="B7" s="177">
        <v>492.45</v>
      </c>
      <c r="C7" s="178">
        <f t="shared" si="0"/>
        <v>73.87</v>
      </c>
      <c r="D7" s="178">
        <f t="shared" si="1"/>
        <v>4.92</v>
      </c>
      <c r="E7" s="178">
        <f t="shared" si="2"/>
        <v>9.85</v>
      </c>
      <c r="F7" s="178">
        <f t="shared" si="3"/>
        <v>14.77</v>
      </c>
      <c r="G7" s="178">
        <f t="shared" si="4"/>
        <v>14.77</v>
      </c>
      <c r="H7" s="178">
        <f t="shared" si="5"/>
        <v>49.25</v>
      </c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8">
        <f t="shared" si="6"/>
        <v>420</v>
      </c>
      <c r="X7" s="178">
        <f>AA7*1%</f>
        <v>28</v>
      </c>
      <c r="Y7" s="178">
        <f t="shared" si="8"/>
        <v>280</v>
      </c>
      <c r="Z7" s="178">
        <f t="shared" si="9"/>
        <v>84</v>
      </c>
      <c r="AA7" s="178">
        <v>2800</v>
      </c>
      <c r="AB7" s="178">
        <f t="shared" si="10"/>
        <v>979.43</v>
      </c>
      <c r="AC7" s="178">
        <f t="shared" si="11"/>
        <v>73.87</v>
      </c>
      <c r="AD7" s="178">
        <f t="shared" si="12"/>
        <v>4.92</v>
      </c>
      <c r="AE7" s="178">
        <f t="shared" si="13"/>
        <v>9.85</v>
      </c>
      <c r="AF7" s="178">
        <f t="shared" si="14"/>
        <v>14.77</v>
      </c>
      <c r="AG7" s="178">
        <f t="shared" si="15"/>
        <v>49.25</v>
      </c>
      <c r="AH7" s="178">
        <f t="shared" si="16"/>
        <v>14.77</v>
      </c>
      <c r="AI7" s="178">
        <v>420</v>
      </c>
      <c r="AJ7" s="178">
        <v>28</v>
      </c>
      <c r="AK7" s="178">
        <v>84</v>
      </c>
      <c r="AL7" s="178">
        <v>280</v>
      </c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8">
        <f t="shared" si="21"/>
        <v>979.43</v>
      </c>
      <c r="BE7" s="178">
        <f t="shared" si="22"/>
        <v>0</v>
      </c>
      <c r="BF7" s="176" t="s">
        <v>221</v>
      </c>
      <c r="BH7" s="179" t="s">
        <v>415</v>
      </c>
    </row>
    <row r="8" spans="1:61" s="176" customFormat="1" ht="25.15" customHeight="1">
      <c r="B8" s="177">
        <v>318.95</v>
      </c>
      <c r="C8" s="178">
        <f t="shared" si="0"/>
        <v>47.84</v>
      </c>
      <c r="D8" s="178">
        <f t="shared" si="1"/>
        <v>3.19</v>
      </c>
      <c r="E8" s="178">
        <f t="shared" si="2"/>
        <v>6.38</v>
      </c>
      <c r="F8" s="178">
        <f t="shared" si="3"/>
        <v>9.57</v>
      </c>
      <c r="G8" s="178">
        <f t="shared" si="4"/>
        <v>9.57</v>
      </c>
      <c r="H8" s="178">
        <f t="shared" si="5"/>
        <v>31.9</v>
      </c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8">
        <f t="shared" si="6"/>
        <v>172.13</v>
      </c>
      <c r="X8" s="178">
        <f t="shared" si="7"/>
        <v>11.48</v>
      </c>
      <c r="Y8" s="178">
        <f t="shared" si="8"/>
        <v>114.76</v>
      </c>
      <c r="Z8" s="178">
        <f t="shared" si="9"/>
        <v>34.43</v>
      </c>
      <c r="AA8" s="178">
        <v>1147.56</v>
      </c>
      <c r="AB8" s="178">
        <f t="shared" si="10"/>
        <v>441.25</v>
      </c>
      <c r="AC8" s="178">
        <f t="shared" si="11"/>
        <v>47.84</v>
      </c>
      <c r="AD8" s="178">
        <f t="shared" si="12"/>
        <v>3.19</v>
      </c>
      <c r="AE8" s="178">
        <f t="shared" si="13"/>
        <v>6.38</v>
      </c>
      <c r="AF8" s="178">
        <f t="shared" si="14"/>
        <v>9.57</v>
      </c>
      <c r="AG8" s="178">
        <f t="shared" si="15"/>
        <v>31.9</v>
      </c>
      <c r="AH8" s="178">
        <f t="shared" si="16"/>
        <v>9.57</v>
      </c>
      <c r="AI8" s="178">
        <f t="shared" si="17"/>
        <v>172.13</v>
      </c>
      <c r="AJ8" s="178">
        <f t="shared" si="18"/>
        <v>11.48</v>
      </c>
      <c r="AK8" s="178">
        <f t="shared" si="19"/>
        <v>34.43</v>
      </c>
      <c r="AL8" s="178">
        <f t="shared" si="20"/>
        <v>114.76</v>
      </c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8">
        <f t="shared" si="21"/>
        <v>441.25</v>
      </c>
      <c r="BE8" s="178">
        <f t="shared" si="22"/>
        <v>0</v>
      </c>
      <c r="BF8" s="176" t="s">
        <v>223</v>
      </c>
      <c r="BH8" s="179" t="s">
        <v>416</v>
      </c>
    </row>
    <row r="9" spans="1:61" s="176" customFormat="1" ht="25.15" customHeight="1">
      <c r="B9" s="177">
        <v>322.45</v>
      </c>
      <c r="C9" s="178">
        <f t="shared" si="0"/>
        <v>48.37</v>
      </c>
      <c r="D9" s="178">
        <f t="shared" si="1"/>
        <v>3.22</v>
      </c>
      <c r="E9" s="178">
        <f t="shared" si="2"/>
        <v>6.45</v>
      </c>
      <c r="F9" s="178">
        <f t="shared" si="3"/>
        <v>9.67</v>
      </c>
      <c r="G9" s="178">
        <f t="shared" si="4"/>
        <v>9.67</v>
      </c>
      <c r="H9" s="178">
        <f t="shared" si="5"/>
        <v>32.25</v>
      </c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8">
        <f t="shared" si="6"/>
        <v>179.2</v>
      </c>
      <c r="X9" s="178">
        <f t="shared" si="7"/>
        <v>11.95</v>
      </c>
      <c r="Y9" s="178">
        <f t="shared" si="8"/>
        <v>119.47</v>
      </c>
      <c r="Z9" s="178">
        <f t="shared" si="9"/>
        <v>35.840000000000003</v>
      </c>
      <c r="AA9" s="178">
        <v>1194.68</v>
      </c>
      <c r="AB9" s="178">
        <f t="shared" si="10"/>
        <v>456.09</v>
      </c>
      <c r="AC9" s="178">
        <f t="shared" si="11"/>
        <v>48.37</v>
      </c>
      <c r="AD9" s="178">
        <f t="shared" si="12"/>
        <v>3.22</v>
      </c>
      <c r="AE9" s="178">
        <f t="shared" si="13"/>
        <v>6.45</v>
      </c>
      <c r="AF9" s="178">
        <f t="shared" si="14"/>
        <v>9.67</v>
      </c>
      <c r="AG9" s="178">
        <f t="shared" si="15"/>
        <v>32.25</v>
      </c>
      <c r="AH9" s="178">
        <f t="shared" si="16"/>
        <v>9.67</v>
      </c>
      <c r="AI9" s="178">
        <f t="shared" si="17"/>
        <v>179.2</v>
      </c>
      <c r="AJ9" s="178">
        <f t="shared" si="18"/>
        <v>11.95</v>
      </c>
      <c r="AK9" s="178">
        <f t="shared" si="19"/>
        <v>35.840000000000003</v>
      </c>
      <c r="AL9" s="178">
        <f t="shared" si="20"/>
        <v>119.47</v>
      </c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8">
        <f t="shared" si="21"/>
        <v>456.09</v>
      </c>
      <c r="BE9" s="178">
        <f t="shared" si="22"/>
        <v>0</v>
      </c>
      <c r="BF9" s="176" t="s">
        <v>225</v>
      </c>
      <c r="BH9" s="179" t="s">
        <v>417</v>
      </c>
    </row>
    <row r="10" spans="1:61" s="176" customFormat="1" ht="25.15" customHeight="1">
      <c r="B10" s="177">
        <v>318.58</v>
      </c>
      <c r="C10" s="178">
        <f t="shared" si="0"/>
        <v>47.79</v>
      </c>
      <c r="D10" s="178">
        <f t="shared" si="1"/>
        <v>3.19</v>
      </c>
      <c r="E10" s="178">
        <f t="shared" si="2"/>
        <v>6.37</v>
      </c>
      <c r="F10" s="178">
        <f t="shared" si="3"/>
        <v>9.56</v>
      </c>
      <c r="G10" s="178">
        <f t="shared" si="4"/>
        <v>9.56</v>
      </c>
      <c r="H10" s="178">
        <f t="shared" si="5"/>
        <v>31.86</v>
      </c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8">
        <f t="shared" si="6"/>
        <v>152.55000000000001</v>
      </c>
      <c r="X10" s="178">
        <f t="shared" si="7"/>
        <v>10.17</v>
      </c>
      <c r="Y10" s="178">
        <f t="shared" si="8"/>
        <v>101.7</v>
      </c>
      <c r="Z10" s="178">
        <f t="shared" si="9"/>
        <v>30.51</v>
      </c>
      <c r="AA10" s="178">
        <v>1017.01</v>
      </c>
      <c r="AB10" s="178">
        <f t="shared" si="10"/>
        <v>403.26</v>
      </c>
      <c r="AC10" s="178">
        <f t="shared" si="11"/>
        <v>47.79</v>
      </c>
      <c r="AD10" s="178">
        <f t="shared" si="12"/>
        <v>3.19</v>
      </c>
      <c r="AE10" s="178">
        <f t="shared" si="13"/>
        <v>6.37</v>
      </c>
      <c r="AF10" s="178">
        <f t="shared" si="14"/>
        <v>9.56</v>
      </c>
      <c r="AG10" s="178">
        <f t="shared" si="15"/>
        <v>31.86</v>
      </c>
      <c r="AH10" s="178">
        <f t="shared" si="16"/>
        <v>9.56</v>
      </c>
      <c r="AI10" s="178">
        <f t="shared" si="17"/>
        <v>152.55000000000001</v>
      </c>
      <c r="AJ10" s="178">
        <f t="shared" si="18"/>
        <v>10.17</v>
      </c>
      <c r="AK10" s="178">
        <f t="shared" si="19"/>
        <v>30.51</v>
      </c>
      <c r="AL10" s="178">
        <f t="shared" si="20"/>
        <v>101.7</v>
      </c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8">
        <f t="shared" si="21"/>
        <v>403.26</v>
      </c>
      <c r="BE10" s="178">
        <f t="shared" si="22"/>
        <v>0</v>
      </c>
      <c r="BF10" s="176" t="s">
        <v>224</v>
      </c>
      <c r="BH10" s="181" t="s">
        <v>418</v>
      </c>
    </row>
    <row r="11" spans="1:61" s="176" customFormat="1" ht="25.15" customHeight="1">
      <c r="B11" s="177">
        <v>322.47000000000003</v>
      </c>
      <c r="C11" s="178">
        <f t="shared" si="0"/>
        <v>48.37</v>
      </c>
      <c r="D11" s="178">
        <f t="shared" si="1"/>
        <v>3.22</v>
      </c>
      <c r="E11" s="178">
        <f t="shared" si="2"/>
        <v>6.45</v>
      </c>
      <c r="F11" s="178">
        <f t="shared" si="3"/>
        <v>9.67</v>
      </c>
      <c r="G11" s="178">
        <f t="shared" si="4"/>
        <v>9.67</v>
      </c>
      <c r="H11" s="178">
        <f t="shared" si="5"/>
        <v>32.25</v>
      </c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8">
        <f t="shared" si="6"/>
        <v>187.06</v>
      </c>
      <c r="X11" s="178">
        <f t="shared" si="7"/>
        <v>12.47</v>
      </c>
      <c r="Y11" s="178">
        <f t="shared" si="8"/>
        <v>124.71</v>
      </c>
      <c r="Z11" s="178">
        <f t="shared" si="9"/>
        <v>37.409999999999997</v>
      </c>
      <c r="AA11" s="178">
        <v>1247.05</v>
      </c>
      <c r="AB11" s="178">
        <f t="shared" si="10"/>
        <v>471.28</v>
      </c>
      <c r="AC11" s="178">
        <f t="shared" si="11"/>
        <v>48.37</v>
      </c>
      <c r="AD11" s="178">
        <f t="shared" si="12"/>
        <v>3.22</v>
      </c>
      <c r="AE11" s="178">
        <f t="shared" si="13"/>
        <v>6.45</v>
      </c>
      <c r="AF11" s="178">
        <f t="shared" si="14"/>
        <v>9.67</v>
      </c>
      <c r="AG11" s="178">
        <f t="shared" si="15"/>
        <v>32.25</v>
      </c>
      <c r="AH11" s="178">
        <f t="shared" si="16"/>
        <v>9.67</v>
      </c>
      <c r="AI11" s="178">
        <f>AA11*15%</f>
        <v>187.06</v>
      </c>
      <c r="AJ11" s="178">
        <f t="shared" si="18"/>
        <v>12.47</v>
      </c>
      <c r="AK11" s="178">
        <f t="shared" si="19"/>
        <v>37.409999999999997</v>
      </c>
      <c r="AL11" s="178">
        <f t="shared" si="20"/>
        <v>124.71</v>
      </c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8">
        <f t="shared" si="21"/>
        <v>471.28</v>
      </c>
      <c r="BE11" s="178">
        <f t="shared" si="22"/>
        <v>0</v>
      </c>
      <c r="BF11" s="176" t="s">
        <v>226</v>
      </c>
      <c r="BH11" s="180"/>
    </row>
    <row r="12" spans="1:61" s="176" customFormat="1" ht="25.15" customHeight="1">
      <c r="B12" s="177">
        <v>326.33999999999997</v>
      </c>
      <c r="C12" s="178">
        <f t="shared" si="0"/>
        <v>48.95</v>
      </c>
      <c r="D12" s="178">
        <f t="shared" si="1"/>
        <v>3.26</v>
      </c>
      <c r="E12" s="178">
        <f t="shared" si="2"/>
        <v>6.53</v>
      </c>
      <c r="F12" s="178">
        <f t="shared" si="3"/>
        <v>9.7899999999999991</v>
      </c>
      <c r="G12" s="178">
        <f t="shared" si="4"/>
        <v>9.7899999999999991</v>
      </c>
      <c r="H12" s="178">
        <f t="shared" si="5"/>
        <v>32.630000000000003</v>
      </c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8">
        <f t="shared" si="6"/>
        <v>175.7</v>
      </c>
      <c r="X12" s="178">
        <f t="shared" si="7"/>
        <v>11.71</v>
      </c>
      <c r="Y12" s="178">
        <f t="shared" si="8"/>
        <v>117.13</v>
      </c>
      <c r="Z12" s="178">
        <f t="shared" si="9"/>
        <v>35.14</v>
      </c>
      <c r="AA12" s="178">
        <v>1171.31</v>
      </c>
      <c r="AB12" s="178">
        <f t="shared" si="10"/>
        <v>450.63</v>
      </c>
      <c r="AC12" s="178">
        <f t="shared" si="11"/>
        <v>48.95</v>
      </c>
      <c r="AD12" s="178">
        <f t="shared" si="12"/>
        <v>3.26</v>
      </c>
      <c r="AE12" s="178">
        <f t="shared" si="13"/>
        <v>6.53</v>
      </c>
      <c r="AF12" s="178">
        <f t="shared" si="14"/>
        <v>9.7899999999999991</v>
      </c>
      <c r="AG12" s="178">
        <f t="shared" si="15"/>
        <v>32.630000000000003</v>
      </c>
      <c r="AH12" s="178">
        <f t="shared" si="16"/>
        <v>9.7899999999999991</v>
      </c>
      <c r="AI12" s="178">
        <f>AA12*15%</f>
        <v>175.7</v>
      </c>
      <c r="AJ12" s="178">
        <f t="shared" si="18"/>
        <v>11.71</v>
      </c>
      <c r="AK12" s="178">
        <f t="shared" si="19"/>
        <v>35.14</v>
      </c>
      <c r="AL12" s="178">
        <f t="shared" si="20"/>
        <v>117.13</v>
      </c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8">
        <f t="shared" ref="BD12:BD14" si="23">SUM(AC12:BC12)</f>
        <v>450.63</v>
      </c>
      <c r="BE12" s="178">
        <f t="shared" si="22"/>
        <v>0</v>
      </c>
      <c r="BF12" s="176" t="s">
        <v>277</v>
      </c>
      <c r="BH12" s="179" t="s">
        <v>419</v>
      </c>
    </row>
    <row r="13" spans="1:61" s="176" customFormat="1" ht="25.15" customHeight="1">
      <c r="B13" s="177">
        <v>318.57</v>
      </c>
      <c r="C13" s="178">
        <f t="shared" si="0"/>
        <v>47.79</v>
      </c>
      <c r="D13" s="178">
        <f t="shared" si="1"/>
        <v>3.19</v>
      </c>
      <c r="E13" s="178">
        <f t="shared" si="2"/>
        <v>6.37</v>
      </c>
      <c r="F13" s="178">
        <f t="shared" si="3"/>
        <v>9.56</v>
      </c>
      <c r="G13" s="178">
        <f t="shared" si="4"/>
        <v>9.56</v>
      </c>
      <c r="H13" s="178">
        <f t="shared" si="5"/>
        <v>31.86</v>
      </c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8">
        <f t="shared" si="6"/>
        <v>142.38</v>
      </c>
      <c r="X13" s="178">
        <f t="shared" si="7"/>
        <v>9.49</v>
      </c>
      <c r="Y13" s="178">
        <f t="shared" si="8"/>
        <v>94.92</v>
      </c>
      <c r="Z13" s="178">
        <f t="shared" si="9"/>
        <v>28.48</v>
      </c>
      <c r="AA13" s="178">
        <v>949.23</v>
      </c>
      <c r="AB13" s="178">
        <f t="shared" si="10"/>
        <v>383.6</v>
      </c>
      <c r="AC13" s="178">
        <f t="shared" si="11"/>
        <v>47.79</v>
      </c>
      <c r="AD13" s="178">
        <f t="shared" si="12"/>
        <v>3.19</v>
      </c>
      <c r="AE13" s="178">
        <f t="shared" si="13"/>
        <v>6.37</v>
      </c>
      <c r="AF13" s="178">
        <f t="shared" si="14"/>
        <v>9.56</v>
      </c>
      <c r="AG13" s="178">
        <f t="shared" si="15"/>
        <v>31.86</v>
      </c>
      <c r="AH13" s="178">
        <f t="shared" si="16"/>
        <v>9.56</v>
      </c>
      <c r="AI13" s="178">
        <f>AA13*15%</f>
        <v>142.38</v>
      </c>
      <c r="AJ13" s="178">
        <f t="shared" si="18"/>
        <v>9.49</v>
      </c>
      <c r="AK13" s="178">
        <f t="shared" si="19"/>
        <v>28.48</v>
      </c>
      <c r="AL13" s="178">
        <f t="shared" si="20"/>
        <v>94.92</v>
      </c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8">
        <f t="shared" si="23"/>
        <v>383.6</v>
      </c>
      <c r="BE13" s="178">
        <f t="shared" si="22"/>
        <v>0</v>
      </c>
      <c r="BF13" s="176" t="s">
        <v>278</v>
      </c>
      <c r="BH13" s="180"/>
    </row>
    <row r="14" spans="1:61" s="176" customFormat="1" ht="25.15" customHeight="1">
      <c r="B14" s="177">
        <v>327.64</v>
      </c>
      <c r="C14" s="178">
        <f t="shared" si="0"/>
        <v>49.15</v>
      </c>
      <c r="D14" s="178">
        <f t="shared" si="1"/>
        <v>3.28</v>
      </c>
      <c r="E14" s="178">
        <f t="shared" si="2"/>
        <v>6.55</v>
      </c>
      <c r="F14" s="178">
        <f t="shared" si="3"/>
        <v>9.83</v>
      </c>
      <c r="G14" s="178">
        <f t="shared" si="4"/>
        <v>9.83</v>
      </c>
      <c r="H14" s="178">
        <f t="shared" si="5"/>
        <v>32.76</v>
      </c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8">
        <f t="shared" si="6"/>
        <v>177.25</v>
      </c>
      <c r="X14" s="178">
        <f t="shared" si="7"/>
        <v>11.82</v>
      </c>
      <c r="Y14" s="178">
        <f t="shared" si="8"/>
        <v>118.17</v>
      </c>
      <c r="Z14" s="178">
        <f t="shared" si="9"/>
        <v>35.450000000000003</v>
      </c>
      <c r="AA14" s="178">
        <v>1181.6500000000001</v>
      </c>
      <c r="AB14" s="178">
        <f t="shared" si="10"/>
        <v>454.09</v>
      </c>
      <c r="AC14" s="178">
        <f t="shared" si="11"/>
        <v>49.15</v>
      </c>
      <c r="AD14" s="178">
        <f t="shared" si="12"/>
        <v>3.28</v>
      </c>
      <c r="AE14" s="178">
        <f t="shared" si="13"/>
        <v>6.55</v>
      </c>
      <c r="AF14" s="178">
        <f t="shared" si="14"/>
        <v>9.83</v>
      </c>
      <c r="AG14" s="178">
        <f t="shared" si="15"/>
        <v>32.76</v>
      </c>
      <c r="AH14" s="178">
        <f t="shared" si="16"/>
        <v>9.83</v>
      </c>
      <c r="AI14" s="178">
        <f>AA14*15%</f>
        <v>177.25</v>
      </c>
      <c r="AJ14" s="178">
        <f t="shared" si="18"/>
        <v>11.82</v>
      </c>
      <c r="AK14" s="178">
        <f t="shared" si="19"/>
        <v>35.450000000000003</v>
      </c>
      <c r="AL14" s="178">
        <f t="shared" si="20"/>
        <v>118.17</v>
      </c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8">
        <f t="shared" si="23"/>
        <v>454.09</v>
      </c>
      <c r="BE14" s="178">
        <f t="shared" si="22"/>
        <v>0</v>
      </c>
      <c r="BF14" s="176" t="s">
        <v>279</v>
      </c>
      <c r="BH14" s="180"/>
    </row>
    <row r="15" spans="1:61" s="182" customFormat="1" ht="25.15" customHeight="1">
      <c r="B15" s="183">
        <f>SUM(B4:B14)</f>
        <v>3837.18</v>
      </c>
      <c r="C15" s="183">
        <f t="shared" ref="C15:BE15" si="24">SUM(C4:C14)</f>
        <v>575.59</v>
      </c>
      <c r="D15" s="183">
        <f t="shared" si="24"/>
        <v>38.369999999999997</v>
      </c>
      <c r="E15" s="183">
        <f t="shared" si="24"/>
        <v>76.739999999999995</v>
      </c>
      <c r="F15" s="183">
        <f t="shared" si="24"/>
        <v>115.12</v>
      </c>
      <c r="G15" s="183">
        <f t="shared" si="24"/>
        <v>115.12</v>
      </c>
      <c r="H15" s="183">
        <f t="shared" si="24"/>
        <v>383.74</v>
      </c>
      <c r="I15" s="183">
        <f t="shared" si="24"/>
        <v>0</v>
      </c>
      <c r="J15" s="183">
        <f t="shared" si="24"/>
        <v>0</v>
      </c>
      <c r="K15" s="183">
        <f t="shared" si="24"/>
        <v>0</v>
      </c>
      <c r="L15" s="183">
        <f t="shared" si="24"/>
        <v>0</v>
      </c>
      <c r="M15" s="183">
        <f t="shared" si="24"/>
        <v>0</v>
      </c>
      <c r="N15" s="183">
        <f t="shared" si="24"/>
        <v>0</v>
      </c>
      <c r="O15" s="183">
        <f t="shared" si="24"/>
        <v>0</v>
      </c>
      <c r="P15" s="183">
        <f t="shared" si="24"/>
        <v>0</v>
      </c>
      <c r="Q15" s="183">
        <f t="shared" si="24"/>
        <v>0</v>
      </c>
      <c r="R15" s="183">
        <f t="shared" si="24"/>
        <v>0</v>
      </c>
      <c r="S15" s="183">
        <f t="shared" si="24"/>
        <v>0</v>
      </c>
      <c r="T15" s="183">
        <f t="shared" si="24"/>
        <v>0</v>
      </c>
      <c r="U15" s="183">
        <f t="shared" si="24"/>
        <v>0</v>
      </c>
      <c r="V15" s="183">
        <f t="shared" si="24"/>
        <v>0</v>
      </c>
      <c r="W15" s="183">
        <f t="shared" si="24"/>
        <v>2340.14</v>
      </c>
      <c r="X15" s="183">
        <f t="shared" si="24"/>
        <v>156.01</v>
      </c>
      <c r="Y15" s="183">
        <f t="shared" si="24"/>
        <v>1560.11</v>
      </c>
      <c r="Z15" s="183">
        <f t="shared" si="24"/>
        <v>468.03</v>
      </c>
      <c r="AA15" s="183">
        <f t="shared" si="24"/>
        <v>15600.97</v>
      </c>
      <c r="AB15" s="183">
        <f t="shared" si="24"/>
        <v>5828.97</v>
      </c>
      <c r="AC15" s="183">
        <f t="shared" si="24"/>
        <v>575.59</v>
      </c>
      <c r="AD15" s="183">
        <f t="shared" si="24"/>
        <v>38.369999999999997</v>
      </c>
      <c r="AE15" s="183">
        <f t="shared" si="24"/>
        <v>76.739999999999995</v>
      </c>
      <c r="AF15" s="183">
        <f t="shared" si="24"/>
        <v>115.12</v>
      </c>
      <c r="AG15" s="183">
        <f t="shared" si="24"/>
        <v>383.74</v>
      </c>
      <c r="AH15" s="183">
        <f t="shared" si="24"/>
        <v>115.12</v>
      </c>
      <c r="AI15" s="183">
        <f t="shared" si="24"/>
        <v>2340.14</v>
      </c>
      <c r="AJ15" s="183">
        <f t="shared" si="24"/>
        <v>156.01</v>
      </c>
      <c r="AK15" s="183">
        <f t="shared" si="24"/>
        <v>468.03</v>
      </c>
      <c r="AL15" s="183">
        <f t="shared" si="24"/>
        <v>1560.11</v>
      </c>
      <c r="AM15" s="183">
        <f t="shared" si="24"/>
        <v>0</v>
      </c>
      <c r="AN15" s="183">
        <f t="shared" si="24"/>
        <v>0</v>
      </c>
      <c r="AO15" s="183">
        <f t="shared" si="24"/>
        <v>0</v>
      </c>
      <c r="AP15" s="183">
        <f t="shared" si="24"/>
        <v>0</v>
      </c>
      <c r="AQ15" s="183">
        <f t="shared" si="24"/>
        <v>0</v>
      </c>
      <c r="AR15" s="183">
        <f t="shared" si="24"/>
        <v>0</v>
      </c>
      <c r="AS15" s="183">
        <f t="shared" si="24"/>
        <v>0</v>
      </c>
      <c r="AT15" s="183">
        <f t="shared" si="24"/>
        <v>0</v>
      </c>
      <c r="AU15" s="183">
        <f t="shared" si="24"/>
        <v>0</v>
      </c>
      <c r="AV15" s="183">
        <f t="shared" si="24"/>
        <v>0</v>
      </c>
      <c r="AW15" s="183">
        <f t="shared" si="24"/>
        <v>0</v>
      </c>
      <c r="AX15" s="183">
        <f t="shared" si="24"/>
        <v>0</v>
      </c>
      <c r="AY15" s="183">
        <f t="shared" si="24"/>
        <v>0</v>
      </c>
      <c r="AZ15" s="183">
        <f t="shared" si="24"/>
        <v>0</v>
      </c>
      <c r="BA15" s="183">
        <f t="shared" si="24"/>
        <v>0</v>
      </c>
      <c r="BB15" s="183">
        <f t="shared" si="24"/>
        <v>0</v>
      </c>
      <c r="BC15" s="183">
        <f t="shared" si="24"/>
        <v>0</v>
      </c>
      <c r="BD15" s="183">
        <f t="shared" si="24"/>
        <v>5828.97</v>
      </c>
      <c r="BE15" s="183">
        <f t="shared" si="24"/>
        <v>0</v>
      </c>
    </row>
  </sheetData>
  <mergeCells count="17">
    <mergeCell ref="BF1:BF3"/>
    <mergeCell ref="BG1:BG3"/>
    <mergeCell ref="BH1:BH3"/>
    <mergeCell ref="BI1:BI3"/>
    <mergeCell ref="BD1:BD3"/>
    <mergeCell ref="BE1:BE3"/>
    <mergeCell ref="AM2:AP2"/>
    <mergeCell ref="B1:V1"/>
    <mergeCell ref="W1:AA1"/>
    <mergeCell ref="AB1:AB3"/>
    <mergeCell ref="AC1:BC1"/>
    <mergeCell ref="B2:F2"/>
    <mergeCell ref="L2:V2"/>
    <mergeCell ref="X2:Z2"/>
    <mergeCell ref="AC2:AH2"/>
    <mergeCell ref="AI2:AL2"/>
    <mergeCell ref="AU2:BA2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L10"/>
  <sheetViews>
    <sheetView rightToLeft="1" workbookViewId="0">
      <selection activeCell="U4" sqref="U4"/>
    </sheetView>
  </sheetViews>
  <sheetFormatPr defaultRowHeight="15"/>
  <cols>
    <col min="1" max="1" width="0.140625" customWidth="1"/>
    <col min="2" max="6" width="9.140625" customWidth="1"/>
    <col min="7" max="7" width="9.5703125" customWidth="1"/>
    <col min="8" max="11" width="9.140625" customWidth="1"/>
    <col min="12" max="15" width="6.5703125" customWidth="1"/>
    <col min="16" max="16" width="7.5703125" customWidth="1"/>
    <col min="17" max="20" width="6.5703125" customWidth="1"/>
    <col min="21" max="23" width="9.140625" style="75" customWidth="1"/>
    <col min="24" max="25" width="9.5703125" customWidth="1"/>
    <col min="26" max="37" width="9.140625" customWidth="1"/>
    <col min="38" max="42" width="6.5703125" customWidth="1"/>
    <col min="43" max="44" width="7.5703125" customWidth="1"/>
    <col min="45" max="53" width="6.5703125" customWidth="1"/>
    <col min="54" max="54" width="6.5703125" style="110" customWidth="1"/>
    <col min="55" max="55" width="6.5703125" style="1" customWidth="1"/>
    <col min="56" max="56" width="6.5703125" customWidth="1"/>
    <col min="57" max="57" width="9.140625" customWidth="1"/>
    <col min="58" max="58" width="9.5703125" customWidth="1"/>
    <col min="59" max="59" width="18" customWidth="1"/>
    <col min="60" max="60" width="45.7109375" customWidth="1"/>
    <col min="61" max="64" width="7.7109375" customWidth="1"/>
  </cols>
  <sheetData>
    <row r="1" spans="1:64" s="4" customFormat="1" ht="18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404"/>
      <c r="V1" s="405"/>
      <c r="W1" s="405"/>
      <c r="X1" s="406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7.5" customHeight="1">
      <c r="A2" s="8"/>
      <c r="B2" s="354" t="s">
        <v>0</v>
      </c>
      <c r="C2" s="354"/>
      <c r="D2" s="354"/>
      <c r="E2" s="354"/>
      <c r="F2" s="354"/>
      <c r="G2" s="413" t="s">
        <v>6</v>
      </c>
      <c r="H2" s="414"/>
      <c r="I2" s="415"/>
      <c r="J2" s="407" t="s">
        <v>110</v>
      </c>
      <c r="K2" s="408"/>
      <c r="L2" s="408"/>
      <c r="M2" s="408"/>
      <c r="N2" s="408"/>
      <c r="O2" s="408"/>
      <c r="P2" s="408"/>
      <c r="Q2" s="408"/>
      <c r="R2" s="408"/>
      <c r="S2" s="408"/>
      <c r="T2" s="409"/>
      <c r="U2" s="413" t="s">
        <v>18</v>
      </c>
      <c r="V2" s="414"/>
      <c r="W2" s="415"/>
      <c r="X2" s="170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172"/>
      <c r="AT2" s="197"/>
      <c r="AU2" s="197"/>
      <c r="AV2" s="410" t="s">
        <v>39</v>
      </c>
      <c r="AW2" s="411"/>
      <c r="AX2" s="411"/>
      <c r="AY2" s="411"/>
      <c r="AZ2" s="411"/>
      <c r="BA2" s="411"/>
      <c r="BB2" s="412"/>
      <c r="BC2" s="172"/>
      <c r="BD2" s="111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1.75" customHeight="1">
      <c r="A3" s="172"/>
      <c r="B3" s="173" t="s">
        <v>1</v>
      </c>
      <c r="C3" s="169" t="s">
        <v>2</v>
      </c>
      <c r="D3" s="169" t="s">
        <v>3</v>
      </c>
      <c r="E3" s="169" t="s">
        <v>4</v>
      </c>
      <c r="F3" s="169" t="s">
        <v>5</v>
      </c>
      <c r="G3" s="169" t="s">
        <v>7</v>
      </c>
      <c r="H3" s="169" t="s">
        <v>109</v>
      </c>
      <c r="I3" s="169" t="s">
        <v>108</v>
      </c>
      <c r="J3" s="173" t="s">
        <v>8</v>
      </c>
      <c r="K3" s="173" t="s">
        <v>9</v>
      </c>
      <c r="L3" s="173" t="s">
        <v>10</v>
      </c>
      <c r="M3" s="169" t="s">
        <v>11</v>
      </c>
      <c r="N3" s="169" t="s">
        <v>12</v>
      </c>
      <c r="O3" s="169" t="s">
        <v>13</v>
      </c>
      <c r="P3" s="169" t="s">
        <v>180</v>
      </c>
      <c r="Q3" s="173" t="s">
        <v>14</v>
      </c>
      <c r="R3" s="169" t="s">
        <v>15</v>
      </c>
      <c r="S3" s="169" t="s">
        <v>16</v>
      </c>
      <c r="T3" s="169" t="s">
        <v>17</v>
      </c>
      <c r="U3" s="174" t="s">
        <v>19</v>
      </c>
      <c r="V3" s="169" t="s">
        <v>20</v>
      </c>
      <c r="W3" s="169" t="s">
        <v>21</v>
      </c>
      <c r="X3" s="170"/>
      <c r="Y3" s="353"/>
      <c r="Z3" s="169" t="s">
        <v>24</v>
      </c>
      <c r="AA3" s="169" t="s">
        <v>25</v>
      </c>
      <c r="AB3" s="169" t="s">
        <v>26</v>
      </c>
      <c r="AC3" s="169" t="s">
        <v>21</v>
      </c>
      <c r="AD3" s="169" t="s">
        <v>27</v>
      </c>
      <c r="AE3" s="169" t="s">
        <v>28</v>
      </c>
      <c r="AF3" s="169" t="s">
        <v>29</v>
      </c>
      <c r="AG3" s="169" t="s">
        <v>104</v>
      </c>
      <c r="AH3" s="169" t="s">
        <v>105</v>
      </c>
      <c r="AI3" s="169" t="s">
        <v>106</v>
      </c>
      <c r="AJ3" s="169" t="s">
        <v>107</v>
      </c>
      <c r="AK3" s="169" t="s">
        <v>3</v>
      </c>
      <c r="AL3" s="169" t="s">
        <v>31</v>
      </c>
      <c r="AM3" s="169" t="s">
        <v>116</v>
      </c>
      <c r="AN3" s="169" t="s">
        <v>32</v>
      </c>
      <c r="AO3" s="173" t="s">
        <v>33</v>
      </c>
      <c r="AP3" s="169" t="s">
        <v>36</v>
      </c>
      <c r="AQ3" s="169" t="s">
        <v>115</v>
      </c>
      <c r="AR3" s="169" t="s">
        <v>37</v>
      </c>
      <c r="AS3" s="169" t="s">
        <v>149</v>
      </c>
      <c r="AT3" s="169" t="s">
        <v>231</v>
      </c>
      <c r="AU3" s="169" t="s">
        <v>232</v>
      </c>
      <c r="AV3" s="169" t="s">
        <v>40</v>
      </c>
      <c r="AW3" s="169" t="s">
        <v>150</v>
      </c>
      <c r="AX3" s="169" t="s">
        <v>45</v>
      </c>
      <c r="AY3" s="169" t="s">
        <v>41</v>
      </c>
      <c r="AZ3" s="169" t="s">
        <v>42</v>
      </c>
      <c r="BA3" s="169" t="s">
        <v>43</v>
      </c>
      <c r="BB3" s="174" t="s">
        <v>333</v>
      </c>
      <c r="BC3" s="169" t="s">
        <v>46</v>
      </c>
      <c r="BD3" s="175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84" customFormat="1" ht="25.15" customHeight="1">
      <c r="B4" s="184">
        <v>541.5</v>
      </c>
      <c r="C4" s="184">
        <f>B4*15%</f>
        <v>81.23</v>
      </c>
      <c r="D4" s="184">
        <f>B4*1%</f>
        <v>5.42</v>
      </c>
      <c r="E4" s="184">
        <f>B4*2%</f>
        <v>10.83</v>
      </c>
      <c r="F4" s="184">
        <f>B4*3%</f>
        <v>16.25</v>
      </c>
      <c r="G4" s="184">
        <v>1804.53</v>
      </c>
      <c r="H4" s="184">
        <v>68.33</v>
      </c>
      <c r="I4" s="184">
        <f>SUM(J4:Q4)</f>
        <v>433.15</v>
      </c>
      <c r="J4" s="184">
        <v>264.33</v>
      </c>
      <c r="K4" s="184">
        <v>153.82</v>
      </c>
      <c r="L4" s="184">
        <v>15</v>
      </c>
      <c r="U4" s="185">
        <f>IF(X4&gt;2800,2800*15%,X4*15%)</f>
        <v>264.68</v>
      </c>
      <c r="V4" s="185">
        <f>IF(X4&gt;2800,2800*1%,X4*1%)</f>
        <v>17.649999999999999</v>
      </c>
      <c r="W4" s="185">
        <f>IF(X4&gt;2800,2800*3%,X4*3%)</f>
        <v>52.94</v>
      </c>
      <c r="X4" s="184">
        <f>G4+H4+I4-B4</f>
        <v>1764.51</v>
      </c>
      <c r="Y4" s="184">
        <f>C4+D4+E4+F4+G4+H4+I4+U4+V4+W4</f>
        <v>2755.01</v>
      </c>
      <c r="Z4" s="184">
        <f>B4*15%</f>
        <v>81.23</v>
      </c>
      <c r="AA4" s="184">
        <f>B4*1%</f>
        <v>5.42</v>
      </c>
      <c r="AB4" s="184">
        <f>B4*2%</f>
        <v>10.83</v>
      </c>
      <c r="AC4" s="184">
        <f>B4*3%</f>
        <v>16.25</v>
      </c>
      <c r="AD4" s="184">
        <f>B4*10%</f>
        <v>54.15</v>
      </c>
      <c r="AE4" s="184">
        <f>B4*3%</f>
        <v>16.25</v>
      </c>
      <c r="AF4" s="184">
        <f>B4*1%</f>
        <v>5.42</v>
      </c>
      <c r="AG4" s="184">
        <f>IF(X4&gt;2800,2800*15%,X4*15%)</f>
        <v>264.68</v>
      </c>
      <c r="AH4" s="184">
        <f>IF(X4&gt;2800,2800*1%,X4*1%)</f>
        <v>17.649999999999999</v>
      </c>
      <c r="AI4" s="184">
        <f>IF(X4&gt;2800,2800*3%,X4*3%)</f>
        <v>52.94</v>
      </c>
      <c r="AJ4" s="184">
        <f>IF(X4&gt;2800,2800*10%,X4*10%)</f>
        <v>176.45</v>
      </c>
      <c r="AK4" s="184">
        <f>IF(X4&gt;2800,2800*1%,X4*1%)</f>
        <v>17.649999999999999</v>
      </c>
      <c r="AQ4" s="184">
        <v>9.33</v>
      </c>
      <c r="AR4" s="184">
        <v>12.95</v>
      </c>
      <c r="AX4" s="184">
        <v>25.09</v>
      </c>
      <c r="AZ4" s="184">
        <v>47.34</v>
      </c>
      <c r="BB4" s="186"/>
      <c r="BD4" s="187"/>
      <c r="BE4" s="184">
        <f>SUM(Z4:BD4)</f>
        <v>813.63</v>
      </c>
      <c r="BF4" s="184">
        <f>AVERAGE(Y4-BE4)</f>
        <v>1941.38</v>
      </c>
      <c r="BG4" s="184" t="s">
        <v>174</v>
      </c>
      <c r="BH4" s="188" t="s">
        <v>289</v>
      </c>
      <c r="BJ4" s="189" t="s">
        <v>354</v>
      </c>
      <c r="BL4" s="190" t="s">
        <v>421</v>
      </c>
    </row>
    <row r="5" spans="1:64" s="184" customFormat="1" ht="25.15" customHeight="1">
      <c r="B5" s="184">
        <v>566.89</v>
      </c>
      <c r="C5" s="184">
        <f t="shared" ref="C5:C9" si="0">B5*15%</f>
        <v>85.03</v>
      </c>
      <c r="D5" s="184">
        <f t="shared" ref="D5:D8" si="1">B5*1%</f>
        <v>5.67</v>
      </c>
      <c r="E5" s="184">
        <f t="shared" ref="E5:E9" si="2">B5*2%</f>
        <v>11.34</v>
      </c>
      <c r="F5" s="184">
        <f t="shared" ref="F5:F9" si="3">B5*3%</f>
        <v>17.010000000000002</v>
      </c>
      <c r="G5" s="184">
        <v>1775.96</v>
      </c>
      <c r="H5" s="184">
        <v>72.36</v>
      </c>
      <c r="I5" s="184">
        <f t="shared" ref="I5:I9" si="4">SUM(J5:Q5)</f>
        <v>452.76</v>
      </c>
      <c r="J5" s="184">
        <v>273.18</v>
      </c>
      <c r="K5" s="184">
        <v>164.58</v>
      </c>
      <c r="L5" s="184">
        <v>15</v>
      </c>
      <c r="U5" s="185">
        <f t="shared" ref="U5:U9" si="5">IF(X5&gt;2800,2800*15%,X5*15%)</f>
        <v>260.13</v>
      </c>
      <c r="V5" s="185">
        <f t="shared" ref="V5:V9" si="6">IF(X5&gt;2800,2800*1%,X5*1%)</f>
        <v>17.34</v>
      </c>
      <c r="W5" s="185">
        <f t="shared" ref="W5:W9" si="7">IF(X5&gt;2800,2800*3%,X5*3%)</f>
        <v>52.03</v>
      </c>
      <c r="X5" s="184">
        <f t="shared" ref="X5:X9" si="8">G5+H5+I5-B5</f>
        <v>1734.19</v>
      </c>
      <c r="Y5" s="184">
        <f t="shared" ref="Y5:Y9" si="9">C5+D5+E5+F5+G5+H5+I5+U5+V5+W5</f>
        <v>2749.63</v>
      </c>
      <c r="Z5" s="184">
        <f t="shared" ref="Z5:Z9" si="10">B5*15%</f>
        <v>85.03</v>
      </c>
      <c r="AA5" s="184">
        <f t="shared" ref="AA5:AA9" si="11">B5*1%</f>
        <v>5.67</v>
      </c>
      <c r="AB5" s="184">
        <f t="shared" ref="AB5:AB9" si="12">B5*2%</f>
        <v>11.34</v>
      </c>
      <c r="AC5" s="184">
        <f t="shared" ref="AC5:AC9" si="13">B5*3%</f>
        <v>17.010000000000002</v>
      </c>
      <c r="AD5" s="184">
        <f t="shared" ref="AD5:AD9" si="14">B5*10%</f>
        <v>56.69</v>
      </c>
      <c r="AE5" s="184">
        <f t="shared" ref="AE5:AE9" si="15">B5*3%</f>
        <v>17.010000000000002</v>
      </c>
      <c r="AF5" s="184">
        <f t="shared" ref="AF5:AF9" si="16">B5*1%</f>
        <v>5.67</v>
      </c>
      <c r="AG5" s="184">
        <f t="shared" ref="AG5:AG9" si="17">IF(X5&gt;2800,2800*15%,X5*15%)</f>
        <v>260.13</v>
      </c>
      <c r="AH5" s="184">
        <f t="shared" ref="AH5:AH9" si="18">IF(X5&gt;2800,2800*1%,X5*1%)</f>
        <v>17.34</v>
      </c>
      <c r="AI5" s="184">
        <f t="shared" ref="AI5:AI9" si="19">IF(X5&gt;2800,2800*3%,X5*3%)</f>
        <v>52.03</v>
      </c>
      <c r="AJ5" s="184">
        <f t="shared" ref="AJ5:AJ9" si="20">IF(X5&gt;2800,2800*10%,X5*10%)</f>
        <v>173.42</v>
      </c>
      <c r="AK5" s="184">
        <f t="shared" ref="AK5:AK9" si="21">IF(X5&gt;2800,2800*1%,X5*1%)</f>
        <v>17.34</v>
      </c>
      <c r="AL5" s="184">
        <v>9</v>
      </c>
      <c r="AQ5" s="184">
        <v>9.91</v>
      </c>
      <c r="AR5" s="184">
        <v>13.3</v>
      </c>
      <c r="BB5" s="186"/>
      <c r="BC5" s="184">
        <v>1</v>
      </c>
      <c r="BD5" s="187"/>
      <c r="BE5" s="184">
        <f t="shared" ref="BE5:BE9" si="22">SUM(Z5:BD5)</f>
        <v>751.89</v>
      </c>
      <c r="BF5" s="184">
        <f t="shared" ref="BF5:BF9" si="23">AVERAGE(Y5-BE5)</f>
        <v>1997.74</v>
      </c>
      <c r="BG5" s="184" t="s">
        <v>175</v>
      </c>
      <c r="BH5" s="188" t="s">
        <v>334</v>
      </c>
      <c r="BJ5" s="189" t="s">
        <v>355</v>
      </c>
      <c r="BL5" s="190" t="s">
        <v>421</v>
      </c>
    </row>
    <row r="6" spans="1:64" s="184" customFormat="1" ht="25.15" customHeight="1">
      <c r="B6" s="184">
        <v>940.25</v>
      </c>
      <c r="C6" s="184">
        <f t="shared" si="0"/>
        <v>141.04</v>
      </c>
      <c r="D6" s="184">
        <f t="shared" si="1"/>
        <v>9.4</v>
      </c>
      <c r="E6" s="184">
        <f t="shared" si="2"/>
        <v>18.809999999999999</v>
      </c>
      <c r="F6" s="184">
        <f t="shared" si="3"/>
        <v>28.21</v>
      </c>
      <c r="G6" s="184">
        <v>2595.6</v>
      </c>
      <c r="H6" s="184">
        <v>124.28</v>
      </c>
      <c r="I6" s="184">
        <f t="shared" si="4"/>
        <v>741.04</v>
      </c>
      <c r="J6" s="184">
        <v>531.11</v>
      </c>
      <c r="K6" s="184">
        <v>194.93</v>
      </c>
      <c r="L6" s="184">
        <v>15</v>
      </c>
      <c r="U6" s="185">
        <f t="shared" si="5"/>
        <v>378.1</v>
      </c>
      <c r="V6" s="185">
        <f t="shared" si="6"/>
        <v>25.21</v>
      </c>
      <c r="W6" s="185">
        <f t="shared" si="7"/>
        <v>75.62</v>
      </c>
      <c r="X6" s="184">
        <f t="shared" si="8"/>
        <v>2520.67</v>
      </c>
      <c r="Y6" s="184">
        <f t="shared" si="9"/>
        <v>4137.3100000000004</v>
      </c>
      <c r="Z6" s="184">
        <f t="shared" si="10"/>
        <v>141.04</v>
      </c>
      <c r="AA6" s="184">
        <f t="shared" si="11"/>
        <v>9.4</v>
      </c>
      <c r="AB6" s="184">
        <f t="shared" si="12"/>
        <v>18.809999999999999</v>
      </c>
      <c r="AC6" s="184">
        <f t="shared" si="13"/>
        <v>28.21</v>
      </c>
      <c r="AD6" s="184">
        <f t="shared" si="14"/>
        <v>94.03</v>
      </c>
      <c r="AE6" s="184">
        <f t="shared" si="15"/>
        <v>28.21</v>
      </c>
      <c r="AF6" s="184">
        <f t="shared" si="16"/>
        <v>9.4</v>
      </c>
      <c r="AG6" s="184">
        <f t="shared" si="17"/>
        <v>378.1</v>
      </c>
      <c r="AH6" s="184">
        <f t="shared" si="18"/>
        <v>25.21</v>
      </c>
      <c r="AI6" s="184">
        <f t="shared" si="19"/>
        <v>75.62</v>
      </c>
      <c r="AJ6" s="184">
        <f t="shared" si="20"/>
        <v>252.07</v>
      </c>
      <c r="AK6" s="184">
        <f t="shared" si="21"/>
        <v>25.21</v>
      </c>
      <c r="AQ6" s="184">
        <v>21.7</v>
      </c>
      <c r="AR6" s="184">
        <v>20.2</v>
      </c>
      <c r="BB6" s="186"/>
      <c r="BD6" s="187"/>
      <c r="BE6" s="184">
        <f t="shared" si="22"/>
        <v>1127.21</v>
      </c>
      <c r="BF6" s="184">
        <f t="shared" si="23"/>
        <v>3010.1</v>
      </c>
      <c r="BG6" s="184" t="s">
        <v>176</v>
      </c>
      <c r="BH6" s="188" t="s">
        <v>290</v>
      </c>
      <c r="BJ6" s="189" t="s">
        <v>356</v>
      </c>
      <c r="BL6" s="190" t="s">
        <v>427</v>
      </c>
    </row>
    <row r="7" spans="1:64" s="184" customFormat="1" ht="25.15" customHeight="1">
      <c r="B7" s="184">
        <v>326.35000000000002</v>
      </c>
      <c r="C7" s="184">
        <f t="shared" si="0"/>
        <v>48.95</v>
      </c>
      <c r="D7" s="184">
        <f t="shared" si="1"/>
        <v>3.26</v>
      </c>
      <c r="E7" s="184">
        <f t="shared" si="2"/>
        <v>6.53</v>
      </c>
      <c r="F7" s="184">
        <f t="shared" si="3"/>
        <v>9.7899999999999991</v>
      </c>
      <c r="G7" s="184">
        <v>1226.3</v>
      </c>
      <c r="H7" s="184">
        <v>31.38</v>
      </c>
      <c r="I7" s="184">
        <f t="shared" si="4"/>
        <v>420</v>
      </c>
      <c r="J7" s="184">
        <v>172.2</v>
      </c>
      <c r="K7" s="184">
        <v>73.8</v>
      </c>
      <c r="L7" s="184">
        <v>19.2</v>
      </c>
      <c r="N7" s="184">
        <v>14.4</v>
      </c>
      <c r="P7" s="184">
        <v>126</v>
      </c>
      <c r="Q7" s="184">
        <v>14.4</v>
      </c>
      <c r="U7" s="185">
        <f t="shared" si="5"/>
        <v>202.7</v>
      </c>
      <c r="V7" s="185">
        <f t="shared" si="6"/>
        <v>13.51</v>
      </c>
      <c r="W7" s="185">
        <f t="shared" si="7"/>
        <v>40.54</v>
      </c>
      <c r="X7" s="184">
        <f t="shared" si="8"/>
        <v>1351.33</v>
      </c>
      <c r="Y7" s="184">
        <f t="shared" si="9"/>
        <v>2002.96</v>
      </c>
      <c r="Z7" s="184">
        <f t="shared" si="10"/>
        <v>48.95</v>
      </c>
      <c r="AA7" s="184">
        <f t="shared" si="11"/>
        <v>3.26</v>
      </c>
      <c r="AB7" s="184">
        <f t="shared" si="12"/>
        <v>6.53</v>
      </c>
      <c r="AC7" s="184">
        <f t="shared" si="13"/>
        <v>9.7899999999999991</v>
      </c>
      <c r="AD7" s="184">
        <f t="shared" si="14"/>
        <v>32.64</v>
      </c>
      <c r="AE7" s="184">
        <f t="shared" si="15"/>
        <v>9.7899999999999991</v>
      </c>
      <c r="AF7" s="184">
        <f t="shared" si="16"/>
        <v>3.26</v>
      </c>
      <c r="AG7" s="184">
        <f t="shared" si="17"/>
        <v>202.7</v>
      </c>
      <c r="AH7" s="184">
        <f t="shared" si="18"/>
        <v>13.51</v>
      </c>
      <c r="AI7" s="184">
        <f t="shared" si="19"/>
        <v>40.54</v>
      </c>
      <c r="AJ7" s="184">
        <f t="shared" si="20"/>
        <v>135.13</v>
      </c>
      <c r="AK7" s="184">
        <f t="shared" si="21"/>
        <v>13.51</v>
      </c>
      <c r="AQ7" s="184">
        <v>4</v>
      </c>
      <c r="AR7" s="184">
        <v>9.85</v>
      </c>
      <c r="BB7" s="186"/>
      <c r="BD7" s="187"/>
      <c r="BE7" s="184">
        <f t="shared" si="22"/>
        <v>533.46</v>
      </c>
      <c r="BF7" s="184">
        <f t="shared" si="23"/>
        <v>1469.5</v>
      </c>
      <c r="BG7" s="184" t="s">
        <v>177</v>
      </c>
      <c r="BH7" s="188" t="s">
        <v>291</v>
      </c>
      <c r="BJ7" s="189" t="s">
        <v>357</v>
      </c>
      <c r="BL7" s="190" t="s">
        <v>422</v>
      </c>
    </row>
    <row r="8" spans="1:64" s="184" customFormat="1" ht="25.15" customHeight="1">
      <c r="B8" s="184">
        <v>558.5</v>
      </c>
      <c r="C8" s="184">
        <f t="shared" si="0"/>
        <v>83.78</v>
      </c>
      <c r="D8" s="184">
        <f t="shared" si="1"/>
        <v>5.59</v>
      </c>
      <c r="E8" s="184">
        <f t="shared" si="2"/>
        <v>11.17</v>
      </c>
      <c r="F8" s="184">
        <f t="shared" si="3"/>
        <v>16.760000000000002</v>
      </c>
      <c r="G8" s="184">
        <v>1755.07</v>
      </c>
      <c r="H8" s="184">
        <v>70.66</v>
      </c>
      <c r="I8" s="184">
        <f t="shared" si="4"/>
        <v>446.27</v>
      </c>
      <c r="J8" s="184">
        <v>266.55</v>
      </c>
      <c r="K8" s="184">
        <v>164.72</v>
      </c>
      <c r="L8" s="184">
        <v>15</v>
      </c>
      <c r="U8" s="185">
        <f t="shared" si="5"/>
        <v>257.02999999999997</v>
      </c>
      <c r="V8" s="185">
        <f t="shared" si="6"/>
        <v>17.14</v>
      </c>
      <c r="W8" s="185">
        <f t="shared" si="7"/>
        <v>51.41</v>
      </c>
      <c r="X8" s="184">
        <f t="shared" si="8"/>
        <v>1713.5</v>
      </c>
      <c r="Y8" s="184">
        <f t="shared" si="9"/>
        <v>2714.88</v>
      </c>
      <c r="Z8" s="184">
        <f t="shared" si="10"/>
        <v>83.78</v>
      </c>
      <c r="AA8" s="184">
        <f t="shared" si="11"/>
        <v>5.59</v>
      </c>
      <c r="AB8" s="184">
        <f t="shared" si="12"/>
        <v>11.17</v>
      </c>
      <c r="AC8" s="184">
        <f t="shared" si="13"/>
        <v>16.760000000000002</v>
      </c>
      <c r="AD8" s="184">
        <f t="shared" si="14"/>
        <v>55.85</v>
      </c>
      <c r="AE8" s="184">
        <f t="shared" si="15"/>
        <v>16.760000000000002</v>
      </c>
      <c r="AF8" s="184">
        <f t="shared" si="16"/>
        <v>5.59</v>
      </c>
      <c r="AG8" s="184">
        <f t="shared" si="17"/>
        <v>257.02999999999997</v>
      </c>
      <c r="AH8" s="184">
        <f t="shared" si="18"/>
        <v>17.14</v>
      </c>
      <c r="AI8" s="184">
        <f t="shared" si="19"/>
        <v>51.41</v>
      </c>
      <c r="AJ8" s="184">
        <f t="shared" si="20"/>
        <v>171.35</v>
      </c>
      <c r="AK8" s="184">
        <f t="shared" si="21"/>
        <v>17.14</v>
      </c>
      <c r="AQ8" s="184">
        <v>9.7100000000000009</v>
      </c>
      <c r="AR8" s="184">
        <v>13.15</v>
      </c>
      <c r="AY8" s="184">
        <v>2</v>
      </c>
      <c r="BB8" s="186"/>
      <c r="BD8" s="187"/>
      <c r="BE8" s="184">
        <f t="shared" si="22"/>
        <v>734.43</v>
      </c>
      <c r="BF8" s="184">
        <f t="shared" si="23"/>
        <v>1980.45</v>
      </c>
      <c r="BG8" s="184" t="s">
        <v>178</v>
      </c>
      <c r="BH8" s="188" t="s">
        <v>292</v>
      </c>
      <c r="BJ8" s="189" t="s">
        <v>358</v>
      </c>
      <c r="BL8" s="190" t="s">
        <v>423</v>
      </c>
    </row>
    <row r="9" spans="1:64" s="184" customFormat="1" ht="25.15" customHeight="1">
      <c r="B9" s="184">
        <v>545.04999999999995</v>
      </c>
      <c r="C9" s="184">
        <f t="shared" si="0"/>
        <v>81.760000000000005</v>
      </c>
      <c r="D9" s="184">
        <f>B9*1%</f>
        <v>5.45</v>
      </c>
      <c r="E9" s="184">
        <f t="shared" si="2"/>
        <v>10.9</v>
      </c>
      <c r="F9" s="184">
        <f t="shared" si="3"/>
        <v>16.350000000000001</v>
      </c>
      <c r="G9" s="184">
        <v>1724.62</v>
      </c>
      <c r="H9" s="184">
        <v>69.760000000000005</v>
      </c>
      <c r="I9" s="184">
        <f t="shared" si="4"/>
        <v>435.88</v>
      </c>
      <c r="J9" s="184">
        <v>264.45</v>
      </c>
      <c r="K9" s="184">
        <v>156.43</v>
      </c>
      <c r="L9" s="184">
        <v>15</v>
      </c>
      <c r="U9" s="185">
        <f t="shared" si="5"/>
        <v>252.78</v>
      </c>
      <c r="V9" s="185">
        <f t="shared" si="6"/>
        <v>16.850000000000001</v>
      </c>
      <c r="W9" s="185">
        <f t="shared" si="7"/>
        <v>50.56</v>
      </c>
      <c r="X9" s="184">
        <f t="shared" si="8"/>
        <v>1685.21</v>
      </c>
      <c r="Y9" s="184">
        <f t="shared" si="9"/>
        <v>2664.91</v>
      </c>
      <c r="Z9" s="184">
        <f t="shared" si="10"/>
        <v>81.760000000000005</v>
      </c>
      <c r="AA9" s="184">
        <f t="shared" si="11"/>
        <v>5.45</v>
      </c>
      <c r="AB9" s="184">
        <f t="shared" si="12"/>
        <v>10.9</v>
      </c>
      <c r="AC9" s="184">
        <f t="shared" si="13"/>
        <v>16.350000000000001</v>
      </c>
      <c r="AD9" s="184">
        <f t="shared" si="14"/>
        <v>54.51</v>
      </c>
      <c r="AE9" s="184">
        <f t="shared" si="15"/>
        <v>16.350000000000001</v>
      </c>
      <c r="AF9" s="184">
        <f t="shared" si="16"/>
        <v>5.45</v>
      </c>
      <c r="AG9" s="184">
        <f t="shared" si="17"/>
        <v>252.78</v>
      </c>
      <c r="AH9" s="184">
        <f t="shared" si="18"/>
        <v>16.850000000000001</v>
      </c>
      <c r="AI9" s="184">
        <f t="shared" si="19"/>
        <v>50.56</v>
      </c>
      <c r="AJ9" s="184">
        <f t="shared" si="20"/>
        <v>168.52</v>
      </c>
      <c r="AK9" s="184">
        <f t="shared" si="21"/>
        <v>16.850000000000001</v>
      </c>
      <c r="AL9" s="184">
        <v>32.020000000000003</v>
      </c>
      <c r="AQ9" s="184">
        <v>13.27</v>
      </c>
      <c r="AR9" s="184">
        <v>12.7</v>
      </c>
      <c r="BB9" s="186"/>
      <c r="BD9" s="187"/>
      <c r="BE9" s="184">
        <f t="shared" si="22"/>
        <v>754.32</v>
      </c>
      <c r="BF9" s="184">
        <f t="shared" si="23"/>
        <v>1910.59</v>
      </c>
      <c r="BG9" s="184" t="s">
        <v>179</v>
      </c>
      <c r="BH9" s="188" t="s">
        <v>292</v>
      </c>
      <c r="BJ9" s="189" t="s">
        <v>359</v>
      </c>
      <c r="BL9" s="190" t="s">
        <v>423</v>
      </c>
    </row>
    <row r="10" spans="1:64" s="191" customFormat="1" ht="25.15" customHeight="1">
      <c r="B10" s="191">
        <f>SUM(B4:B9)</f>
        <v>3478.54</v>
      </c>
      <c r="C10" s="191">
        <f t="shared" ref="C10:BF10" si="24">SUM(C4:C9)</f>
        <v>521.79</v>
      </c>
      <c r="D10" s="191">
        <f t="shared" si="24"/>
        <v>34.79</v>
      </c>
      <c r="E10" s="191">
        <f t="shared" si="24"/>
        <v>69.58</v>
      </c>
      <c r="F10" s="191">
        <f t="shared" si="24"/>
        <v>104.37</v>
      </c>
      <c r="G10" s="191">
        <f t="shared" si="24"/>
        <v>10882.08</v>
      </c>
      <c r="H10" s="191">
        <f t="shared" si="24"/>
        <v>436.77</v>
      </c>
      <c r="I10" s="191">
        <f t="shared" si="24"/>
        <v>2929.1</v>
      </c>
      <c r="J10" s="191">
        <f t="shared" si="24"/>
        <v>1771.82</v>
      </c>
      <c r="K10" s="191">
        <f t="shared" si="24"/>
        <v>908.28</v>
      </c>
      <c r="L10" s="191">
        <f t="shared" si="24"/>
        <v>94.2</v>
      </c>
      <c r="M10" s="191">
        <f t="shared" si="24"/>
        <v>0</v>
      </c>
      <c r="N10" s="191">
        <f t="shared" si="24"/>
        <v>14.4</v>
      </c>
      <c r="O10" s="191">
        <f t="shared" si="24"/>
        <v>0</v>
      </c>
      <c r="P10" s="191">
        <f t="shared" si="24"/>
        <v>126</v>
      </c>
      <c r="Q10" s="191">
        <f t="shared" si="24"/>
        <v>14.4</v>
      </c>
      <c r="R10" s="191">
        <f t="shared" si="24"/>
        <v>0</v>
      </c>
      <c r="S10" s="191">
        <f t="shared" si="24"/>
        <v>0</v>
      </c>
      <c r="T10" s="191">
        <f t="shared" si="24"/>
        <v>0</v>
      </c>
      <c r="U10" s="191">
        <f t="shared" si="24"/>
        <v>1615.42</v>
      </c>
      <c r="V10" s="191">
        <f t="shared" si="24"/>
        <v>107.7</v>
      </c>
      <c r="W10" s="191">
        <f t="shared" si="24"/>
        <v>323.10000000000002</v>
      </c>
      <c r="X10" s="191">
        <f t="shared" si="24"/>
        <v>10769.41</v>
      </c>
      <c r="Y10" s="191">
        <f t="shared" si="24"/>
        <v>17024.7</v>
      </c>
      <c r="Z10" s="191">
        <f t="shared" si="24"/>
        <v>521.79</v>
      </c>
      <c r="AA10" s="191">
        <f t="shared" si="24"/>
        <v>34.79</v>
      </c>
      <c r="AB10" s="191">
        <f t="shared" si="24"/>
        <v>69.58</v>
      </c>
      <c r="AC10" s="191">
        <f t="shared" si="24"/>
        <v>104.37</v>
      </c>
      <c r="AD10" s="191">
        <f t="shared" si="24"/>
        <v>347.87</v>
      </c>
      <c r="AE10" s="191">
        <f t="shared" si="24"/>
        <v>104.37</v>
      </c>
      <c r="AF10" s="191">
        <f t="shared" si="24"/>
        <v>34.79</v>
      </c>
      <c r="AG10" s="191">
        <f t="shared" si="24"/>
        <v>1615.42</v>
      </c>
      <c r="AH10" s="191">
        <f t="shared" si="24"/>
        <v>107.7</v>
      </c>
      <c r="AI10" s="191">
        <f t="shared" si="24"/>
        <v>323.10000000000002</v>
      </c>
      <c r="AJ10" s="191">
        <f t="shared" si="24"/>
        <v>1076.94</v>
      </c>
      <c r="AK10" s="191">
        <f t="shared" si="24"/>
        <v>107.7</v>
      </c>
      <c r="AL10" s="191">
        <f t="shared" si="24"/>
        <v>41.02</v>
      </c>
      <c r="AM10" s="191">
        <f t="shared" si="24"/>
        <v>0</v>
      </c>
      <c r="AN10" s="191">
        <f t="shared" si="24"/>
        <v>0</v>
      </c>
      <c r="AO10" s="191">
        <f t="shared" si="24"/>
        <v>0</v>
      </c>
      <c r="AP10" s="191">
        <f t="shared" si="24"/>
        <v>0</v>
      </c>
      <c r="AQ10" s="191">
        <f t="shared" si="24"/>
        <v>67.92</v>
      </c>
      <c r="AR10" s="191">
        <f t="shared" si="24"/>
        <v>82.15</v>
      </c>
      <c r="AS10" s="191">
        <f t="shared" si="24"/>
        <v>0</v>
      </c>
      <c r="AT10" s="191">
        <f t="shared" si="24"/>
        <v>0</v>
      </c>
      <c r="AU10" s="191">
        <f t="shared" si="24"/>
        <v>0</v>
      </c>
      <c r="AV10" s="191">
        <f t="shared" si="24"/>
        <v>0</v>
      </c>
      <c r="AW10" s="191">
        <f t="shared" si="24"/>
        <v>0</v>
      </c>
      <c r="AX10" s="191">
        <f t="shared" si="24"/>
        <v>25.09</v>
      </c>
      <c r="AY10" s="191">
        <f t="shared" si="24"/>
        <v>2</v>
      </c>
      <c r="AZ10" s="191">
        <f t="shared" si="24"/>
        <v>47.34</v>
      </c>
      <c r="BA10" s="191">
        <f t="shared" si="24"/>
        <v>0</v>
      </c>
      <c r="BB10" s="191">
        <f t="shared" si="24"/>
        <v>0</v>
      </c>
      <c r="BC10" s="191">
        <f t="shared" si="24"/>
        <v>1</v>
      </c>
      <c r="BD10" s="191">
        <f t="shared" si="24"/>
        <v>0</v>
      </c>
      <c r="BE10" s="191">
        <f t="shared" si="24"/>
        <v>4714.9399999999996</v>
      </c>
      <c r="BF10" s="191">
        <f t="shared" si="24"/>
        <v>12309.76</v>
      </c>
    </row>
  </sheetData>
  <mergeCells count="20">
    <mergeCell ref="BG1:BG3"/>
    <mergeCell ref="BF1:BF3"/>
    <mergeCell ref="B1:T1"/>
    <mergeCell ref="U1:X1"/>
    <mergeCell ref="Y1:Y3"/>
    <mergeCell ref="Z1:BD1"/>
    <mergeCell ref="BE1:BE3"/>
    <mergeCell ref="B2:F2"/>
    <mergeCell ref="G2:I2"/>
    <mergeCell ref="J2:T2"/>
    <mergeCell ref="U2:W2"/>
    <mergeCell ref="Z2:AF2"/>
    <mergeCell ref="AG2:AK2"/>
    <mergeCell ref="AL2:AR2"/>
    <mergeCell ref="AV2:BB2"/>
    <mergeCell ref="BH1:BH3"/>
    <mergeCell ref="BI1:BI3"/>
    <mergeCell ref="BJ1:BJ3"/>
    <mergeCell ref="BK1:BK3"/>
    <mergeCell ref="BL1:BL3"/>
  </mergeCells>
  <pageMargins left="0.70866141732283472" right="0.70866141732283472" top="0.74803149606299213" bottom="0.74803149606299213" header="0.31496062992125984" footer="0.31496062992125984"/>
  <pageSetup paperSize="9" scale="86" pageOrder="overThenDown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L11"/>
  <sheetViews>
    <sheetView rightToLeft="1" topLeftCell="B1" workbookViewId="0">
      <selection activeCell="BE11" sqref="BE11:BF11"/>
    </sheetView>
  </sheetViews>
  <sheetFormatPr defaultRowHeight="15"/>
  <cols>
    <col min="1" max="1" width="4.140625" hidden="1" customWidth="1"/>
    <col min="2" max="12" width="9.140625" customWidth="1"/>
    <col min="13" max="13" width="6.7109375" customWidth="1"/>
    <col min="14" max="14" width="7.7109375" customWidth="1"/>
    <col min="15" max="20" width="6.7109375" customWidth="1"/>
    <col min="21" max="37" width="9.140625" customWidth="1"/>
    <col min="38" max="42" width="6.7109375" customWidth="1"/>
    <col min="43" max="44" width="9.140625" customWidth="1"/>
    <col min="45" max="47" width="6.7109375" customWidth="1"/>
    <col min="48" max="48" width="9.140625" customWidth="1"/>
    <col min="49" max="49" width="6.7109375" customWidth="1"/>
    <col min="50" max="50" width="9.140625" customWidth="1"/>
    <col min="51" max="56" width="6.7109375" customWidth="1"/>
    <col min="57" max="58" width="9.140625" customWidth="1"/>
    <col min="59" max="59" width="17.42578125" customWidth="1"/>
    <col min="60" max="60" width="26.85546875" customWidth="1"/>
  </cols>
  <sheetData>
    <row r="1" spans="1:64" s="4" customFormat="1" ht="18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404"/>
      <c r="V1" s="405"/>
      <c r="W1" s="405"/>
      <c r="X1" s="406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7.5" customHeight="1">
      <c r="A2" s="8"/>
      <c r="B2" s="354" t="s">
        <v>0</v>
      </c>
      <c r="C2" s="354"/>
      <c r="D2" s="354"/>
      <c r="E2" s="354"/>
      <c r="F2" s="354"/>
      <c r="G2" s="413" t="s">
        <v>6</v>
      </c>
      <c r="H2" s="414"/>
      <c r="I2" s="415"/>
      <c r="J2" s="407" t="s">
        <v>110</v>
      </c>
      <c r="K2" s="408"/>
      <c r="L2" s="408"/>
      <c r="M2" s="408"/>
      <c r="N2" s="408"/>
      <c r="O2" s="408"/>
      <c r="P2" s="408"/>
      <c r="Q2" s="408"/>
      <c r="R2" s="408"/>
      <c r="S2" s="408"/>
      <c r="T2" s="409"/>
      <c r="U2" s="413" t="s">
        <v>18</v>
      </c>
      <c r="V2" s="414"/>
      <c r="W2" s="415"/>
      <c r="X2" s="170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172"/>
      <c r="AT2" s="197"/>
      <c r="AU2" s="197"/>
      <c r="AV2" s="410" t="s">
        <v>39</v>
      </c>
      <c r="AW2" s="411"/>
      <c r="AX2" s="411"/>
      <c r="AY2" s="411"/>
      <c r="AZ2" s="411"/>
      <c r="BA2" s="411"/>
      <c r="BB2" s="412"/>
      <c r="BC2" s="172"/>
      <c r="BD2" s="111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1.75" customHeight="1">
      <c r="A3" s="172"/>
      <c r="B3" s="173" t="s">
        <v>1</v>
      </c>
      <c r="C3" s="169" t="s">
        <v>2</v>
      </c>
      <c r="D3" s="169" t="s">
        <v>3</v>
      </c>
      <c r="E3" s="169" t="s">
        <v>4</v>
      </c>
      <c r="F3" s="169" t="s">
        <v>5</v>
      </c>
      <c r="G3" s="169" t="s">
        <v>7</v>
      </c>
      <c r="H3" s="169" t="s">
        <v>109</v>
      </c>
      <c r="I3" s="169" t="s">
        <v>108</v>
      </c>
      <c r="J3" s="173" t="s">
        <v>8</v>
      </c>
      <c r="K3" s="173" t="s">
        <v>9</v>
      </c>
      <c r="L3" s="173" t="s">
        <v>10</v>
      </c>
      <c r="M3" s="169" t="s">
        <v>11</v>
      </c>
      <c r="N3" s="169" t="s">
        <v>12</v>
      </c>
      <c r="O3" s="169" t="s">
        <v>13</v>
      </c>
      <c r="P3" s="169" t="s">
        <v>180</v>
      </c>
      <c r="Q3" s="173" t="s">
        <v>14</v>
      </c>
      <c r="R3" s="169" t="s">
        <v>15</v>
      </c>
      <c r="S3" s="169" t="s">
        <v>16</v>
      </c>
      <c r="T3" s="169" t="s">
        <v>17</v>
      </c>
      <c r="U3" s="174" t="s">
        <v>19</v>
      </c>
      <c r="V3" s="169" t="s">
        <v>20</v>
      </c>
      <c r="W3" s="169" t="s">
        <v>21</v>
      </c>
      <c r="X3" s="170"/>
      <c r="Y3" s="353"/>
      <c r="Z3" s="169" t="s">
        <v>24</v>
      </c>
      <c r="AA3" s="169" t="s">
        <v>25</v>
      </c>
      <c r="AB3" s="169" t="s">
        <v>26</v>
      </c>
      <c r="AC3" s="169" t="s">
        <v>21</v>
      </c>
      <c r="AD3" s="169" t="s">
        <v>27</v>
      </c>
      <c r="AE3" s="169" t="s">
        <v>28</v>
      </c>
      <c r="AF3" s="169" t="s">
        <v>29</v>
      </c>
      <c r="AG3" s="169" t="s">
        <v>104</v>
      </c>
      <c r="AH3" s="169" t="s">
        <v>105</v>
      </c>
      <c r="AI3" s="169" t="s">
        <v>106</v>
      </c>
      <c r="AJ3" s="169" t="s">
        <v>107</v>
      </c>
      <c r="AK3" s="169" t="s">
        <v>3</v>
      </c>
      <c r="AL3" s="169" t="s">
        <v>31</v>
      </c>
      <c r="AM3" s="169" t="s">
        <v>116</v>
      </c>
      <c r="AN3" s="169" t="s">
        <v>32</v>
      </c>
      <c r="AO3" s="173" t="s">
        <v>33</v>
      </c>
      <c r="AP3" s="169" t="s">
        <v>36</v>
      </c>
      <c r="AQ3" s="169" t="s">
        <v>115</v>
      </c>
      <c r="AR3" s="169" t="s">
        <v>37</v>
      </c>
      <c r="AS3" s="169" t="s">
        <v>149</v>
      </c>
      <c r="AT3" s="169" t="s">
        <v>231</v>
      </c>
      <c r="AU3" s="169" t="s">
        <v>232</v>
      </c>
      <c r="AV3" s="169" t="s">
        <v>40</v>
      </c>
      <c r="AW3" s="169" t="s">
        <v>150</v>
      </c>
      <c r="AX3" s="169" t="s">
        <v>45</v>
      </c>
      <c r="AY3" s="169" t="s">
        <v>41</v>
      </c>
      <c r="AZ3" s="169" t="s">
        <v>42</v>
      </c>
      <c r="BA3" s="169" t="s">
        <v>43</v>
      </c>
      <c r="BB3" s="174" t="s">
        <v>333</v>
      </c>
      <c r="BC3" s="169" t="s">
        <v>46</v>
      </c>
      <c r="BD3" s="175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92" customFormat="1" ht="25.15" customHeight="1">
      <c r="B4" s="193">
        <v>453.32</v>
      </c>
      <c r="C4" s="190">
        <f>B4*15%</f>
        <v>68</v>
      </c>
      <c r="D4" s="190">
        <f>B4*1%</f>
        <v>4.53</v>
      </c>
      <c r="E4" s="190">
        <f>B4*2%</f>
        <v>9.07</v>
      </c>
      <c r="F4" s="190">
        <f>B4*3%</f>
        <v>13.6</v>
      </c>
      <c r="G4" s="193">
        <v>1554.72</v>
      </c>
      <c r="H4" s="193">
        <v>54.66</v>
      </c>
      <c r="I4" s="190">
        <f>SUM(J4:Q4)</f>
        <v>365.14</v>
      </c>
      <c r="J4" s="193">
        <v>223.68</v>
      </c>
      <c r="K4" s="193">
        <v>126.46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228.18</v>
      </c>
      <c r="V4" s="190">
        <f>IF(X4&gt;2800,2800*1%,X4*1%)</f>
        <v>15.21</v>
      </c>
      <c r="W4" s="190">
        <f>IF(X4&gt;2800,2800*3%,X4*3%)</f>
        <v>45.64</v>
      </c>
      <c r="X4" s="190">
        <f>G4+H4+I4-B4</f>
        <v>1521.2</v>
      </c>
      <c r="Y4" s="190">
        <f>C4+D4+E4+F4+G4+H4+I4+U4+V4+W4</f>
        <v>2358.75</v>
      </c>
      <c r="Z4" s="190">
        <f>B4*15%</f>
        <v>68</v>
      </c>
      <c r="AA4" s="190">
        <f>B4*1%</f>
        <v>4.53</v>
      </c>
      <c r="AB4" s="190">
        <f>B4*2%</f>
        <v>9.07</v>
      </c>
      <c r="AC4" s="190">
        <f>B4*3%</f>
        <v>13.6</v>
      </c>
      <c r="AD4" s="190">
        <f>B4*10%</f>
        <v>45.33</v>
      </c>
      <c r="AE4" s="190">
        <f>B4*3%</f>
        <v>13.6</v>
      </c>
      <c r="AF4" s="190">
        <f>B4*1%</f>
        <v>4.53</v>
      </c>
      <c r="AG4" s="190">
        <f>IF(X4&gt;2800,2800*15%,X4*15%)</f>
        <v>228.18</v>
      </c>
      <c r="AH4" s="190">
        <f>IF(X4&gt;2800,2800*1%,X4*1%)</f>
        <v>15.21</v>
      </c>
      <c r="AI4" s="190">
        <f>IF(X4&gt;2800,2800*3%,X4*3%)</f>
        <v>45.64</v>
      </c>
      <c r="AJ4" s="190">
        <f>IF(X4&gt;2800,2800*10%,X4*10%)</f>
        <v>152.12</v>
      </c>
      <c r="AK4" s="190">
        <f>IF(X4&gt;2800,2800*1%,X4*1%)</f>
        <v>15.21</v>
      </c>
      <c r="AL4" s="193"/>
      <c r="AM4" s="193"/>
      <c r="AN4" s="193"/>
      <c r="AO4" s="193"/>
      <c r="AP4" s="193"/>
      <c r="AQ4" s="193">
        <v>6.62</v>
      </c>
      <c r="AR4" s="193">
        <v>11.5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633.14</v>
      </c>
      <c r="BF4" s="190">
        <f>AVERAGE(Y4-BE4)</f>
        <v>1725.61</v>
      </c>
      <c r="BG4" s="192" t="s">
        <v>181</v>
      </c>
      <c r="BH4" s="192" t="s">
        <v>294</v>
      </c>
      <c r="BJ4" s="189" t="s">
        <v>360</v>
      </c>
      <c r="BL4" s="193" t="s">
        <v>434</v>
      </c>
    </row>
    <row r="5" spans="1:64" s="192" customFormat="1" ht="25.15" customHeight="1">
      <c r="B5" s="193">
        <v>282.95</v>
      </c>
      <c r="C5" s="190">
        <f t="shared" ref="C5:C10" si="0">B5*15%</f>
        <v>42.44</v>
      </c>
      <c r="D5" s="190">
        <f t="shared" ref="D5:D10" si="1">B5*1%</f>
        <v>2.83</v>
      </c>
      <c r="E5" s="190">
        <f t="shared" ref="E5:E10" si="2">B5*2%</f>
        <v>5.66</v>
      </c>
      <c r="F5" s="190">
        <f t="shared" ref="F5:F10" si="3">B5*3%</f>
        <v>8.49</v>
      </c>
      <c r="G5" s="193">
        <v>1058.54</v>
      </c>
      <c r="H5" s="193">
        <v>4.7</v>
      </c>
      <c r="I5" s="190">
        <f t="shared" ref="I5:I9" si="4">SUM(J5:Q5)</f>
        <v>224.5</v>
      </c>
      <c r="J5" s="193">
        <v>145.94999999999999</v>
      </c>
      <c r="K5" s="193">
        <v>68.55</v>
      </c>
      <c r="L5" s="193">
        <v>10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10" si="5">IF(X5&gt;2800,2800*15%,X5*15%)</f>
        <v>150.72</v>
      </c>
      <c r="V5" s="190">
        <f t="shared" ref="V5:V10" si="6">IF(X5&gt;2800,2800*1%,X5*1%)</f>
        <v>10.050000000000001</v>
      </c>
      <c r="W5" s="190">
        <f t="shared" ref="W5:W10" si="7">IF(X5&gt;2800,2800*3%,X5*3%)</f>
        <v>30.14</v>
      </c>
      <c r="X5" s="190">
        <f t="shared" ref="X5:X10" si="8">G5+H5+I5-B5</f>
        <v>1004.79</v>
      </c>
      <c r="Y5" s="190">
        <f t="shared" ref="Y5:Y10" si="9">C5+D5+E5+F5+G5+H5+I5+U5+V5+W5</f>
        <v>1538.07</v>
      </c>
      <c r="Z5" s="190">
        <f t="shared" ref="Z5:Z10" si="10">B5*15%</f>
        <v>42.44</v>
      </c>
      <c r="AA5" s="190">
        <f t="shared" ref="AA5:AA10" si="11">B5*1%</f>
        <v>2.83</v>
      </c>
      <c r="AB5" s="190">
        <f t="shared" ref="AB5:AB10" si="12">B5*2%</f>
        <v>5.66</v>
      </c>
      <c r="AC5" s="190">
        <f t="shared" ref="AC5:AC10" si="13">B5*3%</f>
        <v>8.49</v>
      </c>
      <c r="AD5" s="190">
        <f t="shared" ref="AD5:AD10" si="14">B5*10%</f>
        <v>28.3</v>
      </c>
      <c r="AE5" s="190">
        <f t="shared" ref="AE5:AE10" si="15">B5*3%</f>
        <v>8.49</v>
      </c>
      <c r="AF5" s="190">
        <f t="shared" ref="AF5:AF10" si="16">B5*1%</f>
        <v>2.83</v>
      </c>
      <c r="AG5" s="190">
        <f t="shared" ref="AG5:AG10" si="17">IF(X5&gt;2800,2800*15%,X5*15%)</f>
        <v>150.72</v>
      </c>
      <c r="AH5" s="190">
        <f t="shared" ref="AH5:AH10" si="18">IF(X5&gt;2800,2800*1%,X5*1%)</f>
        <v>10.050000000000001</v>
      </c>
      <c r="AI5" s="190">
        <f t="shared" ref="AI5:AI10" si="19">IF(X5&gt;2800,2800*3%,X5*3%)</f>
        <v>30.14</v>
      </c>
      <c r="AJ5" s="190">
        <f t="shared" ref="AJ5:AJ10" si="20">IF(X5&gt;2800,2800*10%,X5*10%)</f>
        <v>100.48</v>
      </c>
      <c r="AK5" s="190">
        <f t="shared" ref="AK5:AK10" si="21">IF(X5&gt;2800,2800*1%,X5*1%)</f>
        <v>10.050000000000001</v>
      </c>
      <c r="AL5" s="193"/>
      <c r="AM5" s="193"/>
      <c r="AN5" s="193"/>
      <c r="AO5" s="193"/>
      <c r="AP5" s="193"/>
      <c r="AQ5" s="193"/>
      <c r="AR5" s="193">
        <v>7.6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10" si="22">SUM(Z5:BD5)</f>
        <v>408.08</v>
      </c>
      <c r="BF5" s="190">
        <f t="shared" ref="BF5:BF10" si="23">AVERAGE(Y5-BE5)</f>
        <v>1129.99</v>
      </c>
      <c r="BG5" s="192" t="s">
        <v>182</v>
      </c>
      <c r="BH5" s="192" t="s">
        <v>295</v>
      </c>
      <c r="BJ5" s="189" t="s">
        <v>361</v>
      </c>
      <c r="BL5" s="193" t="s">
        <v>435</v>
      </c>
    </row>
    <row r="6" spans="1:64" s="192" customFormat="1" ht="25.15" customHeight="1">
      <c r="B6" s="193">
        <v>322.45999999999998</v>
      </c>
      <c r="C6" s="190">
        <f t="shared" si="0"/>
        <v>48.37</v>
      </c>
      <c r="D6" s="190">
        <f t="shared" si="1"/>
        <v>3.22</v>
      </c>
      <c r="E6" s="190">
        <f t="shared" si="2"/>
        <v>6.45</v>
      </c>
      <c r="F6" s="190">
        <f t="shared" si="3"/>
        <v>9.67</v>
      </c>
      <c r="G6" s="193">
        <v>1244.55</v>
      </c>
      <c r="H6" s="193">
        <v>10.19</v>
      </c>
      <c r="I6" s="190">
        <f t="shared" si="4"/>
        <v>266.60000000000002</v>
      </c>
      <c r="J6" s="193">
        <v>172.2</v>
      </c>
      <c r="K6" s="193">
        <v>60.8</v>
      </c>
      <c r="L6" s="193">
        <v>19.2</v>
      </c>
      <c r="M6" s="193"/>
      <c r="N6" s="193">
        <v>14.4</v>
      </c>
      <c r="O6" s="193"/>
      <c r="P6" s="193"/>
      <c r="Q6" s="193"/>
      <c r="R6" s="193"/>
      <c r="S6" s="193"/>
      <c r="T6" s="193"/>
      <c r="U6" s="190">
        <f t="shared" si="5"/>
        <v>179.83</v>
      </c>
      <c r="V6" s="190">
        <f t="shared" si="6"/>
        <v>11.99</v>
      </c>
      <c r="W6" s="190">
        <f t="shared" si="7"/>
        <v>35.97</v>
      </c>
      <c r="X6" s="190">
        <f t="shared" si="8"/>
        <v>1198.8800000000001</v>
      </c>
      <c r="Y6" s="190">
        <f t="shared" si="9"/>
        <v>1816.84</v>
      </c>
      <c r="Z6" s="190">
        <f t="shared" si="10"/>
        <v>48.37</v>
      </c>
      <c r="AA6" s="190">
        <f t="shared" si="11"/>
        <v>3.22</v>
      </c>
      <c r="AB6" s="190">
        <f t="shared" si="12"/>
        <v>6.45</v>
      </c>
      <c r="AC6" s="190">
        <f t="shared" si="13"/>
        <v>9.67</v>
      </c>
      <c r="AD6" s="190">
        <f t="shared" si="14"/>
        <v>32.25</v>
      </c>
      <c r="AE6" s="190">
        <f t="shared" si="15"/>
        <v>9.67</v>
      </c>
      <c r="AF6" s="190">
        <f t="shared" si="16"/>
        <v>3.22</v>
      </c>
      <c r="AG6" s="190">
        <f t="shared" si="17"/>
        <v>179.83</v>
      </c>
      <c r="AH6" s="190">
        <f t="shared" si="18"/>
        <v>11.99</v>
      </c>
      <c r="AI6" s="190">
        <f t="shared" si="19"/>
        <v>35.97</v>
      </c>
      <c r="AJ6" s="190">
        <f t="shared" si="20"/>
        <v>119.89</v>
      </c>
      <c r="AK6" s="190">
        <f t="shared" si="21"/>
        <v>11.99</v>
      </c>
      <c r="AL6" s="193"/>
      <c r="AM6" s="193"/>
      <c r="AN6" s="193"/>
      <c r="AO6" s="193"/>
      <c r="AP6" s="193"/>
      <c r="AQ6" s="193">
        <v>1</v>
      </c>
      <c r="AR6" s="193">
        <v>9.0500000000000007</v>
      </c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0">
        <f t="shared" si="22"/>
        <v>482.57</v>
      </c>
      <c r="BF6" s="190">
        <f t="shared" si="23"/>
        <v>1334.27</v>
      </c>
      <c r="BG6" s="192" t="s">
        <v>183</v>
      </c>
      <c r="BH6" s="192" t="s">
        <v>296</v>
      </c>
      <c r="BL6" s="193" t="s">
        <v>436</v>
      </c>
    </row>
    <row r="7" spans="1:64" s="192" customFormat="1" ht="25.15" customHeight="1">
      <c r="B7" s="193">
        <v>714.48</v>
      </c>
      <c r="C7" s="190">
        <f t="shared" si="0"/>
        <v>107.17</v>
      </c>
      <c r="D7" s="190">
        <f t="shared" si="1"/>
        <v>7.14</v>
      </c>
      <c r="E7" s="190">
        <f t="shared" si="2"/>
        <v>14.29</v>
      </c>
      <c r="F7" s="190">
        <f t="shared" si="3"/>
        <v>21.43</v>
      </c>
      <c r="G7" s="193">
        <v>2078.42</v>
      </c>
      <c r="H7" s="193">
        <v>92.02</v>
      </c>
      <c r="I7" s="190">
        <f t="shared" si="4"/>
        <v>566.71</v>
      </c>
      <c r="J7" s="193">
        <v>390.02</v>
      </c>
      <c r="K7" s="193">
        <v>161.69</v>
      </c>
      <c r="L7" s="193">
        <v>15</v>
      </c>
      <c r="M7" s="193"/>
      <c r="N7" s="193"/>
      <c r="O7" s="193"/>
      <c r="P7" s="193"/>
      <c r="Q7" s="193"/>
      <c r="R7" s="193"/>
      <c r="S7" s="193"/>
      <c r="T7" s="193"/>
      <c r="U7" s="190">
        <f t="shared" si="5"/>
        <v>303.39999999999998</v>
      </c>
      <c r="V7" s="190">
        <f t="shared" si="6"/>
        <v>20.23</v>
      </c>
      <c r="W7" s="190">
        <f t="shared" si="7"/>
        <v>60.68</v>
      </c>
      <c r="X7" s="190">
        <f t="shared" si="8"/>
        <v>2022.67</v>
      </c>
      <c r="Y7" s="190">
        <f t="shared" si="9"/>
        <v>3271.49</v>
      </c>
      <c r="Z7" s="190">
        <f t="shared" si="10"/>
        <v>107.17</v>
      </c>
      <c r="AA7" s="190">
        <f t="shared" si="11"/>
        <v>7.14</v>
      </c>
      <c r="AB7" s="190">
        <f t="shared" si="12"/>
        <v>14.29</v>
      </c>
      <c r="AC7" s="190">
        <f t="shared" si="13"/>
        <v>21.43</v>
      </c>
      <c r="AD7" s="190">
        <f t="shared" si="14"/>
        <v>71.45</v>
      </c>
      <c r="AE7" s="190">
        <f t="shared" si="15"/>
        <v>21.43</v>
      </c>
      <c r="AF7" s="190">
        <f t="shared" si="16"/>
        <v>7.14</v>
      </c>
      <c r="AG7" s="190">
        <f t="shared" si="17"/>
        <v>303.39999999999998</v>
      </c>
      <c r="AH7" s="190">
        <f t="shared" si="18"/>
        <v>20.23</v>
      </c>
      <c r="AI7" s="190">
        <f t="shared" si="19"/>
        <v>60.68</v>
      </c>
      <c r="AJ7" s="190">
        <f t="shared" si="20"/>
        <v>202.27</v>
      </c>
      <c r="AK7" s="190">
        <f t="shared" si="21"/>
        <v>20.23</v>
      </c>
      <c r="AL7" s="193"/>
      <c r="AM7" s="193"/>
      <c r="AN7" s="193"/>
      <c r="AO7" s="193"/>
      <c r="AP7" s="193"/>
      <c r="AQ7" s="193">
        <v>14</v>
      </c>
      <c r="AR7" s="193">
        <v>15.9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886.76</v>
      </c>
      <c r="BF7" s="190">
        <f t="shared" si="23"/>
        <v>2384.73</v>
      </c>
      <c r="BG7" s="192" t="s">
        <v>184</v>
      </c>
      <c r="BH7" s="192" t="s">
        <v>297</v>
      </c>
      <c r="BJ7" s="189" t="s">
        <v>362</v>
      </c>
      <c r="BL7" s="193" t="s">
        <v>351</v>
      </c>
    </row>
    <row r="8" spans="1:64" s="192" customFormat="1" ht="25.15" customHeight="1">
      <c r="B8" s="193">
        <v>457.12</v>
      </c>
      <c r="C8" s="190">
        <f t="shared" si="0"/>
        <v>68.569999999999993</v>
      </c>
      <c r="D8" s="190">
        <f t="shared" si="1"/>
        <v>4.57</v>
      </c>
      <c r="E8" s="190">
        <f t="shared" si="2"/>
        <v>9.14</v>
      </c>
      <c r="F8" s="190">
        <f t="shared" si="3"/>
        <v>13.71</v>
      </c>
      <c r="G8" s="193">
        <v>1640.2</v>
      </c>
      <c r="H8" s="193">
        <v>56.5</v>
      </c>
      <c r="I8" s="190">
        <f t="shared" si="4"/>
        <v>365.99</v>
      </c>
      <c r="J8" s="193">
        <v>258.33999999999997</v>
      </c>
      <c r="K8" s="193">
        <v>92.65</v>
      </c>
      <c r="L8" s="193">
        <v>15</v>
      </c>
      <c r="M8" s="193"/>
      <c r="N8" s="193"/>
      <c r="O8" s="193"/>
      <c r="P8" s="193"/>
      <c r="Q8" s="193"/>
      <c r="R8" s="193"/>
      <c r="S8" s="193"/>
      <c r="T8" s="193"/>
      <c r="U8" s="190">
        <f t="shared" si="5"/>
        <v>240.84</v>
      </c>
      <c r="V8" s="190">
        <f t="shared" si="6"/>
        <v>16.059999999999999</v>
      </c>
      <c r="W8" s="190">
        <f t="shared" si="7"/>
        <v>48.17</v>
      </c>
      <c r="X8" s="190">
        <f t="shared" si="8"/>
        <v>1605.57</v>
      </c>
      <c r="Y8" s="190">
        <f t="shared" si="9"/>
        <v>2463.75</v>
      </c>
      <c r="Z8" s="190">
        <f t="shared" si="10"/>
        <v>68.569999999999993</v>
      </c>
      <c r="AA8" s="190">
        <f t="shared" si="11"/>
        <v>4.57</v>
      </c>
      <c r="AB8" s="190">
        <f t="shared" si="12"/>
        <v>9.14</v>
      </c>
      <c r="AC8" s="190">
        <f t="shared" si="13"/>
        <v>13.71</v>
      </c>
      <c r="AD8" s="190">
        <f t="shared" si="14"/>
        <v>45.71</v>
      </c>
      <c r="AE8" s="190">
        <f t="shared" si="15"/>
        <v>13.71</v>
      </c>
      <c r="AF8" s="190">
        <f t="shared" si="16"/>
        <v>4.57</v>
      </c>
      <c r="AG8" s="190">
        <f t="shared" si="17"/>
        <v>240.84</v>
      </c>
      <c r="AH8" s="190">
        <f t="shared" si="18"/>
        <v>16.059999999999999</v>
      </c>
      <c r="AI8" s="190">
        <f t="shared" si="19"/>
        <v>48.17</v>
      </c>
      <c r="AJ8" s="190">
        <f t="shared" si="20"/>
        <v>160.56</v>
      </c>
      <c r="AK8" s="190">
        <f t="shared" si="21"/>
        <v>16.059999999999999</v>
      </c>
      <c r="AL8" s="193"/>
      <c r="AM8" s="193"/>
      <c r="AN8" s="193"/>
      <c r="AO8" s="193"/>
      <c r="AP8" s="193"/>
      <c r="AQ8" s="193">
        <v>7.4</v>
      </c>
      <c r="AR8" s="193">
        <v>12</v>
      </c>
      <c r="AS8" s="193"/>
      <c r="AT8" s="193"/>
      <c r="AU8" s="193"/>
      <c r="AV8" s="193"/>
      <c r="AW8" s="193"/>
      <c r="AX8" s="193">
        <v>21.17</v>
      </c>
      <c r="AY8" s="193"/>
      <c r="AZ8" s="193"/>
      <c r="BA8" s="193"/>
      <c r="BB8" s="193"/>
      <c r="BC8" s="193"/>
      <c r="BD8" s="193"/>
      <c r="BE8" s="190">
        <f t="shared" si="22"/>
        <v>682.24</v>
      </c>
      <c r="BF8" s="190">
        <f t="shared" si="23"/>
        <v>1781.51</v>
      </c>
      <c r="BG8" s="192" t="s">
        <v>185</v>
      </c>
      <c r="BH8" s="192" t="s">
        <v>298</v>
      </c>
      <c r="BL8" s="193" t="s">
        <v>351</v>
      </c>
    </row>
    <row r="9" spans="1:64" s="192" customFormat="1" ht="25.15" customHeight="1">
      <c r="B9" s="193">
        <v>454.59</v>
      </c>
      <c r="C9" s="190">
        <f t="shared" si="0"/>
        <v>68.19</v>
      </c>
      <c r="D9" s="190">
        <f t="shared" si="1"/>
        <v>4.55</v>
      </c>
      <c r="E9" s="190">
        <f t="shared" si="2"/>
        <v>9.09</v>
      </c>
      <c r="F9" s="190">
        <f t="shared" si="3"/>
        <v>13.64</v>
      </c>
      <c r="G9" s="193">
        <v>1556.26</v>
      </c>
      <c r="H9" s="193">
        <v>54.56</v>
      </c>
      <c r="I9" s="190">
        <f t="shared" si="4"/>
        <v>364.04</v>
      </c>
      <c r="J9" s="193">
        <v>222.51</v>
      </c>
      <c r="K9" s="193">
        <v>126.53</v>
      </c>
      <c r="L9" s="193">
        <v>15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228.04</v>
      </c>
      <c r="V9" s="190">
        <f t="shared" si="6"/>
        <v>15.2</v>
      </c>
      <c r="W9" s="190">
        <f t="shared" si="7"/>
        <v>45.61</v>
      </c>
      <c r="X9" s="190">
        <f t="shared" si="8"/>
        <v>1520.27</v>
      </c>
      <c r="Y9" s="190">
        <f t="shared" si="9"/>
        <v>2359.1799999999998</v>
      </c>
      <c r="Z9" s="190">
        <f t="shared" si="10"/>
        <v>68.19</v>
      </c>
      <c r="AA9" s="190">
        <f t="shared" si="11"/>
        <v>4.55</v>
      </c>
      <c r="AB9" s="190">
        <f t="shared" si="12"/>
        <v>9.09</v>
      </c>
      <c r="AC9" s="190">
        <f t="shared" si="13"/>
        <v>13.64</v>
      </c>
      <c r="AD9" s="190">
        <f t="shared" si="14"/>
        <v>45.46</v>
      </c>
      <c r="AE9" s="190">
        <f t="shared" si="15"/>
        <v>13.64</v>
      </c>
      <c r="AF9" s="190">
        <f t="shared" si="16"/>
        <v>4.55</v>
      </c>
      <c r="AG9" s="190">
        <f t="shared" si="17"/>
        <v>228.04</v>
      </c>
      <c r="AH9" s="190">
        <f t="shared" si="18"/>
        <v>15.2</v>
      </c>
      <c r="AI9" s="190">
        <f t="shared" si="19"/>
        <v>45.61</v>
      </c>
      <c r="AJ9" s="190">
        <f t="shared" si="20"/>
        <v>152.03</v>
      </c>
      <c r="AK9" s="190">
        <f t="shared" si="21"/>
        <v>15.2</v>
      </c>
      <c r="AL9" s="193"/>
      <c r="AM9" s="193"/>
      <c r="AN9" s="193"/>
      <c r="AO9" s="193"/>
      <c r="AP9" s="193"/>
      <c r="AQ9" s="193">
        <v>6.53</v>
      </c>
      <c r="AR9" s="193">
        <v>11.45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2"/>
        <v>633.17999999999995</v>
      </c>
      <c r="BF9" s="190">
        <f t="shared" si="23"/>
        <v>1726</v>
      </c>
      <c r="BG9" s="192" t="s">
        <v>186</v>
      </c>
      <c r="BH9" s="192" t="s">
        <v>299</v>
      </c>
      <c r="BL9" s="193" t="s">
        <v>423</v>
      </c>
    </row>
    <row r="10" spans="1:64" s="192" customFormat="1" ht="25.15" customHeight="1">
      <c r="B10" s="193">
        <v>658.48</v>
      </c>
      <c r="C10" s="190">
        <f t="shared" si="0"/>
        <v>98.77</v>
      </c>
      <c r="D10" s="190">
        <f t="shared" si="1"/>
        <v>6.58</v>
      </c>
      <c r="E10" s="190">
        <f t="shared" si="2"/>
        <v>13.17</v>
      </c>
      <c r="F10" s="190">
        <f t="shared" si="3"/>
        <v>19.75</v>
      </c>
      <c r="G10" s="193">
        <v>2001.98</v>
      </c>
      <c r="H10" s="193">
        <v>84.96</v>
      </c>
      <c r="I10" s="190">
        <f>SUM(J10:Q10)</f>
        <v>557.74</v>
      </c>
      <c r="J10" s="193">
        <v>315.66000000000003</v>
      </c>
      <c r="K10" s="193">
        <v>193.08</v>
      </c>
      <c r="L10" s="193">
        <v>28</v>
      </c>
      <c r="M10" s="193"/>
      <c r="N10" s="193">
        <v>21</v>
      </c>
      <c r="O10" s="193"/>
      <c r="P10" s="193"/>
      <c r="Q10" s="193"/>
      <c r="R10" s="193"/>
      <c r="S10" s="193"/>
      <c r="T10" s="193"/>
      <c r="U10" s="190">
        <f t="shared" si="5"/>
        <v>297.93</v>
      </c>
      <c r="V10" s="190">
        <f t="shared" si="6"/>
        <v>19.86</v>
      </c>
      <c r="W10" s="190">
        <f t="shared" si="7"/>
        <v>59.59</v>
      </c>
      <c r="X10" s="190">
        <f t="shared" si="8"/>
        <v>1986.2</v>
      </c>
      <c r="Y10" s="190">
        <f t="shared" si="9"/>
        <v>3160.33</v>
      </c>
      <c r="Z10" s="190">
        <f t="shared" si="10"/>
        <v>98.77</v>
      </c>
      <c r="AA10" s="190">
        <f t="shared" si="11"/>
        <v>6.58</v>
      </c>
      <c r="AB10" s="190">
        <f t="shared" si="12"/>
        <v>13.17</v>
      </c>
      <c r="AC10" s="190">
        <f t="shared" si="13"/>
        <v>19.75</v>
      </c>
      <c r="AD10" s="190">
        <f t="shared" si="14"/>
        <v>65.849999999999994</v>
      </c>
      <c r="AE10" s="190">
        <f t="shared" si="15"/>
        <v>19.75</v>
      </c>
      <c r="AF10" s="190">
        <f t="shared" si="16"/>
        <v>6.58</v>
      </c>
      <c r="AG10" s="190">
        <f t="shared" si="17"/>
        <v>297.93</v>
      </c>
      <c r="AH10" s="190">
        <f t="shared" si="18"/>
        <v>19.86</v>
      </c>
      <c r="AI10" s="190">
        <f t="shared" si="19"/>
        <v>59.59</v>
      </c>
      <c r="AJ10" s="190">
        <f t="shared" si="20"/>
        <v>198.62</v>
      </c>
      <c r="AK10" s="190">
        <f t="shared" si="21"/>
        <v>19.86</v>
      </c>
      <c r="AL10" s="193">
        <v>14.8</v>
      </c>
      <c r="AM10" s="193"/>
      <c r="AN10" s="193"/>
      <c r="AO10" s="193"/>
      <c r="AP10" s="193"/>
      <c r="AQ10" s="193">
        <v>13.55</v>
      </c>
      <c r="AR10" s="193">
        <v>15.25</v>
      </c>
      <c r="AS10" s="193"/>
      <c r="AT10" s="193"/>
      <c r="AU10" s="193"/>
      <c r="AV10" s="193">
        <v>7.1</v>
      </c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2"/>
        <v>877.01</v>
      </c>
      <c r="BF10" s="190">
        <f t="shared" si="23"/>
        <v>2283.3200000000002</v>
      </c>
      <c r="BG10" s="192" t="s">
        <v>208</v>
      </c>
      <c r="BH10" s="192" t="s">
        <v>297</v>
      </c>
      <c r="BL10" s="193" t="s">
        <v>428</v>
      </c>
    </row>
    <row r="11" spans="1:64" s="194" customFormat="1" ht="25.15" customHeight="1">
      <c r="B11" s="195">
        <f>SUM(B4:B10)</f>
        <v>3343.4</v>
      </c>
      <c r="C11" s="195">
        <f t="shared" ref="C11:BF11" si="24">SUM(C4:C10)</f>
        <v>501.51</v>
      </c>
      <c r="D11" s="195">
        <f t="shared" si="24"/>
        <v>33.42</v>
      </c>
      <c r="E11" s="195">
        <f t="shared" si="24"/>
        <v>66.87</v>
      </c>
      <c r="F11" s="195">
        <f t="shared" si="24"/>
        <v>100.29</v>
      </c>
      <c r="G11" s="195">
        <f t="shared" si="24"/>
        <v>11134.67</v>
      </c>
      <c r="H11" s="195">
        <f t="shared" si="24"/>
        <v>357.59</v>
      </c>
      <c r="I11" s="195">
        <f t="shared" si="24"/>
        <v>2710.72</v>
      </c>
      <c r="J11" s="195">
        <f t="shared" si="24"/>
        <v>1728.36</v>
      </c>
      <c r="K11" s="195">
        <f t="shared" si="24"/>
        <v>829.76</v>
      </c>
      <c r="L11" s="195">
        <f t="shared" si="24"/>
        <v>117.2</v>
      </c>
      <c r="M11" s="195">
        <f t="shared" si="24"/>
        <v>0</v>
      </c>
      <c r="N11" s="195">
        <f t="shared" si="24"/>
        <v>35.4</v>
      </c>
      <c r="O11" s="195">
        <f t="shared" si="24"/>
        <v>0</v>
      </c>
      <c r="P11" s="195">
        <f t="shared" si="24"/>
        <v>0</v>
      </c>
      <c r="Q11" s="195">
        <f t="shared" si="24"/>
        <v>0</v>
      </c>
      <c r="R11" s="195">
        <f t="shared" si="24"/>
        <v>0</v>
      </c>
      <c r="S11" s="195">
        <f t="shared" si="24"/>
        <v>0</v>
      </c>
      <c r="T11" s="195">
        <f t="shared" si="24"/>
        <v>0</v>
      </c>
      <c r="U11" s="195">
        <f t="shared" si="24"/>
        <v>1628.94</v>
      </c>
      <c r="V11" s="195">
        <f t="shared" si="24"/>
        <v>108.6</v>
      </c>
      <c r="W11" s="195">
        <f t="shared" si="24"/>
        <v>325.8</v>
      </c>
      <c r="X11" s="195">
        <f t="shared" si="24"/>
        <v>10859.58</v>
      </c>
      <c r="Y11" s="195">
        <f t="shared" si="24"/>
        <v>16968.41</v>
      </c>
      <c r="Z11" s="195">
        <f t="shared" si="24"/>
        <v>501.51</v>
      </c>
      <c r="AA11" s="195">
        <f t="shared" si="24"/>
        <v>33.42</v>
      </c>
      <c r="AB11" s="195">
        <f t="shared" si="24"/>
        <v>66.87</v>
      </c>
      <c r="AC11" s="195">
        <f t="shared" si="24"/>
        <v>100.29</v>
      </c>
      <c r="AD11" s="195">
        <f t="shared" si="24"/>
        <v>334.35</v>
      </c>
      <c r="AE11" s="195">
        <f t="shared" si="24"/>
        <v>100.29</v>
      </c>
      <c r="AF11" s="195">
        <f t="shared" si="24"/>
        <v>33.42</v>
      </c>
      <c r="AG11" s="195">
        <f t="shared" si="24"/>
        <v>1628.94</v>
      </c>
      <c r="AH11" s="195">
        <f t="shared" si="24"/>
        <v>108.6</v>
      </c>
      <c r="AI11" s="195">
        <f t="shared" si="24"/>
        <v>325.8</v>
      </c>
      <c r="AJ11" s="195">
        <f t="shared" si="24"/>
        <v>1085.97</v>
      </c>
      <c r="AK11" s="195">
        <f t="shared" si="24"/>
        <v>108.6</v>
      </c>
      <c r="AL11" s="195">
        <f t="shared" si="24"/>
        <v>14.8</v>
      </c>
      <c r="AM11" s="195">
        <f t="shared" si="24"/>
        <v>0</v>
      </c>
      <c r="AN11" s="195">
        <f t="shared" si="24"/>
        <v>0</v>
      </c>
      <c r="AO11" s="195">
        <f t="shared" si="24"/>
        <v>0</v>
      </c>
      <c r="AP11" s="195">
        <f t="shared" si="24"/>
        <v>0</v>
      </c>
      <c r="AQ11" s="195">
        <f t="shared" si="24"/>
        <v>49.1</v>
      </c>
      <c r="AR11" s="195">
        <f t="shared" si="24"/>
        <v>82.75</v>
      </c>
      <c r="AS11" s="195">
        <f t="shared" si="24"/>
        <v>0</v>
      </c>
      <c r="AT11" s="195">
        <f t="shared" si="24"/>
        <v>0</v>
      </c>
      <c r="AU11" s="195">
        <f t="shared" si="24"/>
        <v>0</v>
      </c>
      <c r="AV11" s="195">
        <f t="shared" si="24"/>
        <v>7.1</v>
      </c>
      <c r="AW11" s="195">
        <f t="shared" si="24"/>
        <v>0</v>
      </c>
      <c r="AX11" s="195">
        <f t="shared" si="24"/>
        <v>21.17</v>
      </c>
      <c r="AY11" s="195">
        <f t="shared" si="24"/>
        <v>0</v>
      </c>
      <c r="AZ11" s="195">
        <f t="shared" si="24"/>
        <v>0</v>
      </c>
      <c r="BA11" s="195">
        <f t="shared" si="24"/>
        <v>0</v>
      </c>
      <c r="BB11" s="195">
        <f t="shared" si="24"/>
        <v>0</v>
      </c>
      <c r="BC11" s="195">
        <f t="shared" si="24"/>
        <v>0</v>
      </c>
      <c r="BD11" s="195">
        <f t="shared" si="24"/>
        <v>0</v>
      </c>
      <c r="BE11" s="195">
        <f t="shared" si="24"/>
        <v>4602.9799999999996</v>
      </c>
      <c r="BF11" s="195">
        <f t="shared" si="24"/>
        <v>12365.43</v>
      </c>
    </row>
  </sheetData>
  <mergeCells count="20">
    <mergeCell ref="BG1:BG3"/>
    <mergeCell ref="BF1:BF3"/>
    <mergeCell ref="B1:T1"/>
    <mergeCell ref="U1:X1"/>
    <mergeCell ref="Y1:Y3"/>
    <mergeCell ref="Z1:BD1"/>
    <mergeCell ref="BE1:BE3"/>
    <mergeCell ref="B2:F2"/>
    <mergeCell ref="G2:I2"/>
    <mergeCell ref="J2:T2"/>
    <mergeCell ref="U2:W2"/>
    <mergeCell ref="Z2:AF2"/>
    <mergeCell ref="AG2:AK2"/>
    <mergeCell ref="AL2:AR2"/>
    <mergeCell ref="AV2:BB2"/>
    <mergeCell ref="BH1:BH3"/>
    <mergeCell ref="BI1:BI3"/>
    <mergeCell ref="BJ1:BJ3"/>
    <mergeCell ref="BK1:BK3"/>
    <mergeCell ref="BL1:BL3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L12"/>
  <sheetViews>
    <sheetView rightToLeft="1" topLeftCell="AU1" workbookViewId="0">
      <selection activeCell="BC8" sqref="BC8"/>
    </sheetView>
  </sheetViews>
  <sheetFormatPr defaultRowHeight="15"/>
  <cols>
    <col min="1" max="1" width="0.140625" customWidth="1"/>
    <col min="2" max="11" width="9.140625" customWidth="1"/>
    <col min="12" max="20" width="6.7109375" customWidth="1"/>
    <col min="21" max="23" width="9.140625" customWidth="1"/>
    <col min="24" max="25" width="9.5703125" customWidth="1"/>
    <col min="26" max="38" width="9.140625" customWidth="1"/>
    <col min="39" max="42" width="6.7109375" customWidth="1"/>
    <col min="43" max="44" width="7.7109375" customWidth="1"/>
    <col min="45" max="56" width="6.7109375" customWidth="1"/>
    <col min="57" max="57" width="9.140625" customWidth="1"/>
    <col min="58" max="58" width="10.140625" customWidth="1"/>
    <col min="59" max="59" width="20.5703125" customWidth="1"/>
    <col min="60" max="60" width="18.7109375" customWidth="1"/>
  </cols>
  <sheetData>
    <row r="1" spans="1:64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416" t="s">
        <v>111</v>
      </c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  <c r="AZ1" s="417"/>
      <c r="BA1" s="417"/>
      <c r="BB1" s="417"/>
      <c r="BC1" s="417"/>
      <c r="BD1" s="418"/>
      <c r="BE1" s="353" t="s">
        <v>117</v>
      </c>
      <c r="BF1" s="357" t="s">
        <v>48</v>
      </c>
      <c r="BG1" s="398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40.5" customHeight="1">
      <c r="A2" s="8"/>
      <c r="B2" s="357" t="s">
        <v>0</v>
      </c>
      <c r="C2" s="357"/>
      <c r="D2" s="357"/>
      <c r="E2" s="357"/>
      <c r="F2" s="357"/>
      <c r="G2" s="109" t="s">
        <v>6</v>
      </c>
      <c r="H2" s="109"/>
      <c r="I2" s="72"/>
      <c r="J2" s="413" t="s">
        <v>110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0" t="s">
        <v>335</v>
      </c>
      <c r="V2" s="411"/>
      <c r="W2" s="412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172"/>
      <c r="AT2" s="172"/>
      <c r="AU2" s="172"/>
      <c r="AV2" s="354" t="s">
        <v>39</v>
      </c>
      <c r="AW2" s="354"/>
      <c r="AX2" s="354"/>
      <c r="AY2" s="354"/>
      <c r="AZ2" s="354"/>
      <c r="BA2" s="354"/>
      <c r="BB2" s="354"/>
      <c r="BC2" s="172"/>
      <c r="BD2" s="172"/>
      <c r="BE2" s="353"/>
      <c r="BF2" s="357"/>
      <c r="BG2" s="399"/>
      <c r="BH2" s="399"/>
      <c r="BI2" s="353"/>
      <c r="BJ2" s="353"/>
      <c r="BK2" s="353"/>
      <c r="BL2" s="402"/>
    </row>
    <row r="3" spans="1:64" s="4" customFormat="1" ht="65.25" customHeight="1">
      <c r="A3" s="172"/>
      <c r="B3" s="173" t="s">
        <v>1</v>
      </c>
      <c r="C3" s="169" t="s">
        <v>2</v>
      </c>
      <c r="D3" s="169" t="s">
        <v>3</v>
      </c>
      <c r="E3" s="169" t="s">
        <v>4</v>
      </c>
      <c r="F3" s="169" t="s">
        <v>5</v>
      </c>
      <c r="G3" s="169" t="s">
        <v>7</v>
      </c>
      <c r="H3" s="169" t="s">
        <v>109</v>
      </c>
      <c r="I3" s="169" t="s">
        <v>108</v>
      </c>
      <c r="J3" s="173" t="s">
        <v>8</v>
      </c>
      <c r="K3" s="173" t="s">
        <v>9</v>
      </c>
      <c r="L3" s="173" t="s">
        <v>10</v>
      </c>
      <c r="M3" s="169" t="s">
        <v>11</v>
      </c>
      <c r="N3" s="169" t="s">
        <v>12</v>
      </c>
      <c r="O3" s="169" t="s">
        <v>13</v>
      </c>
      <c r="P3" s="169" t="s">
        <v>180</v>
      </c>
      <c r="Q3" s="169" t="s">
        <v>14</v>
      </c>
      <c r="R3" s="169" t="s">
        <v>15</v>
      </c>
      <c r="S3" s="169" t="s">
        <v>16</v>
      </c>
      <c r="T3" s="169" t="s">
        <v>17</v>
      </c>
      <c r="U3" s="169" t="s">
        <v>19</v>
      </c>
      <c r="V3" s="169" t="s">
        <v>20</v>
      </c>
      <c r="W3" s="169" t="s">
        <v>21</v>
      </c>
      <c r="X3" s="400"/>
      <c r="Y3" s="353"/>
      <c r="Z3" s="169" t="s">
        <v>24</v>
      </c>
      <c r="AA3" s="169" t="s">
        <v>25</v>
      </c>
      <c r="AB3" s="169" t="s">
        <v>26</v>
      </c>
      <c r="AC3" s="169" t="s">
        <v>21</v>
      </c>
      <c r="AD3" s="169" t="s">
        <v>27</v>
      </c>
      <c r="AE3" s="169" t="s">
        <v>28</v>
      </c>
      <c r="AF3" s="169" t="s">
        <v>29</v>
      </c>
      <c r="AG3" s="169" t="s">
        <v>104</v>
      </c>
      <c r="AH3" s="169" t="s">
        <v>105</v>
      </c>
      <c r="AI3" s="169" t="s">
        <v>106</v>
      </c>
      <c r="AJ3" s="169" t="s">
        <v>107</v>
      </c>
      <c r="AK3" s="169" t="s">
        <v>3</v>
      </c>
      <c r="AL3" s="169" t="s">
        <v>31</v>
      </c>
      <c r="AM3" s="169" t="s">
        <v>116</v>
      </c>
      <c r="AN3" s="169" t="s">
        <v>32</v>
      </c>
      <c r="AO3" s="173" t="s">
        <v>33</v>
      </c>
      <c r="AP3" s="169" t="s">
        <v>36</v>
      </c>
      <c r="AQ3" s="169" t="s">
        <v>115</v>
      </c>
      <c r="AR3" s="169" t="s">
        <v>37</v>
      </c>
      <c r="AS3" s="169" t="s">
        <v>149</v>
      </c>
      <c r="AT3" s="169" t="s">
        <v>231</v>
      </c>
      <c r="AU3" s="169" t="s">
        <v>232</v>
      </c>
      <c r="AV3" s="169" t="s">
        <v>40</v>
      </c>
      <c r="AW3" s="169" t="s">
        <v>150</v>
      </c>
      <c r="AX3" s="169" t="s">
        <v>45</v>
      </c>
      <c r="AY3" s="169" t="s">
        <v>41</v>
      </c>
      <c r="AZ3" s="169" t="s">
        <v>42</v>
      </c>
      <c r="BA3" s="169" t="s">
        <v>43</v>
      </c>
      <c r="BB3" s="169" t="s">
        <v>44</v>
      </c>
      <c r="BC3" s="169" t="s">
        <v>46</v>
      </c>
      <c r="BD3" s="169" t="s">
        <v>47</v>
      </c>
      <c r="BE3" s="353"/>
      <c r="BF3" s="357"/>
      <c r="BG3" s="400"/>
      <c r="BH3" s="400"/>
      <c r="BI3" s="353"/>
      <c r="BJ3" s="353"/>
      <c r="BK3" s="353"/>
      <c r="BL3" s="403"/>
    </row>
    <row r="4" spans="1:64" s="192" customFormat="1" ht="25.15" customHeight="1">
      <c r="B4" s="193">
        <v>535.80999999999995</v>
      </c>
      <c r="C4" s="190">
        <f>B4*15%</f>
        <v>80.37</v>
      </c>
      <c r="D4" s="190">
        <f>B4*1%</f>
        <v>5.36</v>
      </c>
      <c r="E4" s="190">
        <f>B4*2%</f>
        <v>10.72</v>
      </c>
      <c r="F4" s="190">
        <f>B4*3%</f>
        <v>16.07</v>
      </c>
      <c r="G4" s="193">
        <v>1701.34</v>
      </c>
      <c r="H4" s="193">
        <v>68.87</v>
      </c>
      <c r="I4" s="193">
        <f>SUM(J4:Q4)</f>
        <v>468.74</v>
      </c>
      <c r="J4" s="193">
        <v>263.10000000000002</v>
      </c>
      <c r="K4" s="193">
        <v>190.64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255.47</v>
      </c>
      <c r="V4" s="190">
        <f>IF(X4&gt;2800,2800*1%,X4*1%)</f>
        <v>17.03</v>
      </c>
      <c r="W4" s="190">
        <f>IF(X4&gt;2800,2800*3%,X4*3%)</f>
        <v>51.09</v>
      </c>
      <c r="X4" s="193">
        <f>G4+H4+I4-B4</f>
        <v>1703.14</v>
      </c>
      <c r="Y4" s="190">
        <f>C4+D4+E4+F4+G4+H4+I4+U4+V4+W4</f>
        <v>2675.06</v>
      </c>
      <c r="Z4" s="190">
        <f>B4*15%</f>
        <v>80.37</v>
      </c>
      <c r="AA4" s="190">
        <f>B4*1%</f>
        <v>5.36</v>
      </c>
      <c r="AB4" s="190">
        <f>B4*2%</f>
        <v>10.72</v>
      </c>
      <c r="AC4" s="190">
        <f>B4*3%</f>
        <v>16.07</v>
      </c>
      <c r="AD4" s="190">
        <f>B4*10%</f>
        <v>53.58</v>
      </c>
      <c r="AE4" s="190">
        <f>B4*3%</f>
        <v>16.07</v>
      </c>
      <c r="AF4" s="190">
        <f>B4*1%</f>
        <v>5.36</v>
      </c>
      <c r="AG4" s="190">
        <f t="shared" ref="AG4:AG11" si="0">IF(X4&gt;2800,2800*15%,X4*15%)</f>
        <v>255.47</v>
      </c>
      <c r="AH4" s="190">
        <f>IF(X4&gt;2800,2800*1%,X4*1%)</f>
        <v>17.03</v>
      </c>
      <c r="AI4" s="190">
        <f>IF(X4&gt;2800,2800*3%,X4*3%)</f>
        <v>51.09</v>
      </c>
      <c r="AJ4" s="190">
        <f>IF(X4&gt;2800,2800*10%,X4*10%)</f>
        <v>170.31</v>
      </c>
      <c r="AK4" s="190">
        <f>IF(X4&gt;2800,2800*1%,X4*1%)</f>
        <v>17.03</v>
      </c>
      <c r="AL4" s="193"/>
      <c r="AM4" s="193"/>
      <c r="AN4" s="193"/>
      <c r="AO4" s="193"/>
      <c r="AP4" s="193"/>
      <c r="AQ4" s="193">
        <v>9.3699999999999992</v>
      </c>
      <c r="AR4" s="193">
        <v>13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720.83</v>
      </c>
      <c r="BF4" s="190">
        <f>AVERAGE(Y4-BE4)</f>
        <v>1954.23</v>
      </c>
      <c r="BG4" s="193" t="s">
        <v>187</v>
      </c>
      <c r="BH4" s="193" t="s">
        <v>300</v>
      </c>
      <c r="BI4" s="193"/>
      <c r="BJ4" s="193"/>
      <c r="BK4" s="193"/>
      <c r="BL4" s="193" t="s">
        <v>423</v>
      </c>
    </row>
    <row r="5" spans="1:64" s="192" customFormat="1" ht="25.15" customHeight="1">
      <c r="B5" s="193">
        <v>436</v>
      </c>
      <c r="C5" s="190">
        <f t="shared" ref="C5:C11" si="1">B5*15%</f>
        <v>65.400000000000006</v>
      </c>
      <c r="D5" s="190">
        <f t="shared" ref="D5:D11" si="2">B5*1%</f>
        <v>4.3600000000000003</v>
      </c>
      <c r="E5" s="190">
        <f t="shared" ref="E5:E11" si="3">B5*2%</f>
        <v>8.7200000000000006</v>
      </c>
      <c r="F5" s="190">
        <f>B5*3%</f>
        <v>13.08</v>
      </c>
      <c r="G5" s="193">
        <v>1577.87</v>
      </c>
      <c r="H5" s="193">
        <v>54.14</v>
      </c>
      <c r="I5" s="193">
        <f t="shared" ref="I5:I11" si="4">SUM(J5:Q5)</f>
        <v>346.49</v>
      </c>
      <c r="J5" s="193">
        <v>213.53</v>
      </c>
      <c r="K5" s="193">
        <v>122.96</v>
      </c>
      <c r="L5" s="193">
        <v>10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11" si="5">IF(X5&gt;2800,2800*15%,X5*15%)</f>
        <v>231.38</v>
      </c>
      <c r="V5" s="190">
        <f t="shared" ref="V5:V11" si="6">IF(X5&gt;2800,2800*1%,X5*1%)</f>
        <v>15.43</v>
      </c>
      <c r="W5" s="190">
        <f t="shared" ref="W5:W11" si="7">IF(X5&gt;2800,2800*3%,X5*3%)</f>
        <v>46.28</v>
      </c>
      <c r="X5" s="193">
        <f t="shared" ref="X5:X11" si="8">G5+H5+I5-B5</f>
        <v>1542.5</v>
      </c>
      <c r="Y5" s="190">
        <f t="shared" ref="Y5:Y11" si="9">C5+D5+E5+F5+G5+H5+I5+U5+V5+W5</f>
        <v>2363.15</v>
      </c>
      <c r="Z5" s="190">
        <f t="shared" ref="Z5:Z11" si="10">B5*15%</f>
        <v>65.400000000000006</v>
      </c>
      <c r="AA5" s="190">
        <f t="shared" ref="AA5:AA11" si="11">B5*1%</f>
        <v>4.3600000000000003</v>
      </c>
      <c r="AB5" s="190">
        <f t="shared" ref="AB5:AB11" si="12">B5*2%</f>
        <v>8.7200000000000006</v>
      </c>
      <c r="AC5" s="190">
        <f t="shared" ref="AC5:AC11" si="13">B5*3%</f>
        <v>13.08</v>
      </c>
      <c r="AD5" s="190">
        <f t="shared" ref="AD5:AD11" si="14">B5*10%</f>
        <v>43.6</v>
      </c>
      <c r="AE5" s="190">
        <f t="shared" ref="AE5:AE11" si="15">B5*3%</f>
        <v>13.08</v>
      </c>
      <c r="AF5" s="190">
        <f t="shared" ref="AF5:AF11" si="16">B5*1%</f>
        <v>4.3600000000000003</v>
      </c>
      <c r="AG5" s="190">
        <f t="shared" si="0"/>
        <v>231.38</v>
      </c>
      <c r="AH5" s="190">
        <f t="shared" ref="AH5:AH11" si="17">IF(X5&gt;2800,2800*1%,X5*1%)</f>
        <v>15.43</v>
      </c>
      <c r="AI5" s="190">
        <f t="shared" ref="AI5:AI11" si="18">IF(X5&gt;2800,2800*3%,X5*3%)</f>
        <v>46.28</v>
      </c>
      <c r="AJ5" s="190">
        <f t="shared" ref="AJ5:AJ11" si="19">IF(X5&gt;2800,2800*10%,X5*10%)</f>
        <v>154.25</v>
      </c>
      <c r="AK5" s="190">
        <f t="shared" ref="AK5:AK11" si="20">IF(X5&gt;2800,2800*1%,X5*1%)</f>
        <v>15.43</v>
      </c>
      <c r="AL5" s="193"/>
      <c r="AM5" s="193"/>
      <c r="AN5" s="193"/>
      <c r="AO5" s="193"/>
      <c r="AP5" s="193"/>
      <c r="AQ5" s="193">
        <v>6.6</v>
      </c>
      <c r="AR5" s="193">
        <v>11.55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11" si="21">SUM(Z5:BD5)</f>
        <v>633.52</v>
      </c>
      <c r="BF5" s="190">
        <f t="shared" ref="BF5:BF11" si="22">AVERAGE(Y5-BE5)</f>
        <v>1729.63</v>
      </c>
      <c r="BG5" s="193" t="s">
        <v>188</v>
      </c>
      <c r="BH5" s="193" t="s">
        <v>300</v>
      </c>
      <c r="BI5" s="193"/>
      <c r="BJ5" s="193"/>
      <c r="BK5" s="193"/>
      <c r="BL5" s="193" t="s">
        <v>423</v>
      </c>
    </row>
    <row r="6" spans="1:64" s="192" customFormat="1" ht="25.15" customHeight="1">
      <c r="B6" s="193">
        <v>625.15</v>
      </c>
      <c r="C6" s="190">
        <f t="shared" si="1"/>
        <v>93.77</v>
      </c>
      <c r="D6" s="190">
        <f t="shared" si="2"/>
        <v>6.25</v>
      </c>
      <c r="E6" s="190">
        <f t="shared" si="3"/>
        <v>12.5</v>
      </c>
      <c r="F6" s="190">
        <f t="shared" ref="F6:F11" si="23">B6*3%</f>
        <v>18.75</v>
      </c>
      <c r="G6" s="193">
        <v>1860.7</v>
      </c>
      <c r="H6" s="193">
        <v>77.77</v>
      </c>
      <c r="I6" s="193">
        <f t="shared" si="4"/>
        <v>538.74</v>
      </c>
      <c r="J6" s="193">
        <v>306.44</v>
      </c>
      <c r="K6" s="193">
        <v>217.3</v>
      </c>
      <c r="L6" s="193">
        <v>15</v>
      </c>
      <c r="M6" s="193"/>
      <c r="N6" s="193"/>
      <c r="O6" s="193"/>
      <c r="P6" s="193"/>
      <c r="Q6" s="193"/>
      <c r="R6" s="193"/>
      <c r="S6" s="193"/>
      <c r="T6" s="193"/>
      <c r="U6" s="190">
        <f t="shared" si="5"/>
        <v>277.81</v>
      </c>
      <c r="V6" s="190">
        <f t="shared" si="6"/>
        <v>18.52</v>
      </c>
      <c r="W6" s="190">
        <f t="shared" si="7"/>
        <v>55.56</v>
      </c>
      <c r="X6" s="193">
        <f t="shared" si="8"/>
        <v>1852.06</v>
      </c>
      <c r="Y6" s="190">
        <f t="shared" si="9"/>
        <v>2960.37</v>
      </c>
      <c r="Z6" s="190">
        <f t="shared" si="10"/>
        <v>93.77</v>
      </c>
      <c r="AA6" s="190">
        <f t="shared" si="11"/>
        <v>6.25</v>
      </c>
      <c r="AB6" s="190">
        <f t="shared" si="12"/>
        <v>12.5</v>
      </c>
      <c r="AC6" s="190">
        <f t="shared" si="13"/>
        <v>18.75</v>
      </c>
      <c r="AD6" s="190">
        <f t="shared" si="14"/>
        <v>62.52</v>
      </c>
      <c r="AE6" s="190">
        <f t="shared" si="15"/>
        <v>18.75</v>
      </c>
      <c r="AF6" s="190">
        <f t="shared" si="16"/>
        <v>6.25</v>
      </c>
      <c r="AG6" s="190">
        <f t="shared" si="0"/>
        <v>277.81</v>
      </c>
      <c r="AH6" s="190">
        <f t="shared" si="17"/>
        <v>18.52</v>
      </c>
      <c r="AI6" s="190">
        <f t="shared" si="18"/>
        <v>55.56</v>
      </c>
      <c r="AJ6" s="190">
        <f t="shared" si="19"/>
        <v>185.21</v>
      </c>
      <c r="AK6" s="190">
        <f t="shared" si="20"/>
        <v>18.52</v>
      </c>
      <c r="AL6" s="193">
        <v>64.62</v>
      </c>
      <c r="AM6" s="193"/>
      <c r="AN6" s="193"/>
      <c r="AO6" s="193"/>
      <c r="AP6" s="193"/>
      <c r="AQ6" s="193">
        <v>12.17</v>
      </c>
      <c r="AR6" s="193">
        <v>14.5</v>
      </c>
      <c r="AS6" s="193"/>
      <c r="AT6" s="193"/>
      <c r="AU6" s="193"/>
      <c r="AV6" s="193"/>
      <c r="AW6" s="193"/>
      <c r="AX6" s="193"/>
      <c r="AY6" s="193"/>
      <c r="AZ6" s="193">
        <v>30.48</v>
      </c>
      <c r="BA6" s="193"/>
      <c r="BB6" s="193"/>
      <c r="BC6" s="193"/>
      <c r="BD6" s="193"/>
      <c r="BE6" s="190">
        <f t="shared" si="21"/>
        <v>896.18</v>
      </c>
      <c r="BF6" s="190">
        <f t="shared" si="22"/>
        <v>2064.19</v>
      </c>
      <c r="BG6" s="193" t="s">
        <v>190</v>
      </c>
      <c r="BH6" s="193" t="s">
        <v>301</v>
      </c>
      <c r="BI6" s="193"/>
      <c r="BJ6" s="196" t="s">
        <v>363</v>
      </c>
      <c r="BK6" s="193"/>
      <c r="BL6" s="193" t="s">
        <v>436</v>
      </c>
    </row>
    <row r="7" spans="1:64" s="192" customFormat="1" ht="25.15" customHeight="1">
      <c r="B7" s="193">
        <v>270.98</v>
      </c>
      <c r="C7" s="190">
        <f t="shared" si="1"/>
        <v>40.65</v>
      </c>
      <c r="D7" s="190">
        <f t="shared" si="2"/>
        <v>2.71</v>
      </c>
      <c r="E7" s="190">
        <f t="shared" si="3"/>
        <v>5.42</v>
      </c>
      <c r="F7" s="190">
        <f t="shared" si="23"/>
        <v>8.1300000000000008</v>
      </c>
      <c r="G7" s="193">
        <v>1149.77</v>
      </c>
      <c r="H7" s="193">
        <v>4.28</v>
      </c>
      <c r="I7" s="193">
        <f t="shared" si="4"/>
        <v>217.25</v>
      </c>
      <c r="J7" s="193">
        <v>141.01</v>
      </c>
      <c r="K7" s="193">
        <v>57.44</v>
      </c>
      <c r="L7" s="193">
        <v>8</v>
      </c>
      <c r="M7" s="193"/>
      <c r="N7" s="193"/>
      <c r="O7" s="193"/>
      <c r="P7" s="193"/>
      <c r="Q7" s="193">
        <v>10.8</v>
      </c>
      <c r="R7" s="193"/>
      <c r="S7" s="193"/>
      <c r="T7" s="193"/>
      <c r="U7" s="190">
        <f t="shared" si="5"/>
        <v>165.05</v>
      </c>
      <c r="V7" s="190">
        <f t="shared" si="6"/>
        <v>11</v>
      </c>
      <c r="W7" s="190">
        <f t="shared" si="7"/>
        <v>33.01</v>
      </c>
      <c r="X7" s="193">
        <f t="shared" si="8"/>
        <v>1100.32</v>
      </c>
      <c r="Y7" s="190">
        <f t="shared" si="9"/>
        <v>1637.27</v>
      </c>
      <c r="Z7" s="190">
        <f t="shared" si="10"/>
        <v>40.65</v>
      </c>
      <c r="AA7" s="190">
        <f t="shared" si="11"/>
        <v>2.71</v>
      </c>
      <c r="AB7" s="190">
        <f t="shared" si="12"/>
        <v>5.42</v>
      </c>
      <c r="AC7" s="190">
        <f t="shared" si="13"/>
        <v>8.1300000000000008</v>
      </c>
      <c r="AD7" s="190">
        <f t="shared" si="14"/>
        <v>27.1</v>
      </c>
      <c r="AE7" s="190">
        <f t="shared" si="15"/>
        <v>8.1300000000000008</v>
      </c>
      <c r="AF7" s="190">
        <f t="shared" si="16"/>
        <v>2.71</v>
      </c>
      <c r="AG7" s="190">
        <f t="shared" si="0"/>
        <v>165.05</v>
      </c>
      <c r="AH7" s="190">
        <f t="shared" si="17"/>
        <v>11</v>
      </c>
      <c r="AI7" s="190">
        <f t="shared" si="18"/>
        <v>33.01</v>
      </c>
      <c r="AJ7" s="190">
        <f t="shared" si="19"/>
        <v>110.03</v>
      </c>
      <c r="AK7" s="190">
        <f t="shared" si="20"/>
        <v>11</v>
      </c>
      <c r="AL7" s="193"/>
      <c r="AM7" s="193"/>
      <c r="AN7" s="193"/>
      <c r="AO7" s="193"/>
      <c r="AP7" s="193"/>
      <c r="AQ7" s="193">
        <v>0.33</v>
      </c>
      <c r="AR7" s="193">
        <v>8.1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1"/>
        <v>433.37</v>
      </c>
      <c r="BF7" s="190">
        <f t="shared" si="22"/>
        <v>1203.9000000000001</v>
      </c>
      <c r="BG7" s="193" t="s">
        <v>189</v>
      </c>
      <c r="BH7" s="193" t="s">
        <v>302</v>
      </c>
      <c r="BI7" s="193"/>
      <c r="BJ7" s="193"/>
      <c r="BK7" s="193"/>
      <c r="BL7" s="193" t="s">
        <v>421</v>
      </c>
    </row>
    <row r="8" spans="1:64" s="192" customFormat="1" ht="25.15" customHeight="1">
      <c r="B8" s="193">
        <v>545.04</v>
      </c>
      <c r="C8" s="190">
        <f t="shared" si="1"/>
        <v>81.760000000000005</v>
      </c>
      <c r="D8" s="190">
        <f t="shared" si="2"/>
        <v>5.45</v>
      </c>
      <c r="E8" s="190">
        <f t="shared" si="3"/>
        <v>10.9</v>
      </c>
      <c r="F8" s="190">
        <f t="shared" si="23"/>
        <v>16.350000000000001</v>
      </c>
      <c r="G8" s="193">
        <v>1724.62</v>
      </c>
      <c r="H8" s="193">
        <v>69.62</v>
      </c>
      <c r="I8" s="193">
        <f t="shared" si="4"/>
        <v>435.88</v>
      </c>
      <c r="J8" s="193">
        <v>264.45</v>
      </c>
      <c r="K8" s="193">
        <v>156.43</v>
      </c>
      <c r="L8" s="193">
        <v>15</v>
      </c>
      <c r="M8" s="193"/>
      <c r="N8" s="193"/>
      <c r="O8" s="193"/>
      <c r="P8" s="193"/>
      <c r="Q8" s="193"/>
      <c r="R8" s="193"/>
      <c r="S8" s="193"/>
      <c r="T8" s="193"/>
      <c r="U8" s="190">
        <f t="shared" si="5"/>
        <v>252.76</v>
      </c>
      <c r="V8" s="190">
        <f t="shared" si="6"/>
        <v>16.850000000000001</v>
      </c>
      <c r="W8" s="190">
        <f t="shared" si="7"/>
        <v>50.55</v>
      </c>
      <c r="X8" s="193">
        <f t="shared" si="8"/>
        <v>1685.08</v>
      </c>
      <c r="Y8" s="190">
        <f t="shared" si="9"/>
        <v>2664.74</v>
      </c>
      <c r="Z8" s="190">
        <f t="shared" si="10"/>
        <v>81.760000000000005</v>
      </c>
      <c r="AA8" s="190">
        <f t="shared" si="11"/>
        <v>5.45</v>
      </c>
      <c r="AB8" s="190">
        <f t="shared" si="12"/>
        <v>10.9</v>
      </c>
      <c r="AC8" s="190">
        <f t="shared" si="13"/>
        <v>16.350000000000001</v>
      </c>
      <c r="AD8" s="190">
        <f t="shared" si="14"/>
        <v>54.5</v>
      </c>
      <c r="AE8" s="190">
        <f t="shared" si="15"/>
        <v>16.350000000000001</v>
      </c>
      <c r="AF8" s="190">
        <f t="shared" si="16"/>
        <v>5.45</v>
      </c>
      <c r="AG8" s="190">
        <f t="shared" si="0"/>
        <v>252.76</v>
      </c>
      <c r="AH8" s="190">
        <f t="shared" si="17"/>
        <v>16.850000000000001</v>
      </c>
      <c r="AI8" s="190">
        <f t="shared" si="18"/>
        <v>50.55</v>
      </c>
      <c r="AJ8" s="190">
        <f t="shared" si="19"/>
        <v>168.51</v>
      </c>
      <c r="AK8" s="190">
        <f t="shared" si="20"/>
        <v>16.850000000000001</v>
      </c>
      <c r="AL8" s="193"/>
      <c r="AM8" s="193"/>
      <c r="AN8" s="193"/>
      <c r="AO8" s="193"/>
      <c r="AP8" s="193"/>
      <c r="AQ8" s="193">
        <v>9.23</v>
      </c>
      <c r="AR8" s="193">
        <v>12.9</v>
      </c>
      <c r="AS8" s="193"/>
      <c r="AT8" s="193"/>
      <c r="AU8" s="193"/>
      <c r="AV8" s="193"/>
      <c r="AW8" s="193"/>
      <c r="AX8" s="193"/>
      <c r="AY8" s="193">
        <v>2</v>
      </c>
      <c r="AZ8" s="193"/>
      <c r="BA8" s="193"/>
      <c r="BB8" s="193"/>
      <c r="BC8" s="193"/>
      <c r="BD8" s="193"/>
      <c r="BE8" s="190">
        <f t="shared" si="21"/>
        <v>720.41</v>
      </c>
      <c r="BF8" s="190">
        <f t="shared" si="22"/>
        <v>1944.33</v>
      </c>
      <c r="BG8" s="193" t="s">
        <v>191</v>
      </c>
      <c r="BH8" s="193" t="s">
        <v>300</v>
      </c>
      <c r="BI8" s="193"/>
      <c r="BJ8" s="193"/>
      <c r="BK8" s="193"/>
      <c r="BL8" s="193" t="s">
        <v>423</v>
      </c>
    </row>
    <row r="9" spans="1:64" s="192" customFormat="1" ht="25.15" customHeight="1">
      <c r="B9" s="193">
        <v>552.63</v>
      </c>
      <c r="C9" s="190">
        <f t="shared" si="1"/>
        <v>82.89</v>
      </c>
      <c r="D9" s="190">
        <f t="shared" si="2"/>
        <v>5.53</v>
      </c>
      <c r="E9" s="190">
        <f t="shared" si="3"/>
        <v>11.05</v>
      </c>
      <c r="F9" s="190">
        <f t="shared" si="23"/>
        <v>16.579999999999998</v>
      </c>
      <c r="G9" s="193">
        <v>1742.97</v>
      </c>
      <c r="H9" s="193">
        <v>64.37</v>
      </c>
      <c r="I9" s="193">
        <f t="shared" si="4"/>
        <v>441.74</v>
      </c>
      <c r="J9" s="193">
        <v>265.58</v>
      </c>
      <c r="K9" s="193">
        <v>161.16</v>
      </c>
      <c r="L9" s="193">
        <v>15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254.47</v>
      </c>
      <c r="V9" s="190">
        <f t="shared" si="6"/>
        <v>16.96</v>
      </c>
      <c r="W9" s="190">
        <f t="shared" si="7"/>
        <v>50.89</v>
      </c>
      <c r="X9" s="193">
        <f t="shared" si="8"/>
        <v>1696.45</v>
      </c>
      <c r="Y9" s="190">
        <f t="shared" si="9"/>
        <v>2687.45</v>
      </c>
      <c r="Z9" s="190">
        <f t="shared" si="10"/>
        <v>82.89</v>
      </c>
      <c r="AA9" s="190">
        <f t="shared" si="11"/>
        <v>5.53</v>
      </c>
      <c r="AB9" s="190">
        <f t="shared" si="12"/>
        <v>11.05</v>
      </c>
      <c r="AC9" s="190">
        <f t="shared" si="13"/>
        <v>16.579999999999998</v>
      </c>
      <c r="AD9" s="190">
        <f t="shared" si="14"/>
        <v>55.26</v>
      </c>
      <c r="AE9" s="190">
        <f t="shared" si="15"/>
        <v>16.579999999999998</v>
      </c>
      <c r="AF9" s="190">
        <f t="shared" si="16"/>
        <v>5.53</v>
      </c>
      <c r="AG9" s="190">
        <f t="shared" si="0"/>
        <v>254.47</v>
      </c>
      <c r="AH9" s="190">
        <f t="shared" si="17"/>
        <v>16.96</v>
      </c>
      <c r="AI9" s="190">
        <f t="shared" si="18"/>
        <v>50.89</v>
      </c>
      <c r="AJ9" s="190">
        <f t="shared" si="19"/>
        <v>169.65</v>
      </c>
      <c r="AK9" s="190">
        <f t="shared" si="20"/>
        <v>16.96</v>
      </c>
      <c r="AL9" s="193"/>
      <c r="AM9" s="193"/>
      <c r="AN9" s="193"/>
      <c r="AO9" s="193"/>
      <c r="AP9" s="193"/>
      <c r="AQ9" s="193">
        <v>9.56</v>
      </c>
      <c r="AR9" s="193">
        <v>13.1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1"/>
        <v>725.01</v>
      </c>
      <c r="BF9" s="190">
        <f t="shared" si="22"/>
        <v>1962.44</v>
      </c>
      <c r="BG9" s="193" t="s">
        <v>192</v>
      </c>
      <c r="BH9" s="193" t="s">
        <v>300</v>
      </c>
      <c r="BI9" s="193"/>
      <c r="BJ9" s="193"/>
      <c r="BK9" s="193"/>
      <c r="BL9" s="193" t="s">
        <v>423</v>
      </c>
    </row>
    <row r="10" spans="1:64" s="192" customFormat="1" ht="25.15" customHeight="1">
      <c r="B10" s="193">
        <v>437.35</v>
      </c>
      <c r="C10" s="190">
        <f t="shared" si="1"/>
        <v>65.599999999999994</v>
      </c>
      <c r="D10" s="190">
        <f t="shared" si="2"/>
        <v>4.37</v>
      </c>
      <c r="E10" s="190">
        <f t="shared" si="3"/>
        <v>8.75</v>
      </c>
      <c r="F10" s="190">
        <f t="shared" si="23"/>
        <v>13.12</v>
      </c>
      <c r="G10" s="193">
        <v>1514.84</v>
      </c>
      <c r="H10" s="193">
        <v>49.68</v>
      </c>
      <c r="I10" s="193">
        <f t="shared" si="4"/>
        <v>352.72</v>
      </c>
      <c r="J10" s="193">
        <v>217.5</v>
      </c>
      <c r="K10" s="193">
        <v>120.22</v>
      </c>
      <c r="L10" s="193">
        <v>15</v>
      </c>
      <c r="M10" s="193"/>
      <c r="N10" s="193"/>
      <c r="O10" s="193"/>
      <c r="P10" s="193"/>
      <c r="Q10" s="193"/>
      <c r="R10" s="193"/>
      <c r="S10" s="193"/>
      <c r="T10" s="193"/>
      <c r="U10" s="190">
        <f t="shared" si="5"/>
        <v>221.98</v>
      </c>
      <c r="V10" s="190">
        <f t="shared" si="6"/>
        <v>14.8</v>
      </c>
      <c r="W10" s="190">
        <f t="shared" si="7"/>
        <v>44.4</v>
      </c>
      <c r="X10" s="193">
        <f t="shared" si="8"/>
        <v>1479.89</v>
      </c>
      <c r="Y10" s="190">
        <f t="shared" si="9"/>
        <v>2290.2600000000002</v>
      </c>
      <c r="Z10" s="190">
        <f t="shared" si="10"/>
        <v>65.599999999999994</v>
      </c>
      <c r="AA10" s="190">
        <f t="shared" si="11"/>
        <v>4.37</v>
      </c>
      <c r="AB10" s="190">
        <f t="shared" si="12"/>
        <v>8.75</v>
      </c>
      <c r="AC10" s="190">
        <f t="shared" si="13"/>
        <v>13.12</v>
      </c>
      <c r="AD10" s="190">
        <f t="shared" si="14"/>
        <v>43.74</v>
      </c>
      <c r="AE10" s="190">
        <f t="shared" si="15"/>
        <v>13.12</v>
      </c>
      <c r="AF10" s="190">
        <f t="shared" si="16"/>
        <v>4.37</v>
      </c>
      <c r="AG10" s="190">
        <f t="shared" si="0"/>
        <v>221.98</v>
      </c>
      <c r="AH10" s="190">
        <f t="shared" si="17"/>
        <v>14.8</v>
      </c>
      <c r="AI10" s="190">
        <f t="shared" si="18"/>
        <v>44.4</v>
      </c>
      <c r="AJ10" s="190">
        <f t="shared" si="19"/>
        <v>147.99</v>
      </c>
      <c r="AK10" s="190">
        <f t="shared" si="20"/>
        <v>14.8</v>
      </c>
      <c r="AL10" s="193"/>
      <c r="AM10" s="193"/>
      <c r="AN10" s="193"/>
      <c r="AO10" s="193"/>
      <c r="AP10" s="193"/>
      <c r="AQ10" s="193">
        <v>5.94</v>
      </c>
      <c r="AR10" s="193">
        <v>11.15</v>
      </c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1"/>
        <v>614.13</v>
      </c>
      <c r="BF10" s="190">
        <f t="shared" si="22"/>
        <v>1676.13</v>
      </c>
      <c r="BG10" s="193" t="s">
        <v>193</v>
      </c>
      <c r="BH10" s="193" t="s">
        <v>300</v>
      </c>
      <c r="BI10" s="193"/>
      <c r="BJ10" s="193"/>
      <c r="BK10" s="193"/>
      <c r="BL10" s="193" t="s">
        <v>423</v>
      </c>
    </row>
    <row r="11" spans="1:64" s="192" customFormat="1" ht="25.15" customHeight="1">
      <c r="B11" s="193">
        <v>280.56</v>
      </c>
      <c r="C11" s="190">
        <f t="shared" si="1"/>
        <v>42.08</v>
      </c>
      <c r="D11" s="190">
        <f t="shared" si="2"/>
        <v>2.81</v>
      </c>
      <c r="E11" s="190">
        <f t="shared" si="3"/>
        <v>5.61</v>
      </c>
      <c r="F11" s="190">
        <f t="shared" si="23"/>
        <v>8.42</v>
      </c>
      <c r="G11" s="193">
        <v>1217.03</v>
      </c>
      <c r="H11" s="193">
        <v>22.5</v>
      </c>
      <c r="I11" s="193">
        <f t="shared" si="4"/>
        <v>255.4</v>
      </c>
      <c r="J11" s="193">
        <v>160.79</v>
      </c>
      <c r="K11" s="193">
        <v>86.61</v>
      </c>
      <c r="L11" s="193">
        <v>8</v>
      </c>
      <c r="M11" s="193"/>
      <c r="N11" s="193"/>
      <c r="O11" s="193"/>
      <c r="P11" s="193"/>
      <c r="Q11" s="193"/>
      <c r="R11" s="193"/>
      <c r="S11" s="193"/>
      <c r="T11" s="193"/>
      <c r="U11" s="190">
        <f t="shared" si="5"/>
        <v>182.16</v>
      </c>
      <c r="V11" s="190">
        <f t="shared" si="6"/>
        <v>12.14</v>
      </c>
      <c r="W11" s="190">
        <f t="shared" si="7"/>
        <v>36.43</v>
      </c>
      <c r="X11" s="193">
        <f t="shared" si="8"/>
        <v>1214.3699999999999</v>
      </c>
      <c r="Y11" s="190">
        <f t="shared" si="9"/>
        <v>1784.58</v>
      </c>
      <c r="Z11" s="190">
        <f t="shared" si="10"/>
        <v>42.08</v>
      </c>
      <c r="AA11" s="190">
        <f t="shared" si="11"/>
        <v>2.81</v>
      </c>
      <c r="AB11" s="190">
        <f t="shared" si="12"/>
        <v>5.61</v>
      </c>
      <c r="AC11" s="190">
        <f t="shared" si="13"/>
        <v>8.42</v>
      </c>
      <c r="AD11" s="190">
        <f t="shared" si="14"/>
        <v>28.06</v>
      </c>
      <c r="AE11" s="190">
        <f t="shared" si="15"/>
        <v>8.42</v>
      </c>
      <c r="AF11" s="190">
        <f t="shared" si="16"/>
        <v>2.81</v>
      </c>
      <c r="AG11" s="190">
        <f t="shared" si="0"/>
        <v>182.16</v>
      </c>
      <c r="AH11" s="190">
        <f t="shared" si="17"/>
        <v>12.14</v>
      </c>
      <c r="AI11" s="190">
        <f t="shared" si="18"/>
        <v>36.43</v>
      </c>
      <c r="AJ11" s="190">
        <f t="shared" si="19"/>
        <v>121.44</v>
      </c>
      <c r="AK11" s="190">
        <f t="shared" si="20"/>
        <v>12.14</v>
      </c>
      <c r="AL11" s="193"/>
      <c r="AM11" s="193"/>
      <c r="AN11" s="193"/>
      <c r="AO11" s="193"/>
      <c r="AP11" s="193"/>
      <c r="AQ11" s="193">
        <v>0.61</v>
      </c>
      <c r="AR11" s="193">
        <v>8.75</v>
      </c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0">
        <f t="shared" si="21"/>
        <v>471.88</v>
      </c>
      <c r="BF11" s="190">
        <f t="shared" si="22"/>
        <v>1312.7</v>
      </c>
      <c r="BG11" s="193" t="s">
        <v>194</v>
      </c>
      <c r="BH11" s="193" t="s">
        <v>300</v>
      </c>
      <c r="BI11" s="193"/>
      <c r="BJ11" s="193"/>
      <c r="BK11" s="193"/>
      <c r="BL11" s="193" t="s">
        <v>423</v>
      </c>
    </row>
    <row r="12" spans="1:64" s="194" customFormat="1" ht="25.15" customHeight="1">
      <c r="B12" s="195">
        <f>SUM(B4:B11)</f>
        <v>3683.52</v>
      </c>
      <c r="C12" s="195">
        <f t="shared" ref="C12:BF12" si="24">SUM(C4:C11)</f>
        <v>552.52</v>
      </c>
      <c r="D12" s="195">
        <f t="shared" si="24"/>
        <v>36.840000000000003</v>
      </c>
      <c r="E12" s="195">
        <f t="shared" si="24"/>
        <v>73.67</v>
      </c>
      <c r="F12" s="195">
        <f t="shared" si="24"/>
        <v>110.5</v>
      </c>
      <c r="G12" s="195">
        <f t="shared" si="24"/>
        <v>12489.14</v>
      </c>
      <c r="H12" s="195">
        <f t="shared" si="24"/>
        <v>411.23</v>
      </c>
      <c r="I12" s="195">
        <f t="shared" si="24"/>
        <v>3056.96</v>
      </c>
      <c r="J12" s="195">
        <f t="shared" si="24"/>
        <v>1832.4</v>
      </c>
      <c r="K12" s="195">
        <f t="shared" si="24"/>
        <v>1112.76</v>
      </c>
      <c r="L12" s="195">
        <f t="shared" si="24"/>
        <v>101</v>
      </c>
      <c r="M12" s="195">
        <f t="shared" si="24"/>
        <v>0</v>
      </c>
      <c r="N12" s="195">
        <f t="shared" si="24"/>
        <v>0</v>
      </c>
      <c r="O12" s="195">
        <f t="shared" si="24"/>
        <v>0</v>
      </c>
      <c r="P12" s="195">
        <f t="shared" si="24"/>
        <v>0</v>
      </c>
      <c r="Q12" s="195">
        <f t="shared" si="24"/>
        <v>10.8</v>
      </c>
      <c r="R12" s="195">
        <f t="shared" si="24"/>
        <v>0</v>
      </c>
      <c r="S12" s="195">
        <f t="shared" si="24"/>
        <v>0</v>
      </c>
      <c r="T12" s="195">
        <f t="shared" si="24"/>
        <v>0</v>
      </c>
      <c r="U12" s="195">
        <f t="shared" si="24"/>
        <v>1841.08</v>
      </c>
      <c r="V12" s="195">
        <f t="shared" si="24"/>
        <v>122.73</v>
      </c>
      <c r="W12" s="195">
        <f t="shared" si="24"/>
        <v>368.21</v>
      </c>
      <c r="X12" s="195">
        <f t="shared" si="24"/>
        <v>12273.81</v>
      </c>
      <c r="Y12" s="195">
        <f t="shared" si="24"/>
        <v>19062.88</v>
      </c>
      <c r="Z12" s="195">
        <f t="shared" si="24"/>
        <v>552.52</v>
      </c>
      <c r="AA12" s="195">
        <f t="shared" si="24"/>
        <v>36.840000000000003</v>
      </c>
      <c r="AB12" s="195">
        <f t="shared" si="24"/>
        <v>73.67</v>
      </c>
      <c r="AC12" s="195">
        <f t="shared" si="24"/>
        <v>110.5</v>
      </c>
      <c r="AD12" s="195">
        <f t="shared" si="24"/>
        <v>368.36</v>
      </c>
      <c r="AE12" s="195">
        <f t="shared" si="24"/>
        <v>110.5</v>
      </c>
      <c r="AF12" s="195">
        <f t="shared" si="24"/>
        <v>36.840000000000003</v>
      </c>
      <c r="AG12" s="195">
        <f t="shared" si="24"/>
        <v>1841.08</v>
      </c>
      <c r="AH12" s="195">
        <f t="shared" si="24"/>
        <v>122.73</v>
      </c>
      <c r="AI12" s="195">
        <f t="shared" si="24"/>
        <v>368.21</v>
      </c>
      <c r="AJ12" s="195">
        <f t="shared" si="24"/>
        <v>1227.3900000000001</v>
      </c>
      <c r="AK12" s="195">
        <f t="shared" si="24"/>
        <v>122.73</v>
      </c>
      <c r="AL12" s="195">
        <f t="shared" si="24"/>
        <v>64.62</v>
      </c>
      <c r="AM12" s="195">
        <f t="shared" si="24"/>
        <v>0</v>
      </c>
      <c r="AN12" s="195">
        <f t="shared" si="24"/>
        <v>0</v>
      </c>
      <c r="AO12" s="195">
        <f t="shared" si="24"/>
        <v>0</v>
      </c>
      <c r="AP12" s="195">
        <f t="shared" si="24"/>
        <v>0</v>
      </c>
      <c r="AQ12" s="195">
        <f t="shared" si="24"/>
        <v>53.81</v>
      </c>
      <c r="AR12" s="195">
        <f t="shared" si="24"/>
        <v>93.05</v>
      </c>
      <c r="AS12" s="195">
        <f t="shared" si="24"/>
        <v>0</v>
      </c>
      <c r="AT12" s="195">
        <f t="shared" si="24"/>
        <v>0</v>
      </c>
      <c r="AU12" s="195">
        <f t="shared" si="24"/>
        <v>0</v>
      </c>
      <c r="AV12" s="195">
        <f t="shared" si="24"/>
        <v>0</v>
      </c>
      <c r="AW12" s="195">
        <f t="shared" si="24"/>
        <v>0</v>
      </c>
      <c r="AX12" s="195">
        <f t="shared" si="24"/>
        <v>0</v>
      </c>
      <c r="AY12" s="195">
        <f t="shared" si="24"/>
        <v>2</v>
      </c>
      <c r="AZ12" s="195">
        <f t="shared" si="24"/>
        <v>30.48</v>
      </c>
      <c r="BA12" s="195">
        <f t="shared" si="24"/>
        <v>0</v>
      </c>
      <c r="BB12" s="195">
        <f t="shared" si="24"/>
        <v>0</v>
      </c>
      <c r="BC12" s="195">
        <f t="shared" si="24"/>
        <v>0</v>
      </c>
      <c r="BD12" s="195">
        <f t="shared" si="24"/>
        <v>0</v>
      </c>
      <c r="BE12" s="195">
        <f t="shared" si="24"/>
        <v>5215.33</v>
      </c>
      <c r="BF12" s="195">
        <f t="shared" si="24"/>
        <v>13847.55</v>
      </c>
      <c r="BG12" s="195"/>
      <c r="BH12" s="195"/>
      <c r="BI12" s="195"/>
      <c r="BJ12" s="195"/>
      <c r="BK12" s="195"/>
      <c r="BL12" s="195"/>
    </row>
  </sheetData>
  <mergeCells count="20">
    <mergeCell ref="BG1:BG3"/>
    <mergeCell ref="BF1:BF3"/>
    <mergeCell ref="B1:T1"/>
    <mergeCell ref="U1:X1"/>
    <mergeCell ref="Y1:Y3"/>
    <mergeCell ref="Z1:BD1"/>
    <mergeCell ref="BE1:BE3"/>
    <mergeCell ref="B2:F2"/>
    <mergeCell ref="J2:T2"/>
    <mergeCell ref="U2:W2"/>
    <mergeCell ref="X2:X3"/>
    <mergeCell ref="Z2:AF2"/>
    <mergeCell ref="AG2:AK2"/>
    <mergeCell ref="AL2:AR2"/>
    <mergeCell ref="AV2:BB2"/>
    <mergeCell ref="BH1:BH3"/>
    <mergeCell ref="BI1:BI3"/>
    <mergeCell ref="BJ1:BJ3"/>
    <mergeCell ref="BK1:BK3"/>
    <mergeCell ref="BL1:BL3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K22"/>
  <sheetViews>
    <sheetView rightToLeft="1" topLeftCell="J1" workbookViewId="0">
      <selection activeCell="N9" sqref="N9"/>
    </sheetView>
  </sheetViews>
  <sheetFormatPr defaultRowHeight="15"/>
  <cols>
    <col min="1" max="1" width="0.140625" customWidth="1"/>
    <col min="2" max="11" width="9.140625" customWidth="1"/>
    <col min="12" max="13" width="6.7109375" customWidth="1"/>
    <col min="14" max="14" width="7.7109375" customWidth="1"/>
    <col min="15" max="20" width="6.7109375" customWidth="1"/>
    <col min="21" max="23" width="9.140625" customWidth="1"/>
    <col min="24" max="24" width="10.140625" customWidth="1"/>
    <col min="25" max="37" width="9.140625" customWidth="1"/>
    <col min="38" max="38" width="7.7109375" customWidth="1"/>
    <col min="39" max="42" width="6.7109375" customWidth="1"/>
    <col min="43" max="44" width="7.7109375" customWidth="1"/>
    <col min="45" max="56" width="6.7109375" customWidth="1"/>
    <col min="57" max="58" width="10.140625" customWidth="1"/>
    <col min="59" max="59" width="22" customWidth="1"/>
    <col min="60" max="60" width="22.85546875" customWidth="1"/>
    <col min="61" max="62" width="7.5703125" customWidth="1"/>
  </cols>
  <sheetData>
    <row r="1" spans="1:63" s="4" customFormat="1" ht="14.25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419" t="s">
        <v>420</v>
      </c>
    </row>
    <row r="2" spans="1:63" s="4" customFormat="1" ht="33.75" customHeight="1">
      <c r="A2" s="8"/>
      <c r="B2" s="354" t="s">
        <v>0</v>
      </c>
      <c r="C2" s="354"/>
      <c r="D2" s="354"/>
      <c r="E2" s="354"/>
      <c r="F2" s="354"/>
      <c r="G2" s="407" t="s">
        <v>6</v>
      </c>
      <c r="H2" s="408"/>
      <c r="I2" s="409"/>
      <c r="J2" s="413" t="s">
        <v>110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3" t="s">
        <v>18</v>
      </c>
      <c r="V2" s="414"/>
      <c r="W2" s="415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355" t="s">
        <v>34</v>
      </c>
      <c r="AM2" s="355"/>
      <c r="AN2" s="355"/>
      <c r="AO2" s="355"/>
      <c r="AP2" s="162" t="s">
        <v>35</v>
      </c>
      <c r="AQ2" s="163"/>
      <c r="AR2" s="72"/>
      <c r="AS2" s="164"/>
      <c r="AT2" s="172"/>
      <c r="AU2" s="172"/>
      <c r="AV2" s="354" t="s">
        <v>39</v>
      </c>
      <c r="AW2" s="354"/>
      <c r="AX2" s="354"/>
      <c r="AY2" s="354"/>
      <c r="AZ2" s="354"/>
      <c r="BA2" s="354"/>
      <c r="BB2" s="354"/>
      <c r="BC2" s="164"/>
      <c r="BD2" s="164"/>
      <c r="BE2" s="353"/>
      <c r="BF2" s="357"/>
      <c r="BG2" s="357"/>
      <c r="BH2" s="399"/>
      <c r="BI2" s="353"/>
      <c r="BJ2" s="353"/>
      <c r="BK2" s="420"/>
    </row>
    <row r="3" spans="1:63" s="4" customFormat="1" ht="52.15" customHeight="1">
      <c r="A3" s="164"/>
      <c r="B3" s="162" t="s">
        <v>1</v>
      </c>
      <c r="C3" s="166" t="s">
        <v>2</v>
      </c>
      <c r="D3" s="166" t="s">
        <v>3</v>
      </c>
      <c r="E3" s="166" t="s">
        <v>4</v>
      </c>
      <c r="F3" s="166" t="s">
        <v>5</v>
      </c>
      <c r="G3" s="166" t="s">
        <v>7</v>
      </c>
      <c r="H3" s="166" t="s">
        <v>109</v>
      </c>
      <c r="I3" s="166" t="s">
        <v>108</v>
      </c>
      <c r="J3" s="162" t="s">
        <v>8</v>
      </c>
      <c r="K3" s="162" t="s">
        <v>9</v>
      </c>
      <c r="L3" s="162" t="s">
        <v>10</v>
      </c>
      <c r="M3" s="166" t="s">
        <v>11</v>
      </c>
      <c r="N3" s="166" t="s">
        <v>12</v>
      </c>
      <c r="O3" s="166" t="s">
        <v>13</v>
      </c>
      <c r="P3" s="166" t="s">
        <v>180</v>
      </c>
      <c r="Q3" s="166" t="s">
        <v>14</v>
      </c>
      <c r="R3" s="166" t="s">
        <v>15</v>
      </c>
      <c r="S3" s="166" t="s">
        <v>16</v>
      </c>
      <c r="T3" s="166" t="s">
        <v>17</v>
      </c>
      <c r="U3" s="166" t="s">
        <v>19</v>
      </c>
      <c r="V3" s="166" t="s">
        <v>20</v>
      </c>
      <c r="W3" s="166" t="s">
        <v>21</v>
      </c>
      <c r="X3" s="400"/>
      <c r="Y3" s="353"/>
      <c r="Z3" s="166" t="s">
        <v>24</v>
      </c>
      <c r="AA3" s="166" t="s">
        <v>25</v>
      </c>
      <c r="AB3" s="166" t="s">
        <v>26</v>
      </c>
      <c r="AC3" s="166" t="s">
        <v>21</v>
      </c>
      <c r="AD3" s="166" t="s">
        <v>27</v>
      </c>
      <c r="AE3" s="166" t="s">
        <v>28</v>
      </c>
      <c r="AF3" s="166" t="s">
        <v>29</v>
      </c>
      <c r="AG3" s="166" t="s">
        <v>104</v>
      </c>
      <c r="AH3" s="166" t="s">
        <v>105</v>
      </c>
      <c r="AI3" s="166" t="s">
        <v>106</v>
      </c>
      <c r="AJ3" s="166" t="s">
        <v>107</v>
      </c>
      <c r="AK3" s="166" t="s">
        <v>3</v>
      </c>
      <c r="AL3" s="166" t="s">
        <v>31</v>
      </c>
      <c r="AM3" s="166" t="s">
        <v>116</v>
      </c>
      <c r="AN3" s="166" t="s">
        <v>32</v>
      </c>
      <c r="AO3" s="162" t="s">
        <v>33</v>
      </c>
      <c r="AP3" s="166" t="s">
        <v>36</v>
      </c>
      <c r="AQ3" s="166" t="s">
        <v>115</v>
      </c>
      <c r="AR3" s="166" t="s">
        <v>37</v>
      </c>
      <c r="AS3" s="166" t="s">
        <v>149</v>
      </c>
      <c r="AT3" s="169" t="s">
        <v>231</v>
      </c>
      <c r="AU3" s="169" t="s">
        <v>232</v>
      </c>
      <c r="AV3" s="166" t="s">
        <v>40</v>
      </c>
      <c r="AW3" s="166" t="s">
        <v>150</v>
      </c>
      <c r="AX3" s="166" t="s">
        <v>45</v>
      </c>
      <c r="AY3" s="166" t="s">
        <v>41</v>
      </c>
      <c r="AZ3" s="166" t="s">
        <v>42</v>
      </c>
      <c r="BA3" s="166" t="s">
        <v>43</v>
      </c>
      <c r="BB3" s="166" t="s">
        <v>44</v>
      </c>
      <c r="BC3" s="166" t="s">
        <v>46</v>
      </c>
      <c r="BD3" s="166" t="s">
        <v>47</v>
      </c>
      <c r="BE3" s="353"/>
      <c r="BF3" s="357"/>
      <c r="BG3" s="357"/>
      <c r="BH3" s="400"/>
      <c r="BI3" s="353"/>
      <c r="BJ3" s="353"/>
      <c r="BK3" s="421"/>
    </row>
    <row r="4" spans="1:63" s="198" customFormat="1" ht="25.15" customHeight="1">
      <c r="B4" s="193">
        <v>911.68</v>
      </c>
      <c r="C4" s="190">
        <f>B4*15%</f>
        <v>136.75</v>
      </c>
      <c r="D4" s="190">
        <f>B4*1%</f>
        <v>9.1199999999999992</v>
      </c>
      <c r="E4" s="190">
        <f>B4*2%</f>
        <v>18.23</v>
      </c>
      <c r="F4" s="190">
        <f>B4*3%</f>
        <v>27.35</v>
      </c>
      <c r="G4" s="193">
        <v>2550.62</v>
      </c>
      <c r="H4" s="193">
        <v>104.7</v>
      </c>
      <c r="I4" s="193">
        <f>SUM(J4:Q4)</f>
        <v>733.98</v>
      </c>
      <c r="J4" s="193">
        <v>440.01</v>
      </c>
      <c r="K4" s="193">
        <v>263.97000000000003</v>
      </c>
      <c r="L4" s="193">
        <v>30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371.64</v>
      </c>
      <c r="V4" s="190">
        <f>IF(X4&gt;2800,2800*1%,X4*1%)</f>
        <v>24.78</v>
      </c>
      <c r="W4" s="190">
        <f>IF(X4&gt;2800,2800*3%,X4*3%)</f>
        <v>74.33</v>
      </c>
      <c r="X4" s="190">
        <f>G4+H4+I4-B4</f>
        <v>2477.62</v>
      </c>
      <c r="Y4" s="190">
        <f>C4+D4+E4+F4+G4+H4+I4+U4+V4+W4</f>
        <v>4051.5</v>
      </c>
      <c r="Z4" s="190">
        <f>B4*15%</f>
        <v>136.75</v>
      </c>
      <c r="AA4" s="190">
        <f>B4*1%</f>
        <v>9.1199999999999992</v>
      </c>
      <c r="AB4" s="190">
        <f>B4*2%</f>
        <v>18.23</v>
      </c>
      <c r="AC4" s="190">
        <f>B4*3%</f>
        <v>27.35</v>
      </c>
      <c r="AD4" s="190">
        <f>B4*10%</f>
        <v>91.17</v>
      </c>
      <c r="AE4" s="190">
        <f>B4*3%</f>
        <v>27.35</v>
      </c>
      <c r="AF4" s="190">
        <f>B4*1%</f>
        <v>9.1199999999999992</v>
      </c>
      <c r="AG4" s="190">
        <f>IF(X4&gt;2800,2800*15%,X4*15%)</f>
        <v>371.64</v>
      </c>
      <c r="AH4" s="190">
        <f>IF(X4&gt;2800,2800*1%,X4*1%)</f>
        <v>24.78</v>
      </c>
      <c r="AI4" s="190">
        <f>IF(X4&gt;2800,2800*3%,X4*3%)</f>
        <v>74.33</v>
      </c>
      <c r="AJ4" s="190">
        <f>IF(X4&gt;2800,2800*10%,X4*10%)</f>
        <v>247.76</v>
      </c>
      <c r="AK4" s="190">
        <f>IF(X4&gt;2800,2800*1%,X4*1%)</f>
        <v>24.78</v>
      </c>
      <c r="AL4" s="193"/>
      <c r="AM4" s="193"/>
      <c r="AN4" s="193"/>
      <c r="AO4" s="193"/>
      <c r="AP4" s="193"/>
      <c r="AQ4" s="193">
        <v>22.88</v>
      </c>
      <c r="AR4" s="193">
        <v>21.3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1106.56</v>
      </c>
      <c r="BF4" s="190">
        <f>AVERAGE(Y4-BE4)</f>
        <v>2944.94</v>
      </c>
      <c r="BG4" s="198" t="s">
        <v>195</v>
      </c>
      <c r="BH4" s="198" t="s">
        <v>303</v>
      </c>
      <c r="BK4" s="199" t="s">
        <v>425</v>
      </c>
    </row>
    <row r="5" spans="1:63" s="198" customFormat="1" ht="25.15" customHeight="1">
      <c r="B5" s="193">
        <v>482.15</v>
      </c>
      <c r="C5" s="190">
        <f t="shared" ref="C5:C21" si="0">B5*15%</f>
        <v>72.319999999999993</v>
      </c>
      <c r="D5" s="190">
        <f t="shared" ref="D5:D21" si="1">B5*1%</f>
        <v>4.82</v>
      </c>
      <c r="E5" s="190">
        <f t="shared" ref="E5:E21" si="2">B5*2%</f>
        <v>9.64</v>
      </c>
      <c r="F5" s="190">
        <f t="shared" ref="F5:F21" si="3">B5*3%</f>
        <v>14.46</v>
      </c>
      <c r="G5" s="193">
        <v>1624.71</v>
      </c>
      <c r="H5" s="193">
        <v>63.44</v>
      </c>
      <c r="I5" s="193">
        <f t="shared" ref="I5:I21" si="4">SUM(J5:Q5)</f>
        <v>387.3</v>
      </c>
      <c r="J5" s="193">
        <v>226.63</v>
      </c>
      <c r="K5" s="193">
        <v>145.66999999999999</v>
      </c>
      <c r="L5" s="193">
        <v>15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21" si="5">IF(X5&gt;2800,2800*15%,X5*15%)</f>
        <v>239</v>
      </c>
      <c r="V5" s="190">
        <f t="shared" ref="V5:V21" si="6">IF(X5&gt;2800,2800*1%,X5*1%)</f>
        <v>15.93</v>
      </c>
      <c r="W5" s="190">
        <f t="shared" ref="W5:W21" si="7">IF(X5&gt;2800,2800*3%,X5*3%)</f>
        <v>47.8</v>
      </c>
      <c r="X5" s="190">
        <f t="shared" ref="X5:X21" si="8">G5+H5+I5-B5</f>
        <v>1593.3</v>
      </c>
      <c r="Y5" s="190">
        <f t="shared" ref="Y5:Y21" si="9">C5+D5+E5+F5+G5+H5+I5+U5+V5+W5</f>
        <v>2479.42</v>
      </c>
      <c r="Z5" s="190">
        <f t="shared" ref="Z5:Z21" si="10">B5*15%</f>
        <v>72.319999999999993</v>
      </c>
      <c r="AA5" s="190">
        <f t="shared" ref="AA5:AA21" si="11">B5*1%</f>
        <v>4.82</v>
      </c>
      <c r="AB5" s="190">
        <f t="shared" ref="AB5:AB21" si="12">B5*2%</f>
        <v>9.64</v>
      </c>
      <c r="AC5" s="190">
        <f t="shared" ref="AC5:AC21" si="13">B5*3%</f>
        <v>14.46</v>
      </c>
      <c r="AD5" s="190">
        <f t="shared" ref="AD5:AD21" si="14">B5*10%</f>
        <v>48.22</v>
      </c>
      <c r="AE5" s="190">
        <f t="shared" ref="AE5:AE21" si="15">B5*3%</f>
        <v>14.46</v>
      </c>
      <c r="AF5" s="190">
        <f t="shared" ref="AF5:AF21" si="16">B5*1%</f>
        <v>4.82</v>
      </c>
      <c r="AG5" s="190">
        <f t="shared" ref="AG5:AG21" si="17">IF(X5&gt;2800,2800*15%,X5*15%)</f>
        <v>239</v>
      </c>
      <c r="AH5" s="190">
        <f t="shared" ref="AH5:AH21" si="18">IF(X5&gt;2800,2800*1%,X5*1%)</f>
        <v>15.93</v>
      </c>
      <c r="AI5" s="190">
        <f t="shared" ref="AI5:AI21" si="19">IF(X5&gt;2800,2800*3%,X5*3%)</f>
        <v>47.8</v>
      </c>
      <c r="AJ5" s="190">
        <f t="shared" ref="AJ5:AJ21" si="20">IF(X5&gt;2800,2800*10%,X5*10%)</f>
        <v>159.33000000000001</v>
      </c>
      <c r="AK5" s="190">
        <f t="shared" ref="AK5:AK21" si="21">IF(X5&gt;2800,2800*1%,X5*1%)</f>
        <v>15.93</v>
      </c>
      <c r="AL5" s="193"/>
      <c r="AM5" s="193"/>
      <c r="AN5" s="193"/>
      <c r="AO5" s="193"/>
      <c r="AP5" s="193"/>
      <c r="AQ5" s="193">
        <v>7.21</v>
      </c>
      <c r="AR5" s="193">
        <v>11.9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21" si="22">SUM(Z5:BD5)</f>
        <v>665.84</v>
      </c>
      <c r="BF5" s="190">
        <f t="shared" ref="BF5:BF21" si="23">AVERAGE(Y5-BE5)</f>
        <v>1813.58</v>
      </c>
      <c r="BG5" s="198" t="s">
        <v>196</v>
      </c>
      <c r="BH5" s="198" t="s">
        <v>304</v>
      </c>
      <c r="BK5" s="199" t="s">
        <v>425</v>
      </c>
    </row>
    <row r="6" spans="1:63" s="198" customFormat="1" ht="25.15" customHeight="1">
      <c r="B6" s="193">
        <v>282.98</v>
      </c>
      <c r="C6" s="190">
        <f t="shared" si="0"/>
        <v>42.45</v>
      </c>
      <c r="D6" s="190">
        <f t="shared" si="1"/>
        <v>2.83</v>
      </c>
      <c r="E6" s="190">
        <f t="shared" si="2"/>
        <v>5.66</v>
      </c>
      <c r="F6" s="190">
        <f t="shared" si="3"/>
        <v>8.49</v>
      </c>
      <c r="G6" s="193">
        <v>1058.55</v>
      </c>
      <c r="H6" s="193">
        <v>4.04</v>
      </c>
      <c r="I6" s="193">
        <f t="shared" si="4"/>
        <v>226.5</v>
      </c>
      <c r="J6" s="193">
        <v>145.94999999999999</v>
      </c>
      <c r="K6" s="193">
        <v>70.55</v>
      </c>
      <c r="L6" s="193">
        <v>10</v>
      </c>
      <c r="M6" s="193"/>
      <c r="N6" s="193"/>
      <c r="O6" s="193"/>
      <c r="P6" s="193"/>
      <c r="Q6" s="193"/>
      <c r="R6" s="193"/>
      <c r="S6" s="193"/>
      <c r="T6" s="193"/>
      <c r="U6" s="190">
        <f t="shared" si="5"/>
        <v>150.91999999999999</v>
      </c>
      <c r="V6" s="190">
        <f t="shared" si="6"/>
        <v>10.06</v>
      </c>
      <c r="W6" s="190">
        <f t="shared" si="7"/>
        <v>30.18</v>
      </c>
      <c r="X6" s="190">
        <f t="shared" si="8"/>
        <v>1006.11</v>
      </c>
      <c r="Y6" s="190">
        <f t="shared" si="9"/>
        <v>1539.68</v>
      </c>
      <c r="Z6" s="190">
        <f t="shared" si="10"/>
        <v>42.45</v>
      </c>
      <c r="AA6" s="190">
        <f t="shared" si="11"/>
        <v>2.83</v>
      </c>
      <c r="AB6" s="190">
        <f t="shared" si="12"/>
        <v>5.66</v>
      </c>
      <c r="AC6" s="190">
        <f t="shared" si="13"/>
        <v>8.49</v>
      </c>
      <c r="AD6" s="190">
        <f t="shared" si="14"/>
        <v>28.3</v>
      </c>
      <c r="AE6" s="190">
        <f t="shared" si="15"/>
        <v>8.49</v>
      </c>
      <c r="AF6" s="190">
        <f t="shared" si="16"/>
        <v>2.83</v>
      </c>
      <c r="AG6" s="190">
        <f t="shared" si="17"/>
        <v>150.91999999999999</v>
      </c>
      <c r="AH6" s="190">
        <f t="shared" si="18"/>
        <v>10.06</v>
      </c>
      <c r="AI6" s="190">
        <f t="shared" si="19"/>
        <v>30.18</v>
      </c>
      <c r="AJ6" s="190">
        <f t="shared" si="20"/>
        <v>100.61</v>
      </c>
      <c r="AK6" s="190">
        <f t="shared" si="21"/>
        <v>10.06</v>
      </c>
      <c r="AL6" s="193"/>
      <c r="AM6" s="193"/>
      <c r="AN6" s="193"/>
      <c r="AO6" s="193"/>
      <c r="AP6" s="193"/>
      <c r="AQ6" s="193"/>
      <c r="AR6" s="193">
        <v>7.95</v>
      </c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0">
        <f t="shared" si="22"/>
        <v>408.83</v>
      </c>
      <c r="BF6" s="190">
        <f t="shared" si="23"/>
        <v>1130.8499999999999</v>
      </c>
      <c r="BG6" s="198" t="s">
        <v>197</v>
      </c>
      <c r="BH6" s="198" t="s">
        <v>305</v>
      </c>
      <c r="BK6" s="199" t="s">
        <v>425</v>
      </c>
    </row>
    <row r="7" spans="1:63" s="198" customFormat="1" ht="25.15" customHeight="1">
      <c r="B7" s="193">
        <v>724.17</v>
      </c>
      <c r="C7" s="190">
        <f t="shared" si="0"/>
        <v>108.63</v>
      </c>
      <c r="D7" s="190">
        <f t="shared" si="1"/>
        <v>7.24</v>
      </c>
      <c r="E7" s="190">
        <f t="shared" si="2"/>
        <v>14.48</v>
      </c>
      <c r="F7" s="190">
        <f t="shared" si="3"/>
        <v>21.73</v>
      </c>
      <c r="G7" s="193">
        <v>2105.06</v>
      </c>
      <c r="H7" s="193">
        <v>91.96</v>
      </c>
      <c r="I7" s="193">
        <f t="shared" si="4"/>
        <v>737.05</v>
      </c>
      <c r="J7" s="193">
        <v>344.98</v>
      </c>
      <c r="K7" s="193">
        <v>214.22</v>
      </c>
      <c r="L7" s="193">
        <v>30</v>
      </c>
      <c r="M7" s="193"/>
      <c r="N7" s="193">
        <v>147.85</v>
      </c>
      <c r="O7" s="193"/>
      <c r="P7" s="193"/>
      <c r="Q7" s="193"/>
      <c r="R7" s="193"/>
      <c r="S7" s="193"/>
      <c r="T7" s="193"/>
      <c r="U7" s="190">
        <f t="shared" si="5"/>
        <v>331.49</v>
      </c>
      <c r="V7" s="190">
        <f t="shared" si="6"/>
        <v>22.1</v>
      </c>
      <c r="W7" s="190">
        <f t="shared" si="7"/>
        <v>66.3</v>
      </c>
      <c r="X7" s="190">
        <f t="shared" si="8"/>
        <v>2209.9</v>
      </c>
      <c r="Y7" s="190">
        <f t="shared" si="9"/>
        <v>3506.04</v>
      </c>
      <c r="Z7" s="190">
        <f t="shared" si="10"/>
        <v>108.63</v>
      </c>
      <c r="AA7" s="190">
        <f t="shared" si="11"/>
        <v>7.24</v>
      </c>
      <c r="AB7" s="190">
        <f t="shared" si="12"/>
        <v>14.48</v>
      </c>
      <c r="AC7" s="190">
        <f t="shared" si="13"/>
        <v>21.73</v>
      </c>
      <c r="AD7" s="190">
        <f t="shared" si="14"/>
        <v>72.42</v>
      </c>
      <c r="AE7" s="190">
        <f t="shared" si="15"/>
        <v>21.73</v>
      </c>
      <c r="AF7" s="190">
        <f t="shared" si="16"/>
        <v>7.24</v>
      </c>
      <c r="AG7" s="190">
        <f t="shared" si="17"/>
        <v>331.49</v>
      </c>
      <c r="AH7" s="190">
        <f t="shared" si="18"/>
        <v>22.1</v>
      </c>
      <c r="AI7" s="190">
        <f t="shared" si="19"/>
        <v>66.3</v>
      </c>
      <c r="AJ7" s="190">
        <f t="shared" si="20"/>
        <v>220.99</v>
      </c>
      <c r="AK7" s="190">
        <f t="shared" si="21"/>
        <v>22.1</v>
      </c>
      <c r="AL7" s="193"/>
      <c r="AM7" s="193"/>
      <c r="AN7" s="193">
        <v>0.86</v>
      </c>
      <c r="AO7" s="193"/>
      <c r="AP7" s="190">
        <v>0.6</v>
      </c>
      <c r="AQ7" s="193">
        <v>17.12</v>
      </c>
      <c r="AR7" s="193">
        <v>17.25</v>
      </c>
      <c r="AS7" s="193"/>
      <c r="AT7" s="193"/>
      <c r="AU7" s="193"/>
      <c r="AV7" s="193">
        <v>7.1</v>
      </c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959.38</v>
      </c>
      <c r="BF7" s="190">
        <f t="shared" si="23"/>
        <v>2546.66</v>
      </c>
      <c r="BG7" s="198" t="s">
        <v>198</v>
      </c>
      <c r="BH7" s="198" t="s">
        <v>306</v>
      </c>
      <c r="BK7" s="199" t="s">
        <v>352</v>
      </c>
    </row>
    <row r="8" spans="1:63" s="198" customFormat="1" ht="25.15" customHeight="1">
      <c r="B8" s="193">
        <v>804.89</v>
      </c>
      <c r="C8" s="190">
        <f t="shared" si="0"/>
        <v>120.73</v>
      </c>
      <c r="D8" s="190">
        <f t="shared" si="1"/>
        <v>8.0500000000000007</v>
      </c>
      <c r="E8" s="190">
        <f t="shared" si="2"/>
        <v>16.100000000000001</v>
      </c>
      <c r="F8" s="190">
        <f t="shared" si="3"/>
        <v>24.15</v>
      </c>
      <c r="G8" s="193">
        <v>2185.15</v>
      </c>
      <c r="H8" s="193">
        <v>94.44</v>
      </c>
      <c r="I8" s="193">
        <f t="shared" si="4"/>
        <v>906.09</v>
      </c>
      <c r="J8" s="193">
        <v>388.18</v>
      </c>
      <c r="K8" s="193">
        <v>314.35000000000002</v>
      </c>
      <c r="L8" s="193">
        <v>30</v>
      </c>
      <c r="M8" s="193"/>
      <c r="N8" s="193">
        <v>173.56</v>
      </c>
      <c r="O8" s="193"/>
      <c r="P8" s="193"/>
      <c r="Q8" s="193"/>
      <c r="R8" s="193"/>
      <c r="S8" s="193"/>
      <c r="T8" s="193"/>
      <c r="U8" s="190">
        <f t="shared" si="5"/>
        <v>357.12</v>
      </c>
      <c r="V8" s="190">
        <f t="shared" si="6"/>
        <v>23.81</v>
      </c>
      <c r="W8" s="190">
        <f t="shared" si="7"/>
        <v>71.42</v>
      </c>
      <c r="X8" s="190">
        <f t="shared" si="8"/>
        <v>2380.79</v>
      </c>
      <c r="Y8" s="190">
        <f t="shared" si="9"/>
        <v>3807.06</v>
      </c>
      <c r="Z8" s="190">
        <f t="shared" si="10"/>
        <v>120.73</v>
      </c>
      <c r="AA8" s="190">
        <f t="shared" si="11"/>
        <v>8.0500000000000007</v>
      </c>
      <c r="AB8" s="190">
        <f t="shared" si="12"/>
        <v>16.100000000000001</v>
      </c>
      <c r="AC8" s="190">
        <f t="shared" si="13"/>
        <v>24.15</v>
      </c>
      <c r="AD8" s="190">
        <f t="shared" si="14"/>
        <v>80.489999999999995</v>
      </c>
      <c r="AE8" s="190">
        <f t="shared" si="15"/>
        <v>24.15</v>
      </c>
      <c r="AF8" s="190">
        <f t="shared" si="16"/>
        <v>8.0500000000000007</v>
      </c>
      <c r="AG8" s="190">
        <f t="shared" si="17"/>
        <v>357.12</v>
      </c>
      <c r="AH8" s="190">
        <f t="shared" si="18"/>
        <v>23.81</v>
      </c>
      <c r="AI8" s="190">
        <f t="shared" si="19"/>
        <v>71.42</v>
      </c>
      <c r="AJ8" s="190">
        <f t="shared" si="20"/>
        <v>238.08</v>
      </c>
      <c r="AK8" s="190">
        <f t="shared" si="21"/>
        <v>23.81</v>
      </c>
      <c r="AL8" s="193"/>
      <c r="AM8" s="193"/>
      <c r="AN8" s="193"/>
      <c r="AO8" s="193"/>
      <c r="AP8" s="193"/>
      <c r="AQ8" s="193">
        <v>19.690000000000001</v>
      </c>
      <c r="AR8" s="193">
        <v>19.95</v>
      </c>
      <c r="AS8" s="193"/>
      <c r="AT8" s="193"/>
      <c r="AU8" s="193"/>
      <c r="AV8" s="193">
        <v>7.1</v>
      </c>
      <c r="AW8" s="193"/>
      <c r="AX8" s="193"/>
      <c r="AY8" s="193"/>
      <c r="AZ8" s="193"/>
      <c r="BA8" s="193"/>
      <c r="BB8" s="193"/>
      <c r="BC8" s="193"/>
      <c r="BD8" s="193"/>
      <c r="BE8" s="190">
        <f t="shared" si="22"/>
        <v>1042.7</v>
      </c>
      <c r="BF8" s="190">
        <f t="shared" si="23"/>
        <v>2764.36</v>
      </c>
      <c r="BG8" s="198" t="s">
        <v>199</v>
      </c>
      <c r="BH8" s="198" t="s">
        <v>305</v>
      </c>
      <c r="BK8" s="199" t="s">
        <v>151</v>
      </c>
    </row>
    <row r="9" spans="1:63" s="198" customFormat="1" ht="25.15" customHeight="1">
      <c r="B9" s="193">
        <v>270</v>
      </c>
      <c r="C9" s="190">
        <f t="shared" si="0"/>
        <v>40.5</v>
      </c>
      <c r="D9" s="190">
        <f t="shared" si="1"/>
        <v>2.7</v>
      </c>
      <c r="E9" s="190">
        <f t="shared" si="2"/>
        <v>5.4</v>
      </c>
      <c r="F9" s="190">
        <f t="shared" si="3"/>
        <v>8.1</v>
      </c>
      <c r="G9" s="193">
        <v>1037.1400000000001</v>
      </c>
      <c r="H9" s="193">
        <v>3.91</v>
      </c>
      <c r="I9" s="193">
        <f t="shared" si="4"/>
        <v>214.5</v>
      </c>
      <c r="J9" s="193">
        <v>145.94999999999999</v>
      </c>
      <c r="K9" s="193">
        <v>58.55</v>
      </c>
      <c r="L9" s="193">
        <v>10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147.83000000000001</v>
      </c>
      <c r="V9" s="190">
        <f t="shared" si="6"/>
        <v>9.86</v>
      </c>
      <c r="W9" s="190">
        <f t="shared" si="7"/>
        <v>29.57</v>
      </c>
      <c r="X9" s="190">
        <f t="shared" si="8"/>
        <v>985.55</v>
      </c>
      <c r="Y9" s="190">
        <f t="shared" si="9"/>
        <v>1499.51</v>
      </c>
      <c r="Z9" s="190">
        <f t="shared" si="10"/>
        <v>40.5</v>
      </c>
      <c r="AA9" s="190">
        <f t="shared" si="11"/>
        <v>2.7</v>
      </c>
      <c r="AB9" s="190">
        <f t="shared" si="12"/>
        <v>5.4</v>
      </c>
      <c r="AC9" s="190">
        <f t="shared" si="13"/>
        <v>8.1</v>
      </c>
      <c r="AD9" s="190">
        <f t="shared" si="14"/>
        <v>27</v>
      </c>
      <c r="AE9" s="190">
        <f t="shared" si="15"/>
        <v>8.1</v>
      </c>
      <c r="AF9" s="190">
        <f t="shared" si="16"/>
        <v>2.7</v>
      </c>
      <c r="AG9" s="190">
        <f t="shared" si="17"/>
        <v>147.83000000000001</v>
      </c>
      <c r="AH9" s="190">
        <f t="shared" si="18"/>
        <v>9.86</v>
      </c>
      <c r="AI9" s="190">
        <f t="shared" si="19"/>
        <v>29.57</v>
      </c>
      <c r="AJ9" s="190">
        <f t="shared" si="20"/>
        <v>98.56</v>
      </c>
      <c r="AK9" s="190">
        <f t="shared" si="21"/>
        <v>9.86</v>
      </c>
      <c r="AL9" s="193">
        <v>49</v>
      </c>
      <c r="AM9" s="193"/>
      <c r="AN9" s="193"/>
      <c r="AO9" s="193"/>
      <c r="AP9" s="193"/>
      <c r="AQ9" s="193"/>
      <c r="AR9" s="193">
        <v>7.05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2"/>
        <v>446.23</v>
      </c>
      <c r="BF9" s="190">
        <f t="shared" si="23"/>
        <v>1053.28</v>
      </c>
      <c r="BG9" s="198" t="s">
        <v>200</v>
      </c>
      <c r="BH9" s="198" t="s">
        <v>305</v>
      </c>
      <c r="BK9" s="199" t="s">
        <v>151</v>
      </c>
    </row>
    <row r="10" spans="1:63" s="198" customFormat="1" ht="25.15" customHeight="1">
      <c r="B10" s="193">
        <v>357.42</v>
      </c>
      <c r="C10" s="190">
        <f t="shared" si="0"/>
        <v>53.61</v>
      </c>
      <c r="D10" s="190">
        <f t="shared" si="1"/>
        <v>3.57</v>
      </c>
      <c r="E10" s="190">
        <f t="shared" si="2"/>
        <v>7.15</v>
      </c>
      <c r="F10" s="190">
        <f t="shared" si="3"/>
        <v>10.72</v>
      </c>
      <c r="G10" s="193">
        <v>1306.3900000000001</v>
      </c>
      <c r="H10" s="193">
        <v>19.149999999999999</v>
      </c>
      <c r="I10" s="193">
        <f t="shared" si="4"/>
        <v>298</v>
      </c>
      <c r="J10" s="193">
        <v>187.6</v>
      </c>
      <c r="K10" s="193">
        <v>82.4</v>
      </c>
      <c r="L10" s="193">
        <v>28</v>
      </c>
      <c r="M10" s="193"/>
      <c r="N10" s="193"/>
      <c r="O10" s="193"/>
      <c r="P10" s="193"/>
      <c r="Q10" s="193"/>
      <c r="R10" s="193"/>
      <c r="S10" s="193"/>
      <c r="T10" s="193"/>
      <c r="U10" s="190">
        <f t="shared" si="5"/>
        <v>189.92</v>
      </c>
      <c r="V10" s="190">
        <f t="shared" si="6"/>
        <v>12.66</v>
      </c>
      <c r="W10" s="190">
        <f t="shared" si="7"/>
        <v>37.979999999999997</v>
      </c>
      <c r="X10" s="190">
        <f t="shared" si="8"/>
        <v>1266.1199999999999</v>
      </c>
      <c r="Y10" s="190">
        <f t="shared" si="9"/>
        <v>1939.15</v>
      </c>
      <c r="Z10" s="190">
        <f t="shared" si="10"/>
        <v>53.61</v>
      </c>
      <c r="AA10" s="190">
        <f t="shared" si="11"/>
        <v>3.57</v>
      </c>
      <c r="AB10" s="190">
        <f t="shared" si="12"/>
        <v>7.15</v>
      </c>
      <c r="AC10" s="190">
        <f t="shared" si="13"/>
        <v>10.72</v>
      </c>
      <c r="AD10" s="190">
        <f t="shared" si="14"/>
        <v>35.74</v>
      </c>
      <c r="AE10" s="190">
        <f t="shared" si="15"/>
        <v>10.72</v>
      </c>
      <c r="AF10" s="190">
        <f t="shared" si="16"/>
        <v>3.57</v>
      </c>
      <c r="AG10" s="190">
        <f t="shared" si="17"/>
        <v>189.92</v>
      </c>
      <c r="AH10" s="190">
        <f t="shared" si="18"/>
        <v>12.66</v>
      </c>
      <c r="AI10" s="190">
        <f t="shared" si="19"/>
        <v>37.979999999999997</v>
      </c>
      <c r="AJ10" s="190">
        <f t="shared" si="20"/>
        <v>126.61</v>
      </c>
      <c r="AK10" s="190">
        <f t="shared" si="21"/>
        <v>12.66</v>
      </c>
      <c r="AL10" s="193"/>
      <c r="AM10" s="193"/>
      <c r="AN10" s="193"/>
      <c r="AO10" s="193"/>
      <c r="AP10" s="193"/>
      <c r="AQ10" s="193">
        <v>2.93</v>
      </c>
      <c r="AR10" s="193">
        <v>9.1</v>
      </c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2"/>
        <v>516.94000000000005</v>
      </c>
      <c r="BF10" s="190">
        <f t="shared" si="23"/>
        <v>1422.21</v>
      </c>
      <c r="BG10" s="198" t="s">
        <v>201</v>
      </c>
      <c r="BH10" s="198" t="s">
        <v>426</v>
      </c>
      <c r="BK10" s="199" t="s">
        <v>352</v>
      </c>
    </row>
    <row r="11" spans="1:63" s="198" customFormat="1" ht="25.15" customHeight="1">
      <c r="B11" s="193">
        <v>486.42</v>
      </c>
      <c r="C11" s="190">
        <f t="shared" si="0"/>
        <v>72.959999999999994</v>
      </c>
      <c r="D11" s="190">
        <f t="shared" si="1"/>
        <v>4.8600000000000003</v>
      </c>
      <c r="E11" s="190">
        <f t="shared" si="2"/>
        <v>9.73</v>
      </c>
      <c r="F11" s="190">
        <f t="shared" si="3"/>
        <v>14.59</v>
      </c>
      <c r="G11" s="193">
        <v>1629.8</v>
      </c>
      <c r="H11" s="193">
        <v>67.73</v>
      </c>
      <c r="I11" s="193">
        <f t="shared" si="4"/>
        <v>423.78</v>
      </c>
      <c r="J11" s="193">
        <v>279.39999999999998</v>
      </c>
      <c r="K11" s="193">
        <v>129.38</v>
      </c>
      <c r="L11" s="193">
        <v>15</v>
      </c>
      <c r="M11" s="193"/>
      <c r="N11" s="193"/>
      <c r="O11" s="193"/>
      <c r="P11" s="193"/>
      <c r="Q11" s="193"/>
      <c r="R11" s="193"/>
      <c r="S11" s="193"/>
      <c r="T11" s="193"/>
      <c r="U11" s="190">
        <f t="shared" si="5"/>
        <v>245.23</v>
      </c>
      <c r="V11" s="190">
        <f t="shared" si="6"/>
        <v>16.350000000000001</v>
      </c>
      <c r="W11" s="190">
        <f t="shared" si="7"/>
        <v>49.05</v>
      </c>
      <c r="X11" s="190">
        <f t="shared" si="8"/>
        <v>1634.89</v>
      </c>
      <c r="Y11" s="190">
        <f t="shared" si="9"/>
        <v>2534.08</v>
      </c>
      <c r="Z11" s="190">
        <f t="shared" si="10"/>
        <v>72.959999999999994</v>
      </c>
      <c r="AA11" s="190">
        <f t="shared" si="11"/>
        <v>4.8600000000000003</v>
      </c>
      <c r="AB11" s="190">
        <f t="shared" si="12"/>
        <v>9.73</v>
      </c>
      <c r="AC11" s="190">
        <f t="shared" si="13"/>
        <v>14.59</v>
      </c>
      <c r="AD11" s="190">
        <f t="shared" si="14"/>
        <v>48.64</v>
      </c>
      <c r="AE11" s="190">
        <f t="shared" si="15"/>
        <v>14.59</v>
      </c>
      <c r="AF11" s="190">
        <f t="shared" si="16"/>
        <v>4.8600000000000003</v>
      </c>
      <c r="AG11" s="190">
        <f t="shared" si="17"/>
        <v>245.23</v>
      </c>
      <c r="AH11" s="190">
        <f t="shared" si="18"/>
        <v>16.350000000000001</v>
      </c>
      <c r="AI11" s="190">
        <f t="shared" si="19"/>
        <v>49.05</v>
      </c>
      <c r="AJ11" s="190">
        <f t="shared" si="20"/>
        <v>163.49</v>
      </c>
      <c r="AK11" s="190">
        <f t="shared" si="21"/>
        <v>16.350000000000001</v>
      </c>
      <c r="AL11" s="193"/>
      <c r="AM11" s="193"/>
      <c r="AN11" s="193"/>
      <c r="AO11" s="193"/>
      <c r="AP11" s="193"/>
      <c r="AQ11" s="193">
        <v>8.6999999999999993</v>
      </c>
      <c r="AR11" s="193">
        <v>12.8</v>
      </c>
      <c r="AS11" s="193"/>
      <c r="AT11" s="193"/>
      <c r="AU11" s="193"/>
      <c r="AV11" s="193">
        <v>7.1</v>
      </c>
      <c r="AW11" s="193"/>
      <c r="AX11" s="193"/>
      <c r="AY11" s="193"/>
      <c r="AZ11" s="193"/>
      <c r="BA11" s="193"/>
      <c r="BB11" s="193"/>
      <c r="BC11" s="193"/>
      <c r="BD11" s="193"/>
      <c r="BE11" s="190">
        <f t="shared" si="22"/>
        <v>689.3</v>
      </c>
      <c r="BF11" s="190">
        <f t="shared" si="23"/>
        <v>1844.78</v>
      </c>
      <c r="BG11" s="198" t="s">
        <v>202</v>
      </c>
      <c r="BH11" s="198" t="s">
        <v>308</v>
      </c>
      <c r="BK11" s="199" t="s">
        <v>427</v>
      </c>
    </row>
    <row r="12" spans="1:63" s="198" customFormat="1" ht="25.15" customHeight="1">
      <c r="B12" s="193">
        <v>441.67</v>
      </c>
      <c r="C12" s="190">
        <f t="shared" si="0"/>
        <v>66.25</v>
      </c>
      <c r="D12" s="190">
        <f t="shared" si="1"/>
        <v>4.42</v>
      </c>
      <c r="E12" s="190">
        <f t="shared" si="2"/>
        <v>8.83</v>
      </c>
      <c r="F12" s="190">
        <f t="shared" si="3"/>
        <v>13.25</v>
      </c>
      <c r="G12" s="193">
        <v>1525.43</v>
      </c>
      <c r="H12" s="193">
        <v>51.78</v>
      </c>
      <c r="I12" s="193">
        <f t="shared" si="4"/>
        <v>356.06</v>
      </c>
      <c r="J12" s="193">
        <v>249.47</v>
      </c>
      <c r="K12" s="193">
        <v>91.59</v>
      </c>
      <c r="L12" s="193">
        <v>15</v>
      </c>
      <c r="M12" s="193"/>
      <c r="N12" s="193"/>
      <c r="O12" s="193"/>
      <c r="P12" s="193"/>
      <c r="Q12" s="193"/>
      <c r="R12" s="193"/>
      <c r="S12" s="193"/>
      <c r="T12" s="193"/>
      <c r="U12" s="190">
        <f t="shared" si="5"/>
        <v>223.74</v>
      </c>
      <c r="V12" s="190">
        <f t="shared" si="6"/>
        <v>14.92</v>
      </c>
      <c r="W12" s="190">
        <f t="shared" si="7"/>
        <v>44.75</v>
      </c>
      <c r="X12" s="190">
        <f t="shared" si="8"/>
        <v>1491.6</v>
      </c>
      <c r="Y12" s="190">
        <f t="shared" si="9"/>
        <v>2309.4299999999998</v>
      </c>
      <c r="Z12" s="190">
        <f t="shared" si="10"/>
        <v>66.25</v>
      </c>
      <c r="AA12" s="190">
        <f t="shared" si="11"/>
        <v>4.42</v>
      </c>
      <c r="AB12" s="190">
        <f t="shared" si="12"/>
        <v>8.83</v>
      </c>
      <c r="AC12" s="190">
        <f t="shared" si="13"/>
        <v>13.25</v>
      </c>
      <c r="AD12" s="190">
        <f t="shared" si="14"/>
        <v>44.17</v>
      </c>
      <c r="AE12" s="190">
        <f t="shared" si="15"/>
        <v>13.25</v>
      </c>
      <c r="AF12" s="190">
        <f t="shared" si="16"/>
        <v>4.42</v>
      </c>
      <c r="AG12" s="190">
        <f t="shared" si="17"/>
        <v>223.74</v>
      </c>
      <c r="AH12" s="190">
        <f t="shared" si="18"/>
        <v>14.92</v>
      </c>
      <c r="AI12" s="190">
        <f t="shared" si="19"/>
        <v>44.75</v>
      </c>
      <c r="AJ12" s="190">
        <f t="shared" si="20"/>
        <v>149.16</v>
      </c>
      <c r="AK12" s="190">
        <f t="shared" si="21"/>
        <v>14.92</v>
      </c>
      <c r="AL12" s="193">
        <v>5.92</v>
      </c>
      <c r="AM12" s="193"/>
      <c r="AN12" s="193"/>
      <c r="AO12" s="193"/>
      <c r="AP12" s="193"/>
      <c r="AQ12" s="193">
        <v>5.6</v>
      </c>
      <c r="AR12" s="193">
        <v>11.2</v>
      </c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0">
        <f t="shared" si="22"/>
        <v>624.79999999999995</v>
      </c>
      <c r="BF12" s="190">
        <f t="shared" si="23"/>
        <v>1684.63</v>
      </c>
      <c r="BG12" s="198" t="s">
        <v>203</v>
      </c>
      <c r="BH12" s="198" t="s">
        <v>307</v>
      </c>
      <c r="BK12" s="199" t="s">
        <v>427</v>
      </c>
    </row>
    <row r="13" spans="1:63" s="198" customFormat="1" ht="25.15" customHeight="1">
      <c r="B13" s="193">
        <v>477.68</v>
      </c>
      <c r="C13" s="190">
        <f t="shared" si="0"/>
        <v>71.650000000000006</v>
      </c>
      <c r="D13" s="190">
        <f t="shared" si="1"/>
        <v>4.78</v>
      </c>
      <c r="E13" s="190">
        <f t="shared" si="2"/>
        <v>9.5500000000000007</v>
      </c>
      <c r="F13" s="190">
        <f t="shared" si="3"/>
        <v>14.33</v>
      </c>
      <c r="G13" s="193">
        <v>1693.65</v>
      </c>
      <c r="H13" s="193">
        <v>61.35</v>
      </c>
      <c r="I13" s="193">
        <f t="shared" si="4"/>
        <v>383.86</v>
      </c>
      <c r="J13" s="193">
        <v>261.88</v>
      </c>
      <c r="K13" s="193">
        <v>106.98</v>
      </c>
      <c r="L13" s="193">
        <v>15</v>
      </c>
      <c r="M13" s="193"/>
      <c r="N13" s="193"/>
      <c r="O13" s="193"/>
      <c r="P13" s="193"/>
      <c r="Q13" s="193"/>
      <c r="R13" s="193"/>
      <c r="S13" s="193"/>
      <c r="T13" s="193"/>
      <c r="U13" s="190">
        <f t="shared" si="5"/>
        <v>249.18</v>
      </c>
      <c r="V13" s="190">
        <f t="shared" si="6"/>
        <v>16.61</v>
      </c>
      <c r="W13" s="190">
        <f t="shared" si="7"/>
        <v>49.84</v>
      </c>
      <c r="X13" s="190">
        <f t="shared" si="8"/>
        <v>1661.18</v>
      </c>
      <c r="Y13" s="190">
        <f t="shared" si="9"/>
        <v>2554.8000000000002</v>
      </c>
      <c r="Z13" s="190">
        <f t="shared" si="10"/>
        <v>71.650000000000006</v>
      </c>
      <c r="AA13" s="190">
        <f t="shared" si="11"/>
        <v>4.78</v>
      </c>
      <c r="AB13" s="190">
        <f t="shared" si="12"/>
        <v>9.5500000000000007</v>
      </c>
      <c r="AC13" s="190">
        <f t="shared" si="13"/>
        <v>14.33</v>
      </c>
      <c r="AD13" s="190">
        <f t="shared" si="14"/>
        <v>47.77</v>
      </c>
      <c r="AE13" s="190">
        <f t="shared" si="15"/>
        <v>14.33</v>
      </c>
      <c r="AF13" s="190">
        <f t="shared" si="16"/>
        <v>4.78</v>
      </c>
      <c r="AG13" s="190">
        <f t="shared" si="17"/>
        <v>249.18</v>
      </c>
      <c r="AH13" s="190">
        <f t="shared" si="18"/>
        <v>16.61</v>
      </c>
      <c r="AI13" s="190">
        <f t="shared" si="19"/>
        <v>49.84</v>
      </c>
      <c r="AJ13" s="190">
        <f t="shared" si="20"/>
        <v>166.12</v>
      </c>
      <c r="AK13" s="190">
        <f t="shared" si="21"/>
        <v>16.61</v>
      </c>
      <c r="AL13" s="193"/>
      <c r="AM13" s="193"/>
      <c r="AN13" s="193"/>
      <c r="AO13" s="193"/>
      <c r="AP13" s="193"/>
      <c r="AQ13" s="193">
        <v>6</v>
      </c>
      <c r="AR13" s="193">
        <v>11</v>
      </c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>
        <v>1</v>
      </c>
      <c r="BD13" s="193"/>
      <c r="BE13" s="190">
        <f t="shared" si="22"/>
        <v>683.55</v>
      </c>
      <c r="BF13" s="190">
        <f t="shared" si="23"/>
        <v>1871.25</v>
      </c>
      <c r="BG13" s="198" t="s">
        <v>204</v>
      </c>
      <c r="BH13" s="198" t="s">
        <v>309</v>
      </c>
      <c r="BK13" s="199" t="s">
        <v>427</v>
      </c>
    </row>
    <row r="14" spans="1:63" s="198" customFormat="1" ht="25.15" customHeight="1">
      <c r="B14" s="193">
        <v>270.98</v>
      </c>
      <c r="C14" s="190">
        <f t="shared" si="0"/>
        <v>40.65</v>
      </c>
      <c r="D14" s="190">
        <f t="shared" si="1"/>
        <v>2.71</v>
      </c>
      <c r="E14" s="190">
        <f t="shared" si="2"/>
        <v>5.42</v>
      </c>
      <c r="F14" s="190">
        <f t="shared" si="3"/>
        <v>8.1300000000000008</v>
      </c>
      <c r="G14" s="193">
        <v>1164.6500000000001</v>
      </c>
      <c r="H14" s="193">
        <v>3.97</v>
      </c>
      <c r="I14" s="193">
        <f t="shared" si="4"/>
        <v>213.25</v>
      </c>
      <c r="J14" s="193">
        <v>141.01</v>
      </c>
      <c r="K14" s="193">
        <v>64.239999999999995</v>
      </c>
      <c r="L14" s="193">
        <v>8</v>
      </c>
      <c r="M14" s="193"/>
      <c r="N14" s="193"/>
      <c r="O14" s="193"/>
      <c r="P14" s="193"/>
      <c r="Q14" s="193"/>
      <c r="R14" s="193"/>
      <c r="S14" s="193"/>
      <c r="T14" s="193"/>
      <c r="U14" s="190">
        <f t="shared" si="5"/>
        <v>166.63</v>
      </c>
      <c r="V14" s="190">
        <f t="shared" si="6"/>
        <v>11.11</v>
      </c>
      <c r="W14" s="190">
        <f t="shared" si="7"/>
        <v>33.33</v>
      </c>
      <c r="X14" s="190">
        <f t="shared" si="8"/>
        <v>1110.8900000000001</v>
      </c>
      <c r="Y14" s="190">
        <f t="shared" si="9"/>
        <v>1649.85</v>
      </c>
      <c r="Z14" s="190">
        <f t="shared" si="10"/>
        <v>40.65</v>
      </c>
      <c r="AA14" s="190">
        <f t="shared" si="11"/>
        <v>2.71</v>
      </c>
      <c r="AB14" s="190">
        <f t="shared" si="12"/>
        <v>5.42</v>
      </c>
      <c r="AC14" s="190">
        <f t="shared" si="13"/>
        <v>8.1300000000000008</v>
      </c>
      <c r="AD14" s="190">
        <f t="shared" si="14"/>
        <v>27.1</v>
      </c>
      <c r="AE14" s="190">
        <f t="shared" si="15"/>
        <v>8.1300000000000008</v>
      </c>
      <c r="AF14" s="190">
        <f t="shared" si="16"/>
        <v>2.71</v>
      </c>
      <c r="AG14" s="190">
        <f t="shared" si="17"/>
        <v>166.63</v>
      </c>
      <c r="AH14" s="190">
        <f t="shared" si="18"/>
        <v>11.11</v>
      </c>
      <c r="AI14" s="190">
        <f t="shared" si="19"/>
        <v>33.33</v>
      </c>
      <c r="AJ14" s="190">
        <f t="shared" si="20"/>
        <v>111.09</v>
      </c>
      <c r="AK14" s="190">
        <f t="shared" si="21"/>
        <v>11.11</v>
      </c>
      <c r="AL14" s="193"/>
      <c r="AM14" s="193"/>
      <c r="AN14" s="193"/>
      <c r="AO14" s="193"/>
      <c r="AP14" s="193"/>
      <c r="AQ14" s="193">
        <v>0.12</v>
      </c>
      <c r="AR14" s="193">
        <v>8.15</v>
      </c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0">
        <f t="shared" si="22"/>
        <v>436.39</v>
      </c>
      <c r="BF14" s="190">
        <f t="shared" si="23"/>
        <v>1213.46</v>
      </c>
      <c r="BG14" s="198" t="s">
        <v>205</v>
      </c>
      <c r="BH14" s="198" t="s">
        <v>310</v>
      </c>
      <c r="BK14" s="199" t="s">
        <v>421</v>
      </c>
    </row>
    <row r="15" spans="1:63" s="198" customFormat="1" ht="25.15" customHeight="1">
      <c r="B15" s="193">
        <v>501.81</v>
      </c>
      <c r="C15" s="190">
        <f t="shared" si="0"/>
        <v>75.27</v>
      </c>
      <c r="D15" s="190">
        <f t="shared" si="1"/>
        <v>5.0199999999999996</v>
      </c>
      <c r="E15" s="190">
        <f t="shared" si="2"/>
        <v>10.039999999999999</v>
      </c>
      <c r="F15" s="190">
        <f t="shared" si="3"/>
        <v>15.05</v>
      </c>
      <c r="G15" s="193">
        <v>1672.57</v>
      </c>
      <c r="H15" s="193">
        <v>65.930000000000007</v>
      </c>
      <c r="I15" s="193">
        <f t="shared" si="4"/>
        <v>402.5</v>
      </c>
      <c r="J15" s="193">
        <v>247.11</v>
      </c>
      <c r="K15" s="193">
        <v>140.38999999999999</v>
      </c>
      <c r="L15" s="193">
        <v>15</v>
      </c>
      <c r="M15" s="193"/>
      <c r="N15" s="193"/>
      <c r="O15" s="193"/>
      <c r="P15" s="193"/>
      <c r="Q15" s="193"/>
      <c r="R15" s="193"/>
      <c r="S15" s="193"/>
      <c r="T15" s="193"/>
      <c r="U15" s="190">
        <f t="shared" si="5"/>
        <v>245.88</v>
      </c>
      <c r="V15" s="190">
        <f t="shared" si="6"/>
        <v>16.39</v>
      </c>
      <c r="W15" s="190">
        <f t="shared" si="7"/>
        <v>49.18</v>
      </c>
      <c r="X15" s="190">
        <f t="shared" si="8"/>
        <v>1639.19</v>
      </c>
      <c r="Y15" s="190">
        <f t="shared" si="9"/>
        <v>2557.83</v>
      </c>
      <c r="Z15" s="190">
        <f t="shared" si="10"/>
        <v>75.27</v>
      </c>
      <c r="AA15" s="190">
        <f t="shared" si="11"/>
        <v>5.0199999999999996</v>
      </c>
      <c r="AB15" s="190">
        <f t="shared" si="12"/>
        <v>10.039999999999999</v>
      </c>
      <c r="AC15" s="190">
        <f t="shared" si="13"/>
        <v>15.05</v>
      </c>
      <c r="AD15" s="190">
        <f t="shared" si="14"/>
        <v>50.18</v>
      </c>
      <c r="AE15" s="190">
        <f t="shared" si="15"/>
        <v>15.05</v>
      </c>
      <c r="AF15" s="190">
        <f t="shared" si="16"/>
        <v>5.0199999999999996</v>
      </c>
      <c r="AG15" s="190">
        <f t="shared" si="17"/>
        <v>245.88</v>
      </c>
      <c r="AH15" s="190">
        <f t="shared" si="18"/>
        <v>16.39</v>
      </c>
      <c r="AI15" s="190">
        <f t="shared" si="19"/>
        <v>49.18</v>
      </c>
      <c r="AJ15" s="190">
        <f t="shared" si="20"/>
        <v>163.92</v>
      </c>
      <c r="AK15" s="190">
        <f t="shared" si="21"/>
        <v>16.39</v>
      </c>
      <c r="AL15" s="193"/>
      <c r="AM15" s="193"/>
      <c r="AN15" s="193"/>
      <c r="AO15" s="193"/>
      <c r="AP15" s="193"/>
      <c r="AQ15" s="193">
        <v>8.32</v>
      </c>
      <c r="AR15" s="193">
        <v>12.4</v>
      </c>
      <c r="AS15" s="193"/>
      <c r="AT15" s="193"/>
      <c r="AU15" s="193"/>
      <c r="AV15" s="193"/>
      <c r="AW15" s="193"/>
      <c r="AX15" s="193"/>
      <c r="AY15" s="193">
        <v>2</v>
      </c>
      <c r="AZ15" s="193"/>
      <c r="BA15" s="193"/>
      <c r="BB15" s="193"/>
      <c r="BC15" s="193"/>
      <c r="BD15" s="193"/>
      <c r="BE15" s="190">
        <f t="shared" si="22"/>
        <v>690.11</v>
      </c>
      <c r="BF15" s="190">
        <f t="shared" si="23"/>
        <v>1867.72</v>
      </c>
      <c r="BG15" s="198" t="s">
        <v>206</v>
      </c>
      <c r="BH15" s="198" t="s">
        <v>304</v>
      </c>
      <c r="BK15" s="199" t="s">
        <v>423</v>
      </c>
    </row>
    <row r="16" spans="1:63" s="198" customFormat="1" ht="25.15" customHeight="1">
      <c r="B16" s="193">
        <v>437.35</v>
      </c>
      <c r="C16" s="190">
        <f t="shared" si="0"/>
        <v>65.599999999999994</v>
      </c>
      <c r="D16" s="190">
        <f t="shared" si="1"/>
        <v>4.37</v>
      </c>
      <c r="E16" s="190">
        <f t="shared" si="2"/>
        <v>8.75</v>
      </c>
      <c r="F16" s="190">
        <f t="shared" si="3"/>
        <v>13.12</v>
      </c>
      <c r="G16" s="193">
        <v>1514.84</v>
      </c>
      <c r="H16" s="193">
        <v>49.72</v>
      </c>
      <c r="I16" s="193">
        <f t="shared" si="4"/>
        <v>352.72</v>
      </c>
      <c r="J16" s="193">
        <v>217.5</v>
      </c>
      <c r="K16" s="193">
        <v>120.22</v>
      </c>
      <c r="L16" s="193">
        <v>15</v>
      </c>
      <c r="M16" s="193"/>
      <c r="N16" s="193"/>
      <c r="O16" s="193"/>
      <c r="P16" s="193"/>
      <c r="Q16" s="193"/>
      <c r="R16" s="193"/>
      <c r="S16" s="193"/>
      <c r="T16" s="193"/>
      <c r="U16" s="190">
        <f t="shared" si="5"/>
        <v>221.99</v>
      </c>
      <c r="V16" s="190">
        <f t="shared" si="6"/>
        <v>14.8</v>
      </c>
      <c r="W16" s="190">
        <f t="shared" si="7"/>
        <v>44.4</v>
      </c>
      <c r="X16" s="190">
        <f t="shared" si="8"/>
        <v>1479.93</v>
      </c>
      <c r="Y16" s="190">
        <f t="shared" si="9"/>
        <v>2290.31</v>
      </c>
      <c r="Z16" s="190">
        <f t="shared" si="10"/>
        <v>65.599999999999994</v>
      </c>
      <c r="AA16" s="190">
        <f t="shared" si="11"/>
        <v>4.37</v>
      </c>
      <c r="AB16" s="190">
        <f t="shared" si="12"/>
        <v>8.75</v>
      </c>
      <c r="AC16" s="190">
        <f t="shared" si="13"/>
        <v>13.12</v>
      </c>
      <c r="AD16" s="190">
        <f t="shared" si="14"/>
        <v>43.74</v>
      </c>
      <c r="AE16" s="190">
        <f t="shared" si="15"/>
        <v>13.12</v>
      </c>
      <c r="AF16" s="190">
        <f t="shared" si="16"/>
        <v>4.37</v>
      </c>
      <c r="AG16" s="190">
        <f t="shared" si="17"/>
        <v>221.99</v>
      </c>
      <c r="AH16" s="190">
        <f t="shared" si="18"/>
        <v>14.8</v>
      </c>
      <c r="AI16" s="190">
        <f t="shared" si="19"/>
        <v>44.4</v>
      </c>
      <c r="AJ16" s="190">
        <f t="shared" si="20"/>
        <v>147.99</v>
      </c>
      <c r="AK16" s="190">
        <f t="shared" si="21"/>
        <v>14.8</v>
      </c>
      <c r="AL16" s="193"/>
      <c r="AM16" s="193"/>
      <c r="AN16" s="193"/>
      <c r="AO16" s="193"/>
      <c r="AP16" s="193"/>
      <c r="AQ16" s="193">
        <v>5.94</v>
      </c>
      <c r="AR16" s="193">
        <v>11.15</v>
      </c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0">
        <f t="shared" si="22"/>
        <v>614.14</v>
      </c>
      <c r="BF16" s="190">
        <f t="shared" si="23"/>
        <v>1676.17</v>
      </c>
      <c r="BG16" s="198" t="s">
        <v>207</v>
      </c>
      <c r="BH16" s="198" t="s">
        <v>304</v>
      </c>
      <c r="BK16" s="199" t="s">
        <v>423</v>
      </c>
    </row>
    <row r="17" spans="2:63" s="198" customFormat="1" ht="25.15" customHeight="1">
      <c r="B17" s="193">
        <v>1078.57</v>
      </c>
      <c r="C17" s="190">
        <f t="shared" si="0"/>
        <v>161.79</v>
      </c>
      <c r="D17" s="190">
        <f t="shared" si="1"/>
        <v>10.79</v>
      </c>
      <c r="E17" s="190">
        <f t="shared" si="2"/>
        <v>21.57</v>
      </c>
      <c r="F17" s="190">
        <f t="shared" si="3"/>
        <v>32.36</v>
      </c>
      <c r="G17" s="193">
        <v>2951.6</v>
      </c>
      <c r="H17" s="193">
        <v>128.72</v>
      </c>
      <c r="I17" s="193">
        <f t="shared" si="4"/>
        <v>900.36</v>
      </c>
      <c r="J17" s="193">
        <v>515.15</v>
      </c>
      <c r="K17" s="193">
        <v>317.70999999999998</v>
      </c>
      <c r="L17" s="193">
        <v>30</v>
      </c>
      <c r="M17" s="193"/>
      <c r="N17" s="193">
        <v>37.5</v>
      </c>
      <c r="O17" s="193"/>
      <c r="P17" s="193"/>
      <c r="Q17" s="193"/>
      <c r="R17" s="193"/>
      <c r="S17" s="193"/>
      <c r="T17" s="193"/>
      <c r="U17" s="190">
        <f t="shared" si="5"/>
        <v>420</v>
      </c>
      <c r="V17" s="190">
        <f t="shared" si="6"/>
        <v>28</v>
      </c>
      <c r="W17" s="190">
        <f t="shared" si="7"/>
        <v>84</v>
      </c>
      <c r="X17" s="190">
        <f t="shared" si="8"/>
        <v>2902.11</v>
      </c>
      <c r="Y17" s="190">
        <f t="shared" si="9"/>
        <v>4739.1899999999996</v>
      </c>
      <c r="Z17" s="190">
        <f t="shared" si="10"/>
        <v>161.79</v>
      </c>
      <c r="AA17" s="190">
        <f t="shared" si="11"/>
        <v>10.79</v>
      </c>
      <c r="AB17" s="190">
        <f t="shared" si="12"/>
        <v>21.57</v>
      </c>
      <c r="AC17" s="190">
        <f t="shared" si="13"/>
        <v>32.36</v>
      </c>
      <c r="AD17" s="190">
        <f t="shared" si="14"/>
        <v>107.86</v>
      </c>
      <c r="AE17" s="190">
        <f t="shared" si="15"/>
        <v>32.36</v>
      </c>
      <c r="AF17" s="190">
        <f t="shared" si="16"/>
        <v>10.79</v>
      </c>
      <c r="AG17" s="190">
        <f t="shared" si="17"/>
        <v>420</v>
      </c>
      <c r="AH17" s="190">
        <f t="shared" si="18"/>
        <v>28</v>
      </c>
      <c r="AI17" s="190">
        <f t="shared" si="19"/>
        <v>84</v>
      </c>
      <c r="AJ17" s="190">
        <f t="shared" si="20"/>
        <v>280</v>
      </c>
      <c r="AK17" s="190">
        <f t="shared" si="21"/>
        <v>28</v>
      </c>
      <c r="AL17" s="193"/>
      <c r="AM17" s="193"/>
      <c r="AN17" s="193">
        <v>1.23</v>
      </c>
      <c r="AO17" s="193"/>
      <c r="AP17" s="193"/>
      <c r="AQ17" s="193">
        <v>134.06</v>
      </c>
      <c r="AR17" s="193">
        <v>23.3</v>
      </c>
      <c r="AS17" s="193"/>
      <c r="AT17" s="193"/>
      <c r="AU17" s="193"/>
      <c r="AV17" s="193">
        <v>7.1</v>
      </c>
      <c r="AW17" s="193"/>
      <c r="AX17" s="193"/>
      <c r="AY17" s="193"/>
      <c r="AZ17" s="193"/>
      <c r="BA17" s="193"/>
      <c r="BB17" s="193"/>
      <c r="BC17" s="193"/>
      <c r="BD17" s="193"/>
      <c r="BE17" s="190">
        <f t="shared" si="22"/>
        <v>1383.21</v>
      </c>
      <c r="BF17" s="190">
        <f t="shared" si="23"/>
        <v>3355.98</v>
      </c>
      <c r="BG17" s="198" t="s">
        <v>209</v>
      </c>
      <c r="BH17" s="198" t="s">
        <v>311</v>
      </c>
      <c r="BK17" s="199" t="s">
        <v>428</v>
      </c>
    </row>
    <row r="18" spans="2:63" s="198" customFormat="1" ht="25.15" customHeight="1">
      <c r="B18" s="193">
        <v>790.47</v>
      </c>
      <c r="C18" s="190">
        <f t="shared" si="0"/>
        <v>118.57</v>
      </c>
      <c r="D18" s="190">
        <f t="shared" si="1"/>
        <v>7.9</v>
      </c>
      <c r="E18" s="190">
        <f t="shared" si="2"/>
        <v>15.81</v>
      </c>
      <c r="F18" s="190">
        <f t="shared" si="3"/>
        <v>23.71</v>
      </c>
      <c r="G18" s="193">
        <v>2366.77</v>
      </c>
      <c r="H18" s="193">
        <v>89.84</v>
      </c>
      <c r="I18" s="193">
        <f t="shared" si="4"/>
        <v>805.38</v>
      </c>
      <c r="J18" s="193">
        <v>387.35</v>
      </c>
      <c r="K18" s="193">
        <v>223.04</v>
      </c>
      <c r="L18" s="193">
        <v>30</v>
      </c>
      <c r="M18" s="193"/>
      <c r="N18" s="193">
        <v>164.99</v>
      </c>
      <c r="O18" s="193"/>
      <c r="P18" s="193"/>
      <c r="Q18" s="193"/>
      <c r="R18" s="193"/>
      <c r="S18" s="193"/>
      <c r="T18" s="193"/>
      <c r="U18" s="190">
        <f t="shared" si="5"/>
        <v>370.73</v>
      </c>
      <c r="V18" s="190">
        <f t="shared" si="6"/>
        <v>24.72</v>
      </c>
      <c r="W18" s="190">
        <f t="shared" si="7"/>
        <v>74.150000000000006</v>
      </c>
      <c r="X18" s="190">
        <f t="shared" si="8"/>
        <v>2471.52</v>
      </c>
      <c r="Y18" s="190">
        <f t="shared" si="9"/>
        <v>3897.58</v>
      </c>
      <c r="Z18" s="190">
        <f t="shared" si="10"/>
        <v>118.57</v>
      </c>
      <c r="AA18" s="190">
        <f t="shared" si="11"/>
        <v>7.9</v>
      </c>
      <c r="AB18" s="190">
        <f t="shared" si="12"/>
        <v>15.81</v>
      </c>
      <c r="AC18" s="190">
        <f t="shared" si="13"/>
        <v>23.71</v>
      </c>
      <c r="AD18" s="190">
        <f t="shared" si="14"/>
        <v>79.05</v>
      </c>
      <c r="AE18" s="190">
        <f t="shared" si="15"/>
        <v>23.71</v>
      </c>
      <c r="AF18" s="190">
        <f t="shared" si="16"/>
        <v>7.9</v>
      </c>
      <c r="AG18" s="190">
        <f t="shared" si="17"/>
        <v>370.73</v>
      </c>
      <c r="AH18" s="190">
        <f t="shared" si="18"/>
        <v>24.72</v>
      </c>
      <c r="AI18" s="190">
        <f t="shared" si="19"/>
        <v>74.150000000000006</v>
      </c>
      <c r="AJ18" s="190">
        <f t="shared" si="20"/>
        <v>247.15</v>
      </c>
      <c r="AK18" s="190">
        <f t="shared" si="21"/>
        <v>24.72</v>
      </c>
      <c r="AL18" s="193"/>
      <c r="AM18" s="193"/>
      <c r="AN18" s="193">
        <v>2.62</v>
      </c>
      <c r="AO18" s="193"/>
      <c r="AP18" s="193"/>
      <c r="AQ18" s="193">
        <v>18.75</v>
      </c>
      <c r="AR18" s="193">
        <v>17.95</v>
      </c>
      <c r="AS18" s="193"/>
      <c r="AT18" s="193"/>
      <c r="AU18" s="193"/>
      <c r="AV18" s="193">
        <v>7.1</v>
      </c>
      <c r="AW18" s="193"/>
      <c r="AX18" s="193"/>
      <c r="AY18" s="193"/>
      <c r="AZ18" s="193"/>
      <c r="BA18" s="193"/>
      <c r="BB18" s="193"/>
      <c r="BC18" s="193"/>
      <c r="BD18" s="193"/>
      <c r="BE18" s="190">
        <f t="shared" si="22"/>
        <v>1064.54</v>
      </c>
      <c r="BF18" s="190">
        <f t="shared" si="23"/>
        <v>2833.04</v>
      </c>
      <c r="BG18" s="198" t="s">
        <v>210</v>
      </c>
      <c r="BH18" s="198" t="s">
        <v>305</v>
      </c>
      <c r="BK18" s="199" t="s">
        <v>428</v>
      </c>
    </row>
    <row r="19" spans="2:63" s="198" customFormat="1" ht="25.15" customHeight="1">
      <c r="B19" s="193">
        <v>737.88</v>
      </c>
      <c r="C19" s="190">
        <f t="shared" si="0"/>
        <v>110.68</v>
      </c>
      <c r="D19" s="190">
        <f t="shared" si="1"/>
        <v>7.38</v>
      </c>
      <c r="E19" s="190">
        <f t="shared" si="2"/>
        <v>14.76</v>
      </c>
      <c r="F19" s="190">
        <f t="shared" si="3"/>
        <v>22.14</v>
      </c>
      <c r="G19" s="193">
        <v>2023.72</v>
      </c>
      <c r="H19" s="193">
        <v>91.64</v>
      </c>
      <c r="I19" s="193">
        <f t="shared" si="4"/>
        <v>665.79</v>
      </c>
      <c r="J19" s="193">
        <v>364.55</v>
      </c>
      <c r="K19" s="193">
        <v>286.24</v>
      </c>
      <c r="L19" s="193">
        <v>15</v>
      </c>
      <c r="M19" s="193"/>
      <c r="N19" s="193"/>
      <c r="O19" s="193"/>
      <c r="P19" s="193"/>
      <c r="Q19" s="193"/>
      <c r="R19" s="193"/>
      <c r="S19" s="193"/>
      <c r="T19" s="193"/>
      <c r="U19" s="190">
        <f t="shared" si="5"/>
        <v>306.49</v>
      </c>
      <c r="V19" s="190">
        <f t="shared" si="6"/>
        <v>20.43</v>
      </c>
      <c r="W19" s="190">
        <f t="shared" si="7"/>
        <v>61.3</v>
      </c>
      <c r="X19" s="190">
        <f t="shared" si="8"/>
        <v>2043.27</v>
      </c>
      <c r="Y19" s="190">
        <f t="shared" si="9"/>
        <v>3324.33</v>
      </c>
      <c r="Z19" s="190">
        <f t="shared" si="10"/>
        <v>110.68</v>
      </c>
      <c r="AA19" s="190">
        <f t="shared" si="11"/>
        <v>7.38</v>
      </c>
      <c r="AB19" s="190">
        <f t="shared" si="12"/>
        <v>14.76</v>
      </c>
      <c r="AC19" s="190">
        <f t="shared" si="13"/>
        <v>22.14</v>
      </c>
      <c r="AD19" s="190">
        <f t="shared" si="14"/>
        <v>73.790000000000006</v>
      </c>
      <c r="AE19" s="190">
        <f t="shared" si="15"/>
        <v>22.14</v>
      </c>
      <c r="AF19" s="190">
        <f t="shared" si="16"/>
        <v>7.38</v>
      </c>
      <c r="AG19" s="190">
        <f t="shared" si="17"/>
        <v>306.49</v>
      </c>
      <c r="AH19" s="190">
        <f t="shared" si="18"/>
        <v>20.43</v>
      </c>
      <c r="AI19" s="190">
        <f t="shared" si="19"/>
        <v>61.3</v>
      </c>
      <c r="AJ19" s="190">
        <f t="shared" si="20"/>
        <v>204.33</v>
      </c>
      <c r="AK19" s="190">
        <f t="shared" si="21"/>
        <v>20.43</v>
      </c>
      <c r="AL19" s="193">
        <v>19.440000000000001</v>
      </c>
      <c r="AM19" s="193"/>
      <c r="AN19" s="193"/>
      <c r="AO19" s="193"/>
      <c r="AP19" s="193"/>
      <c r="AQ19" s="193">
        <v>15.02</v>
      </c>
      <c r="AR19" s="193">
        <v>16</v>
      </c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0">
        <f t="shared" si="22"/>
        <v>921.71</v>
      </c>
      <c r="BF19" s="190">
        <f t="shared" si="23"/>
        <v>2402.62</v>
      </c>
      <c r="BG19" s="198" t="s">
        <v>211</v>
      </c>
      <c r="BH19" s="198" t="s">
        <v>429</v>
      </c>
      <c r="BJ19" s="196" t="s">
        <v>364</v>
      </c>
      <c r="BK19" s="199" t="s">
        <v>169</v>
      </c>
    </row>
    <row r="20" spans="2:63" s="198" customFormat="1" ht="25.15" customHeight="1">
      <c r="B20" s="193">
        <v>587.82000000000005</v>
      </c>
      <c r="C20" s="190">
        <f t="shared" si="0"/>
        <v>88.17</v>
      </c>
      <c r="D20" s="190">
        <f t="shared" si="1"/>
        <v>5.88</v>
      </c>
      <c r="E20" s="190">
        <f t="shared" si="2"/>
        <v>11.76</v>
      </c>
      <c r="F20" s="190">
        <f t="shared" si="3"/>
        <v>17.63</v>
      </c>
      <c r="G20" s="193">
        <v>1769.57</v>
      </c>
      <c r="H20" s="193">
        <v>77.38</v>
      </c>
      <c r="I20" s="193">
        <f t="shared" si="4"/>
        <v>513.9</v>
      </c>
      <c r="J20" s="193">
        <v>273.63</v>
      </c>
      <c r="K20" s="193">
        <v>225.27</v>
      </c>
      <c r="L20" s="193">
        <v>15</v>
      </c>
      <c r="M20" s="193"/>
      <c r="N20" s="193"/>
      <c r="O20" s="193"/>
      <c r="P20" s="193"/>
      <c r="Q20" s="193"/>
      <c r="R20" s="193"/>
      <c r="S20" s="193"/>
      <c r="T20" s="193"/>
      <c r="U20" s="190">
        <f t="shared" si="5"/>
        <v>265.95</v>
      </c>
      <c r="V20" s="190">
        <f t="shared" si="6"/>
        <v>17.73</v>
      </c>
      <c r="W20" s="190">
        <f t="shared" si="7"/>
        <v>53.19</v>
      </c>
      <c r="X20" s="190">
        <f t="shared" si="8"/>
        <v>1773.03</v>
      </c>
      <c r="Y20" s="190">
        <f t="shared" si="9"/>
        <v>2821.16</v>
      </c>
      <c r="Z20" s="190">
        <f t="shared" si="10"/>
        <v>88.17</v>
      </c>
      <c r="AA20" s="190">
        <f t="shared" si="11"/>
        <v>5.88</v>
      </c>
      <c r="AB20" s="190">
        <f t="shared" si="12"/>
        <v>11.76</v>
      </c>
      <c r="AC20" s="190">
        <f t="shared" si="13"/>
        <v>17.63</v>
      </c>
      <c r="AD20" s="190">
        <f t="shared" si="14"/>
        <v>58.78</v>
      </c>
      <c r="AE20" s="190">
        <f t="shared" si="15"/>
        <v>17.63</v>
      </c>
      <c r="AF20" s="190">
        <f t="shared" si="16"/>
        <v>5.88</v>
      </c>
      <c r="AG20" s="190">
        <f t="shared" si="17"/>
        <v>265.95</v>
      </c>
      <c r="AH20" s="190">
        <f t="shared" si="18"/>
        <v>17.73</v>
      </c>
      <c r="AI20" s="190">
        <f t="shared" si="19"/>
        <v>53.19</v>
      </c>
      <c r="AJ20" s="190">
        <f t="shared" si="20"/>
        <v>177.3</v>
      </c>
      <c r="AK20" s="190">
        <f t="shared" si="21"/>
        <v>17.73</v>
      </c>
      <c r="AL20" s="193"/>
      <c r="AM20" s="193"/>
      <c r="AN20" s="193"/>
      <c r="AO20" s="193"/>
      <c r="AP20" s="193"/>
      <c r="AQ20" s="193">
        <v>10.7</v>
      </c>
      <c r="AR20" s="193">
        <v>14.7</v>
      </c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0">
        <f t="shared" si="22"/>
        <v>763.03</v>
      </c>
      <c r="BF20" s="190">
        <f t="shared" si="23"/>
        <v>2058.13</v>
      </c>
      <c r="BG20" s="198" t="s">
        <v>280</v>
      </c>
      <c r="BH20" s="198" t="s">
        <v>312</v>
      </c>
      <c r="BK20" s="199" t="s">
        <v>424</v>
      </c>
    </row>
    <row r="21" spans="2:63" s="198" customFormat="1" ht="25.15" customHeight="1">
      <c r="B21" s="193">
        <v>295.92</v>
      </c>
      <c r="C21" s="190">
        <f t="shared" si="0"/>
        <v>44.39</v>
      </c>
      <c r="D21" s="190">
        <f t="shared" si="1"/>
        <v>2.96</v>
      </c>
      <c r="E21" s="190">
        <f t="shared" si="2"/>
        <v>5.92</v>
      </c>
      <c r="F21" s="190">
        <f t="shared" si="3"/>
        <v>8.8800000000000008</v>
      </c>
      <c r="G21" s="193">
        <v>1152.31</v>
      </c>
      <c r="H21" s="193">
        <v>2.44</v>
      </c>
      <c r="I21" s="193">
        <f t="shared" si="4"/>
        <v>239.5</v>
      </c>
      <c r="J21" s="193">
        <v>152.94999999999999</v>
      </c>
      <c r="K21" s="193">
        <v>71.55</v>
      </c>
      <c r="L21" s="193">
        <v>15</v>
      </c>
      <c r="M21" s="193"/>
      <c r="N21" s="193"/>
      <c r="O21" s="193"/>
      <c r="P21" s="193"/>
      <c r="Q21" s="193"/>
      <c r="R21" s="193"/>
      <c r="S21" s="193"/>
      <c r="T21" s="193"/>
      <c r="U21" s="190">
        <f t="shared" si="5"/>
        <v>164.75</v>
      </c>
      <c r="V21" s="190">
        <f t="shared" si="6"/>
        <v>10.98</v>
      </c>
      <c r="W21" s="190">
        <f t="shared" si="7"/>
        <v>32.950000000000003</v>
      </c>
      <c r="X21" s="190">
        <f t="shared" si="8"/>
        <v>1098.33</v>
      </c>
      <c r="Y21" s="190">
        <f t="shared" si="9"/>
        <v>1665.08</v>
      </c>
      <c r="Z21" s="190">
        <f t="shared" si="10"/>
        <v>44.39</v>
      </c>
      <c r="AA21" s="190">
        <f t="shared" si="11"/>
        <v>2.96</v>
      </c>
      <c r="AB21" s="190">
        <f t="shared" si="12"/>
        <v>5.92</v>
      </c>
      <c r="AC21" s="190">
        <f t="shared" si="13"/>
        <v>8.8800000000000008</v>
      </c>
      <c r="AD21" s="190">
        <f t="shared" si="14"/>
        <v>29.59</v>
      </c>
      <c r="AE21" s="190">
        <f t="shared" si="15"/>
        <v>8.8800000000000008</v>
      </c>
      <c r="AF21" s="190">
        <f t="shared" si="16"/>
        <v>2.96</v>
      </c>
      <c r="AG21" s="190">
        <f t="shared" si="17"/>
        <v>164.75</v>
      </c>
      <c r="AH21" s="190">
        <f t="shared" si="18"/>
        <v>10.98</v>
      </c>
      <c r="AI21" s="190">
        <f t="shared" si="19"/>
        <v>32.950000000000003</v>
      </c>
      <c r="AJ21" s="190">
        <f t="shared" si="20"/>
        <v>109.83</v>
      </c>
      <c r="AK21" s="190">
        <f t="shared" si="21"/>
        <v>10.98</v>
      </c>
      <c r="AL21" s="193">
        <v>29.72</v>
      </c>
      <c r="AM21" s="193"/>
      <c r="AN21" s="193"/>
      <c r="AO21" s="193"/>
      <c r="AP21" s="193"/>
      <c r="AQ21" s="193"/>
      <c r="AR21" s="193">
        <v>8.6</v>
      </c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0">
        <f t="shared" si="22"/>
        <v>471.39</v>
      </c>
      <c r="BF21" s="190">
        <f t="shared" si="23"/>
        <v>1193.69</v>
      </c>
      <c r="BG21" s="198" t="s">
        <v>281</v>
      </c>
      <c r="BH21" s="198" t="s">
        <v>313</v>
      </c>
      <c r="BK21" s="199" t="s">
        <v>424</v>
      </c>
    </row>
    <row r="22" spans="2:63" s="200" customFormat="1" ht="25.15" customHeight="1">
      <c r="B22" s="195">
        <f>SUM(B4:B21)</f>
        <v>9939.86</v>
      </c>
      <c r="C22" s="195">
        <f t="shared" ref="C22:BF22" si="24">SUM(C4:C21)</f>
        <v>1490.97</v>
      </c>
      <c r="D22" s="195">
        <f t="shared" si="24"/>
        <v>99.4</v>
      </c>
      <c r="E22" s="195">
        <f t="shared" si="24"/>
        <v>198.8</v>
      </c>
      <c r="F22" s="195">
        <f t="shared" si="24"/>
        <v>298.19</v>
      </c>
      <c r="G22" s="195">
        <f t="shared" si="24"/>
        <v>31332.53</v>
      </c>
      <c r="H22" s="195">
        <f t="shared" si="24"/>
        <v>1072.1400000000001</v>
      </c>
      <c r="I22" s="195">
        <f t="shared" si="24"/>
        <v>8760.52</v>
      </c>
      <c r="J22" s="195">
        <f t="shared" si="24"/>
        <v>4969.3</v>
      </c>
      <c r="K22" s="195">
        <f t="shared" si="24"/>
        <v>2926.32</v>
      </c>
      <c r="L22" s="195">
        <f t="shared" si="24"/>
        <v>341</v>
      </c>
      <c r="M22" s="195">
        <f t="shared" si="24"/>
        <v>0</v>
      </c>
      <c r="N22" s="195">
        <f t="shared" si="24"/>
        <v>523.9</v>
      </c>
      <c r="O22" s="195">
        <f t="shared" si="24"/>
        <v>0</v>
      </c>
      <c r="P22" s="195">
        <f t="shared" si="24"/>
        <v>0</v>
      </c>
      <c r="Q22" s="195">
        <f t="shared" si="24"/>
        <v>0</v>
      </c>
      <c r="R22" s="195">
        <f t="shared" si="24"/>
        <v>0</v>
      </c>
      <c r="S22" s="195">
        <f t="shared" si="24"/>
        <v>0</v>
      </c>
      <c r="T22" s="195">
        <f t="shared" si="24"/>
        <v>0</v>
      </c>
      <c r="U22" s="195">
        <f t="shared" si="24"/>
        <v>4668.49</v>
      </c>
      <c r="V22" s="195">
        <f t="shared" si="24"/>
        <v>311.24</v>
      </c>
      <c r="W22" s="195">
        <f t="shared" si="24"/>
        <v>933.72</v>
      </c>
      <c r="X22" s="195">
        <f t="shared" si="24"/>
        <v>31225.33</v>
      </c>
      <c r="Y22" s="195">
        <f t="shared" si="24"/>
        <v>49166</v>
      </c>
      <c r="Z22" s="195">
        <f t="shared" si="24"/>
        <v>1490.97</v>
      </c>
      <c r="AA22" s="195">
        <f t="shared" si="24"/>
        <v>99.4</v>
      </c>
      <c r="AB22" s="195">
        <f t="shared" si="24"/>
        <v>198.8</v>
      </c>
      <c r="AC22" s="195">
        <f t="shared" si="24"/>
        <v>298.19</v>
      </c>
      <c r="AD22" s="195">
        <f t="shared" si="24"/>
        <v>994.01</v>
      </c>
      <c r="AE22" s="195">
        <f t="shared" si="24"/>
        <v>298.19</v>
      </c>
      <c r="AF22" s="195">
        <f t="shared" si="24"/>
        <v>99.4</v>
      </c>
      <c r="AG22" s="195">
        <f t="shared" si="24"/>
        <v>4668.49</v>
      </c>
      <c r="AH22" s="195">
        <f t="shared" si="24"/>
        <v>311.24</v>
      </c>
      <c r="AI22" s="195">
        <f t="shared" si="24"/>
        <v>933.72</v>
      </c>
      <c r="AJ22" s="195">
        <f t="shared" si="24"/>
        <v>3112.32</v>
      </c>
      <c r="AK22" s="195">
        <f t="shared" si="24"/>
        <v>311.24</v>
      </c>
      <c r="AL22" s="195">
        <f t="shared" si="24"/>
        <v>104.08</v>
      </c>
      <c r="AM22" s="195">
        <f t="shared" si="24"/>
        <v>0</v>
      </c>
      <c r="AN22" s="195">
        <f t="shared" si="24"/>
        <v>4.71</v>
      </c>
      <c r="AO22" s="195">
        <f t="shared" si="24"/>
        <v>0</v>
      </c>
      <c r="AP22" s="195">
        <f t="shared" si="24"/>
        <v>0.6</v>
      </c>
      <c r="AQ22" s="195">
        <f t="shared" si="24"/>
        <v>283.04000000000002</v>
      </c>
      <c r="AR22" s="195">
        <f t="shared" si="24"/>
        <v>241.75</v>
      </c>
      <c r="AS22" s="195">
        <f t="shared" si="24"/>
        <v>0</v>
      </c>
      <c r="AT22" s="195">
        <f t="shared" si="24"/>
        <v>0</v>
      </c>
      <c r="AU22" s="195">
        <f t="shared" si="24"/>
        <v>0</v>
      </c>
      <c r="AV22" s="195">
        <f t="shared" si="24"/>
        <v>35.5</v>
      </c>
      <c r="AW22" s="195">
        <f t="shared" si="24"/>
        <v>0</v>
      </c>
      <c r="AX22" s="195">
        <f t="shared" si="24"/>
        <v>0</v>
      </c>
      <c r="AY22" s="195">
        <f t="shared" si="24"/>
        <v>2</v>
      </c>
      <c r="AZ22" s="195">
        <f t="shared" si="24"/>
        <v>0</v>
      </c>
      <c r="BA22" s="195">
        <f t="shared" si="24"/>
        <v>0</v>
      </c>
      <c r="BB22" s="195">
        <f t="shared" si="24"/>
        <v>0</v>
      </c>
      <c r="BC22" s="195">
        <f t="shared" si="24"/>
        <v>1</v>
      </c>
      <c r="BD22" s="195">
        <f t="shared" si="24"/>
        <v>0</v>
      </c>
      <c r="BE22" s="195">
        <f t="shared" si="24"/>
        <v>13488.65</v>
      </c>
      <c r="BF22" s="195">
        <f t="shared" si="24"/>
        <v>35677.35</v>
      </c>
      <c r="BK22" s="201"/>
    </row>
  </sheetData>
  <mergeCells count="20">
    <mergeCell ref="BG1:BG3"/>
    <mergeCell ref="BH1:BH3"/>
    <mergeCell ref="BI1:BI3"/>
    <mergeCell ref="BJ1:BJ3"/>
    <mergeCell ref="BK1:BK3"/>
    <mergeCell ref="B1:T1"/>
    <mergeCell ref="U1:X1"/>
    <mergeCell ref="Y1:Y3"/>
    <mergeCell ref="Z1:BD1"/>
    <mergeCell ref="BE1:BE3"/>
    <mergeCell ref="B2:F2"/>
    <mergeCell ref="G2:I2"/>
    <mergeCell ref="J2:T2"/>
    <mergeCell ref="U2:W2"/>
    <mergeCell ref="X2:X3"/>
    <mergeCell ref="BF1:BF3"/>
    <mergeCell ref="Z2:AF2"/>
    <mergeCell ref="AG2:AK2"/>
    <mergeCell ref="AL2:AO2"/>
    <mergeCell ref="AV2:BB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BL8"/>
  <sheetViews>
    <sheetView rightToLeft="1" topLeftCell="L1" workbookViewId="0">
      <selection activeCell="N3" sqref="N1:N1048576"/>
    </sheetView>
  </sheetViews>
  <sheetFormatPr defaultRowHeight="15"/>
  <cols>
    <col min="1" max="1" width="3.85546875" hidden="1" customWidth="1"/>
    <col min="2" max="11" width="9.140625" customWidth="1"/>
    <col min="12" max="15" width="6.7109375" customWidth="1"/>
    <col min="16" max="16" width="8.7109375" customWidth="1"/>
    <col min="17" max="20" width="6.7109375" customWidth="1"/>
    <col min="21" max="37" width="9.140625" customWidth="1"/>
    <col min="38" max="42" width="6.7109375" customWidth="1"/>
    <col min="43" max="44" width="7.7109375" customWidth="1"/>
    <col min="45" max="56" width="6.7109375" customWidth="1"/>
    <col min="57" max="58" width="9.140625" customWidth="1"/>
    <col min="59" max="59" width="16.42578125" customWidth="1"/>
    <col min="60" max="60" width="22" customWidth="1"/>
  </cols>
  <sheetData>
    <row r="1" spans="1:64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8.25" customHeight="1">
      <c r="A2" s="8"/>
      <c r="B2" s="354" t="s">
        <v>0</v>
      </c>
      <c r="C2" s="354"/>
      <c r="D2" s="354"/>
      <c r="E2" s="354"/>
      <c r="F2" s="354"/>
      <c r="G2" s="407" t="s">
        <v>6</v>
      </c>
      <c r="H2" s="408"/>
      <c r="I2" s="409"/>
      <c r="J2" s="355" t="s">
        <v>110</v>
      </c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171" t="s">
        <v>18</v>
      </c>
      <c r="V2" s="354"/>
      <c r="W2" s="354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13" t="s">
        <v>34</v>
      </c>
      <c r="AM2" s="414"/>
      <c r="AN2" s="414"/>
      <c r="AO2" s="411" t="s">
        <v>35</v>
      </c>
      <c r="AP2" s="411"/>
      <c r="AQ2" s="412"/>
      <c r="AR2" s="72"/>
      <c r="AS2" s="172"/>
      <c r="AT2" s="197"/>
      <c r="AU2" s="197"/>
      <c r="AV2" s="407" t="s">
        <v>39</v>
      </c>
      <c r="AW2" s="408"/>
      <c r="AX2" s="408"/>
      <c r="AY2" s="408"/>
      <c r="AZ2" s="408"/>
      <c r="BA2" s="408"/>
      <c r="BB2" s="409"/>
      <c r="BC2" s="172"/>
      <c r="BD2" s="172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4.75" customHeight="1">
      <c r="A3" s="172"/>
      <c r="B3" s="173" t="s">
        <v>1</v>
      </c>
      <c r="C3" s="169" t="s">
        <v>2</v>
      </c>
      <c r="D3" s="169" t="s">
        <v>3</v>
      </c>
      <c r="E3" s="169" t="s">
        <v>4</v>
      </c>
      <c r="F3" s="169" t="s">
        <v>5</v>
      </c>
      <c r="G3" s="169" t="s">
        <v>7</v>
      </c>
      <c r="H3" s="169" t="s">
        <v>109</v>
      </c>
      <c r="I3" s="169" t="s">
        <v>108</v>
      </c>
      <c r="J3" s="173" t="s">
        <v>8</v>
      </c>
      <c r="K3" s="173" t="s">
        <v>9</v>
      </c>
      <c r="L3" s="173" t="s">
        <v>10</v>
      </c>
      <c r="M3" s="169" t="s">
        <v>11</v>
      </c>
      <c r="N3" s="169" t="s">
        <v>12</v>
      </c>
      <c r="O3" s="169" t="s">
        <v>13</v>
      </c>
      <c r="P3" s="169" t="s">
        <v>180</v>
      </c>
      <c r="Q3" s="169" t="s">
        <v>14</v>
      </c>
      <c r="R3" s="169" t="s">
        <v>15</v>
      </c>
      <c r="S3" s="169" t="s">
        <v>16</v>
      </c>
      <c r="T3" s="169" t="s">
        <v>17</v>
      </c>
      <c r="U3" s="169" t="s">
        <v>19</v>
      </c>
      <c r="V3" s="169" t="s">
        <v>20</v>
      </c>
      <c r="W3" s="169" t="s">
        <v>21</v>
      </c>
      <c r="X3" s="400"/>
      <c r="Y3" s="353"/>
      <c r="Z3" s="169" t="s">
        <v>24</v>
      </c>
      <c r="AA3" s="169" t="s">
        <v>25</v>
      </c>
      <c r="AB3" s="169" t="s">
        <v>26</v>
      </c>
      <c r="AC3" s="169" t="s">
        <v>21</v>
      </c>
      <c r="AD3" s="169" t="s">
        <v>27</v>
      </c>
      <c r="AE3" s="169" t="s">
        <v>28</v>
      </c>
      <c r="AF3" s="169" t="s">
        <v>29</v>
      </c>
      <c r="AG3" s="169" t="s">
        <v>104</v>
      </c>
      <c r="AH3" s="169" t="s">
        <v>105</v>
      </c>
      <c r="AI3" s="169" t="s">
        <v>106</v>
      </c>
      <c r="AJ3" s="169" t="s">
        <v>107</v>
      </c>
      <c r="AK3" s="169" t="s">
        <v>3</v>
      </c>
      <c r="AL3" s="169" t="s">
        <v>31</v>
      </c>
      <c r="AM3" s="169" t="s">
        <v>116</v>
      </c>
      <c r="AN3" s="169" t="s">
        <v>32</v>
      </c>
      <c r="AO3" s="173" t="s">
        <v>33</v>
      </c>
      <c r="AP3" s="169" t="s">
        <v>36</v>
      </c>
      <c r="AQ3" s="169" t="s">
        <v>115</v>
      </c>
      <c r="AR3" s="169" t="s">
        <v>37</v>
      </c>
      <c r="AS3" s="169" t="s">
        <v>149</v>
      </c>
      <c r="AT3" s="169" t="s">
        <v>231</v>
      </c>
      <c r="AU3" s="169" t="s">
        <v>232</v>
      </c>
      <c r="AV3" s="169" t="s">
        <v>40</v>
      </c>
      <c r="AW3" s="169" t="s">
        <v>150</v>
      </c>
      <c r="AX3" s="169" t="s">
        <v>45</v>
      </c>
      <c r="AY3" s="169" t="s">
        <v>41</v>
      </c>
      <c r="AZ3" s="169" t="s">
        <v>42</v>
      </c>
      <c r="BA3" s="169" t="s">
        <v>43</v>
      </c>
      <c r="BB3" s="169" t="s">
        <v>44</v>
      </c>
      <c r="BC3" s="169" t="s">
        <v>46</v>
      </c>
      <c r="BD3" s="169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92" customFormat="1" ht="25.15" customHeight="1">
      <c r="B4" s="193">
        <v>508.74</v>
      </c>
      <c r="C4" s="190">
        <f>B4*15%</f>
        <v>76.31</v>
      </c>
      <c r="D4" s="190">
        <f>B4*1%</f>
        <v>5.09</v>
      </c>
      <c r="E4" s="190">
        <f>B4*2%</f>
        <v>10.17</v>
      </c>
      <c r="F4" s="190">
        <f>B4*3%</f>
        <v>15.26</v>
      </c>
      <c r="G4" s="193">
        <v>1688.35</v>
      </c>
      <c r="H4" s="193">
        <v>68.62</v>
      </c>
      <c r="I4" s="193">
        <f>SUM(J4:S4)</f>
        <v>407.95</v>
      </c>
      <c r="J4" s="193">
        <v>250.09</v>
      </c>
      <c r="K4" s="193">
        <v>142.86000000000001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248.43</v>
      </c>
      <c r="V4" s="190">
        <f>IF(X4&gt;2800,2800*1%,X4*1%)</f>
        <v>16.559999999999999</v>
      </c>
      <c r="W4" s="190">
        <f>IF(X4&gt;2800,2800*3%,X4*3%)</f>
        <v>49.69</v>
      </c>
      <c r="X4" s="193">
        <f>G4+H4+I4-B4</f>
        <v>1656.18</v>
      </c>
      <c r="Y4" s="190">
        <f>C4+D4+E4+F4+G4+H4+I4+U4+V4+W4</f>
        <v>2586.4299999999998</v>
      </c>
      <c r="Z4" s="190">
        <f>B4*15%</f>
        <v>76.31</v>
      </c>
      <c r="AA4" s="190">
        <f>B4*1%</f>
        <v>5.09</v>
      </c>
      <c r="AB4" s="190">
        <f>B4*2%</f>
        <v>10.17</v>
      </c>
      <c r="AC4" s="190">
        <f>B4*3%</f>
        <v>15.26</v>
      </c>
      <c r="AD4" s="190">
        <f>B4*10%</f>
        <v>50.87</v>
      </c>
      <c r="AE4" s="190">
        <f>B4*3%</f>
        <v>15.26</v>
      </c>
      <c r="AF4" s="190">
        <f>B4*1%</f>
        <v>5.09</v>
      </c>
      <c r="AG4" s="190">
        <f>IF(X4&gt;2800,2800*15%,X4*15%)</f>
        <v>248.43</v>
      </c>
      <c r="AH4" s="190">
        <f>IF(X4&gt;2800,2800*1%,X4*1%)</f>
        <v>16.559999999999999</v>
      </c>
      <c r="AI4" s="190">
        <f>IF(X4&gt;2800,2800*3%,X4*3%)</f>
        <v>49.69</v>
      </c>
      <c r="AJ4" s="190">
        <f>IF(X4&gt;2800,2800*10%,X4*10%)</f>
        <v>165.62</v>
      </c>
      <c r="AK4" s="190">
        <f>IF(X4&gt;2800,2800*1%,X4*1%)</f>
        <v>16.559999999999999</v>
      </c>
      <c r="AL4" s="193"/>
      <c r="AM4" s="193"/>
      <c r="AN4" s="193"/>
      <c r="AO4" s="193"/>
      <c r="AP4" s="193"/>
      <c r="AQ4" s="193">
        <v>8.5399999999999991</v>
      </c>
      <c r="AR4" s="193">
        <v>12.55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696</v>
      </c>
      <c r="BF4" s="190">
        <f>AVERAGE(Y4-BE4)</f>
        <v>1890.43</v>
      </c>
      <c r="BG4" s="192" t="s">
        <v>227</v>
      </c>
      <c r="BH4" s="192" t="s">
        <v>314</v>
      </c>
      <c r="BL4" s="192" t="s">
        <v>421</v>
      </c>
    </row>
    <row r="5" spans="1:64" s="192" customFormat="1" ht="25.15" customHeight="1">
      <c r="B5" s="193">
        <v>555.36</v>
      </c>
      <c r="C5" s="190">
        <f t="shared" ref="C5:C7" si="0">B5*15%</f>
        <v>83.3</v>
      </c>
      <c r="D5" s="190">
        <f t="shared" ref="D5:D7" si="1">B5*1%</f>
        <v>5.55</v>
      </c>
      <c r="E5" s="190">
        <f t="shared" ref="E5:E7" si="2">B5*2%</f>
        <v>11.11</v>
      </c>
      <c r="F5" s="190">
        <f t="shared" ref="F5:F7" si="3">B5*3%</f>
        <v>16.66</v>
      </c>
      <c r="G5" s="193">
        <v>1747.89</v>
      </c>
      <c r="H5" s="193">
        <v>70.06</v>
      </c>
      <c r="I5" s="193">
        <f t="shared" ref="I5:I7" si="4">SUM(J5:S5)</f>
        <v>443.84</v>
      </c>
      <c r="J5" s="193">
        <v>265.44</v>
      </c>
      <c r="K5" s="193">
        <v>163.4</v>
      </c>
      <c r="L5" s="193">
        <v>15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7" si="5">IF(X5&gt;2800,2800*15%,X5*15%)</f>
        <v>255.96</v>
      </c>
      <c r="V5" s="190">
        <f t="shared" ref="V5:V7" si="6">IF(X5&gt;2800,2800*1%,X5*1%)</f>
        <v>17.059999999999999</v>
      </c>
      <c r="W5" s="190">
        <f t="shared" ref="W5:W7" si="7">IF(X5&gt;2800,2800*3%,X5*3%)</f>
        <v>51.19</v>
      </c>
      <c r="X5" s="193">
        <f t="shared" ref="X5:X7" si="8">G5+H5+I5-B5</f>
        <v>1706.43</v>
      </c>
      <c r="Y5" s="190">
        <f t="shared" ref="Y5:Y7" si="9">C5+D5+E5+F5+G5+H5+I5+U5+V5+W5</f>
        <v>2702.62</v>
      </c>
      <c r="Z5" s="190">
        <f t="shared" ref="Z5:Z7" si="10">B5*15%</f>
        <v>83.3</v>
      </c>
      <c r="AA5" s="190">
        <f t="shared" ref="AA5:AA7" si="11">B5*1%</f>
        <v>5.55</v>
      </c>
      <c r="AB5" s="190">
        <f t="shared" ref="AB5:AB7" si="12">B5*2%</f>
        <v>11.11</v>
      </c>
      <c r="AC5" s="190">
        <f t="shared" ref="AC5:AC7" si="13">B5*3%</f>
        <v>16.66</v>
      </c>
      <c r="AD5" s="190">
        <f t="shared" ref="AD5:AD7" si="14">B5*10%</f>
        <v>55.54</v>
      </c>
      <c r="AE5" s="190">
        <f t="shared" ref="AE5:AE7" si="15">B5*3%</f>
        <v>16.66</v>
      </c>
      <c r="AF5" s="190">
        <f t="shared" ref="AF5:AF7" si="16">B5*1%</f>
        <v>5.55</v>
      </c>
      <c r="AG5" s="190">
        <f t="shared" ref="AG5:AG7" si="17">IF(X5&gt;2800,2800*15%,X5*15%)</f>
        <v>255.96</v>
      </c>
      <c r="AH5" s="190">
        <f t="shared" ref="AH5:AH7" si="18">IF(X5&gt;2800,2800*1%,X5*1%)</f>
        <v>17.059999999999999</v>
      </c>
      <c r="AI5" s="190">
        <f t="shared" ref="AI5:AI7" si="19">IF(X5&gt;2800,2800*3%,X5*3%)</f>
        <v>51.19</v>
      </c>
      <c r="AJ5" s="190">
        <f t="shared" ref="AJ5:AJ7" si="20">IF(X5&gt;2800,2800*10%,X5*10%)</f>
        <v>170.64</v>
      </c>
      <c r="AK5" s="190">
        <f t="shared" ref="AK5:AK7" si="21">IF(X5&gt;2800,2800*1%,X5*1%)</f>
        <v>17.059999999999999</v>
      </c>
      <c r="AL5" s="193">
        <v>9.82</v>
      </c>
      <c r="AM5" s="193"/>
      <c r="AN5" s="193"/>
      <c r="AO5" s="193"/>
      <c r="AP5" s="193"/>
      <c r="AQ5" s="193">
        <v>9.4700000000000006</v>
      </c>
      <c r="AR5" s="193">
        <v>13.05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>
        <v>1</v>
      </c>
      <c r="BD5" s="193"/>
      <c r="BE5" s="190">
        <f t="shared" ref="BE5:BE7" si="22">SUM(Z5:BD5)</f>
        <v>739.62</v>
      </c>
      <c r="BF5" s="190">
        <f t="shared" ref="BF5:BF7" si="23">AVERAGE(Y5-BE5)</f>
        <v>1963</v>
      </c>
      <c r="BG5" s="192" t="s">
        <v>228</v>
      </c>
      <c r="BH5" s="192" t="s">
        <v>315</v>
      </c>
      <c r="BJ5" s="196" t="s">
        <v>365</v>
      </c>
      <c r="BL5" s="192" t="s">
        <v>421</v>
      </c>
    </row>
    <row r="6" spans="1:64" s="192" customFormat="1" ht="25.15" customHeight="1">
      <c r="B6" s="193">
        <v>528.83000000000004</v>
      </c>
      <c r="C6" s="190">
        <f t="shared" si="0"/>
        <v>79.319999999999993</v>
      </c>
      <c r="D6" s="190">
        <f t="shared" si="1"/>
        <v>5.29</v>
      </c>
      <c r="E6" s="190">
        <f t="shared" si="2"/>
        <v>10.58</v>
      </c>
      <c r="F6" s="190">
        <f t="shared" si="3"/>
        <v>15.86</v>
      </c>
      <c r="G6" s="193">
        <v>1770.53</v>
      </c>
      <c r="H6" s="193">
        <v>88.25</v>
      </c>
      <c r="I6" s="193">
        <f t="shared" si="4"/>
        <v>1769.94</v>
      </c>
      <c r="J6" s="193">
        <v>251.54</v>
      </c>
      <c r="K6" s="193">
        <v>156.82</v>
      </c>
      <c r="L6" s="193">
        <v>28</v>
      </c>
      <c r="M6" s="193"/>
      <c r="N6" s="193">
        <v>21</v>
      </c>
      <c r="O6" s="193"/>
      <c r="P6" s="193">
        <v>1225.08</v>
      </c>
      <c r="Q6" s="193">
        <v>35</v>
      </c>
      <c r="R6" s="193"/>
      <c r="S6" s="193">
        <v>52.5</v>
      </c>
      <c r="T6" s="193"/>
      <c r="U6" s="190">
        <f t="shared" si="5"/>
        <v>420</v>
      </c>
      <c r="V6" s="190">
        <f t="shared" si="6"/>
        <v>28</v>
      </c>
      <c r="W6" s="190">
        <f t="shared" si="7"/>
        <v>84</v>
      </c>
      <c r="X6" s="193">
        <f t="shared" si="8"/>
        <v>3099.89</v>
      </c>
      <c r="Y6" s="190">
        <f t="shared" si="9"/>
        <v>4271.7700000000004</v>
      </c>
      <c r="Z6" s="190">
        <f t="shared" si="10"/>
        <v>79.319999999999993</v>
      </c>
      <c r="AA6" s="190">
        <f t="shared" si="11"/>
        <v>5.29</v>
      </c>
      <c r="AB6" s="190">
        <f t="shared" si="12"/>
        <v>10.58</v>
      </c>
      <c r="AC6" s="190">
        <f t="shared" si="13"/>
        <v>15.86</v>
      </c>
      <c r="AD6" s="190">
        <f t="shared" si="14"/>
        <v>52.88</v>
      </c>
      <c r="AE6" s="190">
        <f t="shared" si="15"/>
        <v>15.86</v>
      </c>
      <c r="AF6" s="190">
        <f t="shared" si="16"/>
        <v>5.29</v>
      </c>
      <c r="AG6" s="190">
        <f t="shared" si="17"/>
        <v>420</v>
      </c>
      <c r="AH6" s="190">
        <f t="shared" si="18"/>
        <v>28</v>
      </c>
      <c r="AI6" s="190">
        <f t="shared" si="19"/>
        <v>84</v>
      </c>
      <c r="AJ6" s="190">
        <f t="shared" si="20"/>
        <v>280</v>
      </c>
      <c r="AK6" s="190">
        <f t="shared" si="21"/>
        <v>28</v>
      </c>
      <c r="AL6" s="193"/>
      <c r="AM6" s="193"/>
      <c r="AN6" s="193"/>
      <c r="AO6" s="193"/>
      <c r="AP6" s="193"/>
      <c r="AQ6" s="193">
        <v>36</v>
      </c>
      <c r="AR6" s="193">
        <v>20.75</v>
      </c>
      <c r="AS6" s="193"/>
      <c r="AT6" s="193"/>
      <c r="AU6" s="193"/>
      <c r="AV6" s="193"/>
      <c r="AW6" s="193"/>
      <c r="AX6" s="193">
        <v>24.5</v>
      </c>
      <c r="AY6" s="193"/>
      <c r="AZ6" s="193"/>
      <c r="BA6" s="193"/>
      <c r="BB6" s="193"/>
      <c r="BC6" s="193"/>
      <c r="BD6" s="193"/>
      <c r="BE6" s="190">
        <f t="shared" si="22"/>
        <v>1106.33</v>
      </c>
      <c r="BF6" s="190">
        <f t="shared" si="23"/>
        <v>3165.44</v>
      </c>
      <c r="BG6" s="192" t="s">
        <v>229</v>
      </c>
      <c r="BH6" s="192" t="s">
        <v>316</v>
      </c>
      <c r="BL6" s="192" t="s">
        <v>422</v>
      </c>
    </row>
    <row r="7" spans="1:64" s="192" customFormat="1" ht="25.15" customHeight="1">
      <c r="B7" s="193">
        <v>357.43</v>
      </c>
      <c r="C7" s="190">
        <f t="shared" si="0"/>
        <v>53.61</v>
      </c>
      <c r="D7" s="190">
        <f t="shared" si="1"/>
        <v>3.57</v>
      </c>
      <c r="E7" s="190">
        <f t="shared" si="2"/>
        <v>7.15</v>
      </c>
      <c r="F7" s="190">
        <f t="shared" si="3"/>
        <v>10.72</v>
      </c>
      <c r="G7" s="193">
        <v>1275.3</v>
      </c>
      <c r="H7" s="193">
        <v>20.39</v>
      </c>
      <c r="I7" s="193">
        <f t="shared" si="4"/>
        <v>300</v>
      </c>
      <c r="J7" s="193">
        <v>187.6</v>
      </c>
      <c r="K7" s="193">
        <v>84.4</v>
      </c>
      <c r="L7" s="193">
        <v>28</v>
      </c>
      <c r="M7" s="193"/>
      <c r="N7" s="193"/>
      <c r="O7" s="193"/>
      <c r="P7" s="193"/>
      <c r="Q7" s="193"/>
      <c r="R7" s="193"/>
      <c r="S7" s="193"/>
      <c r="T7" s="193"/>
      <c r="U7" s="190">
        <f t="shared" si="5"/>
        <v>185.74</v>
      </c>
      <c r="V7" s="190">
        <f t="shared" si="6"/>
        <v>12.38</v>
      </c>
      <c r="W7" s="190">
        <f t="shared" si="7"/>
        <v>37.15</v>
      </c>
      <c r="X7" s="193">
        <f t="shared" si="8"/>
        <v>1238.26</v>
      </c>
      <c r="Y7" s="190">
        <f t="shared" si="9"/>
        <v>1906.01</v>
      </c>
      <c r="Z7" s="190">
        <f t="shared" si="10"/>
        <v>53.61</v>
      </c>
      <c r="AA7" s="190">
        <f t="shared" si="11"/>
        <v>3.57</v>
      </c>
      <c r="AB7" s="190">
        <f t="shared" si="12"/>
        <v>7.15</v>
      </c>
      <c r="AC7" s="190">
        <f t="shared" si="13"/>
        <v>10.72</v>
      </c>
      <c r="AD7" s="190">
        <f t="shared" si="14"/>
        <v>35.74</v>
      </c>
      <c r="AE7" s="190">
        <f t="shared" si="15"/>
        <v>10.72</v>
      </c>
      <c r="AF7" s="190">
        <f t="shared" si="16"/>
        <v>3.57</v>
      </c>
      <c r="AG7" s="190">
        <f t="shared" si="17"/>
        <v>185.74</v>
      </c>
      <c r="AH7" s="190">
        <f t="shared" si="18"/>
        <v>12.38</v>
      </c>
      <c r="AI7" s="190">
        <f t="shared" si="19"/>
        <v>37.15</v>
      </c>
      <c r="AJ7" s="190">
        <f t="shared" si="20"/>
        <v>123.83</v>
      </c>
      <c r="AK7" s="190">
        <f t="shared" si="21"/>
        <v>12.38</v>
      </c>
      <c r="AL7" s="193"/>
      <c r="AM7" s="193"/>
      <c r="AN7" s="193"/>
      <c r="AO7" s="193"/>
      <c r="AP7" s="193"/>
      <c r="AQ7" s="193">
        <v>3.66</v>
      </c>
      <c r="AR7" s="193">
        <v>9.4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509.62</v>
      </c>
      <c r="BF7" s="190">
        <f t="shared" si="23"/>
        <v>1396.39</v>
      </c>
      <c r="BG7" s="192" t="s">
        <v>230</v>
      </c>
      <c r="BH7" s="192" t="s">
        <v>317</v>
      </c>
      <c r="BJ7" s="196" t="s">
        <v>366</v>
      </c>
      <c r="BL7" s="192" t="s">
        <v>422</v>
      </c>
    </row>
    <row r="8" spans="1:64" s="194" customFormat="1" ht="25.15" customHeight="1">
      <c r="B8" s="195">
        <f>SUM(B4:B7)</f>
        <v>1950.36</v>
      </c>
      <c r="C8" s="195">
        <f t="shared" ref="C8:BF8" si="24">SUM(C4:C7)</f>
        <v>292.54000000000002</v>
      </c>
      <c r="D8" s="195">
        <f t="shared" si="24"/>
        <v>19.5</v>
      </c>
      <c r="E8" s="195">
        <f t="shared" si="24"/>
        <v>39.01</v>
      </c>
      <c r="F8" s="195">
        <f t="shared" si="24"/>
        <v>58.5</v>
      </c>
      <c r="G8" s="195">
        <f t="shared" si="24"/>
        <v>6482.07</v>
      </c>
      <c r="H8" s="195">
        <f t="shared" si="24"/>
        <v>247.32</v>
      </c>
      <c r="I8" s="195">
        <f t="shared" si="24"/>
        <v>2921.73</v>
      </c>
      <c r="J8" s="195">
        <f t="shared" si="24"/>
        <v>954.67</v>
      </c>
      <c r="K8" s="195">
        <f t="shared" si="24"/>
        <v>547.48</v>
      </c>
      <c r="L8" s="195">
        <f t="shared" si="24"/>
        <v>86</v>
      </c>
      <c r="M8" s="195">
        <f t="shared" si="24"/>
        <v>0</v>
      </c>
      <c r="N8" s="195">
        <f t="shared" si="24"/>
        <v>21</v>
      </c>
      <c r="O8" s="195">
        <f t="shared" si="24"/>
        <v>0</v>
      </c>
      <c r="P8" s="195">
        <f t="shared" si="24"/>
        <v>1225.08</v>
      </c>
      <c r="Q8" s="195">
        <f t="shared" si="24"/>
        <v>35</v>
      </c>
      <c r="R8" s="195">
        <f t="shared" si="24"/>
        <v>0</v>
      </c>
      <c r="S8" s="195">
        <f t="shared" si="24"/>
        <v>52.5</v>
      </c>
      <c r="T8" s="195">
        <f t="shared" si="24"/>
        <v>0</v>
      </c>
      <c r="U8" s="195">
        <f t="shared" si="24"/>
        <v>1110.1300000000001</v>
      </c>
      <c r="V8" s="195">
        <f t="shared" si="24"/>
        <v>74</v>
      </c>
      <c r="W8" s="195">
        <f t="shared" si="24"/>
        <v>222.03</v>
      </c>
      <c r="X8" s="195">
        <f t="shared" si="24"/>
        <v>7700.76</v>
      </c>
      <c r="Y8" s="195">
        <f t="shared" si="24"/>
        <v>11466.83</v>
      </c>
      <c r="Z8" s="195">
        <f t="shared" si="24"/>
        <v>292.54000000000002</v>
      </c>
      <c r="AA8" s="195">
        <f t="shared" si="24"/>
        <v>19.5</v>
      </c>
      <c r="AB8" s="195">
        <f t="shared" si="24"/>
        <v>39.01</v>
      </c>
      <c r="AC8" s="195">
        <f t="shared" si="24"/>
        <v>58.5</v>
      </c>
      <c r="AD8" s="195">
        <f t="shared" si="24"/>
        <v>195.03</v>
      </c>
      <c r="AE8" s="195">
        <f t="shared" si="24"/>
        <v>58.5</v>
      </c>
      <c r="AF8" s="195">
        <f t="shared" si="24"/>
        <v>19.5</v>
      </c>
      <c r="AG8" s="195">
        <f t="shared" si="24"/>
        <v>1110.1300000000001</v>
      </c>
      <c r="AH8" s="195">
        <f t="shared" si="24"/>
        <v>74</v>
      </c>
      <c r="AI8" s="195">
        <f t="shared" si="24"/>
        <v>222.03</v>
      </c>
      <c r="AJ8" s="195">
        <f t="shared" si="24"/>
        <v>740.09</v>
      </c>
      <c r="AK8" s="195">
        <f t="shared" si="24"/>
        <v>74</v>
      </c>
      <c r="AL8" s="195">
        <f t="shared" si="24"/>
        <v>9.82</v>
      </c>
      <c r="AM8" s="195">
        <f t="shared" si="24"/>
        <v>0</v>
      </c>
      <c r="AN8" s="195">
        <f t="shared" si="24"/>
        <v>0</v>
      </c>
      <c r="AO8" s="195">
        <f t="shared" si="24"/>
        <v>0</v>
      </c>
      <c r="AP8" s="195">
        <f t="shared" si="24"/>
        <v>0</v>
      </c>
      <c r="AQ8" s="195">
        <f t="shared" si="24"/>
        <v>57.67</v>
      </c>
      <c r="AR8" s="195">
        <f t="shared" si="24"/>
        <v>55.75</v>
      </c>
      <c r="AS8" s="195">
        <f t="shared" si="24"/>
        <v>0</v>
      </c>
      <c r="AT8" s="195">
        <f t="shared" si="24"/>
        <v>0</v>
      </c>
      <c r="AU8" s="195">
        <f t="shared" si="24"/>
        <v>0</v>
      </c>
      <c r="AV8" s="195">
        <f t="shared" si="24"/>
        <v>0</v>
      </c>
      <c r="AW8" s="195">
        <f t="shared" si="24"/>
        <v>0</v>
      </c>
      <c r="AX8" s="195">
        <f t="shared" si="24"/>
        <v>24.5</v>
      </c>
      <c r="AY8" s="195">
        <f t="shared" si="24"/>
        <v>0</v>
      </c>
      <c r="AZ8" s="195">
        <f t="shared" si="24"/>
        <v>0</v>
      </c>
      <c r="BA8" s="195">
        <f t="shared" si="24"/>
        <v>0</v>
      </c>
      <c r="BB8" s="195">
        <f t="shared" si="24"/>
        <v>0</v>
      </c>
      <c r="BC8" s="195">
        <f t="shared" si="24"/>
        <v>1</v>
      </c>
      <c r="BD8" s="195">
        <f t="shared" si="24"/>
        <v>0</v>
      </c>
      <c r="BE8" s="195">
        <f t="shared" si="24"/>
        <v>3051.57</v>
      </c>
      <c r="BF8" s="195">
        <f t="shared" si="24"/>
        <v>8415.26</v>
      </c>
    </row>
  </sheetData>
  <mergeCells count="22">
    <mergeCell ref="BK1:BK3"/>
    <mergeCell ref="BL1:BL3"/>
    <mergeCell ref="B1:T1"/>
    <mergeCell ref="U1:X1"/>
    <mergeCell ref="Y1:Y3"/>
    <mergeCell ref="Z1:BD1"/>
    <mergeCell ref="BE1:BE3"/>
    <mergeCell ref="BF1:BF3"/>
    <mergeCell ref="B2:F2"/>
    <mergeCell ref="G2:I2"/>
    <mergeCell ref="J2:T2"/>
    <mergeCell ref="V2:W2"/>
    <mergeCell ref="AV2:BB2"/>
    <mergeCell ref="BG1:BG3"/>
    <mergeCell ref="BH1:BH3"/>
    <mergeCell ref="BI1:BI3"/>
    <mergeCell ref="BJ1:BJ3"/>
    <mergeCell ref="X2:X3"/>
    <mergeCell ref="Z2:AF2"/>
    <mergeCell ref="AG2:AK2"/>
    <mergeCell ref="AL2:AN2"/>
    <mergeCell ref="AO2:AQ2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BJ55"/>
  <sheetViews>
    <sheetView rightToLeft="1" topLeftCell="AM1" workbookViewId="0">
      <selection activeCell="AZ15" sqref="AZ15"/>
    </sheetView>
  </sheetViews>
  <sheetFormatPr defaultRowHeight="15"/>
  <cols>
    <col min="1" max="1" width="10.140625" customWidth="1"/>
    <col min="2" max="10" width="9.140625" customWidth="1"/>
    <col min="11" max="19" width="6.7109375" customWidth="1"/>
    <col min="20" max="22" width="9.140625" customWidth="1"/>
    <col min="23" max="23" width="10.140625" customWidth="1"/>
    <col min="24" max="36" width="9.140625" customWidth="1"/>
    <col min="37" max="37" width="7.7109375" customWidth="1"/>
    <col min="38" max="41" width="6.7109375" customWidth="1"/>
    <col min="42" max="43" width="7.7109375" customWidth="1"/>
    <col min="44" max="48" width="6.7109375" customWidth="1"/>
    <col min="49" max="49" width="7.7109375" customWidth="1"/>
    <col min="50" max="55" width="6.7109375" customWidth="1"/>
    <col min="56" max="57" width="10.140625" customWidth="1"/>
    <col min="58" max="58" width="17.7109375" customWidth="1"/>
    <col min="59" max="59" width="26.42578125" customWidth="1"/>
    <col min="60" max="60" width="8" customWidth="1"/>
  </cols>
  <sheetData>
    <row r="1" spans="1:62" s="103" customFormat="1" ht="21" customHeight="1">
      <c r="A1" s="354" t="s">
        <v>114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3" t="s">
        <v>113</v>
      </c>
      <c r="Y1" s="357" t="s">
        <v>111</v>
      </c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3" t="s">
        <v>117</v>
      </c>
      <c r="BE1" s="357" t="s">
        <v>48</v>
      </c>
      <c r="BF1" s="422" t="s">
        <v>118</v>
      </c>
      <c r="BG1" s="398" t="s">
        <v>293</v>
      </c>
      <c r="BH1" s="353" t="s">
        <v>119</v>
      </c>
      <c r="BI1" s="422" t="s">
        <v>120</v>
      </c>
      <c r="BJ1" s="422" t="s">
        <v>420</v>
      </c>
    </row>
    <row r="2" spans="1:62" s="103" customFormat="1" ht="38.25" customHeight="1">
      <c r="A2" s="354" t="s">
        <v>0</v>
      </c>
      <c r="B2" s="354"/>
      <c r="C2" s="354"/>
      <c r="D2" s="354"/>
      <c r="E2" s="354"/>
      <c r="F2" s="429" t="s">
        <v>287</v>
      </c>
      <c r="G2" s="430"/>
      <c r="H2" s="433"/>
      <c r="I2" s="429" t="s">
        <v>110</v>
      </c>
      <c r="J2" s="430"/>
      <c r="K2" s="430"/>
      <c r="L2" s="98"/>
      <c r="M2" s="98"/>
      <c r="N2" s="98"/>
      <c r="O2" s="98"/>
      <c r="P2" s="98"/>
      <c r="Q2" s="98"/>
      <c r="R2" s="98"/>
      <c r="S2" s="99"/>
      <c r="T2" s="163" t="s">
        <v>18</v>
      </c>
      <c r="U2" s="167"/>
      <c r="V2" s="168"/>
      <c r="W2" s="163"/>
      <c r="X2" s="353"/>
      <c r="Y2" s="354" t="s">
        <v>23</v>
      </c>
      <c r="Z2" s="354"/>
      <c r="AA2" s="354"/>
      <c r="AB2" s="354"/>
      <c r="AC2" s="354"/>
      <c r="AD2" s="354"/>
      <c r="AE2" s="354"/>
      <c r="AF2" s="354" t="s">
        <v>30</v>
      </c>
      <c r="AG2" s="354"/>
      <c r="AH2" s="354"/>
      <c r="AI2" s="354"/>
      <c r="AJ2" s="354"/>
      <c r="AK2" s="431" t="s">
        <v>286</v>
      </c>
      <c r="AL2" s="432"/>
      <c r="AM2" s="432"/>
      <c r="AN2" s="101"/>
      <c r="AO2" s="88" t="s">
        <v>35</v>
      </c>
      <c r="AP2" s="165"/>
      <c r="AQ2" s="72"/>
      <c r="AR2" s="164"/>
      <c r="AS2" s="164"/>
      <c r="AT2" s="164"/>
      <c r="AU2" s="354" t="s">
        <v>39</v>
      </c>
      <c r="AV2" s="354"/>
      <c r="AW2" s="354"/>
      <c r="AX2" s="354"/>
      <c r="AY2" s="354"/>
      <c r="AZ2" s="354"/>
      <c r="BA2" s="354"/>
      <c r="BB2" s="164"/>
      <c r="BC2" s="422" t="s">
        <v>47</v>
      </c>
      <c r="BD2" s="353"/>
      <c r="BE2" s="357"/>
      <c r="BF2" s="424"/>
      <c r="BG2" s="399"/>
      <c r="BH2" s="353"/>
      <c r="BI2" s="424"/>
      <c r="BJ2" s="424"/>
    </row>
    <row r="3" spans="1:62" s="103" customFormat="1" ht="66" customHeight="1">
      <c r="A3" s="162" t="s">
        <v>1</v>
      </c>
      <c r="B3" s="166" t="s">
        <v>2</v>
      </c>
      <c r="C3" s="166" t="s">
        <v>3</v>
      </c>
      <c r="D3" s="166" t="s">
        <v>4</v>
      </c>
      <c r="E3" s="166" t="s">
        <v>5</v>
      </c>
      <c r="F3" s="166" t="s">
        <v>7</v>
      </c>
      <c r="G3" s="166" t="s">
        <v>109</v>
      </c>
      <c r="H3" s="162" t="s">
        <v>108</v>
      </c>
      <c r="I3" s="162" t="s">
        <v>8</v>
      </c>
      <c r="J3" s="173" t="s">
        <v>9</v>
      </c>
      <c r="K3" s="162" t="s">
        <v>10</v>
      </c>
      <c r="L3" s="166" t="s">
        <v>11</v>
      </c>
      <c r="M3" s="166" t="s">
        <v>12</v>
      </c>
      <c r="N3" s="166" t="s">
        <v>13</v>
      </c>
      <c r="O3" s="166" t="s">
        <v>180</v>
      </c>
      <c r="P3" s="166" t="s">
        <v>14</v>
      </c>
      <c r="Q3" s="166" t="s">
        <v>15</v>
      </c>
      <c r="R3" s="166" t="s">
        <v>16</v>
      </c>
      <c r="S3" s="166" t="s">
        <v>17</v>
      </c>
      <c r="T3" s="166" t="s">
        <v>19</v>
      </c>
      <c r="U3" s="166" t="s">
        <v>20</v>
      </c>
      <c r="V3" s="166" t="s">
        <v>21</v>
      </c>
      <c r="W3" s="166" t="s">
        <v>22</v>
      </c>
      <c r="X3" s="353"/>
      <c r="Y3" s="166" t="s">
        <v>24</v>
      </c>
      <c r="Z3" s="166" t="s">
        <v>25</v>
      </c>
      <c r="AA3" s="166" t="s">
        <v>26</v>
      </c>
      <c r="AB3" s="166" t="s">
        <v>21</v>
      </c>
      <c r="AC3" s="166" t="s">
        <v>27</v>
      </c>
      <c r="AD3" s="166" t="s">
        <v>28</v>
      </c>
      <c r="AE3" s="166" t="s">
        <v>29</v>
      </c>
      <c r="AF3" s="166" t="s">
        <v>104</v>
      </c>
      <c r="AG3" s="166" t="s">
        <v>105</v>
      </c>
      <c r="AH3" s="166" t="s">
        <v>106</v>
      </c>
      <c r="AI3" s="166" t="s">
        <v>107</v>
      </c>
      <c r="AJ3" s="166" t="s">
        <v>3</v>
      </c>
      <c r="AK3" s="166" t="s">
        <v>31</v>
      </c>
      <c r="AL3" s="166" t="s">
        <v>116</v>
      </c>
      <c r="AM3" s="166" t="s">
        <v>32</v>
      </c>
      <c r="AN3" s="162" t="s">
        <v>33</v>
      </c>
      <c r="AO3" s="166" t="s">
        <v>36</v>
      </c>
      <c r="AP3" s="166" t="s">
        <v>115</v>
      </c>
      <c r="AQ3" s="166" t="s">
        <v>37</v>
      </c>
      <c r="AR3" s="166" t="s">
        <v>149</v>
      </c>
      <c r="AS3" s="166" t="s">
        <v>231</v>
      </c>
      <c r="AT3" s="166" t="s">
        <v>232</v>
      </c>
      <c r="AU3" s="166" t="s">
        <v>40</v>
      </c>
      <c r="AV3" s="166" t="s">
        <v>150</v>
      </c>
      <c r="AW3" s="166" t="s">
        <v>45</v>
      </c>
      <c r="AX3" s="166" t="s">
        <v>233</v>
      </c>
      <c r="AY3" s="166" t="s">
        <v>42</v>
      </c>
      <c r="AZ3" s="166" t="s">
        <v>43</v>
      </c>
      <c r="BA3" s="166" t="s">
        <v>44</v>
      </c>
      <c r="BB3" s="166" t="s">
        <v>46</v>
      </c>
      <c r="BC3" s="423"/>
      <c r="BD3" s="353"/>
      <c r="BE3" s="357"/>
      <c r="BF3" s="423"/>
      <c r="BG3" s="400"/>
      <c r="BH3" s="353"/>
      <c r="BI3" s="423"/>
      <c r="BJ3" s="423"/>
    </row>
    <row r="4" spans="1:62" s="192" customFormat="1" ht="25.15" customHeight="1">
      <c r="A4" s="202">
        <v>918.22</v>
      </c>
      <c r="B4" s="203">
        <f>A4*15%</f>
        <v>137.72999999999999</v>
      </c>
      <c r="C4" s="203">
        <f>A4*1%</f>
        <v>9.18</v>
      </c>
      <c r="D4" s="203">
        <f>A4*2%</f>
        <v>18.36</v>
      </c>
      <c r="E4" s="203">
        <f>A4*3%</f>
        <v>27.55</v>
      </c>
      <c r="F4" s="202">
        <v>2500.33</v>
      </c>
      <c r="G4" s="202">
        <v>108.42</v>
      </c>
      <c r="H4" s="202">
        <f>SUM(I4:Q4)</f>
        <v>859.54</v>
      </c>
      <c r="I4" s="202">
        <v>450.25</v>
      </c>
      <c r="J4" s="202">
        <v>341.79</v>
      </c>
      <c r="K4" s="202">
        <v>30</v>
      </c>
      <c r="L4" s="202"/>
      <c r="M4" s="202">
        <v>37.5</v>
      </c>
      <c r="N4" s="202"/>
      <c r="O4" s="202"/>
      <c r="P4" s="202"/>
      <c r="Q4" s="202"/>
      <c r="R4" s="202"/>
      <c r="S4" s="202"/>
      <c r="T4" s="203">
        <f>IF(W4&gt;2800,2800*15%,W4*15%)</f>
        <v>382.51</v>
      </c>
      <c r="U4" s="203">
        <f>IF(W4&gt;2800,2800*1%,W4*1%)</f>
        <v>25.5</v>
      </c>
      <c r="V4" s="203">
        <f>IF(W4&gt;2800,2800*3%,W4*3%)</f>
        <v>76.5</v>
      </c>
      <c r="W4" s="202">
        <f t="shared" ref="W4:W54" si="0">F4+G4+H4-A4</f>
        <v>2550.0700000000002</v>
      </c>
      <c r="X4" s="203">
        <f t="shared" ref="X4:X54" si="1">B4+C4+D4+E4+F4+G4+H4+T4+U4+V4</f>
        <v>4145.62</v>
      </c>
      <c r="Y4" s="203">
        <f t="shared" ref="Y4:Y54" si="2">A4*15%</f>
        <v>137.72999999999999</v>
      </c>
      <c r="Z4" s="203">
        <f>A4*1%</f>
        <v>9.18</v>
      </c>
      <c r="AA4" s="203">
        <f>A4*2%</f>
        <v>18.36</v>
      </c>
      <c r="AB4" s="203">
        <f>A4*3%</f>
        <v>27.55</v>
      </c>
      <c r="AC4" s="203">
        <f>A4*10%</f>
        <v>91.82</v>
      </c>
      <c r="AD4" s="203">
        <f>A4*3%</f>
        <v>27.55</v>
      </c>
      <c r="AE4" s="203">
        <f>A4*1%</f>
        <v>9.18</v>
      </c>
      <c r="AF4" s="203">
        <f>IF(W4&gt;2800,2800*15%,W4*15%)</f>
        <v>382.51</v>
      </c>
      <c r="AG4" s="203">
        <f>IF(W4&gt;2800,2800*1%,W4*1%)</f>
        <v>25.5</v>
      </c>
      <c r="AH4" s="203">
        <f>IF(W4&gt;2800,2800*3%,W4*3%)</f>
        <v>76.5</v>
      </c>
      <c r="AI4" s="203">
        <f>IF(W4&gt;2800,2800*10%,W4*10%)</f>
        <v>255.01</v>
      </c>
      <c r="AJ4" s="203">
        <f>IF(W4&gt;2800,2800*1%,W4*1%)</f>
        <v>25.5</v>
      </c>
      <c r="AK4" s="202"/>
      <c r="AL4" s="202"/>
      <c r="AM4" s="202"/>
      <c r="AN4" s="202"/>
      <c r="AO4" s="202"/>
      <c r="AP4" s="202">
        <v>21.98</v>
      </c>
      <c r="AQ4" s="202">
        <v>21.35</v>
      </c>
      <c r="AR4" s="202"/>
      <c r="AS4" s="202"/>
      <c r="AT4" s="202"/>
      <c r="AU4" s="202">
        <v>7.1</v>
      </c>
      <c r="AV4" s="202"/>
      <c r="AW4" s="202">
        <v>42.18</v>
      </c>
      <c r="AX4" s="202"/>
      <c r="AY4" s="202"/>
      <c r="AZ4" s="202">
        <v>10</v>
      </c>
      <c r="BA4" s="202"/>
      <c r="BB4" s="202"/>
      <c r="BC4" s="202"/>
      <c r="BD4" s="203">
        <f>SUM(Y4:BC4)</f>
        <v>1189</v>
      </c>
      <c r="BE4" s="203">
        <f>AVERAGE(X4-BD4)</f>
        <v>2956.62</v>
      </c>
      <c r="BF4" s="202" t="s">
        <v>234</v>
      </c>
      <c r="BG4" s="202" t="s">
        <v>320</v>
      </c>
      <c r="BH4" s="202"/>
      <c r="BI4" s="204" t="s">
        <v>367</v>
      </c>
      <c r="BJ4" s="202" t="s">
        <v>151</v>
      </c>
    </row>
    <row r="5" spans="1:62" s="192" customFormat="1" ht="25.15" customHeight="1">
      <c r="A5" s="202">
        <v>360.02</v>
      </c>
      <c r="B5" s="203">
        <f t="shared" ref="B5:B54" si="3">A5*15%</f>
        <v>54</v>
      </c>
      <c r="C5" s="203">
        <f t="shared" ref="C5:C54" si="4">A5*1%</f>
        <v>3.6</v>
      </c>
      <c r="D5" s="203">
        <f t="shared" ref="D5:D54" si="5">A5*2%</f>
        <v>7.2</v>
      </c>
      <c r="E5" s="203">
        <f t="shared" ref="E5:E54" si="6">A5*3%</f>
        <v>10.8</v>
      </c>
      <c r="F5" s="202">
        <v>1249.56</v>
      </c>
      <c r="G5" s="202">
        <v>38.25</v>
      </c>
      <c r="H5" s="202">
        <f t="shared" ref="H5:H54" si="7">SUM(I5:Q5)</f>
        <v>457</v>
      </c>
      <c r="I5" s="202">
        <v>187.6</v>
      </c>
      <c r="J5" s="202">
        <v>125.4</v>
      </c>
      <c r="K5" s="202">
        <v>21</v>
      </c>
      <c r="L5" s="202"/>
      <c r="M5" s="202">
        <v>28</v>
      </c>
      <c r="N5" s="202"/>
      <c r="O5" s="202"/>
      <c r="P5" s="202"/>
      <c r="Q5" s="202">
        <v>95</v>
      </c>
      <c r="R5" s="202"/>
      <c r="S5" s="202"/>
      <c r="T5" s="203">
        <f t="shared" ref="T5:T18" si="8">IF(W5&gt;2800,2800*15%,W5*15%)</f>
        <v>207.72</v>
      </c>
      <c r="U5" s="203">
        <f t="shared" ref="U5:U18" si="9">IF(W5&gt;2800,2800*1%,W5*1%)</f>
        <v>13.85</v>
      </c>
      <c r="V5" s="203">
        <f t="shared" ref="V5:V18" si="10">IF(W5&gt;2800,2800*3%,W5*3%)</f>
        <v>41.54</v>
      </c>
      <c r="W5" s="202">
        <f t="shared" si="0"/>
        <v>1384.79</v>
      </c>
      <c r="X5" s="203">
        <f t="shared" si="1"/>
        <v>2083.52</v>
      </c>
      <c r="Y5" s="203">
        <f t="shared" si="2"/>
        <v>54</v>
      </c>
      <c r="Z5" s="203">
        <f t="shared" ref="Z5:Z54" si="11">A5*1%</f>
        <v>3.6</v>
      </c>
      <c r="AA5" s="203">
        <f t="shared" ref="AA5:AA54" si="12">A5*2%</f>
        <v>7.2</v>
      </c>
      <c r="AB5" s="203">
        <f t="shared" ref="AB5:AB54" si="13">A5*3%</f>
        <v>10.8</v>
      </c>
      <c r="AC5" s="203">
        <f t="shared" ref="AC5:AC54" si="14">A5*10%</f>
        <v>36</v>
      </c>
      <c r="AD5" s="203">
        <f t="shared" ref="AD5:AD54" si="15">A5*3%</f>
        <v>10.8</v>
      </c>
      <c r="AE5" s="203">
        <f t="shared" ref="AE5:AE54" si="16">A5*1%</f>
        <v>3.6</v>
      </c>
      <c r="AF5" s="203">
        <f t="shared" ref="AF5:AF18" si="17">IF(W5&gt;2800,2800*15%,W5*15%)</f>
        <v>207.72</v>
      </c>
      <c r="AG5" s="203">
        <f t="shared" ref="AG5:AG18" si="18">IF(W5&gt;2800,2800*1%,W5*1%)</f>
        <v>13.85</v>
      </c>
      <c r="AH5" s="203">
        <f t="shared" ref="AH5:AH18" si="19">IF(W5&gt;2800,2800*3%,W5*3%)</f>
        <v>41.54</v>
      </c>
      <c r="AI5" s="203">
        <f t="shared" ref="AI5:AI18" si="20">IF(W5&gt;2800,2800*10%,W5*10%)</f>
        <v>138.47999999999999</v>
      </c>
      <c r="AJ5" s="203">
        <f t="shared" ref="AJ5:AJ18" si="21">IF(W5&gt;2800,2800*1%,W5*1%)</f>
        <v>13.85</v>
      </c>
      <c r="AK5" s="202"/>
      <c r="AL5" s="202"/>
      <c r="AM5" s="202"/>
      <c r="AN5" s="202"/>
      <c r="AO5" s="202"/>
      <c r="AP5" s="202">
        <v>4.04</v>
      </c>
      <c r="AQ5" s="202">
        <v>10.199999999999999</v>
      </c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3">
        <f t="shared" ref="BD5:BD54" si="22">SUM(Y5:BC5)</f>
        <v>555.67999999999995</v>
      </c>
      <c r="BE5" s="203">
        <f t="shared" ref="BE5:BE54" si="23">AVERAGE(X5-BD5)</f>
        <v>1527.84</v>
      </c>
      <c r="BF5" s="202" t="s">
        <v>133</v>
      </c>
      <c r="BG5" s="202" t="s">
        <v>320</v>
      </c>
      <c r="BH5" s="202"/>
      <c r="BI5" s="204" t="s">
        <v>368</v>
      </c>
      <c r="BJ5" s="202" t="s">
        <v>151</v>
      </c>
    </row>
    <row r="6" spans="1:62" s="192" customFormat="1" ht="25.15" customHeight="1">
      <c r="A6" s="202">
        <v>633.75</v>
      </c>
      <c r="B6" s="203">
        <f t="shared" si="3"/>
        <v>95.06</v>
      </c>
      <c r="C6" s="203">
        <f t="shared" si="4"/>
        <v>6.34</v>
      </c>
      <c r="D6" s="203">
        <f t="shared" si="5"/>
        <v>12.68</v>
      </c>
      <c r="E6" s="203">
        <f t="shared" si="6"/>
        <v>19.010000000000002</v>
      </c>
      <c r="F6" s="202">
        <v>1947.59</v>
      </c>
      <c r="G6" s="202">
        <v>81.22</v>
      </c>
      <c r="H6" s="202">
        <f t="shared" si="7"/>
        <v>504.37</v>
      </c>
      <c r="I6" s="202">
        <v>301.94</v>
      </c>
      <c r="J6" s="202">
        <v>187.43</v>
      </c>
      <c r="K6" s="202">
        <v>15</v>
      </c>
      <c r="L6" s="202"/>
      <c r="M6" s="202"/>
      <c r="N6" s="202"/>
      <c r="O6" s="202"/>
      <c r="P6" s="202"/>
      <c r="Q6" s="202"/>
      <c r="R6" s="202"/>
      <c r="S6" s="202"/>
      <c r="T6" s="203">
        <f t="shared" si="8"/>
        <v>284.91000000000003</v>
      </c>
      <c r="U6" s="203">
        <f t="shared" si="9"/>
        <v>18.989999999999998</v>
      </c>
      <c r="V6" s="203">
        <f t="shared" si="10"/>
        <v>56.98</v>
      </c>
      <c r="W6" s="202">
        <f t="shared" si="0"/>
        <v>1899.43</v>
      </c>
      <c r="X6" s="203">
        <f t="shared" si="1"/>
        <v>3027.15</v>
      </c>
      <c r="Y6" s="203">
        <f t="shared" si="2"/>
        <v>95.06</v>
      </c>
      <c r="Z6" s="203">
        <f t="shared" si="11"/>
        <v>6.34</v>
      </c>
      <c r="AA6" s="203">
        <f t="shared" si="12"/>
        <v>12.68</v>
      </c>
      <c r="AB6" s="203">
        <f t="shared" si="13"/>
        <v>19.010000000000002</v>
      </c>
      <c r="AC6" s="203">
        <f t="shared" si="14"/>
        <v>63.38</v>
      </c>
      <c r="AD6" s="203">
        <f t="shared" si="15"/>
        <v>19.010000000000002</v>
      </c>
      <c r="AE6" s="203">
        <f t="shared" si="16"/>
        <v>6.34</v>
      </c>
      <c r="AF6" s="203">
        <f t="shared" si="17"/>
        <v>284.91000000000003</v>
      </c>
      <c r="AG6" s="203">
        <f t="shared" si="18"/>
        <v>18.989999999999998</v>
      </c>
      <c r="AH6" s="203">
        <f t="shared" si="19"/>
        <v>56.98</v>
      </c>
      <c r="AI6" s="203">
        <f t="shared" si="20"/>
        <v>189.94</v>
      </c>
      <c r="AJ6" s="203">
        <f t="shared" si="21"/>
        <v>18.989999999999998</v>
      </c>
      <c r="AK6" s="202"/>
      <c r="AL6" s="202"/>
      <c r="AM6" s="202"/>
      <c r="AN6" s="202"/>
      <c r="AO6" s="202"/>
      <c r="AP6" s="202">
        <v>12.84</v>
      </c>
      <c r="AQ6" s="202">
        <v>14.75</v>
      </c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3">
        <f t="shared" si="22"/>
        <v>819.22</v>
      </c>
      <c r="BE6" s="203">
        <f t="shared" si="23"/>
        <v>2207.9299999999998</v>
      </c>
      <c r="BF6" s="202" t="s">
        <v>235</v>
      </c>
      <c r="BG6" s="202" t="s">
        <v>318</v>
      </c>
      <c r="BH6" s="202"/>
      <c r="BI6" s="204" t="s">
        <v>369</v>
      </c>
      <c r="BJ6" s="202" t="s">
        <v>353</v>
      </c>
    </row>
    <row r="7" spans="1:62" s="192" customFormat="1" ht="25.15" customHeight="1">
      <c r="A7" s="202">
        <v>295.93</v>
      </c>
      <c r="B7" s="203">
        <f t="shared" si="3"/>
        <v>44.39</v>
      </c>
      <c r="C7" s="203">
        <f t="shared" si="4"/>
        <v>2.96</v>
      </c>
      <c r="D7" s="203">
        <f t="shared" si="5"/>
        <v>5.92</v>
      </c>
      <c r="E7" s="203">
        <f t="shared" si="6"/>
        <v>8.8800000000000008</v>
      </c>
      <c r="F7" s="202">
        <v>1152.31</v>
      </c>
      <c r="G7" s="202">
        <v>4.8</v>
      </c>
      <c r="H7" s="202">
        <f t="shared" si="7"/>
        <v>239.5</v>
      </c>
      <c r="I7" s="202">
        <v>152.94999999999999</v>
      </c>
      <c r="J7" s="202">
        <v>71.55</v>
      </c>
      <c r="K7" s="202">
        <v>15</v>
      </c>
      <c r="L7" s="202"/>
      <c r="M7" s="202"/>
      <c r="N7" s="202"/>
      <c r="O7" s="202"/>
      <c r="P7" s="202"/>
      <c r="Q7" s="202"/>
      <c r="R7" s="202"/>
      <c r="S7" s="202"/>
      <c r="T7" s="203">
        <f t="shared" si="8"/>
        <v>165.1</v>
      </c>
      <c r="U7" s="203">
        <f t="shared" si="9"/>
        <v>11.01</v>
      </c>
      <c r="V7" s="203">
        <f t="shared" si="10"/>
        <v>33.020000000000003</v>
      </c>
      <c r="W7" s="202">
        <f t="shared" si="0"/>
        <v>1100.68</v>
      </c>
      <c r="X7" s="203">
        <f t="shared" si="1"/>
        <v>1667.89</v>
      </c>
      <c r="Y7" s="203">
        <f t="shared" si="2"/>
        <v>44.39</v>
      </c>
      <c r="Z7" s="203">
        <f t="shared" si="11"/>
        <v>2.96</v>
      </c>
      <c r="AA7" s="203">
        <f t="shared" si="12"/>
        <v>5.92</v>
      </c>
      <c r="AB7" s="203">
        <f t="shared" si="13"/>
        <v>8.8800000000000008</v>
      </c>
      <c r="AC7" s="203">
        <f t="shared" si="14"/>
        <v>29.59</v>
      </c>
      <c r="AD7" s="203">
        <f t="shared" si="15"/>
        <v>8.8800000000000008</v>
      </c>
      <c r="AE7" s="203">
        <f t="shared" si="16"/>
        <v>2.96</v>
      </c>
      <c r="AF7" s="203">
        <f t="shared" si="17"/>
        <v>165.1</v>
      </c>
      <c r="AG7" s="203">
        <f t="shared" si="18"/>
        <v>11.01</v>
      </c>
      <c r="AH7" s="203">
        <f t="shared" si="19"/>
        <v>33.020000000000003</v>
      </c>
      <c r="AI7" s="203">
        <f t="shared" si="20"/>
        <v>110.07</v>
      </c>
      <c r="AJ7" s="203">
        <f t="shared" si="21"/>
        <v>11.01</v>
      </c>
      <c r="AK7" s="202"/>
      <c r="AL7" s="202"/>
      <c r="AM7" s="202"/>
      <c r="AN7" s="202"/>
      <c r="AO7" s="202"/>
      <c r="AP7" s="202">
        <v>1.1499999999999999</v>
      </c>
      <c r="AQ7" s="202">
        <v>8.4499999999999993</v>
      </c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3">
        <f t="shared" si="22"/>
        <v>443.39</v>
      </c>
      <c r="BE7" s="203">
        <f t="shared" si="23"/>
        <v>1224.5</v>
      </c>
      <c r="BF7" s="202" t="s">
        <v>236</v>
      </c>
      <c r="BG7" s="202" t="s">
        <v>318</v>
      </c>
      <c r="BH7" s="202"/>
      <c r="BI7" s="204" t="s">
        <v>370</v>
      </c>
      <c r="BJ7" s="202" t="s">
        <v>353</v>
      </c>
    </row>
    <row r="8" spans="1:62" s="192" customFormat="1" ht="25.15" customHeight="1">
      <c r="A8" s="202">
        <v>853.25</v>
      </c>
      <c r="B8" s="203">
        <f t="shared" si="3"/>
        <v>127.99</v>
      </c>
      <c r="C8" s="203">
        <f t="shared" si="4"/>
        <v>8.5299999999999994</v>
      </c>
      <c r="D8" s="203">
        <f t="shared" si="5"/>
        <v>17.07</v>
      </c>
      <c r="E8" s="203">
        <f t="shared" si="6"/>
        <v>25.6</v>
      </c>
      <c r="F8" s="202">
        <v>2400.36</v>
      </c>
      <c r="G8" s="202">
        <v>100.38</v>
      </c>
      <c r="H8" s="202">
        <f t="shared" si="7"/>
        <v>673.88</v>
      </c>
      <c r="I8" s="202">
        <v>403.77</v>
      </c>
      <c r="J8" s="202">
        <v>255.11</v>
      </c>
      <c r="K8" s="202">
        <v>15</v>
      </c>
      <c r="L8" s="202"/>
      <c r="M8" s="202"/>
      <c r="N8" s="202"/>
      <c r="O8" s="202"/>
      <c r="P8" s="202"/>
      <c r="Q8" s="202"/>
      <c r="R8" s="202"/>
      <c r="S8" s="202"/>
      <c r="T8" s="203">
        <f t="shared" si="8"/>
        <v>348.21</v>
      </c>
      <c r="U8" s="203">
        <f t="shared" si="9"/>
        <v>23.21</v>
      </c>
      <c r="V8" s="203">
        <f t="shared" si="10"/>
        <v>69.64</v>
      </c>
      <c r="W8" s="202">
        <f t="shared" si="0"/>
        <v>2321.37</v>
      </c>
      <c r="X8" s="203">
        <f t="shared" si="1"/>
        <v>3794.87</v>
      </c>
      <c r="Y8" s="203">
        <f t="shared" si="2"/>
        <v>127.99</v>
      </c>
      <c r="Z8" s="203">
        <f t="shared" si="11"/>
        <v>8.5299999999999994</v>
      </c>
      <c r="AA8" s="203">
        <f t="shared" si="12"/>
        <v>17.07</v>
      </c>
      <c r="AB8" s="203">
        <f t="shared" si="13"/>
        <v>25.6</v>
      </c>
      <c r="AC8" s="203">
        <f t="shared" si="14"/>
        <v>85.33</v>
      </c>
      <c r="AD8" s="203">
        <f t="shared" si="15"/>
        <v>25.6</v>
      </c>
      <c r="AE8" s="203">
        <f t="shared" si="16"/>
        <v>8.5299999999999994</v>
      </c>
      <c r="AF8" s="203">
        <f t="shared" si="17"/>
        <v>348.21</v>
      </c>
      <c r="AG8" s="203">
        <f t="shared" si="18"/>
        <v>23.21</v>
      </c>
      <c r="AH8" s="203">
        <f t="shared" si="19"/>
        <v>69.64</v>
      </c>
      <c r="AI8" s="203">
        <f t="shared" si="20"/>
        <v>232.14</v>
      </c>
      <c r="AJ8" s="203">
        <f t="shared" si="21"/>
        <v>23.21</v>
      </c>
      <c r="AK8" s="202"/>
      <c r="AL8" s="202"/>
      <c r="AM8" s="202"/>
      <c r="AN8" s="202"/>
      <c r="AO8" s="202"/>
      <c r="AP8" s="202">
        <v>19.61</v>
      </c>
      <c r="AQ8" s="202">
        <v>18.55</v>
      </c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3">
        <f t="shared" si="22"/>
        <v>1033.22</v>
      </c>
      <c r="BE8" s="203">
        <f t="shared" si="23"/>
        <v>2761.65</v>
      </c>
      <c r="BF8" s="202" t="s">
        <v>430</v>
      </c>
      <c r="BG8" s="202" t="s">
        <v>319</v>
      </c>
      <c r="BH8" s="202"/>
      <c r="BI8" s="204" t="s">
        <v>371</v>
      </c>
      <c r="BJ8" s="202" t="s">
        <v>352</v>
      </c>
    </row>
    <row r="9" spans="1:62" s="192" customFormat="1" ht="25.15" customHeight="1">
      <c r="A9" s="202">
        <v>447.12</v>
      </c>
      <c r="B9" s="203">
        <f t="shared" si="3"/>
        <v>67.069999999999993</v>
      </c>
      <c r="C9" s="203">
        <f t="shared" si="4"/>
        <v>4.47</v>
      </c>
      <c r="D9" s="203">
        <f t="shared" si="5"/>
        <v>8.94</v>
      </c>
      <c r="E9" s="203">
        <f t="shared" si="6"/>
        <v>13.41</v>
      </c>
      <c r="F9" s="202">
        <v>1485.86</v>
      </c>
      <c r="G9" s="202">
        <v>48.15</v>
      </c>
      <c r="H9" s="202">
        <f t="shared" si="7"/>
        <v>400.27</v>
      </c>
      <c r="I9" s="202">
        <v>225.75</v>
      </c>
      <c r="J9" s="202">
        <v>159.52000000000001</v>
      </c>
      <c r="K9" s="202">
        <v>15</v>
      </c>
      <c r="L9" s="202"/>
      <c r="M9" s="202"/>
      <c r="N9" s="202"/>
      <c r="O9" s="202"/>
      <c r="P9" s="202"/>
      <c r="Q9" s="202"/>
      <c r="R9" s="202"/>
      <c r="S9" s="202"/>
      <c r="T9" s="203">
        <f t="shared" si="8"/>
        <v>223.07</v>
      </c>
      <c r="U9" s="203">
        <f t="shared" si="9"/>
        <v>14.87</v>
      </c>
      <c r="V9" s="203">
        <f t="shared" si="10"/>
        <v>44.61</v>
      </c>
      <c r="W9" s="202">
        <f t="shared" si="0"/>
        <v>1487.16</v>
      </c>
      <c r="X9" s="203">
        <f t="shared" si="1"/>
        <v>2310.7199999999998</v>
      </c>
      <c r="Y9" s="203">
        <f t="shared" si="2"/>
        <v>67.069999999999993</v>
      </c>
      <c r="Z9" s="203">
        <f t="shared" si="11"/>
        <v>4.47</v>
      </c>
      <c r="AA9" s="203">
        <f t="shared" si="12"/>
        <v>8.94</v>
      </c>
      <c r="AB9" s="203">
        <f t="shared" si="13"/>
        <v>13.41</v>
      </c>
      <c r="AC9" s="203">
        <f t="shared" si="14"/>
        <v>44.71</v>
      </c>
      <c r="AD9" s="203">
        <f t="shared" si="15"/>
        <v>13.41</v>
      </c>
      <c r="AE9" s="203">
        <f t="shared" si="16"/>
        <v>4.47</v>
      </c>
      <c r="AF9" s="203">
        <f t="shared" si="17"/>
        <v>223.07</v>
      </c>
      <c r="AG9" s="203">
        <f t="shared" si="18"/>
        <v>14.87</v>
      </c>
      <c r="AH9" s="203">
        <f t="shared" si="19"/>
        <v>44.61</v>
      </c>
      <c r="AI9" s="203">
        <f t="shared" si="20"/>
        <v>148.72</v>
      </c>
      <c r="AJ9" s="203">
        <f t="shared" si="21"/>
        <v>14.87</v>
      </c>
      <c r="AK9" s="202">
        <v>34.450000000000003</v>
      </c>
      <c r="AL9" s="202"/>
      <c r="AM9" s="202"/>
      <c r="AN9" s="202"/>
      <c r="AO9" s="202"/>
      <c r="AP9" s="202">
        <v>5.7</v>
      </c>
      <c r="AQ9" s="202">
        <v>11.05</v>
      </c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3">
        <f t="shared" si="22"/>
        <v>653.82000000000005</v>
      </c>
      <c r="BE9" s="203">
        <f t="shared" si="23"/>
        <v>1656.9</v>
      </c>
      <c r="BF9" s="202" t="s">
        <v>237</v>
      </c>
      <c r="BG9" s="202" t="s">
        <v>431</v>
      </c>
      <c r="BH9" s="202"/>
      <c r="BI9" s="204" t="s">
        <v>372</v>
      </c>
      <c r="BJ9" s="202" t="s">
        <v>352</v>
      </c>
    </row>
    <row r="10" spans="1:62" s="192" customFormat="1" ht="25.15" customHeight="1">
      <c r="A10" s="202">
        <v>341.87</v>
      </c>
      <c r="B10" s="203">
        <f t="shared" si="3"/>
        <v>51.28</v>
      </c>
      <c r="C10" s="203">
        <f t="shared" si="4"/>
        <v>3.42</v>
      </c>
      <c r="D10" s="203">
        <f t="shared" si="5"/>
        <v>6.84</v>
      </c>
      <c r="E10" s="203">
        <f t="shared" si="6"/>
        <v>10.26</v>
      </c>
      <c r="F10" s="202">
        <v>1206.98</v>
      </c>
      <c r="G10" s="202">
        <v>14.91</v>
      </c>
      <c r="H10" s="202">
        <f t="shared" si="7"/>
        <v>289.2</v>
      </c>
      <c r="I10" s="202">
        <v>172.2</v>
      </c>
      <c r="J10" s="202">
        <v>87.8</v>
      </c>
      <c r="K10" s="202">
        <v>19.2</v>
      </c>
      <c r="L10" s="202"/>
      <c r="M10" s="202"/>
      <c r="N10" s="202"/>
      <c r="O10" s="202"/>
      <c r="P10" s="202"/>
      <c r="Q10" s="202">
        <v>10</v>
      </c>
      <c r="R10" s="202"/>
      <c r="S10" s="202"/>
      <c r="T10" s="203">
        <f t="shared" si="8"/>
        <v>175.38</v>
      </c>
      <c r="U10" s="203">
        <f t="shared" si="9"/>
        <v>11.69</v>
      </c>
      <c r="V10" s="203">
        <f t="shared" si="10"/>
        <v>35.08</v>
      </c>
      <c r="W10" s="202">
        <f t="shared" si="0"/>
        <v>1169.22</v>
      </c>
      <c r="X10" s="203">
        <f t="shared" si="1"/>
        <v>1805.04</v>
      </c>
      <c r="Y10" s="203">
        <f t="shared" si="2"/>
        <v>51.28</v>
      </c>
      <c r="Z10" s="203">
        <f t="shared" si="11"/>
        <v>3.42</v>
      </c>
      <c r="AA10" s="203">
        <f t="shared" si="12"/>
        <v>6.84</v>
      </c>
      <c r="AB10" s="203">
        <f t="shared" si="13"/>
        <v>10.26</v>
      </c>
      <c r="AC10" s="203">
        <f t="shared" si="14"/>
        <v>34.19</v>
      </c>
      <c r="AD10" s="203">
        <f t="shared" si="15"/>
        <v>10.26</v>
      </c>
      <c r="AE10" s="203">
        <f t="shared" si="16"/>
        <v>3.42</v>
      </c>
      <c r="AF10" s="203">
        <f t="shared" si="17"/>
        <v>175.38</v>
      </c>
      <c r="AG10" s="203">
        <f t="shared" si="18"/>
        <v>11.69</v>
      </c>
      <c r="AH10" s="203">
        <f t="shared" si="19"/>
        <v>35.08</v>
      </c>
      <c r="AI10" s="203">
        <f t="shared" si="20"/>
        <v>116.92</v>
      </c>
      <c r="AJ10" s="203">
        <f t="shared" si="21"/>
        <v>11.69</v>
      </c>
      <c r="AK10" s="202"/>
      <c r="AL10" s="202"/>
      <c r="AM10" s="202"/>
      <c r="AN10" s="202"/>
      <c r="AO10" s="202"/>
      <c r="AP10" s="202">
        <v>2.54</v>
      </c>
      <c r="AQ10" s="202">
        <v>8.9</v>
      </c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3">
        <f t="shared" si="22"/>
        <v>481.87</v>
      </c>
      <c r="BE10" s="203">
        <f t="shared" si="23"/>
        <v>1323.17</v>
      </c>
      <c r="BF10" s="202" t="s">
        <v>238</v>
      </c>
      <c r="BG10" s="202" t="s">
        <v>319</v>
      </c>
      <c r="BH10" s="202"/>
      <c r="BI10" s="204" t="s">
        <v>373</v>
      </c>
      <c r="BJ10" s="202" t="s">
        <v>352</v>
      </c>
    </row>
    <row r="11" spans="1:62" s="192" customFormat="1" ht="25.15" customHeight="1">
      <c r="A11" s="202">
        <v>829.84</v>
      </c>
      <c r="B11" s="203">
        <f t="shared" si="3"/>
        <v>124.48</v>
      </c>
      <c r="C11" s="203">
        <f t="shared" si="4"/>
        <v>8.3000000000000007</v>
      </c>
      <c r="D11" s="203">
        <f t="shared" si="5"/>
        <v>16.600000000000001</v>
      </c>
      <c r="E11" s="203">
        <f t="shared" si="6"/>
        <v>24.9</v>
      </c>
      <c r="F11" s="202">
        <v>2239.9299999999998</v>
      </c>
      <c r="G11" s="202">
        <v>95.26</v>
      </c>
      <c r="H11" s="202">
        <f>SUM(I11:Q11)</f>
        <v>670.71</v>
      </c>
      <c r="I11" s="202">
        <v>474.98</v>
      </c>
      <c r="J11" s="202">
        <v>165.73</v>
      </c>
      <c r="K11" s="202">
        <v>30</v>
      </c>
      <c r="L11" s="202"/>
      <c r="M11" s="202"/>
      <c r="N11" s="202"/>
      <c r="O11" s="202"/>
      <c r="P11" s="202"/>
      <c r="Q11" s="202"/>
      <c r="R11" s="202"/>
      <c r="S11" s="202"/>
      <c r="T11" s="203">
        <f t="shared" si="8"/>
        <v>326.41000000000003</v>
      </c>
      <c r="U11" s="203">
        <f t="shared" si="9"/>
        <v>21.76</v>
      </c>
      <c r="V11" s="203">
        <f t="shared" si="10"/>
        <v>65.28</v>
      </c>
      <c r="W11" s="202">
        <f t="shared" si="0"/>
        <v>2176.06</v>
      </c>
      <c r="X11" s="203">
        <f t="shared" si="1"/>
        <v>3593.63</v>
      </c>
      <c r="Y11" s="203">
        <f t="shared" si="2"/>
        <v>124.48</v>
      </c>
      <c r="Z11" s="203">
        <f t="shared" si="11"/>
        <v>8.3000000000000007</v>
      </c>
      <c r="AA11" s="203">
        <f t="shared" si="12"/>
        <v>16.600000000000001</v>
      </c>
      <c r="AB11" s="203">
        <f t="shared" si="13"/>
        <v>24.9</v>
      </c>
      <c r="AC11" s="203">
        <f t="shared" si="14"/>
        <v>82.98</v>
      </c>
      <c r="AD11" s="203">
        <f t="shared" si="15"/>
        <v>24.9</v>
      </c>
      <c r="AE11" s="203">
        <f t="shared" si="16"/>
        <v>8.3000000000000007</v>
      </c>
      <c r="AF11" s="203">
        <f t="shared" si="17"/>
        <v>326.41000000000003</v>
      </c>
      <c r="AG11" s="203">
        <f t="shared" si="18"/>
        <v>21.76</v>
      </c>
      <c r="AH11" s="203">
        <f t="shared" si="19"/>
        <v>65.28</v>
      </c>
      <c r="AI11" s="203">
        <f t="shared" si="20"/>
        <v>217.61</v>
      </c>
      <c r="AJ11" s="203">
        <f t="shared" si="21"/>
        <v>21.76</v>
      </c>
      <c r="AK11" s="202"/>
      <c r="AL11" s="202"/>
      <c r="AM11" s="202">
        <v>110</v>
      </c>
      <c r="AN11" s="202"/>
      <c r="AO11" s="202"/>
      <c r="AP11" s="202">
        <v>16</v>
      </c>
      <c r="AQ11" s="202">
        <v>15</v>
      </c>
      <c r="AR11" s="202">
        <v>350</v>
      </c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3">
        <f t="shared" si="22"/>
        <v>1434.28</v>
      </c>
      <c r="BE11" s="203">
        <f t="shared" si="23"/>
        <v>2159.35</v>
      </c>
      <c r="BF11" s="202" t="s">
        <v>250</v>
      </c>
      <c r="BG11" s="202" t="s">
        <v>320</v>
      </c>
      <c r="BH11" s="202"/>
      <c r="BI11" s="204" t="s">
        <v>374</v>
      </c>
      <c r="BJ11" s="202" t="s">
        <v>427</v>
      </c>
    </row>
    <row r="12" spans="1:62" s="192" customFormat="1" ht="25.15" customHeight="1">
      <c r="A12" s="202">
        <v>579.72</v>
      </c>
      <c r="B12" s="203">
        <f t="shared" si="3"/>
        <v>86.96</v>
      </c>
      <c r="C12" s="203">
        <f t="shared" si="4"/>
        <v>5.8</v>
      </c>
      <c r="D12" s="203">
        <f t="shared" si="5"/>
        <v>11.59</v>
      </c>
      <c r="E12" s="203">
        <f t="shared" si="6"/>
        <v>17.39</v>
      </c>
      <c r="F12" s="202">
        <v>1807.37</v>
      </c>
      <c r="G12" s="202">
        <v>73.28</v>
      </c>
      <c r="H12" s="202">
        <f t="shared" si="7"/>
        <v>462.66</v>
      </c>
      <c r="I12" s="202">
        <v>309.93</v>
      </c>
      <c r="J12" s="202">
        <v>137.72999999999999</v>
      </c>
      <c r="K12" s="202">
        <v>15</v>
      </c>
      <c r="L12" s="202"/>
      <c r="M12" s="202"/>
      <c r="N12" s="202"/>
      <c r="O12" s="202"/>
      <c r="P12" s="202"/>
      <c r="Q12" s="202"/>
      <c r="R12" s="202"/>
      <c r="S12" s="202"/>
      <c r="T12" s="203">
        <f t="shared" si="8"/>
        <v>264.54000000000002</v>
      </c>
      <c r="U12" s="203">
        <f t="shared" si="9"/>
        <v>17.64</v>
      </c>
      <c r="V12" s="203">
        <f t="shared" si="10"/>
        <v>52.91</v>
      </c>
      <c r="W12" s="202">
        <f t="shared" si="0"/>
        <v>1763.59</v>
      </c>
      <c r="X12" s="203">
        <f t="shared" si="1"/>
        <v>2800.14</v>
      </c>
      <c r="Y12" s="203">
        <f t="shared" si="2"/>
        <v>86.96</v>
      </c>
      <c r="Z12" s="203">
        <f t="shared" si="11"/>
        <v>5.8</v>
      </c>
      <c r="AA12" s="203">
        <f t="shared" si="12"/>
        <v>11.59</v>
      </c>
      <c r="AB12" s="203">
        <f t="shared" si="13"/>
        <v>17.39</v>
      </c>
      <c r="AC12" s="203">
        <f t="shared" si="14"/>
        <v>57.97</v>
      </c>
      <c r="AD12" s="203">
        <f t="shared" si="15"/>
        <v>17.39</v>
      </c>
      <c r="AE12" s="203">
        <f t="shared" si="16"/>
        <v>5.8</v>
      </c>
      <c r="AF12" s="203">
        <f t="shared" si="17"/>
        <v>264.54000000000002</v>
      </c>
      <c r="AG12" s="203">
        <f t="shared" si="18"/>
        <v>17.64</v>
      </c>
      <c r="AH12" s="203">
        <f t="shared" si="19"/>
        <v>52.91</v>
      </c>
      <c r="AI12" s="203">
        <f t="shared" si="20"/>
        <v>176.36</v>
      </c>
      <c r="AJ12" s="203">
        <f t="shared" si="21"/>
        <v>17.64</v>
      </c>
      <c r="AK12" s="202">
        <v>4.55</v>
      </c>
      <c r="AL12" s="202"/>
      <c r="AM12" s="202"/>
      <c r="AN12" s="202"/>
      <c r="AO12" s="202"/>
      <c r="AP12" s="202">
        <v>9.85</v>
      </c>
      <c r="AQ12" s="202">
        <v>13.5</v>
      </c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3">
        <f t="shared" si="22"/>
        <v>759.89</v>
      </c>
      <c r="BE12" s="203">
        <f t="shared" si="23"/>
        <v>2040.25</v>
      </c>
      <c r="BF12" s="202" t="s">
        <v>249</v>
      </c>
      <c r="BG12" s="202" t="s">
        <v>432</v>
      </c>
      <c r="BH12" s="202"/>
      <c r="BI12" s="204" t="s">
        <v>375</v>
      </c>
      <c r="BJ12" s="202" t="s">
        <v>427</v>
      </c>
    </row>
    <row r="13" spans="1:62" s="192" customFormat="1" ht="25.15" customHeight="1">
      <c r="A13" s="202">
        <v>472.9</v>
      </c>
      <c r="B13" s="203">
        <f t="shared" si="3"/>
        <v>70.94</v>
      </c>
      <c r="C13" s="203">
        <f t="shared" si="4"/>
        <v>4.7300000000000004</v>
      </c>
      <c r="D13" s="203">
        <f t="shared" si="5"/>
        <v>9.4600000000000009</v>
      </c>
      <c r="E13" s="203">
        <f t="shared" si="6"/>
        <v>14.19</v>
      </c>
      <c r="F13" s="202">
        <v>1601.3</v>
      </c>
      <c r="G13" s="202">
        <v>58.07</v>
      </c>
      <c r="H13" s="202">
        <f t="shared" si="7"/>
        <v>380.15</v>
      </c>
      <c r="I13" s="202">
        <v>267.73</v>
      </c>
      <c r="J13" s="202">
        <v>97.42</v>
      </c>
      <c r="K13" s="202">
        <v>15</v>
      </c>
      <c r="L13" s="202"/>
      <c r="M13" s="202"/>
      <c r="N13" s="202"/>
      <c r="O13" s="202"/>
      <c r="P13" s="202"/>
      <c r="Q13" s="202"/>
      <c r="R13" s="202"/>
      <c r="S13" s="202"/>
      <c r="T13" s="203">
        <f t="shared" si="8"/>
        <v>234.99</v>
      </c>
      <c r="U13" s="203">
        <f t="shared" si="9"/>
        <v>15.67</v>
      </c>
      <c r="V13" s="203">
        <f t="shared" si="10"/>
        <v>47</v>
      </c>
      <c r="W13" s="202">
        <f t="shared" si="0"/>
        <v>1566.62</v>
      </c>
      <c r="X13" s="203">
        <f t="shared" si="1"/>
        <v>2436.5</v>
      </c>
      <c r="Y13" s="203">
        <f t="shared" si="2"/>
        <v>70.94</v>
      </c>
      <c r="Z13" s="203">
        <f t="shared" si="11"/>
        <v>4.7300000000000004</v>
      </c>
      <c r="AA13" s="203">
        <f t="shared" si="12"/>
        <v>9.4600000000000009</v>
      </c>
      <c r="AB13" s="203">
        <f t="shared" si="13"/>
        <v>14.19</v>
      </c>
      <c r="AC13" s="203">
        <f t="shared" si="14"/>
        <v>47.29</v>
      </c>
      <c r="AD13" s="203">
        <f t="shared" si="15"/>
        <v>14.19</v>
      </c>
      <c r="AE13" s="203">
        <f t="shared" si="16"/>
        <v>4.7300000000000004</v>
      </c>
      <c r="AF13" s="203">
        <f t="shared" si="17"/>
        <v>234.99</v>
      </c>
      <c r="AG13" s="203">
        <f t="shared" si="18"/>
        <v>15.67</v>
      </c>
      <c r="AH13" s="203">
        <f t="shared" si="19"/>
        <v>47</v>
      </c>
      <c r="AI13" s="203">
        <f t="shared" si="20"/>
        <v>156.66</v>
      </c>
      <c r="AJ13" s="203">
        <f t="shared" si="21"/>
        <v>15.67</v>
      </c>
      <c r="AK13" s="202">
        <v>17.899999999999999</v>
      </c>
      <c r="AL13" s="202"/>
      <c r="AM13" s="202"/>
      <c r="AN13" s="202"/>
      <c r="AO13" s="202"/>
      <c r="AP13" s="202">
        <v>6.6</v>
      </c>
      <c r="AQ13" s="202">
        <v>11.7</v>
      </c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3">
        <f t="shared" si="22"/>
        <v>671.72</v>
      </c>
      <c r="BE13" s="203">
        <f t="shared" si="23"/>
        <v>1764.78</v>
      </c>
      <c r="BF13" s="202" t="s">
        <v>251</v>
      </c>
      <c r="BG13" s="202" t="s">
        <v>432</v>
      </c>
      <c r="BH13" s="202"/>
      <c r="BI13" s="204" t="s">
        <v>376</v>
      </c>
      <c r="BJ13" s="202" t="s">
        <v>427</v>
      </c>
    </row>
    <row r="14" spans="1:62" s="192" customFormat="1" ht="25.15" customHeight="1">
      <c r="A14" s="202">
        <v>672.01</v>
      </c>
      <c r="B14" s="203">
        <f t="shared" si="3"/>
        <v>100.8</v>
      </c>
      <c r="C14" s="203">
        <f t="shared" si="4"/>
        <v>6.72</v>
      </c>
      <c r="D14" s="203">
        <f t="shared" si="5"/>
        <v>13.44</v>
      </c>
      <c r="E14" s="203">
        <f t="shared" si="6"/>
        <v>20.16</v>
      </c>
      <c r="F14" s="202">
        <v>2071.9299999999998</v>
      </c>
      <c r="G14" s="202">
        <v>83.29</v>
      </c>
      <c r="H14" s="202">
        <f t="shared" si="7"/>
        <v>574.91999999999996</v>
      </c>
      <c r="I14" s="202">
        <v>321.19</v>
      </c>
      <c r="J14" s="202">
        <v>238.73</v>
      </c>
      <c r="K14" s="202">
        <v>15</v>
      </c>
      <c r="L14" s="202"/>
      <c r="M14" s="202"/>
      <c r="N14" s="202"/>
      <c r="O14" s="202"/>
      <c r="P14" s="202"/>
      <c r="Q14" s="202"/>
      <c r="R14" s="202"/>
      <c r="S14" s="202"/>
      <c r="T14" s="203">
        <f t="shared" si="8"/>
        <v>308.72000000000003</v>
      </c>
      <c r="U14" s="203">
        <f t="shared" si="9"/>
        <v>20.58</v>
      </c>
      <c r="V14" s="203">
        <f t="shared" si="10"/>
        <v>61.74</v>
      </c>
      <c r="W14" s="202">
        <f t="shared" si="0"/>
        <v>2058.13</v>
      </c>
      <c r="X14" s="203">
        <f t="shared" si="1"/>
        <v>3262.3</v>
      </c>
      <c r="Y14" s="203">
        <f t="shared" si="2"/>
        <v>100.8</v>
      </c>
      <c r="Z14" s="203">
        <f t="shared" si="11"/>
        <v>6.72</v>
      </c>
      <c r="AA14" s="203">
        <f t="shared" si="12"/>
        <v>13.44</v>
      </c>
      <c r="AB14" s="203">
        <f t="shared" si="13"/>
        <v>20.16</v>
      </c>
      <c r="AC14" s="203">
        <f t="shared" si="14"/>
        <v>67.2</v>
      </c>
      <c r="AD14" s="203">
        <f t="shared" si="15"/>
        <v>20.16</v>
      </c>
      <c r="AE14" s="203">
        <f t="shared" si="16"/>
        <v>6.72</v>
      </c>
      <c r="AF14" s="203">
        <f t="shared" si="17"/>
        <v>308.72000000000003</v>
      </c>
      <c r="AG14" s="203">
        <f t="shared" si="18"/>
        <v>20.58</v>
      </c>
      <c r="AH14" s="203">
        <f t="shared" si="19"/>
        <v>61.74</v>
      </c>
      <c r="AI14" s="203">
        <f t="shared" si="20"/>
        <v>205.81</v>
      </c>
      <c r="AJ14" s="203">
        <f t="shared" si="21"/>
        <v>20.58</v>
      </c>
      <c r="AK14" s="202">
        <v>17.079999999999998</v>
      </c>
      <c r="AL14" s="202"/>
      <c r="AM14" s="202"/>
      <c r="AN14" s="202"/>
      <c r="AO14" s="202"/>
      <c r="AP14" s="202">
        <v>15.11</v>
      </c>
      <c r="AQ14" s="202">
        <v>18.350000000000001</v>
      </c>
      <c r="AR14" s="202"/>
      <c r="AS14" s="202"/>
      <c r="AT14" s="202"/>
      <c r="AU14" s="202"/>
      <c r="AV14" s="202">
        <v>4</v>
      </c>
      <c r="AW14" s="202"/>
      <c r="AX14" s="202"/>
      <c r="AY14" s="202"/>
      <c r="AZ14" s="202"/>
      <c r="BA14" s="202"/>
      <c r="BB14" s="202"/>
      <c r="BC14" s="202"/>
      <c r="BD14" s="203">
        <f t="shared" si="22"/>
        <v>907.17</v>
      </c>
      <c r="BE14" s="203">
        <f t="shared" si="23"/>
        <v>2355.13</v>
      </c>
      <c r="BF14" s="202" t="s">
        <v>248</v>
      </c>
      <c r="BG14" s="202" t="s">
        <v>320</v>
      </c>
      <c r="BH14" s="202"/>
      <c r="BI14" s="204" t="s">
        <v>378</v>
      </c>
      <c r="BJ14" s="202" t="s">
        <v>350</v>
      </c>
    </row>
    <row r="15" spans="1:62" s="192" customFormat="1" ht="25.15" customHeight="1">
      <c r="A15" s="202">
        <v>955.98</v>
      </c>
      <c r="B15" s="203">
        <f t="shared" si="3"/>
        <v>143.4</v>
      </c>
      <c r="C15" s="203">
        <f t="shared" si="4"/>
        <v>9.56</v>
      </c>
      <c r="D15" s="203">
        <f t="shared" si="5"/>
        <v>19.12</v>
      </c>
      <c r="E15" s="203">
        <f t="shared" si="6"/>
        <v>28.68</v>
      </c>
      <c r="F15" s="202">
        <v>2633.47</v>
      </c>
      <c r="G15" s="202">
        <v>115.54</v>
      </c>
      <c r="H15" s="202">
        <f t="shared" si="7"/>
        <v>753.19</v>
      </c>
      <c r="I15" s="202">
        <v>447.06</v>
      </c>
      <c r="J15" s="202">
        <v>291.13</v>
      </c>
      <c r="K15" s="202">
        <v>15</v>
      </c>
      <c r="L15" s="202"/>
      <c r="M15" s="202"/>
      <c r="N15" s="202"/>
      <c r="O15" s="202"/>
      <c r="P15" s="202"/>
      <c r="Q15" s="202"/>
      <c r="R15" s="202"/>
      <c r="S15" s="202"/>
      <c r="T15" s="203">
        <f t="shared" si="8"/>
        <v>381.93</v>
      </c>
      <c r="U15" s="203">
        <f t="shared" si="9"/>
        <v>25.46</v>
      </c>
      <c r="V15" s="203">
        <f t="shared" si="10"/>
        <v>76.39</v>
      </c>
      <c r="W15" s="202">
        <f t="shared" si="0"/>
        <v>2546.2199999999998</v>
      </c>
      <c r="X15" s="203">
        <f t="shared" si="1"/>
        <v>4186.74</v>
      </c>
      <c r="Y15" s="203">
        <f t="shared" si="2"/>
        <v>143.4</v>
      </c>
      <c r="Z15" s="203">
        <f t="shared" si="11"/>
        <v>9.56</v>
      </c>
      <c r="AA15" s="203">
        <f t="shared" si="12"/>
        <v>19.12</v>
      </c>
      <c r="AB15" s="203">
        <f t="shared" si="13"/>
        <v>28.68</v>
      </c>
      <c r="AC15" s="203">
        <f t="shared" si="14"/>
        <v>95.6</v>
      </c>
      <c r="AD15" s="203">
        <f t="shared" si="15"/>
        <v>28.68</v>
      </c>
      <c r="AE15" s="203">
        <f t="shared" si="16"/>
        <v>9.56</v>
      </c>
      <c r="AF15" s="203">
        <f t="shared" si="17"/>
        <v>381.93</v>
      </c>
      <c r="AG15" s="203">
        <f t="shared" si="18"/>
        <v>25.46</v>
      </c>
      <c r="AH15" s="203">
        <f t="shared" si="19"/>
        <v>76.39</v>
      </c>
      <c r="AI15" s="203">
        <f t="shared" si="20"/>
        <v>254.62</v>
      </c>
      <c r="AJ15" s="203">
        <f t="shared" si="21"/>
        <v>25.46</v>
      </c>
      <c r="AK15" s="202"/>
      <c r="AL15" s="202"/>
      <c r="AM15" s="202"/>
      <c r="AN15" s="202"/>
      <c r="AO15" s="202"/>
      <c r="AP15" s="202">
        <v>23.31</v>
      </c>
      <c r="AQ15" s="202">
        <v>12.33</v>
      </c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3">
        <f t="shared" si="22"/>
        <v>1134.0999999999999</v>
      </c>
      <c r="BE15" s="203">
        <f t="shared" si="23"/>
        <v>3052.64</v>
      </c>
      <c r="BF15" s="202" t="s">
        <v>239</v>
      </c>
      <c r="BG15" s="202" t="s">
        <v>320</v>
      </c>
      <c r="BH15" s="202"/>
      <c r="BI15" s="204" t="s">
        <v>379</v>
      </c>
      <c r="BJ15" s="202" t="s">
        <v>428</v>
      </c>
    </row>
    <row r="16" spans="1:62" s="192" customFormat="1" ht="25.15" customHeight="1">
      <c r="A16" s="202">
        <v>487.23</v>
      </c>
      <c r="B16" s="203">
        <f t="shared" si="3"/>
        <v>73.08</v>
      </c>
      <c r="C16" s="203">
        <f t="shared" si="4"/>
        <v>4.87</v>
      </c>
      <c r="D16" s="203">
        <f t="shared" si="5"/>
        <v>9.74</v>
      </c>
      <c r="E16" s="203">
        <f t="shared" si="6"/>
        <v>14.62</v>
      </c>
      <c r="F16" s="202">
        <v>1718.19</v>
      </c>
      <c r="G16" s="202">
        <v>64.790000000000006</v>
      </c>
      <c r="H16" s="202">
        <f t="shared" si="7"/>
        <v>391.24</v>
      </c>
      <c r="I16" s="202">
        <v>237.11</v>
      </c>
      <c r="J16" s="202">
        <v>139.13</v>
      </c>
      <c r="K16" s="202">
        <v>15</v>
      </c>
      <c r="L16" s="202"/>
      <c r="M16" s="202"/>
      <c r="N16" s="202"/>
      <c r="O16" s="202"/>
      <c r="P16" s="202"/>
      <c r="Q16" s="202"/>
      <c r="R16" s="202"/>
      <c r="S16" s="202"/>
      <c r="T16" s="203">
        <f t="shared" si="8"/>
        <v>253.05</v>
      </c>
      <c r="U16" s="203">
        <f t="shared" si="9"/>
        <v>16.87</v>
      </c>
      <c r="V16" s="203">
        <f t="shared" si="10"/>
        <v>50.61</v>
      </c>
      <c r="W16" s="202">
        <f t="shared" si="0"/>
        <v>1686.99</v>
      </c>
      <c r="X16" s="203">
        <f t="shared" si="1"/>
        <v>2597.06</v>
      </c>
      <c r="Y16" s="203">
        <f t="shared" si="2"/>
        <v>73.08</v>
      </c>
      <c r="Z16" s="203">
        <f t="shared" si="11"/>
        <v>4.87</v>
      </c>
      <c r="AA16" s="203">
        <f t="shared" si="12"/>
        <v>9.74</v>
      </c>
      <c r="AB16" s="203">
        <f t="shared" si="13"/>
        <v>14.62</v>
      </c>
      <c r="AC16" s="203">
        <f t="shared" si="14"/>
        <v>48.72</v>
      </c>
      <c r="AD16" s="203">
        <f t="shared" si="15"/>
        <v>14.62</v>
      </c>
      <c r="AE16" s="203">
        <f t="shared" si="16"/>
        <v>4.87</v>
      </c>
      <c r="AF16" s="203">
        <f t="shared" si="17"/>
        <v>253.05</v>
      </c>
      <c r="AG16" s="203">
        <f t="shared" si="18"/>
        <v>16.87</v>
      </c>
      <c r="AH16" s="203">
        <f t="shared" si="19"/>
        <v>50.61</v>
      </c>
      <c r="AI16" s="203">
        <f t="shared" si="20"/>
        <v>168.7</v>
      </c>
      <c r="AJ16" s="203">
        <f t="shared" si="21"/>
        <v>16.87</v>
      </c>
      <c r="AK16" s="202"/>
      <c r="AL16" s="202"/>
      <c r="AM16" s="202"/>
      <c r="AN16" s="202"/>
      <c r="AO16" s="202"/>
      <c r="AP16" s="202">
        <v>3.45</v>
      </c>
      <c r="AQ16" s="202">
        <v>8.6999999999999993</v>
      </c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3">
        <f t="shared" si="22"/>
        <v>688.77</v>
      </c>
      <c r="BE16" s="203">
        <f t="shared" si="23"/>
        <v>1908.29</v>
      </c>
      <c r="BF16" s="202" t="s">
        <v>240</v>
      </c>
      <c r="BG16" s="202" t="s">
        <v>320</v>
      </c>
      <c r="BH16" s="202"/>
      <c r="BI16" s="204" t="s">
        <v>380</v>
      </c>
      <c r="BJ16" s="202" t="s">
        <v>428</v>
      </c>
    </row>
    <row r="17" spans="1:62" s="192" customFormat="1" ht="25.15" customHeight="1">
      <c r="A17" s="202">
        <v>683.98</v>
      </c>
      <c r="B17" s="203">
        <f t="shared" si="3"/>
        <v>102.6</v>
      </c>
      <c r="C17" s="203">
        <f t="shared" si="4"/>
        <v>6.84</v>
      </c>
      <c r="D17" s="203">
        <f t="shared" si="5"/>
        <v>13.68</v>
      </c>
      <c r="E17" s="203">
        <f t="shared" si="6"/>
        <v>20.52</v>
      </c>
      <c r="F17" s="202">
        <v>2053.6999999999998</v>
      </c>
      <c r="G17" s="202">
        <v>86.77</v>
      </c>
      <c r="H17" s="202">
        <f t="shared" si="7"/>
        <v>584.16999999999996</v>
      </c>
      <c r="I17" s="202">
        <v>332.61</v>
      </c>
      <c r="J17" s="202">
        <v>236.56</v>
      </c>
      <c r="K17" s="202">
        <v>15</v>
      </c>
      <c r="L17" s="202"/>
      <c r="M17" s="202"/>
      <c r="N17" s="202"/>
      <c r="O17" s="202"/>
      <c r="P17" s="202"/>
      <c r="Q17" s="202"/>
      <c r="R17" s="202"/>
      <c r="S17" s="202"/>
      <c r="T17" s="203">
        <f t="shared" si="8"/>
        <v>306.10000000000002</v>
      </c>
      <c r="U17" s="203">
        <f t="shared" si="9"/>
        <v>20.41</v>
      </c>
      <c r="V17" s="203">
        <f t="shared" si="10"/>
        <v>61.22</v>
      </c>
      <c r="W17" s="202">
        <f t="shared" si="0"/>
        <v>2040.66</v>
      </c>
      <c r="X17" s="203">
        <f t="shared" si="1"/>
        <v>3256.01</v>
      </c>
      <c r="Y17" s="203">
        <f t="shared" si="2"/>
        <v>102.6</v>
      </c>
      <c r="Z17" s="203">
        <f t="shared" si="11"/>
        <v>6.84</v>
      </c>
      <c r="AA17" s="203">
        <f t="shared" si="12"/>
        <v>13.68</v>
      </c>
      <c r="AB17" s="203">
        <f t="shared" si="13"/>
        <v>20.52</v>
      </c>
      <c r="AC17" s="203">
        <f t="shared" si="14"/>
        <v>68.400000000000006</v>
      </c>
      <c r="AD17" s="203">
        <f t="shared" si="15"/>
        <v>20.52</v>
      </c>
      <c r="AE17" s="203">
        <f t="shared" si="16"/>
        <v>6.84</v>
      </c>
      <c r="AF17" s="203">
        <f t="shared" si="17"/>
        <v>306.10000000000002</v>
      </c>
      <c r="AG17" s="203">
        <f t="shared" si="18"/>
        <v>20.41</v>
      </c>
      <c r="AH17" s="203">
        <f t="shared" si="19"/>
        <v>61.22</v>
      </c>
      <c r="AI17" s="203">
        <f t="shared" si="20"/>
        <v>204.07</v>
      </c>
      <c r="AJ17" s="203">
        <f t="shared" si="21"/>
        <v>20.41</v>
      </c>
      <c r="AK17" s="202"/>
      <c r="AL17" s="202"/>
      <c r="AM17" s="202"/>
      <c r="AN17" s="202"/>
      <c r="AO17" s="202"/>
      <c r="AP17" s="202">
        <v>14.32</v>
      </c>
      <c r="AQ17" s="202">
        <v>15.65</v>
      </c>
      <c r="AR17" s="202"/>
      <c r="AS17" s="202"/>
      <c r="AT17" s="202"/>
      <c r="AU17" s="202"/>
      <c r="AV17" s="202"/>
      <c r="AW17" s="202">
        <v>31.69</v>
      </c>
      <c r="AX17" s="202"/>
      <c r="AY17" s="202"/>
      <c r="AZ17" s="202"/>
      <c r="BA17" s="202"/>
      <c r="BB17" s="202"/>
      <c r="BC17" s="202"/>
      <c r="BD17" s="203">
        <f t="shared" si="22"/>
        <v>913.27</v>
      </c>
      <c r="BE17" s="203">
        <f t="shared" si="23"/>
        <v>2342.7399999999998</v>
      </c>
      <c r="BF17" s="202" t="s">
        <v>241</v>
      </c>
      <c r="BG17" s="202" t="s">
        <v>320</v>
      </c>
      <c r="BH17" s="202"/>
      <c r="BI17" s="204" t="s">
        <v>381</v>
      </c>
      <c r="BJ17" s="202" t="s">
        <v>169</v>
      </c>
    </row>
    <row r="18" spans="1:62" s="192" customFormat="1" ht="25.15" customHeight="1">
      <c r="A18" s="202">
        <v>753.53</v>
      </c>
      <c r="B18" s="203">
        <f t="shared" si="3"/>
        <v>113.03</v>
      </c>
      <c r="C18" s="203">
        <f t="shared" si="4"/>
        <v>7.54</v>
      </c>
      <c r="D18" s="203">
        <f t="shared" si="5"/>
        <v>15.07</v>
      </c>
      <c r="E18" s="203">
        <f t="shared" si="6"/>
        <v>22.61</v>
      </c>
      <c r="F18" s="202">
        <v>2219.9299999999998</v>
      </c>
      <c r="G18" s="202">
        <v>87.4</v>
      </c>
      <c r="H18" s="202">
        <f t="shared" si="7"/>
        <v>637.88</v>
      </c>
      <c r="I18" s="202">
        <v>359</v>
      </c>
      <c r="J18" s="202">
        <v>263.88</v>
      </c>
      <c r="K18" s="202">
        <v>15</v>
      </c>
      <c r="L18" s="202"/>
      <c r="M18" s="202"/>
      <c r="N18" s="202"/>
      <c r="O18" s="202"/>
      <c r="P18" s="202"/>
      <c r="Q18" s="202"/>
      <c r="R18" s="202"/>
      <c r="S18" s="202"/>
      <c r="T18" s="203">
        <f t="shared" si="8"/>
        <v>328.75</v>
      </c>
      <c r="U18" s="203">
        <f t="shared" si="9"/>
        <v>21.92</v>
      </c>
      <c r="V18" s="203">
        <f t="shared" si="10"/>
        <v>65.75</v>
      </c>
      <c r="W18" s="202">
        <f t="shared" si="0"/>
        <v>2191.6799999999998</v>
      </c>
      <c r="X18" s="203">
        <f t="shared" si="1"/>
        <v>3519.88</v>
      </c>
      <c r="Y18" s="203">
        <f t="shared" si="2"/>
        <v>113.03</v>
      </c>
      <c r="Z18" s="203">
        <f t="shared" si="11"/>
        <v>7.54</v>
      </c>
      <c r="AA18" s="203">
        <f t="shared" si="12"/>
        <v>15.07</v>
      </c>
      <c r="AB18" s="203">
        <f t="shared" si="13"/>
        <v>22.61</v>
      </c>
      <c r="AC18" s="203">
        <f t="shared" si="14"/>
        <v>75.349999999999994</v>
      </c>
      <c r="AD18" s="203">
        <f t="shared" si="15"/>
        <v>22.61</v>
      </c>
      <c r="AE18" s="203">
        <f t="shared" si="16"/>
        <v>7.54</v>
      </c>
      <c r="AF18" s="203">
        <f t="shared" si="17"/>
        <v>328.75</v>
      </c>
      <c r="AG18" s="203">
        <f t="shared" si="18"/>
        <v>21.92</v>
      </c>
      <c r="AH18" s="203">
        <f t="shared" si="19"/>
        <v>65.75</v>
      </c>
      <c r="AI18" s="203">
        <f t="shared" si="20"/>
        <v>219.17</v>
      </c>
      <c r="AJ18" s="203">
        <f t="shared" si="21"/>
        <v>21.92</v>
      </c>
      <c r="AK18" s="202"/>
      <c r="AL18" s="202"/>
      <c r="AM18" s="202"/>
      <c r="AN18" s="202"/>
      <c r="AO18" s="202"/>
      <c r="AP18" s="202">
        <v>17.21</v>
      </c>
      <c r="AQ18" s="202">
        <v>17.25</v>
      </c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3">
        <f t="shared" si="22"/>
        <v>955.72</v>
      </c>
      <c r="BE18" s="203">
        <f t="shared" si="23"/>
        <v>2564.16</v>
      </c>
      <c r="BF18" s="202" t="s">
        <v>242</v>
      </c>
      <c r="BG18" s="202" t="s">
        <v>320</v>
      </c>
      <c r="BH18" s="202"/>
      <c r="BI18" s="204" t="s">
        <v>382</v>
      </c>
      <c r="BJ18" s="202" t="s">
        <v>169</v>
      </c>
    </row>
    <row r="19" spans="1:62" s="192" customFormat="1" ht="25.15" customHeight="1">
      <c r="A19" s="202">
        <v>686.49</v>
      </c>
      <c r="B19" s="203">
        <f t="shared" si="3"/>
        <v>102.97</v>
      </c>
      <c r="C19" s="203">
        <f t="shared" si="4"/>
        <v>6.86</v>
      </c>
      <c r="D19" s="203">
        <f t="shared" si="5"/>
        <v>13.73</v>
      </c>
      <c r="E19" s="203">
        <f t="shared" si="6"/>
        <v>20.59</v>
      </c>
      <c r="F19" s="202">
        <v>2109.06</v>
      </c>
      <c r="G19" s="202">
        <v>86.01</v>
      </c>
      <c r="H19" s="202">
        <f t="shared" si="7"/>
        <v>586.11</v>
      </c>
      <c r="I19" s="202">
        <v>325.73</v>
      </c>
      <c r="J19" s="202">
        <v>245.38</v>
      </c>
      <c r="K19" s="202">
        <v>15</v>
      </c>
      <c r="L19" s="202"/>
      <c r="M19" s="202"/>
      <c r="N19" s="202"/>
      <c r="O19" s="202"/>
      <c r="P19" s="202"/>
      <c r="Q19" s="202"/>
      <c r="R19" s="202"/>
      <c r="S19" s="202"/>
      <c r="T19" s="203">
        <f>IF(W19&gt;2800,2800*15%,W19*15%)</f>
        <v>314.2</v>
      </c>
      <c r="U19" s="203">
        <f>IF(W19&gt;2800,2800*1%,W19*1%)</f>
        <v>20.95</v>
      </c>
      <c r="V19" s="203">
        <f>IF(W19&gt;2800,2800*3%,W19*3%)</f>
        <v>62.84</v>
      </c>
      <c r="W19" s="202">
        <f t="shared" si="0"/>
        <v>2094.69</v>
      </c>
      <c r="X19" s="203">
        <f t="shared" si="1"/>
        <v>3323.32</v>
      </c>
      <c r="Y19" s="203">
        <f t="shared" si="2"/>
        <v>102.97</v>
      </c>
      <c r="Z19" s="203">
        <f t="shared" si="11"/>
        <v>6.86</v>
      </c>
      <c r="AA19" s="203">
        <f t="shared" si="12"/>
        <v>13.73</v>
      </c>
      <c r="AB19" s="203">
        <f t="shared" si="13"/>
        <v>20.59</v>
      </c>
      <c r="AC19" s="203">
        <f t="shared" si="14"/>
        <v>68.650000000000006</v>
      </c>
      <c r="AD19" s="203">
        <f t="shared" si="15"/>
        <v>20.59</v>
      </c>
      <c r="AE19" s="203">
        <f t="shared" si="16"/>
        <v>6.86</v>
      </c>
      <c r="AF19" s="203">
        <f>IF(W19&gt;2800,2800*15%,W19*15%)</f>
        <v>314.2</v>
      </c>
      <c r="AG19" s="203">
        <f>IF(W19&gt;2800,2800*1%,W19*1%)</f>
        <v>20.95</v>
      </c>
      <c r="AH19" s="203">
        <f>IF(W19&gt;2800,2800*3%,W19*3%)</f>
        <v>62.84</v>
      </c>
      <c r="AI19" s="203">
        <f>IF(W19&gt;2800,2800*10%,W19*10%)</f>
        <v>209.47</v>
      </c>
      <c r="AJ19" s="203">
        <f>IF(W19&gt;2800,2800*1%,W19*1%)</f>
        <v>20.95</v>
      </c>
      <c r="AK19" s="202">
        <v>2.33</v>
      </c>
      <c r="AL19" s="202"/>
      <c r="AM19" s="202"/>
      <c r="AN19" s="202"/>
      <c r="AO19" s="202"/>
      <c r="AP19" s="202">
        <v>15.97</v>
      </c>
      <c r="AQ19" s="202">
        <v>16.25</v>
      </c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3">
        <f t="shared" si="22"/>
        <v>903.21</v>
      </c>
      <c r="BE19" s="203">
        <f t="shared" si="23"/>
        <v>2420.11</v>
      </c>
      <c r="BF19" s="202" t="s">
        <v>243</v>
      </c>
      <c r="BG19" s="202" t="s">
        <v>320</v>
      </c>
      <c r="BH19" s="202"/>
      <c r="BI19" s="204" t="s">
        <v>383</v>
      </c>
      <c r="BJ19" s="202" t="s">
        <v>169</v>
      </c>
    </row>
    <row r="20" spans="1:62" s="192" customFormat="1" ht="25.15" customHeight="1">
      <c r="A20" s="202">
        <v>516.54</v>
      </c>
      <c r="B20" s="203">
        <f t="shared" si="3"/>
        <v>77.48</v>
      </c>
      <c r="C20" s="203">
        <f t="shared" si="4"/>
        <v>5.17</v>
      </c>
      <c r="D20" s="203">
        <f t="shared" si="5"/>
        <v>10.33</v>
      </c>
      <c r="E20" s="203">
        <f t="shared" si="6"/>
        <v>15.5</v>
      </c>
      <c r="F20" s="202">
        <v>1736.49</v>
      </c>
      <c r="G20" s="202">
        <v>65.61</v>
      </c>
      <c r="H20" s="202">
        <f>SUM(I20:Q20)</f>
        <v>449.88</v>
      </c>
      <c r="I20" s="202">
        <v>252.26</v>
      </c>
      <c r="J20" s="202">
        <v>182.62</v>
      </c>
      <c r="K20" s="202">
        <v>15</v>
      </c>
      <c r="L20" s="202"/>
      <c r="M20" s="202"/>
      <c r="N20" s="202"/>
      <c r="O20" s="202"/>
      <c r="P20" s="202"/>
      <c r="Q20" s="202"/>
      <c r="R20" s="202"/>
      <c r="S20" s="202"/>
      <c r="T20" s="203">
        <f t="shared" ref="T20:T36" si="24">IF(W20&gt;2800,2800*15%,W20*15%)</f>
        <v>260.32</v>
      </c>
      <c r="U20" s="203">
        <f t="shared" ref="U20:U36" si="25">IF(W20&gt;2800,2800*1%,W20*1%)</f>
        <v>17.350000000000001</v>
      </c>
      <c r="V20" s="203">
        <f t="shared" ref="V20:V36" si="26">IF(W20&gt;2800,2800*3%,W20*3%)</f>
        <v>52.06</v>
      </c>
      <c r="W20" s="202">
        <f t="shared" si="0"/>
        <v>1735.44</v>
      </c>
      <c r="X20" s="203">
        <f t="shared" si="1"/>
        <v>2690.19</v>
      </c>
      <c r="Y20" s="203">
        <f t="shared" si="2"/>
        <v>77.48</v>
      </c>
      <c r="Z20" s="203">
        <f t="shared" si="11"/>
        <v>5.17</v>
      </c>
      <c r="AA20" s="203">
        <f t="shared" si="12"/>
        <v>10.33</v>
      </c>
      <c r="AB20" s="203">
        <f t="shared" si="13"/>
        <v>15.5</v>
      </c>
      <c r="AC20" s="203">
        <f t="shared" si="14"/>
        <v>51.65</v>
      </c>
      <c r="AD20" s="203">
        <f t="shared" si="15"/>
        <v>15.5</v>
      </c>
      <c r="AE20" s="203">
        <f t="shared" si="16"/>
        <v>5.17</v>
      </c>
      <c r="AF20" s="203">
        <f t="shared" ref="AF20:AF36" si="27">IF(W20&gt;2800,2800*15%,W20*15%)</f>
        <v>260.32</v>
      </c>
      <c r="AG20" s="203">
        <f t="shared" ref="AG20:AG36" si="28">IF(W20&gt;2800,2800*1%,W20*1%)</f>
        <v>17.350000000000001</v>
      </c>
      <c r="AH20" s="203">
        <f t="shared" ref="AH20:AH36" si="29">IF(W20&gt;2800,2800*3%,W20*3%)</f>
        <v>52.06</v>
      </c>
      <c r="AI20" s="203">
        <f t="shared" ref="AI20:AI36" si="30">IF(W20&gt;2800,2800*10%,W20*10%)</f>
        <v>173.54</v>
      </c>
      <c r="AJ20" s="203">
        <f t="shared" ref="AJ20:AJ36" si="31">IF(W20&gt;2800,2800*1%,W20*1%)</f>
        <v>17.350000000000001</v>
      </c>
      <c r="AK20" s="202"/>
      <c r="AL20" s="202"/>
      <c r="AM20" s="202"/>
      <c r="AN20" s="202"/>
      <c r="AO20" s="202"/>
      <c r="AP20" s="202">
        <v>9.59</v>
      </c>
      <c r="AQ20" s="202">
        <v>13.1</v>
      </c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3">
        <f t="shared" si="22"/>
        <v>724.11</v>
      </c>
      <c r="BE20" s="203">
        <f t="shared" si="23"/>
        <v>1966.08</v>
      </c>
      <c r="BF20" s="202" t="s">
        <v>253</v>
      </c>
      <c r="BG20" s="202" t="s">
        <v>320</v>
      </c>
      <c r="BH20" s="202"/>
      <c r="BI20" s="204" t="s">
        <v>384</v>
      </c>
      <c r="BJ20" s="202" t="s">
        <v>169</v>
      </c>
    </row>
    <row r="21" spans="1:62" s="192" customFormat="1" ht="25.15" customHeight="1">
      <c r="A21" s="210">
        <f>SUM(A4:A20)</f>
        <v>10488.38</v>
      </c>
      <c r="B21" s="210">
        <f t="shared" ref="B21:BE21" si="32">SUM(B4:B20)</f>
        <v>1573.26</v>
      </c>
      <c r="C21" s="210">
        <f t="shared" si="32"/>
        <v>104.89</v>
      </c>
      <c r="D21" s="210">
        <f t="shared" si="32"/>
        <v>209.77</v>
      </c>
      <c r="E21" s="210">
        <f t="shared" si="32"/>
        <v>314.67</v>
      </c>
      <c r="F21" s="210">
        <f t="shared" si="32"/>
        <v>32134.36</v>
      </c>
      <c r="G21" s="210">
        <f t="shared" si="32"/>
        <v>1212.1500000000001</v>
      </c>
      <c r="H21" s="210">
        <f t="shared" si="32"/>
        <v>8914.67</v>
      </c>
      <c r="I21" s="210">
        <f t="shared" si="32"/>
        <v>5222.0600000000004</v>
      </c>
      <c r="J21" s="210">
        <f t="shared" si="32"/>
        <v>3226.91</v>
      </c>
      <c r="K21" s="210">
        <f t="shared" si="32"/>
        <v>295.2</v>
      </c>
      <c r="L21" s="210">
        <f t="shared" si="32"/>
        <v>0</v>
      </c>
      <c r="M21" s="210">
        <f t="shared" si="32"/>
        <v>65.5</v>
      </c>
      <c r="N21" s="210">
        <f t="shared" si="32"/>
        <v>0</v>
      </c>
      <c r="O21" s="210">
        <f t="shared" si="32"/>
        <v>0</v>
      </c>
      <c r="P21" s="210">
        <f t="shared" si="32"/>
        <v>0</v>
      </c>
      <c r="Q21" s="210">
        <f t="shared" si="32"/>
        <v>105</v>
      </c>
      <c r="R21" s="210">
        <f t="shared" si="32"/>
        <v>0</v>
      </c>
      <c r="S21" s="210">
        <f t="shared" si="32"/>
        <v>0</v>
      </c>
      <c r="T21" s="210">
        <f t="shared" si="32"/>
        <v>4765.91</v>
      </c>
      <c r="U21" s="210">
        <f t="shared" si="32"/>
        <v>317.73</v>
      </c>
      <c r="V21" s="210">
        <f t="shared" si="32"/>
        <v>953.17</v>
      </c>
      <c r="W21" s="210">
        <f t="shared" si="32"/>
        <v>31772.799999999999</v>
      </c>
      <c r="X21" s="210">
        <f t="shared" si="32"/>
        <v>50500.58</v>
      </c>
      <c r="Y21" s="210">
        <f t="shared" si="32"/>
        <v>1573.26</v>
      </c>
      <c r="Z21" s="210">
        <f t="shared" si="32"/>
        <v>104.89</v>
      </c>
      <c r="AA21" s="210">
        <f t="shared" si="32"/>
        <v>209.77</v>
      </c>
      <c r="AB21" s="210">
        <f t="shared" si="32"/>
        <v>314.67</v>
      </c>
      <c r="AC21" s="210">
        <f t="shared" si="32"/>
        <v>1048.83</v>
      </c>
      <c r="AD21" s="210">
        <f t="shared" si="32"/>
        <v>314.67</v>
      </c>
      <c r="AE21" s="210">
        <f t="shared" si="32"/>
        <v>104.89</v>
      </c>
      <c r="AF21" s="210">
        <f t="shared" si="32"/>
        <v>4765.91</v>
      </c>
      <c r="AG21" s="210">
        <f t="shared" si="32"/>
        <v>317.73</v>
      </c>
      <c r="AH21" s="210">
        <f t="shared" si="32"/>
        <v>953.17</v>
      </c>
      <c r="AI21" s="210">
        <f t="shared" si="32"/>
        <v>3177.29</v>
      </c>
      <c r="AJ21" s="210">
        <f t="shared" si="32"/>
        <v>317.73</v>
      </c>
      <c r="AK21" s="210">
        <f t="shared" si="32"/>
        <v>76.31</v>
      </c>
      <c r="AL21" s="210">
        <f t="shared" si="32"/>
        <v>0</v>
      </c>
      <c r="AM21" s="210">
        <f t="shared" si="32"/>
        <v>110</v>
      </c>
      <c r="AN21" s="210">
        <f t="shared" si="32"/>
        <v>0</v>
      </c>
      <c r="AO21" s="210">
        <f t="shared" si="32"/>
        <v>0</v>
      </c>
      <c r="AP21" s="210">
        <f t="shared" si="32"/>
        <v>199.27</v>
      </c>
      <c r="AQ21" s="210">
        <f t="shared" si="32"/>
        <v>235.08</v>
      </c>
      <c r="AR21" s="210">
        <f t="shared" si="32"/>
        <v>350</v>
      </c>
      <c r="AS21" s="210">
        <f t="shared" si="32"/>
        <v>0</v>
      </c>
      <c r="AT21" s="210">
        <f t="shared" si="32"/>
        <v>0</v>
      </c>
      <c r="AU21" s="210">
        <f t="shared" si="32"/>
        <v>7.1</v>
      </c>
      <c r="AV21" s="210">
        <f t="shared" si="32"/>
        <v>4</v>
      </c>
      <c r="AW21" s="210">
        <f t="shared" si="32"/>
        <v>73.87</v>
      </c>
      <c r="AX21" s="210">
        <f t="shared" si="32"/>
        <v>0</v>
      </c>
      <c r="AY21" s="210">
        <f t="shared" si="32"/>
        <v>0</v>
      </c>
      <c r="AZ21" s="210">
        <f t="shared" si="32"/>
        <v>10</v>
      </c>
      <c r="BA21" s="210">
        <f t="shared" si="32"/>
        <v>0</v>
      </c>
      <c r="BB21" s="210">
        <f t="shared" si="32"/>
        <v>0</v>
      </c>
      <c r="BC21" s="210">
        <f t="shared" si="32"/>
        <v>0</v>
      </c>
      <c r="BD21" s="210">
        <f t="shared" si="32"/>
        <v>14268.44</v>
      </c>
      <c r="BE21" s="210">
        <f t="shared" si="32"/>
        <v>36232.14</v>
      </c>
      <c r="BF21" s="202"/>
      <c r="BG21" s="202"/>
      <c r="BH21" s="202"/>
      <c r="BI21" s="204"/>
      <c r="BJ21" s="202"/>
    </row>
    <row r="22" spans="1:62" s="192" customFormat="1" ht="25.15" customHeight="1">
      <c r="A22" s="202">
        <v>508.29</v>
      </c>
      <c r="B22" s="203">
        <f t="shared" si="3"/>
        <v>76.239999999999995</v>
      </c>
      <c r="C22" s="203">
        <f t="shared" si="4"/>
        <v>5.08</v>
      </c>
      <c r="D22" s="203">
        <f t="shared" si="5"/>
        <v>10.17</v>
      </c>
      <c r="E22" s="203">
        <f t="shared" si="6"/>
        <v>15.25</v>
      </c>
      <c r="F22" s="202">
        <v>1632.6</v>
      </c>
      <c r="G22" s="202">
        <v>63.59</v>
      </c>
      <c r="H22" s="202">
        <f t="shared" si="7"/>
        <v>445.51</v>
      </c>
      <c r="I22" s="202">
        <v>241.13</v>
      </c>
      <c r="J22" s="202">
        <v>189.38</v>
      </c>
      <c r="K22" s="202">
        <v>15</v>
      </c>
      <c r="L22" s="202"/>
      <c r="M22" s="202"/>
      <c r="N22" s="202"/>
      <c r="O22" s="202"/>
      <c r="P22" s="202"/>
      <c r="Q22" s="202"/>
      <c r="R22" s="202"/>
      <c r="S22" s="202"/>
      <c r="T22" s="203">
        <f t="shared" si="24"/>
        <v>245.01</v>
      </c>
      <c r="U22" s="203">
        <f t="shared" si="25"/>
        <v>16.329999999999998</v>
      </c>
      <c r="V22" s="203">
        <f t="shared" si="26"/>
        <v>49</v>
      </c>
      <c r="W22" s="202">
        <f t="shared" si="0"/>
        <v>1633.41</v>
      </c>
      <c r="X22" s="203">
        <f t="shared" si="1"/>
        <v>2558.7800000000002</v>
      </c>
      <c r="Y22" s="203">
        <f t="shared" si="2"/>
        <v>76.239999999999995</v>
      </c>
      <c r="Z22" s="203">
        <f t="shared" si="11"/>
        <v>5.08</v>
      </c>
      <c r="AA22" s="203">
        <f t="shared" si="12"/>
        <v>10.17</v>
      </c>
      <c r="AB22" s="203">
        <f t="shared" si="13"/>
        <v>15.25</v>
      </c>
      <c r="AC22" s="203">
        <f t="shared" si="14"/>
        <v>50.83</v>
      </c>
      <c r="AD22" s="203">
        <f t="shared" si="15"/>
        <v>15.25</v>
      </c>
      <c r="AE22" s="203">
        <f t="shared" si="16"/>
        <v>5.08</v>
      </c>
      <c r="AF22" s="203">
        <f t="shared" si="27"/>
        <v>245.01</v>
      </c>
      <c r="AG22" s="203">
        <f t="shared" si="28"/>
        <v>16.329999999999998</v>
      </c>
      <c r="AH22" s="203">
        <f t="shared" si="29"/>
        <v>49</v>
      </c>
      <c r="AI22" s="203">
        <f t="shared" si="30"/>
        <v>163.34</v>
      </c>
      <c r="AJ22" s="203">
        <f t="shared" si="31"/>
        <v>16.329999999999998</v>
      </c>
      <c r="AK22" s="202"/>
      <c r="AL22" s="202"/>
      <c r="AM22" s="202"/>
      <c r="AN22" s="202"/>
      <c r="AO22" s="202"/>
      <c r="AP22" s="202">
        <v>8.2899999999999991</v>
      </c>
      <c r="AQ22" s="202">
        <v>12.45</v>
      </c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>
        <v>2</v>
      </c>
      <c r="BD22" s="203">
        <f t="shared" si="22"/>
        <v>690.65</v>
      </c>
      <c r="BE22" s="203">
        <f t="shared" si="23"/>
        <v>1868.13</v>
      </c>
      <c r="BF22" s="202" t="s">
        <v>323</v>
      </c>
      <c r="BG22" s="202" t="s">
        <v>320</v>
      </c>
      <c r="BH22" s="202"/>
      <c r="BI22" s="204" t="s">
        <v>385</v>
      </c>
      <c r="BJ22" s="202" t="s">
        <v>169</v>
      </c>
    </row>
    <row r="23" spans="1:62" s="192" customFormat="1" ht="25.15" customHeight="1">
      <c r="A23" s="202">
        <v>330.22</v>
      </c>
      <c r="B23" s="203">
        <f t="shared" si="3"/>
        <v>49.53</v>
      </c>
      <c r="C23" s="203">
        <f t="shared" si="4"/>
        <v>3.3</v>
      </c>
      <c r="D23" s="203">
        <f t="shared" si="5"/>
        <v>6.6</v>
      </c>
      <c r="E23" s="203">
        <f t="shared" si="6"/>
        <v>9.91</v>
      </c>
      <c r="F23" s="202">
        <v>1235.3399999999999</v>
      </c>
      <c r="G23" s="202">
        <v>15.62</v>
      </c>
      <c r="H23" s="202">
        <v>266</v>
      </c>
      <c r="I23" s="202">
        <v>174.3</v>
      </c>
      <c r="J23" s="202">
        <v>76.7</v>
      </c>
      <c r="K23" s="202">
        <v>15</v>
      </c>
      <c r="L23" s="202"/>
      <c r="M23" s="202"/>
      <c r="N23" s="202"/>
      <c r="O23" s="202"/>
      <c r="P23" s="202"/>
      <c r="Q23" s="202"/>
      <c r="R23" s="202"/>
      <c r="S23" s="202"/>
      <c r="T23" s="203">
        <f t="shared" si="24"/>
        <v>178.01</v>
      </c>
      <c r="U23" s="203">
        <f t="shared" si="25"/>
        <v>11.87</v>
      </c>
      <c r="V23" s="203">
        <f t="shared" si="26"/>
        <v>35.6</v>
      </c>
      <c r="W23" s="202">
        <f t="shared" si="0"/>
        <v>1186.74</v>
      </c>
      <c r="X23" s="203">
        <f t="shared" si="1"/>
        <v>1811.78</v>
      </c>
      <c r="Y23" s="203">
        <f t="shared" si="2"/>
        <v>49.53</v>
      </c>
      <c r="Z23" s="203">
        <f t="shared" si="11"/>
        <v>3.3</v>
      </c>
      <c r="AA23" s="203">
        <f t="shared" si="12"/>
        <v>6.6</v>
      </c>
      <c r="AB23" s="203">
        <f t="shared" si="13"/>
        <v>9.91</v>
      </c>
      <c r="AC23" s="203">
        <f t="shared" si="14"/>
        <v>33.020000000000003</v>
      </c>
      <c r="AD23" s="203">
        <f t="shared" si="15"/>
        <v>9.91</v>
      </c>
      <c r="AE23" s="203">
        <f t="shared" si="16"/>
        <v>3.3</v>
      </c>
      <c r="AF23" s="203">
        <f t="shared" si="27"/>
        <v>178.01</v>
      </c>
      <c r="AG23" s="203">
        <f t="shared" si="28"/>
        <v>11.87</v>
      </c>
      <c r="AH23" s="203">
        <f t="shared" si="29"/>
        <v>35.6</v>
      </c>
      <c r="AI23" s="203">
        <f t="shared" si="30"/>
        <v>118.67</v>
      </c>
      <c r="AJ23" s="203">
        <f t="shared" si="31"/>
        <v>11.87</v>
      </c>
      <c r="AK23" s="202"/>
      <c r="AL23" s="202"/>
      <c r="AM23" s="202"/>
      <c r="AN23" s="202"/>
      <c r="AO23" s="202"/>
      <c r="AP23" s="202">
        <v>1.77</v>
      </c>
      <c r="AQ23" s="202">
        <v>8.9</v>
      </c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3">
        <f t="shared" si="22"/>
        <v>482.26</v>
      </c>
      <c r="BE23" s="203">
        <f t="shared" si="23"/>
        <v>1329.52</v>
      </c>
      <c r="BF23" s="202" t="s">
        <v>254</v>
      </c>
      <c r="BG23" s="202" t="s">
        <v>320</v>
      </c>
      <c r="BH23" s="202"/>
      <c r="BI23" s="204" t="s">
        <v>386</v>
      </c>
      <c r="BJ23" s="202" t="s">
        <v>169</v>
      </c>
    </row>
    <row r="24" spans="1:62" s="192" customFormat="1" ht="25.15" customHeight="1">
      <c r="A24" s="202">
        <v>282.95</v>
      </c>
      <c r="B24" s="203">
        <f t="shared" si="3"/>
        <v>42.44</v>
      </c>
      <c r="C24" s="203">
        <f t="shared" si="4"/>
        <v>2.83</v>
      </c>
      <c r="D24" s="203">
        <f t="shared" si="5"/>
        <v>5.66</v>
      </c>
      <c r="E24" s="203">
        <f t="shared" si="6"/>
        <v>8.49</v>
      </c>
      <c r="F24" s="202">
        <v>1190.5899999999999</v>
      </c>
      <c r="G24" s="202">
        <v>4.51</v>
      </c>
      <c r="H24" s="202">
        <f t="shared" si="7"/>
        <v>224.5</v>
      </c>
      <c r="I24" s="202">
        <v>145.94999999999999</v>
      </c>
      <c r="J24" s="202">
        <v>68.55</v>
      </c>
      <c r="K24" s="202">
        <v>10</v>
      </c>
      <c r="L24" s="202"/>
      <c r="M24" s="202"/>
      <c r="N24" s="202"/>
      <c r="O24" s="202"/>
      <c r="P24" s="202"/>
      <c r="Q24" s="202"/>
      <c r="R24" s="202"/>
      <c r="S24" s="202"/>
      <c r="T24" s="203">
        <f t="shared" si="24"/>
        <v>170.5</v>
      </c>
      <c r="U24" s="203">
        <f t="shared" si="25"/>
        <v>11.37</v>
      </c>
      <c r="V24" s="203">
        <f t="shared" si="26"/>
        <v>34.1</v>
      </c>
      <c r="W24" s="202">
        <f t="shared" si="0"/>
        <v>1136.6500000000001</v>
      </c>
      <c r="X24" s="203">
        <f t="shared" si="1"/>
        <v>1694.99</v>
      </c>
      <c r="Y24" s="203">
        <f t="shared" si="2"/>
        <v>42.44</v>
      </c>
      <c r="Z24" s="203">
        <f t="shared" si="11"/>
        <v>2.83</v>
      </c>
      <c r="AA24" s="203">
        <f t="shared" si="12"/>
        <v>5.66</v>
      </c>
      <c r="AB24" s="203">
        <f t="shared" si="13"/>
        <v>8.49</v>
      </c>
      <c r="AC24" s="203">
        <f t="shared" si="14"/>
        <v>28.3</v>
      </c>
      <c r="AD24" s="203">
        <f t="shared" si="15"/>
        <v>8.49</v>
      </c>
      <c r="AE24" s="203">
        <f t="shared" si="16"/>
        <v>2.83</v>
      </c>
      <c r="AF24" s="203">
        <f t="shared" si="27"/>
        <v>170.5</v>
      </c>
      <c r="AG24" s="203">
        <f t="shared" si="28"/>
        <v>11.37</v>
      </c>
      <c r="AH24" s="203">
        <f t="shared" si="29"/>
        <v>34.1</v>
      </c>
      <c r="AI24" s="203">
        <f t="shared" si="30"/>
        <v>113.67</v>
      </c>
      <c r="AJ24" s="203">
        <f t="shared" si="31"/>
        <v>11.37</v>
      </c>
      <c r="AK24" s="202"/>
      <c r="AL24" s="202"/>
      <c r="AM24" s="202"/>
      <c r="AN24" s="202"/>
      <c r="AO24" s="202"/>
      <c r="AP24" s="202">
        <v>0.92</v>
      </c>
      <c r="AQ24" s="202">
        <v>8.35</v>
      </c>
      <c r="AR24" s="202"/>
      <c r="AS24" s="202"/>
      <c r="AT24" s="202"/>
      <c r="AU24" s="202"/>
      <c r="AV24" s="202"/>
      <c r="AW24" s="202">
        <v>13.11</v>
      </c>
      <c r="AX24" s="202"/>
      <c r="AY24" s="202"/>
      <c r="AZ24" s="202"/>
      <c r="BA24" s="202"/>
      <c r="BB24" s="202"/>
      <c r="BC24" s="202"/>
      <c r="BD24" s="203">
        <f t="shared" si="22"/>
        <v>462.43</v>
      </c>
      <c r="BE24" s="203">
        <f t="shared" si="23"/>
        <v>1232.56</v>
      </c>
      <c r="BF24" s="202" t="s">
        <v>283</v>
      </c>
      <c r="BG24" s="202" t="s">
        <v>320</v>
      </c>
      <c r="BH24" s="202"/>
      <c r="BI24" s="204" t="s">
        <v>387</v>
      </c>
      <c r="BJ24" s="202" t="s">
        <v>169</v>
      </c>
    </row>
    <row r="25" spans="1:62" s="192" customFormat="1" ht="25.15" customHeight="1">
      <c r="A25" s="202">
        <v>271</v>
      </c>
      <c r="B25" s="203">
        <f t="shared" si="3"/>
        <v>40.65</v>
      </c>
      <c r="C25" s="203">
        <f t="shared" si="4"/>
        <v>2.71</v>
      </c>
      <c r="D25" s="203">
        <f t="shared" si="5"/>
        <v>5.42</v>
      </c>
      <c r="E25" s="203">
        <f t="shared" si="6"/>
        <v>8.1300000000000008</v>
      </c>
      <c r="F25" s="202">
        <v>1169.6400000000001</v>
      </c>
      <c r="G25" s="202">
        <v>4.4000000000000004</v>
      </c>
      <c r="H25" s="202">
        <f t="shared" si="7"/>
        <v>217.25</v>
      </c>
      <c r="I25" s="202">
        <v>141.01</v>
      </c>
      <c r="J25" s="202">
        <v>64.64</v>
      </c>
      <c r="K25" s="202">
        <v>8</v>
      </c>
      <c r="L25" s="202"/>
      <c r="M25" s="202"/>
      <c r="N25" s="202"/>
      <c r="O25" s="202"/>
      <c r="P25" s="202">
        <v>3.6</v>
      </c>
      <c r="Q25" s="202"/>
      <c r="R25" s="202"/>
      <c r="S25" s="202"/>
      <c r="T25" s="203">
        <f t="shared" si="24"/>
        <v>168.04</v>
      </c>
      <c r="U25" s="203">
        <f t="shared" si="25"/>
        <v>11.2</v>
      </c>
      <c r="V25" s="203">
        <f t="shared" si="26"/>
        <v>33.61</v>
      </c>
      <c r="W25" s="202">
        <f t="shared" si="0"/>
        <v>1120.29</v>
      </c>
      <c r="X25" s="203">
        <f t="shared" si="1"/>
        <v>1661.05</v>
      </c>
      <c r="Y25" s="203">
        <f t="shared" si="2"/>
        <v>40.65</v>
      </c>
      <c r="Z25" s="203">
        <f t="shared" si="11"/>
        <v>2.71</v>
      </c>
      <c r="AA25" s="203">
        <f t="shared" si="12"/>
        <v>5.42</v>
      </c>
      <c r="AB25" s="203">
        <f t="shared" si="13"/>
        <v>8.1300000000000008</v>
      </c>
      <c r="AC25" s="203">
        <f t="shared" si="14"/>
        <v>27.1</v>
      </c>
      <c r="AD25" s="203">
        <f t="shared" si="15"/>
        <v>8.1300000000000008</v>
      </c>
      <c r="AE25" s="203">
        <f t="shared" si="16"/>
        <v>2.71</v>
      </c>
      <c r="AF25" s="203">
        <f t="shared" si="27"/>
        <v>168.04</v>
      </c>
      <c r="AG25" s="203">
        <f t="shared" si="28"/>
        <v>11.2</v>
      </c>
      <c r="AH25" s="203">
        <f t="shared" si="29"/>
        <v>33.61</v>
      </c>
      <c r="AI25" s="203">
        <f t="shared" si="30"/>
        <v>112.03</v>
      </c>
      <c r="AJ25" s="203">
        <f t="shared" si="31"/>
        <v>11.2</v>
      </c>
      <c r="AK25" s="202"/>
      <c r="AL25" s="202"/>
      <c r="AM25" s="202"/>
      <c r="AN25" s="202"/>
      <c r="AO25" s="202"/>
      <c r="AP25" s="202">
        <v>0.69</v>
      </c>
      <c r="AQ25" s="202">
        <v>8.25</v>
      </c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3">
        <f t="shared" si="22"/>
        <v>439.87</v>
      </c>
      <c r="BE25" s="203">
        <f t="shared" si="23"/>
        <v>1221.18</v>
      </c>
      <c r="BF25" s="202" t="s">
        <v>255</v>
      </c>
      <c r="BG25" s="202" t="s">
        <v>324</v>
      </c>
      <c r="BH25" s="202"/>
      <c r="BI25" s="204" t="s">
        <v>388</v>
      </c>
      <c r="BJ25" s="202" t="s">
        <v>421</v>
      </c>
    </row>
    <row r="26" spans="1:62" s="192" customFormat="1" ht="25.15" customHeight="1">
      <c r="A26" s="202">
        <v>541.51</v>
      </c>
      <c r="B26" s="203">
        <f t="shared" si="3"/>
        <v>81.23</v>
      </c>
      <c r="C26" s="203">
        <f t="shared" si="4"/>
        <v>5.42</v>
      </c>
      <c r="D26" s="203">
        <f t="shared" si="5"/>
        <v>10.83</v>
      </c>
      <c r="E26" s="203">
        <f t="shared" si="6"/>
        <v>16.25</v>
      </c>
      <c r="F26" s="202">
        <v>1858.56</v>
      </c>
      <c r="G26" s="202">
        <v>69.95</v>
      </c>
      <c r="H26" s="202">
        <f t="shared" si="7"/>
        <v>433.15</v>
      </c>
      <c r="I26" s="202">
        <v>253.77</v>
      </c>
      <c r="J26" s="202">
        <v>164.38</v>
      </c>
      <c r="K26" s="202">
        <v>15</v>
      </c>
      <c r="L26" s="202"/>
      <c r="M26" s="202"/>
      <c r="N26" s="202"/>
      <c r="O26" s="202"/>
      <c r="P26" s="202"/>
      <c r="Q26" s="202"/>
      <c r="R26" s="202"/>
      <c r="S26" s="202"/>
      <c r="T26" s="203">
        <f t="shared" si="24"/>
        <v>273.02</v>
      </c>
      <c r="U26" s="203">
        <f t="shared" si="25"/>
        <v>18.2</v>
      </c>
      <c r="V26" s="203">
        <f t="shared" si="26"/>
        <v>54.6</v>
      </c>
      <c r="W26" s="202">
        <f t="shared" si="0"/>
        <v>1820.15</v>
      </c>
      <c r="X26" s="203">
        <f t="shared" si="1"/>
        <v>2821.21</v>
      </c>
      <c r="Y26" s="203">
        <f t="shared" si="2"/>
        <v>81.23</v>
      </c>
      <c r="Z26" s="203">
        <f t="shared" si="11"/>
        <v>5.42</v>
      </c>
      <c r="AA26" s="203">
        <f t="shared" si="12"/>
        <v>10.83</v>
      </c>
      <c r="AB26" s="203">
        <f t="shared" si="13"/>
        <v>16.25</v>
      </c>
      <c r="AC26" s="203">
        <f t="shared" si="14"/>
        <v>54.15</v>
      </c>
      <c r="AD26" s="203">
        <f t="shared" si="15"/>
        <v>16.25</v>
      </c>
      <c r="AE26" s="203">
        <f t="shared" si="16"/>
        <v>5.42</v>
      </c>
      <c r="AF26" s="203">
        <f t="shared" si="27"/>
        <v>273.02</v>
      </c>
      <c r="AG26" s="203">
        <f t="shared" si="28"/>
        <v>18.2</v>
      </c>
      <c r="AH26" s="203">
        <f t="shared" si="29"/>
        <v>54.6</v>
      </c>
      <c r="AI26" s="203">
        <f t="shared" si="30"/>
        <v>182.02</v>
      </c>
      <c r="AJ26" s="203">
        <f t="shared" si="31"/>
        <v>18.2</v>
      </c>
      <c r="AK26" s="202"/>
      <c r="AL26" s="202"/>
      <c r="AM26" s="202"/>
      <c r="AN26" s="202"/>
      <c r="AO26" s="202"/>
      <c r="AP26" s="202">
        <v>10.82</v>
      </c>
      <c r="AQ26" s="202">
        <v>13.75</v>
      </c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3">
        <f t="shared" si="22"/>
        <v>760.16</v>
      </c>
      <c r="BE26" s="203">
        <f t="shared" si="23"/>
        <v>2061.0500000000002</v>
      </c>
      <c r="BF26" s="202" t="s">
        <v>284</v>
      </c>
      <c r="BG26" s="202" t="s">
        <v>433</v>
      </c>
      <c r="BH26" s="202"/>
      <c r="BI26" s="204" t="s">
        <v>389</v>
      </c>
      <c r="BJ26" s="202" t="s">
        <v>421</v>
      </c>
    </row>
    <row r="27" spans="1:62" s="192" customFormat="1" ht="25.15" customHeight="1">
      <c r="A27" s="202">
        <v>621.95000000000005</v>
      </c>
      <c r="B27" s="203">
        <f t="shared" si="3"/>
        <v>93.29</v>
      </c>
      <c r="C27" s="203">
        <f t="shared" si="4"/>
        <v>6.22</v>
      </c>
      <c r="D27" s="203">
        <f t="shared" si="5"/>
        <v>12.44</v>
      </c>
      <c r="E27" s="203">
        <f t="shared" si="6"/>
        <v>18.66</v>
      </c>
      <c r="F27" s="202">
        <v>2014.34</v>
      </c>
      <c r="G27" s="202">
        <v>81.900000000000006</v>
      </c>
      <c r="H27" s="202">
        <f t="shared" si="7"/>
        <v>495.27</v>
      </c>
      <c r="I27" s="202">
        <v>285.35000000000002</v>
      </c>
      <c r="J27" s="202">
        <v>194.92</v>
      </c>
      <c r="K27" s="202">
        <v>15</v>
      </c>
      <c r="L27" s="202"/>
      <c r="M27" s="202"/>
      <c r="N27" s="202"/>
      <c r="O27" s="202"/>
      <c r="P27" s="202"/>
      <c r="Q27" s="202"/>
      <c r="R27" s="202"/>
      <c r="S27" s="202"/>
      <c r="T27" s="203">
        <f t="shared" si="24"/>
        <v>295.43</v>
      </c>
      <c r="U27" s="203">
        <f t="shared" si="25"/>
        <v>19.7</v>
      </c>
      <c r="V27" s="203">
        <f t="shared" si="26"/>
        <v>59.09</v>
      </c>
      <c r="W27" s="202">
        <f t="shared" si="0"/>
        <v>1969.56</v>
      </c>
      <c r="X27" s="203">
        <f t="shared" si="1"/>
        <v>3096.34</v>
      </c>
      <c r="Y27" s="203">
        <f t="shared" si="2"/>
        <v>93.29</v>
      </c>
      <c r="Z27" s="203">
        <f t="shared" si="11"/>
        <v>6.22</v>
      </c>
      <c r="AA27" s="203">
        <f t="shared" si="12"/>
        <v>12.44</v>
      </c>
      <c r="AB27" s="203">
        <f t="shared" si="13"/>
        <v>18.66</v>
      </c>
      <c r="AC27" s="203">
        <f t="shared" si="14"/>
        <v>62.2</v>
      </c>
      <c r="AD27" s="203">
        <f t="shared" si="15"/>
        <v>18.66</v>
      </c>
      <c r="AE27" s="203">
        <f t="shared" si="16"/>
        <v>6.22</v>
      </c>
      <c r="AF27" s="203">
        <f t="shared" si="27"/>
        <v>295.43</v>
      </c>
      <c r="AG27" s="203">
        <f t="shared" si="28"/>
        <v>19.7</v>
      </c>
      <c r="AH27" s="203">
        <f t="shared" si="29"/>
        <v>59.09</v>
      </c>
      <c r="AI27" s="203">
        <f t="shared" si="30"/>
        <v>196.96</v>
      </c>
      <c r="AJ27" s="203">
        <f t="shared" si="31"/>
        <v>19.7</v>
      </c>
      <c r="AK27" s="202">
        <v>249.58</v>
      </c>
      <c r="AL27" s="202"/>
      <c r="AM27" s="202"/>
      <c r="AN27" s="202"/>
      <c r="AO27" s="202"/>
      <c r="AP27" s="202">
        <v>10.14</v>
      </c>
      <c r="AQ27" s="202">
        <v>13.35</v>
      </c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3">
        <f t="shared" si="22"/>
        <v>1081.6400000000001</v>
      </c>
      <c r="BE27" s="203">
        <f t="shared" si="23"/>
        <v>2014.7</v>
      </c>
      <c r="BF27" s="202" t="s">
        <v>282</v>
      </c>
      <c r="BG27" s="202" t="s">
        <v>320</v>
      </c>
      <c r="BH27" s="202"/>
      <c r="BI27" s="202"/>
      <c r="BJ27" s="202" t="s">
        <v>421</v>
      </c>
    </row>
    <row r="28" spans="1:62" s="192" customFormat="1" ht="25.15" customHeight="1">
      <c r="A28" s="202">
        <v>591.41</v>
      </c>
      <c r="B28" s="203">
        <f t="shared" si="3"/>
        <v>88.71</v>
      </c>
      <c r="C28" s="203">
        <f t="shared" si="4"/>
        <v>5.91</v>
      </c>
      <c r="D28" s="203">
        <f t="shared" si="5"/>
        <v>11.83</v>
      </c>
      <c r="E28" s="203">
        <f t="shared" si="6"/>
        <v>17.739999999999998</v>
      </c>
      <c r="F28" s="202">
        <v>1844.4</v>
      </c>
      <c r="G28" s="202">
        <v>75.02</v>
      </c>
      <c r="H28" s="202">
        <f t="shared" si="7"/>
        <v>471.68</v>
      </c>
      <c r="I28" s="202">
        <v>278.35000000000002</v>
      </c>
      <c r="J28" s="202">
        <v>178.33</v>
      </c>
      <c r="K28" s="202">
        <v>15</v>
      </c>
      <c r="L28" s="202"/>
      <c r="M28" s="202"/>
      <c r="N28" s="202"/>
      <c r="O28" s="202"/>
      <c r="P28" s="202"/>
      <c r="Q28" s="202"/>
      <c r="R28" s="202"/>
      <c r="S28" s="202"/>
      <c r="T28" s="203">
        <f t="shared" si="24"/>
        <v>269.95</v>
      </c>
      <c r="U28" s="203">
        <f t="shared" si="25"/>
        <v>18</v>
      </c>
      <c r="V28" s="203">
        <f t="shared" si="26"/>
        <v>53.99</v>
      </c>
      <c r="W28" s="202">
        <f t="shared" si="0"/>
        <v>1799.69</v>
      </c>
      <c r="X28" s="203">
        <f t="shared" si="1"/>
        <v>2857.23</v>
      </c>
      <c r="Y28" s="203">
        <f t="shared" si="2"/>
        <v>88.71</v>
      </c>
      <c r="Z28" s="203">
        <f t="shared" si="11"/>
        <v>5.91</v>
      </c>
      <c r="AA28" s="203">
        <f t="shared" si="12"/>
        <v>11.83</v>
      </c>
      <c r="AB28" s="203">
        <f t="shared" si="13"/>
        <v>17.739999999999998</v>
      </c>
      <c r="AC28" s="203">
        <f t="shared" si="14"/>
        <v>59.14</v>
      </c>
      <c r="AD28" s="203">
        <f t="shared" si="15"/>
        <v>17.739999999999998</v>
      </c>
      <c r="AE28" s="203">
        <f t="shared" si="16"/>
        <v>5.91</v>
      </c>
      <c r="AF28" s="203">
        <f t="shared" si="27"/>
        <v>269.95</v>
      </c>
      <c r="AG28" s="203">
        <f t="shared" si="28"/>
        <v>18</v>
      </c>
      <c r="AH28" s="203">
        <f t="shared" si="29"/>
        <v>53.99</v>
      </c>
      <c r="AI28" s="203">
        <f t="shared" si="30"/>
        <v>179.97</v>
      </c>
      <c r="AJ28" s="203">
        <f t="shared" si="31"/>
        <v>18</v>
      </c>
      <c r="AK28" s="202"/>
      <c r="AL28" s="202"/>
      <c r="AM28" s="202"/>
      <c r="AN28" s="202"/>
      <c r="AO28" s="202"/>
      <c r="AP28" s="202">
        <v>11.06</v>
      </c>
      <c r="AQ28" s="202">
        <v>13.9</v>
      </c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3">
        <f t="shared" si="22"/>
        <v>771.85</v>
      </c>
      <c r="BE28" s="203">
        <f t="shared" si="23"/>
        <v>2085.38</v>
      </c>
      <c r="BF28" s="202" t="s">
        <v>256</v>
      </c>
      <c r="BG28" s="202" t="s">
        <v>320</v>
      </c>
      <c r="BH28" s="202"/>
      <c r="BI28" s="204" t="s">
        <v>390</v>
      </c>
      <c r="BJ28" s="202" t="s">
        <v>421</v>
      </c>
    </row>
    <row r="29" spans="1:62" s="192" customFormat="1" ht="25.15" customHeight="1">
      <c r="A29" s="202">
        <v>574.94000000000005</v>
      </c>
      <c r="B29" s="203">
        <f t="shared" si="3"/>
        <v>86.24</v>
      </c>
      <c r="C29" s="203">
        <f t="shared" si="4"/>
        <v>5.75</v>
      </c>
      <c r="D29" s="203">
        <f t="shared" si="5"/>
        <v>11.5</v>
      </c>
      <c r="E29" s="203">
        <f t="shared" si="6"/>
        <v>17.25</v>
      </c>
      <c r="F29" s="202">
        <v>1804.8</v>
      </c>
      <c r="G29" s="202">
        <v>74.09</v>
      </c>
      <c r="H29" s="202">
        <f t="shared" si="7"/>
        <v>458.96</v>
      </c>
      <c r="I29" s="202">
        <v>272.81</v>
      </c>
      <c r="J29" s="202">
        <v>171.15</v>
      </c>
      <c r="K29" s="202">
        <v>15</v>
      </c>
      <c r="L29" s="202"/>
      <c r="M29" s="202"/>
      <c r="N29" s="202"/>
      <c r="O29" s="202"/>
      <c r="P29" s="202"/>
      <c r="Q29" s="202"/>
      <c r="R29" s="202"/>
      <c r="S29" s="202"/>
      <c r="T29" s="203">
        <f t="shared" si="24"/>
        <v>264.44</v>
      </c>
      <c r="U29" s="203">
        <f t="shared" si="25"/>
        <v>17.63</v>
      </c>
      <c r="V29" s="203">
        <f t="shared" si="26"/>
        <v>52.89</v>
      </c>
      <c r="W29" s="202">
        <f t="shared" si="0"/>
        <v>1762.91</v>
      </c>
      <c r="X29" s="203">
        <f t="shared" si="1"/>
        <v>2793.55</v>
      </c>
      <c r="Y29" s="203">
        <f t="shared" si="2"/>
        <v>86.24</v>
      </c>
      <c r="Z29" s="203">
        <f t="shared" si="11"/>
        <v>5.75</v>
      </c>
      <c r="AA29" s="203">
        <f t="shared" si="12"/>
        <v>11.5</v>
      </c>
      <c r="AB29" s="203">
        <f t="shared" si="13"/>
        <v>17.25</v>
      </c>
      <c r="AC29" s="203">
        <f t="shared" si="14"/>
        <v>57.49</v>
      </c>
      <c r="AD29" s="203">
        <f t="shared" si="15"/>
        <v>17.25</v>
      </c>
      <c r="AE29" s="203">
        <f t="shared" si="16"/>
        <v>5.75</v>
      </c>
      <c r="AF29" s="203">
        <f t="shared" si="27"/>
        <v>264.44</v>
      </c>
      <c r="AG29" s="203">
        <f t="shared" si="28"/>
        <v>17.63</v>
      </c>
      <c r="AH29" s="203">
        <f t="shared" si="29"/>
        <v>52.89</v>
      </c>
      <c r="AI29" s="203">
        <f t="shared" si="30"/>
        <v>176.29</v>
      </c>
      <c r="AJ29" s="203">
        <f t="shared" si="31"/>
        <v>17.63</v>
      </c>
      <c r="AK29" s="202"/>
      <c r="AL29" s="202"/>
      <c r="AM29" s="202"/>
      <c r="AN29" s="202"/>
      <c r="AO29" s="202"/>
      <c r="AP29" s="202">
        <v>10.45</v>
      </c>
      <c r="AQ29" s="202">
        <v>13.55</v>
      </c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3">
        <f t="shared" si="22"/>
        <v>754.11</v>
      </c>
      <c r="BE29" s="203">
        <f t="shared" si="23"/>
        <v>2039.44</v>
      </c>
      <c r="BF29" s="202" t="s">
        <v>257</v>
      </c>
      <c r="BG29" s="202" t="s">
        <v>320</v>
      </c>
      <c r="BH29" s="202"/>
      <c r="BI29" s="202"/>
      <c r="BJ29" s="202" t="s">
        <v>421</v>
      </c>
    </row>
    <row r="30" spans="1:62" s="192" customFormat="1" ht="25.15" customHeight="1">
      <c r="A30" s="202">
        <v>591.4</v>
      </c>
      <c r="B30" s="203">
        <f t="shared" si="3"/>
        <v>88.71</v>
      </c>
      <c r="C30" s="203">
        <f t="shared" si="4"/>
        <v>5.91</v>
      </c>
      <c r="D30" s="203">
        <f t="shared" si="5"/>
        <v>11.83</v>
      </c>
      <c r="E30" s="203">
        <f t="shared" si="6"/>
        <v>17.739999999999998</v>
      </c>
      <c r="F30" s="202">
        <v>1890.73</v>
      </c>
      <c r="G30" s="202">
        <v>89.21</v>
      </c>
      <c r="H30" s="202">
        <f t="shared" si="7"/>
        <v>471.67</v>
      </c>
      <c r="I30" s="202">
        <v>273.42</v>
      </c>
      <c r="J30" s="202">
        <v>183.25</v>
      </c>
      <c r="K30" s="202">
        <v>15</v>
      </c>
      <c r="L30" s="202"/>
      <c r="M30" s="202"/>
      <c r="N30" s="202"/>
      <c r="O30" s="202"/>
      <c r="P30" s="202"/>
      <c r="Q30" s="202"/>
      <c r="R30" s="202"/>
      <c r="S30" s="202"/>
      <c r="T30" s="203">
        <f t="shared" si="24"/>
        <v>279.02999999999997</v>
      </c>
      <c r="U30" s="203">
        <f t="shared" si="25"/>
        <v>18.600000000000001</v>
      </c>
      <c r="V30" s="203">
        <f t="shared" si="26"/>
        <v>55.81</v>
      </c>
      <c r="W30" s="202">
        <f t="shared" si="0"/>
        <v>1860.21</v>
      </c>
      <c r="X30" s="203">
        <f t="shared" si="1"/>
        <v>2929.24</v>
      </c>
      <c r="Y30" s="203">
        <f t="shared" si="2"/>
        <v>88.71</v>
      </c>
      <c r="Z30" s="203">
        <f t="shared" si="11"/>
        <v>5.91</v>
      </c>
      <c r="AA30" s="203">
        <f t="shared" si="12"/>
        <v>11.83</v>
      </c>
      <c r="AB30" s="203">
        <f t="shared" si="13"/>
        <v>17.739999999999998</v>
      </c>
      <c r="AC30" s="203">
        <f t="shared" si="14"/>
        <v>59.14</v>
      </c>
      <c r="AD30" s="203">
        <f t="shared" si="15"/>
        <v>17.739999999999998</v>
      </c>
      <c r="AE30" s="203">
        <f t="shared" si="16"/>
        <v>5.91</v>
      </c>
      <c r="AF30" s="203">
        <f t="shared" si="27"/>
        <v>279.02999999999997</v>
      </c>
      <c r="AG30" s="203">
        <f t="shared" si="28"/>
        <v>18.600000000000001</v>
      </c>
      <c r="AH30" s="203">
        <f t="shared" si="29"/>
        <v>55.81</v>
      </c>
      <c r="AI30" s="203">
        <f t="shared" si="30"/>
        <v>186.02</v>
      </c>
      <c r="AJ30" s="203">
        <f t="shared" si="31"/>
        <v>18.600000000000001</v>
      </c>
      <c r="AK30" s="202"/>
      <c r="AL30" s="202"/>
      <c r="AM30" s="202"/>
      <c r="AN30" s="202"/>
      <c r="AO30" s="202"/>
      <c r="AP30" s="202">
        <v>11.54</v>
      </c>
      <c r="AQ30" s="202">
        <v>14.15</v>
      </c>
      <c r="AR30" s="202"/>
      <c r="AS30" s="202">
        <v>9.14</v>
      </c>
      <c r="AT30" s="202">
        <v>45.67</v>
      </c>
      <c r="AU30" s="202"/>
      <c r="AV30" s="202"/>
      <c r="AW30" s="202"/>
      <c r="AX30" s="202"/>
      <c r="AY30" s="202"/>
      <c r="AZ30" s="202"/>
      <c r="BA30" s="202"/>
      <c r="BB30" s="202">
        <v>1</v>
      </c>
      <c r="BC30" s="202"/>
      <c r="BD30" s="203">
        <f t="shared" si="22"/>
        <v>846.54</v>
      </c>
      <c r="BE30" s="203">
        <f t="shared" si="23"/>
        <v>2082.6999999999998</v>
      </c>
      <c r="BF30" s="202" t="s">
        <v>258</v>
      </c>
      <c r="BG30" s="202" t="s">
        <v>321</v>
      </c>
      <c r="BH30" s="202"/>
      <c r="BI30" s="204" t="s">
        <v>391</v>
      </c>
      <c r="BJ30" s="202" t="s">
        <v>421</v>
      </c>
    </row>
    <row r="31" spans="1:62" s="192" customFormat="1" ht="25.15" customHeight="1">
      <c r="A31" s="202">
        <v>634.91999999999996</v>
      </c>
      <c r="B31" s="203">
        <f t="shared" si="3"/>
        <v>95.24</v>
      </c>
      <c r="C31" s="203">
        <f t="shared" si="4"/>
        <v>6.35</v>
      </c>
      <c r="D31" s="203">
        <f t="shared" si="5"/>
        <v>12.7</v>
      </c>
      <c r="E31" s="203">
        <f t="shared" si="6"/>
        <v>19.05</v>
      </c>
      <c r="F31" s="202">
        <v>2000.48</v>
      </c>
      <c r="G31" s="202">
        <v>83.47</v>
      </c>
      <c r="H31" s="202">
        <f t="shared" si="7"/>
        <v>501.28</v>
      </c>
      <c r="I31" s="202">
        <v>292.10000000000002</v>
      </c>
      <c r="J31" s="202">
        <v>194.18</v>
      </c>
      <c r="K31" s="202">
        <v>15</v>
      </c>
      <c r="L31" s="202"/>
      <c r="M31" s="202"/>
      <c r="N31" s="202"/>
      <c r="O31" s="202"/>
      <c r="P31" s="202"/>
      <c r="Q31" s="202"/>
      <c r="R31" s="202"/>
      <c r="S31" s="202"/>
      <c r="T31" s="203">
        <f t="shared" si="24"/>
        <v>292.55</v>
      </c>
      <c r="U31" s="203">
        <f t="shared" si="25"/>
        <v>19.5</v>
      </c>
      <c r="V31" s="203">
        <f t="shared" si="26"/>
        <v>58.51</v>
      </c>
      <c r="W31" s="202">
        <f t="shared" si="0"/>
        <v>1950.31</v>
      </c>
      <c r="X31" s="203">
        <f t="shared" si="1"/>
        <v>3089.13</v>
      </c>
      <c r="Y31" s="203">
        <f t="shared" si="2"/>
        <v>95.24</v>
      </c>
      <c r="Z31" s="203">
        <f t="shared" si="11"/>
        <v>6.35</v>
      </c>
      <c r="AA31" s="203">
        <f t="shared" si="12"/>
        <v>12.7</v>
      </c>
      <c r="AB31" s="203">
        <f t="shared" si="13"/>
        <v>19.05</v>
      </c>
      <c r="AC31" s="203">
        <f t="shared" si="14"/>
        <v>63.49</v>
      </c>
      <c r="AD31" s="203">
        <f t="shared" si="15"/>
        <v>19.05</v>
      </c>
      <c r="AE31" s="203">
        <f t="shared" si="16"/>
        <v>6.35</v>
      </c>
      <c r="AF31" s="203">
        <f t="shared" si="27"/>
        <v>292.55</v>
      </c>
      <c r="AG31" s="203">
        <f t="shared" si="28"/>
        <v>19.5</v>
      </c>
      <c r="AH31" s="203">
        <f t="shared" si="29"/>
        <v>58.51</v>
      </c>
      <c r="AI31" s="203">
        <f t="shared" si="30"/>
        <v>195.03</v>
      </c>
      <c r="AJ31" s="203">
        <f t="shared" si="31"/>
        <v>19.5</v>
      </c>
      <c r="AK31" s="202"/>
      <c r="AL31" s="202"/>
      <c r="AM31" s="202"/>
      <c r="AN31" s="202"/>
      <c r="AO31" s="202"/>
      <c r="AP31" s="202">
        <v>12.82</v>
      </c>
      <c r="AQ31" s="202">
        <v>14.85</v>
      </c>
      <c r="AR31" s="202"/>
      <c r="AS31" s="202"/>
      <c r="AT31" s="202"/>
      <c r="AU31" s="202"/>
      <c r="AV31" s="202"/>
      <c r="AW31" s="202">
        <v>29.42</v>
      </c>
      <c r="AX31" s="202"/>
      <c r="AY31" s="202"/>
      <c r="AZ31" s="202"/>
      <c r="BA31" s="202"/>
      <c r="BB31" s="202"/>
      <c r="BC31" s="202"/>
      <c r="BD31" s="203">
        <f t="shared" si="22"/>
        <v>864.41</v>
      </c>
      <c r="BE31" s="203">
        <f t="shared" si="23"/>
        <v>2224.7199999999998</v>
      </c>
      <c r="BF31" s="202" t="s">
        <v>259</v>
      </c>
      <c r="BG31" s="202" t="s">
        <v>320</v>
      </c>
      <c r="BH31" s="202"/>
      <c r="BI31" s="204" t="s">
        <v>392</v>
      </c>
      <c r="BJ31" s="202" t="s">
        <v>421</v>
      </c>
    </row>
    <row r="32" spans="1:62" s="192" customFormat="1" ht="25.15" customHeight="1">
      <c r="A32" s="202">
        <v>460.32</v>
      </c>
      <c r="B32" s="203">
        <f t="shared" si="3"/>
        <v>69.05</v>
      </c>
      <c r="C32" s="203">
        <f t="shared" si="4"/>
        <v>4.5999999999999996</v>
      </c>
      <c r="D32" s="203">
        <f t="shared" si="5"/>
        <v>9.2100000000000009</v>
      </c>
      <c r="E32" s="203">
        <f t="shared" si="6"/>
        <v>13.81</v>
      </c>
      <c r="F32" s="202">
        <v>1571.94</v>
      </c>
      <c r="G32" s="202">
        <v>56.46</v>
      </c>
      <c r="H32" s="202">
        <f t="shared" si="7"/>
        <v>368.46</v>
      </c>
      <c r="I32" s="202">
        <v>223.95</v>
      </c>
      <c r="J32" s="202">
        <v>129.51</v>
      </c>
      <c r="K32" s="202">
        <v>15</v>
      </c>
      <c r="L32" s="202"/>
      <c r="M32" s="202"/>
      <c r="N32" s="202"/>
      <c r="O32" s="202"/>
      <c r="P32" s="202"/>
      <c r="Q32" s="202"/>
      <c r="R32" s="202"/>
      <c r="S32" s="202"/>
      <c r="T32" s="203">
        <f t="shared" si="24"/>
        <v>230.48</v>
      </c>
      <c r="U32" s="203">
        <f t="shared" si="25"/>
        <v>15.37</v>
      </c>
      <c r="V32" s="203">
        <f t="shared" si="26"/>
        <v>46.1</v>
      </c>
      <c r="W32" s="202">
        <f t="shared" si="0"/>
        <v>1536.54</v>
      </c>
      <c r="X32" s="203">
        <f t="shared" si="1"/>
        <v>2385.48</v>
      </c>
      <c r="Y32" s="203">
        <f t="shared" si="2"/>
        <v>69.05</v>
      </c>
      <c r="Z32" s="203">
        <f t="shared" si="11"/>
        <v>4.5999999999999996</v>
      </c>
      <c r="AA32" s="203">
        <f t="shared" si="12"/>
        <v>9.2100000000000009</v>
      </c>
      <c r="AB32" s="203">
        <f t="shared" si="13"/>
        <v>13.81</v>
      </c>
      <c r="AC32" s="203">
        <f t="shared" si="14"/>
        <v>46.03</v>
      </c>
      <c r="AD32" s="203">
        <f t="shared" si="15"/>
        <v>13.81</v>
      </c>
      <c r="AE32" s="203">
        <f t="shared" si="16"/>
        <v>4.5999999999999996</v>
      </c>
      <c r="AF32" s="203">
        <f t="shared" si="27"/>
        <v>230.48</v>
      </c>
      <c r="AG32" s="203">
        <f t="shared" si="28"/>
        <v>15.37</v>
      </c>
      <c r="AH32" s="203">
        <f t="shared" si="29"/>
        <v>46.1</v>
      </c>
      <c r="AI32" s="203">
        <f t="shared" si="30"/>
        <v>153.65</v>
      </c>
      <c r="AJ32" s="203">
        <f t="shared" si="31"/>
        <v>15.37</v>
      </c>
      <c r="AK32" s="202"/>
      <c r="AL32" s="202"/>
      <c r="AM32" s="202"/>
      <c r="AN32" s="202"/>
      <c r="AO32" s="202"/>
      <c r="AP32" s="202">
        <v>6.76</v>
      </c>
      <c r="AQ32" s="202">
        <v>11.6</v>
      </c>
      <c r="AR32" s="202">
        <v>380</v>
      </c>
      <c r="AS32" s="202"/>
      <c r="AT32" s="202"/>
      <c r="AU32" s="202"/>
      <c r="AV32" s="202"/>
      <c r="AW32" s="202">
        <v>21.32</v>
      </c>
      <c r="AX32" s="202"/>
      <c r="AY32" s="202"/>
      <c r="AZ32" s="202"/>
      <c r="BA32" s="202"/>
      <c r="BB32" s="202"/>
      <c r="BC32" s="202"/>
      <c r="BD32" s="203">
        <f t="shared" si="22"/>
        <v>1041.76</v>
      </c>
      <c r="BE32" s="203">
        <f t="shared" si="23"/>
        <v>1343.72</v>
      </c>
      <c r="BF32" s="202" t="s">
        <v>285</v>
      </c>
      <c r="BG32" s="202" t="s">
        <v>320</v>
      </c>
      <c r="BH32" s="202"/>
      <c r="BI32" s="204" t="s">
        <v>393</v>
      </c>
      <c r="BJ32" s="202" t="s">
        <v>421</v>
      </c>
    </row>
    <row r="33" spans="1:62" s="192" customFormat="1" ht="25.15" customHeight="1">
      <c r="A33" s="202">
        <v>507.54</v>
      </c>
      <c r="B33" s="203">
        <f t="shared" si="3"/>
        <v>76.13</v>
      </c>
      <c r="C33" s="203">
        <f t="shared" si="4"/>
        <v>5.08</v>
      </c>
      <c r="D33" s="203">
        <f t="shared" si="5"/>
        <v>10.15</v>
      </c>
      <c r="E33" s="203">
        <f t="shared" si="6"/>
        <v>15.23</v>
      </c>
      <c r="F33" s="202">
        <v>1672.82</v>
      </c>
      <c r="G33" s="202">
        <v>61.33</v>
      </c>
      <c r="H33" s="202">
        <f t="shared" si="7"/>
        <v>446.93</v>
      </c>
      <c r="I33" s="202">
        <v>249.28</v>
      </c>
      <c r="J33" s="202">
        <v>182.65</v>
      </c>
      <c r="K33" s="202">
        <v>15</v>
      </c>
      <c r="L33" s="202"/>
      <c r="M33" s="202"/>
      <c r="N33" s="202"/>
      <c r="O33" s="202"/>
      <c r="P33" s="202"/>
      <c r="Q33" s="202"/>
      <c r="R33" s="202"/>
      <c r="S33" s="202"/>
      <c r="T33" s="203">
        <f t="shared" si="24"/>
        <v>251.03</v>
      </c>
      <c r="U33" s="203">
        <f t="shared" si="25"/>
        <v>16.739999999999998</v>
      </c>
      <c r="V33" s="203">
        <f t="shared" si="26"/>
        <v>50.21</v>
      </c>
      <c r="W33" s="202">
        <f t="shared" si="0"/>
        <v>1673.54</v>
      </c>
      <c r="X33" s="203">
        <f t="shared" si="1"/>
        <v>2605.65</v>
      </c>
      <c r="Y33" s="203">
        <f t="shared" si="2"/>
        <v>76.13</v>
      </c>
      <c r="Z33" s="203">
        <f t="shared" si="11"/>
        <v>5.08</v>
      </c>
      <c r="AA33" s="203">
        <f t="shared" si="12"/>
        <v>10.15</v>
      </c>
      <c r="AB33" s="203">
        <f t="shared" si="13"/>
        <v>15.23</v>
      </c>
      <c r="AC33" s="203">
        <f t="shared" si="14"/>
        <v>50.75</v>
      </c>
      <c r="AD33" s="203">
        <f t="shared" si="15"/>
        <v>15.23</v>
      </c>
      <c r="AE33" s="203">
        <f t="shared" si="16"/>
        <v>5.08</v>
      </c>
      <c r="AF33" s="203">
        <f t="shared" si="27"/>
        <v>251.03</v>
      </c>
      <c r="AG33" s="203">
        <f t="shared" si="28"/>
        <v>16.739999999999998</v>
      </c>
      <c r="AH33" s="203">
        <f t="shared" si="29"/>
        <v>50.21</v>
      </c>
      <c r="AI33" s="203">
        <f t="shared" si="30"/>
        <v>167.35</v>
      </c>
      <c r="AJ33" s="203">
        <f t="shared" si="31"/>
        <v>16.739999999999998</v>
      </c>
      <c r="AK33" s="202">
        <v>51.27</v>
      </c>
      <c r="AL33" s="202"/>
      <c r="AM33" s="202"/>
      <c r="AN33" s="202"/>
      <c r="AO33" s="202"/>
      <c r="AP33" s="202">
        <v>7.85</v>
      </c>
      <c r="AQ33" s="202">
        <v>12.15</v>
      </c>
      <c r="AR33" s="202"/>
      <c r="AS33" s="202"/>
      <c r="AT33" s="202"/>
      <c r="AU33" s="202"/>
      <c r="AV33" s="202"/>
      <c r="AW33" s="202">
        <v>23.52</v>
      </c>
      <c r="AX33" s="202"/>
      <c r="AY33" s="202"/>
      <c r="AZ33" s="202"/>
      <c r="BA33" s="202"/>
      <c r="BB33" s="202">
        <v>1</v>
      </c>
      <c r="BC33" s="202"/>
      <c r="BD33" s="203">
        <f t="shared" si="22"/>
        <v>775.51</v>
      </c>
      <c r="BE33" s="203">
        <f t="shared" si="23"/>
        <v>1830.14</v>
      </c>
      <c r="BF33" s="202" t="s">
        <v>260</v>
      </c>
      <c r="BG33" s="202" t="s">
        <v>325</v>
      </c>
      <c r="BH33" s="202"/>
      <c r="BI33" s="204" t="s">
        <v>394</v>
      </c>
      <c r="BJ33" s="202" t="s">
        <v>421</v>
      </c>
    </row>
    <row r="34" spans="1:62" s="192" customFormat="1" ht="25.15" customHeight="1">
      <c r="A34" s="202">
        <v>597.12</v>
      </c>
      <c r="B34" s="203">
        <f t="shared" si="3"/>
        <v>89.57</v>
      </c>
      <c r="C34" s="203">
        <f t="shared" si="4"/>
        <v>5.97</v>
      </c>
      <c r="D34" s="203">
        <f t="shared" si="5"/>
        <v>11.94</v>
      </c>
      <c r="E34" s="203">
        <f t="shared" si="6"/>
        <v>17.91</v>
      </c>
      <c r="F34" s="202">
        <v>1849.87</v>
      </c>
      <c r="G34" s="202">
        <v>77.23</v>
      </c>
      <c r="H34" s="202">
        <f t="shared" si="7"/>
        <v>626.89</v>
      </c>
      <c r="I34" s="202">
        <v>294.74</v>
      </c>
      <c r="J34" s="202">
        <v>166.35</v>
      </c>
      <c r="K34" s="202">
        <v>30</v>
      </c>
      <c r="L34" s="202"/>
      <c r="M34" s="202">
        <v>126.3</v>
      </c>
      <c r="N34" s="202"/>
      <c r="O34" s="202"/>
      <c r="P34" s="202">
        <v>9.5</v>
      </c>
      <c r="Q34" s="202"/>
      <c r="R34" s="202"/>
      <c r="S34" s="202"/>
      <c r="T34" s="203">
        <f t="shared" si="24"/>
        <v>293.52999999999997</v>
      </c>
      <c r="U34" s="203">
        <f t="shared" si="25"/>
        <v>19.57</v>
      </c>
      <c r="V34" s="203">
        <f t="shared" si="26"/>
        <v>58.71</v>
      </c>
      <c r="W34" s="202">
        <f t="shared" si="0"/>
        <v>1956.87</v>
      </c>
      <c r="X34" s="203">
        <f t="shared" si="1"/>
        <v>3051.19</v>
      </c>
      <c r="Y34" s="203">
        <f t="shared" si="2"/>
        <v>89.57</v>
      </c>
      <c r="Z34" s="203">
        <f t="shared" si="11"/>
        <v>5.97</v>
      </c>
      <c r="AA34" s="203">
        <f t="shared" si="12"/>
        <v>11.94</v>
      </c>
      <c r="AB34" s="203">
        <f t="shared" si="13"/>
        <v>17.91</v>
      </c>
      <c r="AC34" s="203">
        <f t="shared" si="14"/>
        <v>59.71</v>
      </c>
      <c r="AD34" s="203">
        <f t="shared" si="15"/>
        <v>17.91</v>
      </c>
      <c r="AE34" s="203">
        <f t="shared" si="16"/>
        <v>5.97</v>
      </c>
      <c r="AF34" s="203">
        <f t="shared" si="27"/>
        <v>293.52999999999997</v>
      </c>
      <c r="AG34" s="203">
        <f t="shared" si="28"/>
        <v>19.57</v>
      </c>
      <c r="AH34" s="203">
        <f t="shared" si="29"/>
        <v>58.71</v>
      </c>
      <c r="AI34" s="203">
        <f t="shared" si="30"/>
        <v>195.69</v>
      </c>
      <c r="AJ34" s="203">
        <f t="shared" si="31"/>
        <v>19.57</v>
      </c>
      <c r="AK34" s="202"/>
      <c r="AL34" s="202"/>
      <c r="AM34" s="202"/>
      <c r="AN34" s="202"/>
      <c r="AO34" s="202"/>
      <c r="AP34" s="202">
        <v>19.45</v>
      </c>
      <c r="AQ34" s="202">
        <v>14.85</v>
      </c>
      <c r="AR34" s="202"/>
      <c r="AS34" s="202"/>
      <c r="AT34" s="202"/>
      <c r="AU34" s="202">
        <v>7.1</v>
      </c>
      <c r="AV34" s="202"/>
      <c r="AW34" s="202"/>
      <c r="AX34" s="202"/>
      <c r="AY34" s="202"/>
      <c r="AZ34" s="202"/>
      <c r="BA34" s="202"/>
      <c r="BB34" s="202"/>
      <c r="BC34" s="202"/>
      <c r="BD34" s="203">
        <f t="shared" si="22"/>
        <v>837.45</v>
      </c>
      <c r="BE34" s="203">
        <f t="shared" si="23"/>
        <v>2213.7399999999998</v>
      </c>
      <c r="BF34" s="202" t="s">
        <v>261</v>
      </c>
      <c r="BG34" s="202" t="s">
        <v>324</v>
      </c>
      <c r="BH34" s="202"/>
      <c r="BI34" s="204" t="s">
        <v>395</v>
      </c>
      <c r="BJ34" s="202" t="s">
        <v>422</v>
      </c>
    </row>
    <row r="35" spans="1:62" s="192" customFormat="1" ht="25.15" customHeight="1">
      <c r="A35" s="202">
        <v>326.35000000000002</v>
      </c>
      <c r="B35" s="203">
        <f t="shared" si="3"/>
        <v>48.95</v>
      </c>
      <c r="C35" s="203">
        <f t="shared" si="4"/>
        <v>3.26</v>
      </c>
      <c r="D35" s="203">
        <f t="shared" si="5"/>
        <v>6.53</v>
      </c>
      <c r="E35" s="203">
        <f t="shared" si="6"/>
        <v>9.7899999999999991</v>
      </c>
      <c r="F35" s="202">
        <v>1287.6500000000001</v>
      </c>
      <c r="G35" s="202">
        <v>14.99</v>
      </c>
      <c r="H35" s="202">
        <f t="shared" si="7"/>
        <v>270</v>
      </c>
      <c r="I35" s="202">
        <v>172.2</v>
      </c>
      <c r="J35" s="202">
        <v>73.8</v>
      </c>
      <c r="K35" s="202">
        <v>19.2</v>
      </c>
      <c r="L35" s="202"/>
      <c r="M35" s="202"/>
      <c r="N35" s="202"/>
      <c r="O35" s="202"/>
      <c r="P35" s="202">
        <v>4.8</v>
      </c>
      <c r="Q35" s="202"/>
      <c r="R35" s="202"/>
      <c r="S35" s="202"/>
      <c r="T35" s="203">
        <f t="shared" si="24"/>
        <v>186.94</v>
      </c>
      <c r="U35" s="203">
        <f t="shared" si="25"/>
        <v>12.46</v>
      </c>
      <c r="V35" s="203">
        <f t="shared" si="26"/>
        <v>37.39</v>
      </c>
      <c r="W35" s="202">
        <f t="shared" si="0"/>
        <v>1246.29</v>
      </c>
      <c r="X35" s="203">
        <f t="shared" si="1"/>
        <v>1877.96</v>
      </c>
      <c r="Y35" s="203">
        <f t="shared" si="2"/>
        <v>48.95</v>
      </c>
      <c r="Z35" s="203">
        <f t="shared" si="11"/>
        <v>3.26</v>
      </c>
      <c r="AA35" s="203">
        <f t="shared" si="12"/>
        <v>6.53</v>
      </c>
      <c r="AB35" s="203">
        <f t="shared" si="13"/>
        <v>9.7899999999999991</v>
      </c>
      <c r="AC35" s="203">
        <f t="shared" si="14"/>
        <v>32.64</v>
      </c>
      <c r="AD35" s="203">
        <f t="shared" si="15"/>
        <v>9.7899999999999991</v>
      </c>
      <c r="AE35" s="203">
        <f t="shared" si="16"/>
        <v>3.26</v>
      </c>
      <c r="AF35" s="203">
        <f t="shared" si="27"/>
        <v>186.94</v>
      </c>
      <c r="AG35" s="203">
        <f t="shared" si="28"/>
        <v>12.46</v>
      </c>
      <c r="AH35" s="203">
        <f t="shared" si="29"/>
        <v>37.39</v>
      </c>
      <c r="AI35" s="203">
        <f t="shared" si="30"/>
        <v>124.63</v>
      </c>
      <c r="AJ35" s="203">
        <f t="shared" si="31"/>
        <v>12.46</v>
      </c>
      <c r="AK35" s="202"/>
      <c r="AL35" s="202"/>
      <c r="AM35" s="202"/>
      <c r="AN35" s="202"/>
      <c r="AO35" s="202"/>
      <c r="AP35" s="202">
        <v>3.64</v>
      </c>
      <c r="AQ35" s="202">
        <v>9.3000000000000007</v>
      </c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3">
        <f t="shared" si="22"/>
        <v>501.04</v>
      </c>
      <c r="BE35" s="203">
        <f t="shared" si="23"/>
        <v>1376.92</v>
      </c>
      <c r="BF35" s="202" t="s">
        <v>262</v>
      </c>
      <c r="BG35" s="202" t="s">
        <v>324</v>
      </c>
      <c r="BH35" s="202"/>
      <c r="BI35" s="204" t="s">
        <v>396</v>
      </c>
      <c r="BJ35" s="202" t="s">
        <v>422</v>
      </c>
    </row>
    <row r="36" spans="1:62" s="192" customFormat="1" ht="25.15" customHeight="1">
      <c r="A36" s="202">
        <v>297.2</v>
      </c>
      <c r="B36" s="203">
        <f t="shared" si="3"/>
        <v>44.58</v>
      </c>
      <c r="C36" s="203">
        <f t="shared" si="4"/>
        <v>2.97</v>
      </c>
      <c r="D36" s="203">
        <f t="shared" si="5"/>
        <v>5.94</v>
      </c>
      <c r="E36" s="203">
        <f t="shared" si="6"/>
        <v>8.92</v>
      </c>
      <c r="F36" s="202">
        <v>1127.04</v>
      </c>
      <c r="G36" s="202">
        <v>5.09</v>
      </c>
      <c r="H36" s="202">
        <f t="shared" si="7"/>
        <v>245.3</v>
      </c>
      <c r="I36" s="202">
        <v>163.44999999999999</v>
      </c>
      <c r="J36" s="202">
        <v>62.05</v>
      </c>
      <c r="K36" s="202">
        <v>15</v>
      </c>
      <c r="L36" s="202"/>
      <c r="M36" s="202"/>
      <c r="N36" s="202"/>
      <c r="O36" s="202"/>
      <c r="P36" s="202">
        <v>4.8</v>
      </c>
      <c r="Q36" s="202"/>
      <c r="R36" s="202"/>
      <c r="S36" s="202"/>
      <c r="T36" s="203">
        <f t="shared" si="24"/>
        <v>162.03</v>
      </c>
      <c r="U36" s="203">
        <f t="shared" si="25"/>
        <v>10.8</v>
      </c>
      <c r="V36" s="203">
        <f t="shared" si="26"/>
        <v>32.409999999999997</v>
      </c>
      <c r="W36" s="202">
        <f t="shared" si="0"/>
        <v>1080.23</v>
      </c>
      <c r="X36" s="203">
        <f t="shared" si="1"/>
        <v>1645.08</v>
      </c>
      <c r="Y36" s="203">
        <f t="shared" si="2"/>
        <v>44.58</v>
      </c>
      <c r="Z36" s="203">
        <f t="shared" si="11"/>
        <v>2.97</v>
      </c>
      <c r="AA36" s="203">
        <f t="shared" si="12"/>
        <v>5.94</v>
      </c>
      <c r="AB36" s="203">
        <f t="shared" si="13"/>
        <v>8.92</v>
      </c>
      <c r="AC36" s="203">
        <f t="shared" si="14"/>
        <v>29.72</v>
      </c>
      <c r="AD36" s="203">
        <f t="shared" si="15"/>
        <v>8.92</v>
      </c>
      <c r="AE36" s="203">
        <f t="shared" si="16"/>
        <v>2.97</v>
      </c>
      <c r="AF36" s="203">
        <f t="shared" si="27"/>
        <v>162.03</v>
      </c>
      <c r="AG36" s="203">
        <f t="shared" si="28"/>
        <v>10.8</v>
      </c>
      <c r="AH36" s="203">
        <f t="shared" si="29"/>
        <v>32.409999999999997</v>
      </c>
      <c r="AI36" s="203">
        <f t="shared" si="30"/>
        <v>108.02</v>
      </c>
      <c r="AJ36" s="203">
        <f t="shared" si="31"/>
        <v>10.8</v>
      </c>
      <c r="AK36" s="202"/>
      <c r="AL36" s="202"/>
      <c r="AM36" s="202"/>
      <c r="AN36" s="202"/>
      <c r="AO36" s="202"/>
      <c r="AP36" s="202"/>
      <c r="AQ36" s="202">
        <v>8.15</v>
      </c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3">
        <f t="shared" si="22"/>
        <v>436.23</v>
      </c>
      <c r="BE36" s="203">
        <f t="shared" si="23"/>
        <v>1208.8499999999999</v>
      </c>
      <c r="BF36" s="202" t="s">
        <v>263</v>
      </c>
      <c r="BG36" s="202" t="s">
        <v>324</v>
      </c>
      <c r="BH36" s="202"/>
      <c r="BI36" s="204" t="s">
        <v>397</v>
      </c>
      <c r="BJ36" s="202" t="s">
        <v>422</v>
      </c>
    </row>
    <row r="37" spans="1:62" s="192" customFormat="1" ht="25.15" customHeight="1">
      <c r="A37" s="202">
        <v>818.39</v>
      </c>
      <c r="B37" s="203">
        <f t="shared" si="3"/>
        <v>122.76</v>
      </c>
      <c r="C37" s="203">
        <f t="shared" si="4"/>
        <v>8.18</v>
      </c>
      <c r="D37" s="203">
        <f t="shared" si="5"/>
        <v>16.37</v>
      </c>
      <c r="E37" s="203">
        <f t="shared" si="6"/>
        <v>24.55</v>
      </c>
      <c r="F37" s="202">
        <v>2478.67</v>
      </c>
      <c r="G37" s="202">
        <v>93.48</v>
      </c>
      <c r="H37" s="202">
        <f t="shared" si="7"/>
        <v>646.95000000000005</v>
      </c>
      <c r="I37" s="202">
        <v>375.17</v>
      </c>
      <c r="J37" s="202">
        <v>256.77999999999997</v>
      </c>
      <c r="K37" s="202">
        <v>15</v>
      </c>
      <c r="L37" s="202"/>
      <c r="M37" s="202"/>
      <c r="N37" s="202"/>
      <c r="O37" s="202"/>
      <c r="P37" s="202"/>
      <c r="Q37" s="202"/>
      <c r="R37" s="202"/>
      <c r="S37" s="202"/>
      <c r="T37" s="203">
        <f>IF(W37&gt;2800,2800*15%,W37*15%)</f>
        <v>360.11</v>
      </c>
      <c r="U37" s="203">
        <f>IF(W37&gt;2800,2800*1%,W37*1%)</f>
        <v>24.01</v>
      </c>
      <c r="V37" s="203">
        <f>IF(W37&gt;2800,2800*3%,W37*3%)</f>
        <v>72.02</v>
      </c>
      <c r="W37" s="202">
        <f t="shared" si="0"/>
        <v>2400.71</v>
      </c>
      <c r="X37" s="203">
        <f t="shared" si="1"/>
        <v>3847.1</v>
      </c>
      <c r="Y37" s="203">
        <f t="shared" si="2"/>
        <v>122.76</v>
      </c>
      <c r="Z37" s="203">
        <f t="shared" si="11"/>
        <v>8.18</v>
      </c>
      <c r="AA37" s="203">
        <f t="shared" si="12"/>
        <v>16.37</v>
      </c>
      <c r="AB37" s="203">
        <f t="shared" si="13"/>
        <v>24.55</v>
      </c>
      <c r="AC37" s="203">
        <f t="shared" si="14"/>
        <v>81.84</v>
      </c>
      <c r="AD37" s="203">
        <f t="shared" si="15"/>
        <v>24.55</v>
      </c>
      <c r="AE37" s="203">
        <f t="shared" si="16"/>
        <v>8.18</v>
      </c>
      <c r="AF37" s="203">
        <f>IF(W37&gt;2800,2800*15%,W37*15%)</f>
        <v>360.11</v>
      </c>
      <c r="AG37" s="203">
        <f>IF(W37&gt;2800,2800*1%,W37*1%)</f>
        <v>24.01</v>
      </c>
      <c r="AH37" s="203">
        <f>IF(W37&gt;2800,2800*3%,W37*3%)</f>
        <v>72.02</v>
      </c>
      <c r="AI37" s="203">
        <f>IF(W37&gt;2800,2800*10%,W37*10%)</f>
        <v>240.07</v>
      </c>
      <c r="AJ37" s="203">
        <f>IF(W37&gt;2800,2800*1%,W37*1%)</f>
        <v>24.01</v>
      </c>
      <c r="AK37" s="202"/>
      <c r="AL37" s="202"/>
      <c r="AM37" s="202">
        <v>5.48</v>
      </c>
      <c r="AN37" s="202"/>
      <c r="AO37" s="202"/>
      <c r="AP37" s="202">
        <v>18.52</v>
      </c>
      <c r="AQ37" s="202">
        <v>17.850000000000001</v>
      </c>
      <c r="AR37" s="202"/>
      <c r="AS37" s="202"/>
      <c r="AT37" s="202"/>
      <c r="AU37" s="202"/>
      <c r="AV37" s="202"/>
      <c r="AW37" s="202">
        <v>37.909999999999997</v>
      </c>
      <c r="AX37" s="202"/>
      <c r="AY37" s="202"/>
      <c r="AZ37" s="202"/>
      <c r="BA37" s="202"/>
      <c r="BB37" s="202"/>
      <c r="BC37" s="202"/>
      <c r="BD37" s="203">
        <f t="shared" si="22"/>
        <v>1086.4100000000001</v>
      </c>
      <c r="BE37" s="203">
        <f t="shared" si="23"/>
        <v>2760.69</v>
      </c>
      <c r="BF37" s="202" t="s">
        <v>244</v>
      </c>
      <c r="BG37" s="202" t="s">
        <v>325</v>
      </c>
      <c r="BH37" s="202"/>
      <c r="BI37" s="202"/>
      <c r="BJ37" s="202" t="s">
        <v>423</v>
      </c>
    </row>
    <row r="38" spans="1:62" s="192" customFormat="1" ht="25.15" customHeight="1">
      <c r="A38" s="202">
        <v>428.79</v>
      </c>
      <c r="B38" s="203">
        <f t="shared" si="3"/>
        <v>64.319999999999993</v>
      </c>
      <c r="C38" s="203">
        <f t="shared" si="4"/>
        <v>4.29</v>
      </c>
      <c r="D38" s="203">
        <f t="shared" si="5"/>
        <v>8.58</v>
      </c>
      <c r="E38" s="203">
        <f t="shared" si="6"/>
        <v>12.86</v>
      </c>
      <c r="F38" s="202">
        <v>1493.94</v>
      </c>
      <c r="G38" s="202">
        <v>47.05</v>
      </c>
      <c r="H38" s="202">
        <f t="shared" si="7"/>
        <v>346.11</v>
      </c>
      <c r="I38" s="202">
        <v>211.47</v>
      </c>
      <c r="J38" s="202">
        <v>119.64</v>
      </c>
      <c r="K38" s="202">
        <v>15</v>
      </c>
      <c r="L38" s="202"/>
      <c r="M38" s="202"/>
      <c r="N38" s="202"/>
      <c r="O38" s="202"/>
      <c r="P38" s="202"/>
      <c r="Q38" s="202"/>
      <c r="R38" s="202"/>
      <c r="S38" s="202"/>
      <c r="T38" s="203">
        <f t="shared" ref="T38:T54" si="33">IF(W38&gt;2800,2800*15%,W38*15%)</f>
        <v>218.75</v>
      </c>
      <c r="U38" s="203">
        <f t="shared" ref="U38:U54" si="34">IF(W38&gt;2800,2800*1%,W38*1%)</f>
        <v>14.58</v>
      </c>
      <c r="V38" s="203">
        <f t="shared" ref="V38:V54" si="35">IF(W38&gt;2800,2800*3%,W38*3%)</f>
        <v>43.75</v>
      </c>
      <c r="W38" s="202">
        <f t="shared" si="0"/>
        <v>1458.31</v>
      </c>
      <c r="X38" s="203">
        <f t="shared" si="1"/>
        <v>2254.23</v>
      </c>
      <c r="Y38" s="203">
        <f t="shared" si="2"/>
        <v>64.319999999999993</v>
      </c>
      <c r="Z38" s="203">
        <f t="shared" si="11"/>
        <v>4.29</v>
      </c>
      <c r="AA38" s="203">
        <f t="shared" si="12"/>
        <v>8.58</v>
      </c>
      <c r="AB38" s="203">
        <f t="shared" si="13"/>
        <v>12.86</v>
      </c>
      <c r="AC38" s="203">
        <f t="shared" si="14"/>
        <v>42.88</v>
      </c>
      <c r="AD38" s="203">
        <f t="shared" si="15"/>
        <v>12.86</v>
      </c>
      <c r="AE38" s="203">
        <f t="shared" si="16"/>
        <v>4.29</v>
      </c>
      <c r="AF38" s="203">
        <f t="shared" ref="AF38:AF54" si="36">IF(W38&gt;2800,2800*15%,W38*15%)</f>
        <v>218.75</v>
      </c>
      <c r="AG38" s="203">
        <f t="shared" ref="AG38:AG54" si="37">IF(W38&gt;2800,2800*1%,W38*1%)</f>
        <v>14.58</v>
      </c>
      <c r="AH38" s="203">
        <f t="shared" ref="AH38:AH54" si="38">IF(W38&gt;2800,2800*3%,W38*3%)</f>
        <v>43.75</v>
      </c>
      <c r="AI38" s="203">
        <f t="shared" ref="AI38:AI54" si="39">IF(W38&gt;2800,2800*10%,W38*10%)</f>
        <v>145.83000000000001</v>
      </c>
      <c r="AJ38" s="203">
        <f t="shared" ref="AJ38:AJ54" si="40">IF(W38&gt;2800,2800*1%,W38*1%)</f>
        <v>14.58</v>
      </c>
      <c r="AK38" s="202"/>
      <c r="AL38" s="202"/>
      <c r="AM38" s="202"/>
      <c r="AN38" s="202"/>
      <c r="AO38" s="202"/>
      <c r="AP38" s="202">
        <v>5.62</v>
      </c>
      <c r="AQ38" s="202">
        <v>11</v>
      </c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3">
        <f t="shared" si="22"/>
        <v>604.19000000000005</v>
      </c>
      <c r="BE38" s="203">
        <f t="shared" si="23"/>
        <v>1650.04</v>
      </c>
      <c r="BF38" s="202" t="s">
        <v>264</v>
      </c>
      <c r="BG38" s="202" t="s">
        <v>326</v>
      </c>
      <c r="BH38" s="202"/>
      <c r="BI38" s="204" t="s">
        <v>398</v>
      </c>
      <c r="BJ38" s="202" t="s">
        <v>423</v>
      </c>
    </row>
    <row r="39" spans="1:62" s="192" customFormat="1" ht="25.15" customHeight="1">
      <c r="A39" s="202">
        <v>384.82</v>
      </c>
      <c r="B39" s="203">
        <f t="shared" si="3"/>
        <v>57.72</v>
      </c>
      <c r="C39" s="203">
        <f t="shared" si="4"/>
        <v>3.85</v>
      </c>
      <c r="D39" s="203">
        <f t="shared" si="5"/>
        <v>7.7</v>
      </c>
      <c r="E39" s="203">
        <f t="shared" si="6"/>
        <v>11.54</v>
      </c>
      <c r="F39" s="202">
        <v>1448.7</v>
      </c>
      <c r="G39" s="202">
        <v>37.950000000000003</v>
      </c>
      <c r="H39" s="202">
        <f t="shared" si="7"/>
        <v>307.14</v>
      </c>
      <c r="I39" s="202">
        <v>195.92</v>
      </c>
      <c r="J39" s="202">
        <v>101.22</v>
      </c>
      <c r="K39" s="202">
        <v>10</v>
      </c>
      <c r="L39" s="202"/>
      <c r="M39" s="202"/>
      <c r="N39" s="202"/>
      <c r="O39" s="202"/>
      <c r="P39" s="202"/>
      <c r="Q39" s="202"/>
      <c r="R39" s="202"/>
      <c r="S39" s="202"/>
      <c r="T39" s="203">
        <f t="shared" si="33"/>
        <v>211.35</v>
      </c>
      <c r="U39" s="203">
        <f t="shared" si="34"/>
        <v>14.09</v>
      </c>
      <c r="V39" s="203">
        <f t="shared" si="35"/>
        <v>42.27</v>
      </c>
      <c r="W39" s="202">
        <f t="shared" si="0"/>
        <v>1408.97</v>
      </c>
      <c r="X39" s="203">
        <f t="shared" si="1"/>
        <v>2142.31</v>
      </c>
      <c r="Y39" s="203">
        <f t="shared" si="2"/>
        <v>57.72</v>
      </c>
      <c r="Z39" s="203">
        <f t="shared" si="11"/>
        <v>3.85</v>
      </c>
      <c r="AA39" s="203">
        <f t="shared" si="12"/>
        <v>7.7</v>
      </c>
      <c r="AB39" s="203">
        <f t="shared" si="13"/>
        <v>11.54</v>
      </c>
      <c r="AC39" s="203">
        <f t="shared" si="14"/>
        <v>38.479999999999997</v>
      </c>
      <c r="AD39" s="203">
        <f t="shared" si="15"/>
        <v>11.54</v>
      </c>
      <c r="AE39" s="203">
        <f t="shared" si="16"/>
        <v>3.85</v>
      </c>
      <c r="AF39" s="203">
        <f t="shared" si="36"/>
        <v>211.35</v>
      </c>
      <c r="AG39" s="203">
        <f t="shared" si="37"/>
        <v>14.09</v>
      </c>
      <c r="AH39" s="203">
        <f t="shared" si="38"/>
        <v>42.27</v>
      </c>
      <c r="AI39" s="203">
        <f t="shared" si="39"/>
        <v>140.9</v>
      </c>
      <c r="AJ39" s="203">
        <f t="shared" si="40"/>
        <v>14.09</v>
      </c>
      <c r="AK39" s="202">
        <v>14.75</v>
      </c>
      <c r="AL39" s="202"/>
      <c r="AM39" s="202"/>
      <c r="AN39" s="202"/>
      <c r="AO39" s="202"/>
      <c r="AP39" s="202">
        <v>4.79</v>
      </c>
      <c r="AQ39" s="202">
        <v>10.45</v>
      </c>
      <c r="AR39" s="202"/>
      <c r="AS39" s="202"/>
      <c r="AT39" s="202"/>
      <c r="AU39" s="202"/>
      <c r="AV39" s="202"/>
      <c r="AW39" s="202"/>
      <c r="AX39" s="202">
        <v>2</v>
      </c>
      <c r="AY39" s="202"/>
      <c r="AZ39" s="202"/>
      <c r="BA39" s="202"/>
      <c r="BB39" s="202">
        <v>1</v>
      </c>
      <c r="BC39" s="202"/>
      <c r="BD39" s="203">
        <f t="shared" si="22"/>
        <v>590.37</v>
      </c>
      <c r="BE39" s="203">
        <f t="shared" si="23"/>
        <v>1551.94</v>
      </c>
      <c r="BF39" s="202" t="s">
        <v>265</v>
      </c>
      <c r="BG39" s="202" t="s">
        <v>327</v>
      </c>
      <c r="BH39" s="202"/>
      <c r="BI39" s="204" t="s">
        <v>399</v>
      </c>
      <c r="BJ39" s="202" t="s">
        <v>423</v>
      </c>
    </row>
    <row r="40" spans="1:62" s="192" customFormat="1" ht="25.15" customHeight="1">
      <c r="A40" s="211">
        <f>SUM(A22:A39)</f>
        <v>8769.1200000000008</v>
      </c>
      <c r="B40" s="211">
        <f t="shared" ref="B40:BE40" si="41">SUM(B22:B39)</f>
        <v>1315.36</v>
      </c>
      <c r="C40" s="211">
        <f t="shared" si="41"/>
        <v>87.68</v>
      </c>
      <c r="D40" s="211">
        <f t="shared" si="41"/>
        <v>175.4</v>
      </c>
      <c r="E40" s="211">
        <f t="shared" si="41"/>
        <v>263.08</v>
      </c>
      <c r="F40" s="211">
        <f t="shared" si="41"/>
        <v>29572.11</v>
      </c>
      <c r="G40" s="211">
        <f t="shared" si="41"/>
        <v>955.34</v>
      </c>
      <c r="H40" s="211">
        <f t="shared" si="41"/>
        <v>7243.05</v>
      </c>
      <c r="I40" s="211">
        <f t="shared" si="41"/>
        <v>4244.37</v>
      </c>
      <c r="J40" s="211">
        <f t="shared" si="41"/>
        <v>2577.48</v>
      </c>
      <c r="K40" s="211">
        <f t="shared" si="41"/>
        <v>272.2</v>
      </c>
      <c r="L40" s="211">
        <f t="shared" si="41"/>
        <v>0</v>
      </c>
      <c r="M40" s="211">
        <f t="shared" si="41"/>
        <v>126.3</v>
      </c>
      <c r="N40" s="211">
        <f t="shared" si="41"/>
        <v>0</v>
      </c>
      <c r="O40" s="211">
        <f t="shared" si="41"/>
        <v>0</v>
      </c>
      <c r="P40" s="211">
        <f t="shared" si="41"/>
        <v>22.7</v>
      </c>
      <c r="Q40" s="211">
        <f t="shared" si="41"/>
        <v>0</v>
      </c>
      <c r="R40" s="211">
        <f t="shared" si="41"/>
        <v>0</v>
      </c>
      <c r="S40" s="211">
        <f t="shared" si="41"/>
        <v>0</v>
      </c>
      <c r="T40" s="211">
        <f t="shared" si="41"/>
        <v>4350.2</v>
      </c>
      <c r="U40" s="211">
        <f t="shared" si="41"/>
        <v>290.02</v>
      </c>
      <c r="V40" s="211">
        <f t="shared" si="41"/>
        <v>870.06</v>
      </c>
      <c r="W40" s="211">
        <f t="shared" si="41"/>
        <v>29001.38</v>
      </c>
      <c r="X40" s="211">
        <f t="shared" si="41"/>
        <v>45122.3</v>
      </c>
      <c r="Y40" s="211">
        <f t="shared" si="41"/>
        <v>1315.36</v>
      </c>
      <c r="Z40" s="211">
        <f t="shared" si="41"/>
        <v>87.68</v>
      </c>
      <c r="AA40" s="211">
        <f t="shared" si="41"/>
        <v>175.4</v>
      </c>
      <c r="AB40" s="211">
        <f t="shared" si="41"/>
        <v>263.08</v>
      </c>
      <c r="AC40" s="211">
        <f t="shared" si="41"/>
        <v>876.91</v>
      </c>
      <c r="AD40" s="211">
        <f t="shared" si="41"/>
        <v>263.08</v>
      </c>
      <c r="AE40" s="211">
        <f t="shared" si="41"/>
        <v>87.68</v>
      </c>
      <c r="AF40" s="211">
        <f t="shared" si="41"/>
        <v>4350.2</v>
      </c>
      <c r="AG40" s="211">
        <f t="shared" si="41"/>
        <v>290.02</v>
      </c>
      <c r="AH40" s="211">
        <f t="shared" si="41"/>
        <v>870.06</v>
      </c>
      <c r="AI40" s="211">
        <f t="shared" si="41"/>
        <v>2900.14</v>
      </c>
      <c r="AJ40" s="211">
        <f t="shared" si="41"/>
        <v>290.02</v>
      </c>
      <c r="AK40" s="211">
        <f t="shared" si="41"/>
        <v>315.60000000000002</v>
      </c>
      <c r="AL40" s="211">
        <f t="shared" si="41"/>
        <v>0</v>
      </c>
      <c r="AM40" s="211">
        <f t="shared" si="41"/>
        <v>5.48</v>
      </c>
      <c r="AN40" s="211">
        <f t="shared" si="41"/>
        <v>0</v>
      </c>
      <c r="AO40" s="211">
        <f t="shared" si="41"/>
        <v>0</v>
      </c>
      <c r="AP40" s="211">
        <f t="shared" si="41"/>
        <v>145.13</v>
      </c>
      <c r="AQ40" s="211">
        <f t="shared" si="41"/>
        <v>216.85</v>
      </c>
      <c r="AR40" s="211">
        <f t="shared" si="41"/>
        <v>380</v>
      </c>
      <c r="AS40" s="211">
        <f t="shared" si="41"/>
        <v>9.14</v>
      </c>
      <c r="AT40" s="211">
        <f t="shared" si="41"/>
        <v>45.67</v>
      </c>
      <c r="AU40" s="211">
        <f t="shared" si="41"/>
        <v>7.1</v>
      </c>
      <c r="AV40" s="211">
        <f t="shared" si="41"/>
        <v>0</v>
      </c>
      <c r="AW40" s="211">
        <f t="shared" si="41"/>
        <v>125.28</v>
      </c>
      <c r="AX40" s="211">
        <f t="shared" si="41"/>
        <v>2</v>
      </c>
      <c r="AY40" s="211">
        <f t="shared" si="41"/>
        <v>0</v>
      </c>
      <c r="AZ40" s="211">
        <f t="shared" si="41"/>
        <v>0</v>
      </c>
      <c r="BA40" s="211">
        <f t="shared" si="41"/>
        <v>0</v>
      </c>
      <c r="BB40" s="211">
        <f t="shared" si="41"/>
        <v>3</v>
      </c>
      <c r="BC40" s="211">
        <f t="shared" si="41"/>
        <v>2</v>
      </c>
      <c r="BD40" s="211">
        <f t="shared" si="41"/>
        <v>13026.88</v>
      </c>
      <c r="BE40" s="211">
        <f t="shared" si="41"/>
        <v>32095.42</v>
      </c>
      <c r="BF40" s="202"/>
      <c r="BG40" s="202"/>
      <c r="BH40" s="202"/>
      <c r="BI40" s="204"/>
      <c r="BJ40" s="202"/>
    </row>
    <row r="41" spans="1:62" s="192" customFormat="1" ht="25.15" customHeight="1">
      <c r="A41" s="202">
        <v>771.25</v>
      </c>
      <c r="B41" s="203">
        <f t="shared" si="3"/>
        <v>115.69</v>
      </c>
      <c r="C41" s="203">
        <f t="shared" si="4"/>
        <v>7.71</v>
      </c>
      <c r="D41" s="203">
        <f t="shared" si="5"/>
        <v>15.43</v>
      </c>
      <c r="E41" s="203">
        <f t="shared" si="6"/>
        <v>23.14</v>
      </c>
      <c r="F41" s="202">
        <v>2264.7600000000002</v>
      </c>
      <c r="G41" s="202">
        <v>92.81</v>
      </c>
      <c r="H41" s="202">
        <f t="shared" si="7"/>
        <v>610.54999999999995</v>
      </c>
      <c r="I41" s="202">
        <v>366.53</v>
      </c>
      <c r="J41" s="202">
        <v>229.02</v>
      </c>
      <c r="K41" s="202">
        <v>15</v>
      </c>
      <c r="L41" s="202"/>
      <c r="M41" s="202"/>
      <c r="N41" s="202"/>
      <c r="O41" s="202"/>
      <c r="P41" s="202"/>
      <c r="Q41" s="202"/>
      <c r="R41" s="202"/>
      <c r="S41" s="202"/>
      <c r="T41" s="203">
        <f t="shared" si="33"/>
        <v>329.53</v>
      </c>
      <c r="U41" s="203">
        <f t="shared" si="34"/>
        <v>21.97</v>
      </c>
      <c r="V41" s="203">
        <f t="shared" si="35"/>
        <v>65.91</v>
      </c>
      <c r="W41" s="202">
        <f t="shared" si="0"/>
        <v>2196.87</v>
      </c>
      <c r="X41" s="203">
        <f t="shared" si="1"/>
        <v>3547.5</v>
      </c>
      <c r="Y41" s="203">
        <f t="shared" si="2"/>
        <v>115.69</v>
      </c>
      <c r="Z41" s="203">
        <f t="shared" si="11"/>
        <v>7.71</v>
      </c>
      <c r="AA41" s="203">
        <f t="shared" si="12"/>
        <v>15.43</v>
      </c>
      <c r="AB41" s="203">
        <f t="shared" si="13"/>
        <v>23.14</v>
      </c>
      <c r="AC41" s="203">
        <f t="shared" si="14"/>
        <v>77.13</v>
      </c>
      <c r="AD41" s="203">
        <f t="shared" si="15"/>
        <v>23.14</v>
      </c>
      <c r="AE41" s="203">
        <f t="shared" si="16"/>
        <v>7.71</v>
      </c>
      <c r="AF41" s="203">
        <f t="shared" si="36"/>
        <v>329.53</v>
      </c>
      <c r="AG41" s="203">
        <f t="shared" si="37"/>
        <v>21.97</v>
      </c>
      <c r="AH41" s="203">
        <f t="shared" si="38"/>
        <v>65.91</v>
      </c>
      <c r="AI41" s="203">
        <f t="shared" si="39"/>
        <v>219.69</v>
      </c>
      <c r="AJ41" s="203">
        <f t="shared" si="40"/>
        <v>21.97</v>
      </c>
      <c r="AK41" s="202"/>
      <c r="AL41" s="202"/>
      <c r="AM41" s="202"/>
      <c r="AN41" s="202"/>
      <c r="AO41" s="202"/>
      <c r="AP41" s="202">
        <v>17.38</v>
      </c>
      <c r="AQ41" s="202">
        <v>17.3</v>
      </c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3">
        <f t="shared" si="22"/>
        <v>963.7</v>
      </c>
      <c r="BE41" s="203">
        <f t="shared" si="23"/>
        <v>2583.8000000000002</v>
      </c>
      <c r="BF41" s="202" t="s">
        <v>245</v>
      </c>
      <c r="BG41" s="202" t="s">
        <v>328</v>
      </c>
      <c r="BH41" s="202"/>
      <c r="BI41" s="204" t="s">
        <v>400</v>
      </c>
      <c r="BJ41" s="202" t="s">
        <v>423</v>
      </c>
    </row>
    <row r="42" spans="1:62" s="192" customFormat="1" ht="25.15" customHeight="1">
      <c r="A42" s="202">
        <v>270.98</v>
      </c>
      <c r="B42" s="203">
        <f t="shared" si="3"/>
        <v>40.65</v>
      </c>
      <c r="C42" s="203">
        <f t="shared" si="4"/>
        <v>2.71</v>
      </c>
      <c r="D42" s="203">
        <f t="shared" si="5"/>
        <v>5.42</v>
      </c>
      <c r="E42" s="203">
        <f t="shared" si="6"/>
        <v>8.1300000000000008</v>
      </c>
      <c r="F42" s="202">
        <v>1165.4000000000001</v>
      </c>
      <c r="G42" s="202">
        <v>4.28</v>
      </c>
      <c r="H42" s="202">
        <f t="shared" si="7"/>
        <v>213.25</v>
      </c>
      <c r="I42" s="202">
        <v>131.43</v>
      </c>
      <c r="J42" s="202">
        <v>73.819999999999993</v>
      </c>
      <c r="K42" s="202">
        <v>8</v>
      </c>
      <c r="L42" s="202"/>
      <c r="M42" s="202"/>
      <c r="N42" s="202"/>
      <c r="O42" s="202"/>
      <c r="P42" s="202"/>
      <c r="Q42" s="202"/>
      <c r="R42" s="202"/>
      <c r="S42" s="202"/>
      <c r="T42" s="203">
        <f t="shared" si="33"/>
        <v>166.79</v>
      </c>
      <c r="U42" s="203">
        <f t="shared" si="34"/>
        <v>11.12</v>
      </c>
      <c r="V42" s="203">
        <f t="shared" si="35"/>
        <v>33.36</v>
      </c>
      <c r="W42" s="202">
        <f t="shared" si="0"/>
        <v>1111.95</v>
      </c>
      <c r="X42" s="203">
        <f t="shared" si="1"/>
        <v>1651.11</v>
      </c>
      <c r="Y42" s="203">
        <f t="shared" si="2"/>
        <v>40.65</v>
      </c>
      <c r="Z42" s="203">
        <f t="shared" si="11"/>
        <v>2.71</v>
      </c>
      <c r="AA42" s="203">
        <f t="shared" si="12"/>
        <v>5.42</v>
      </c>
      <c r="AB42" s="203">
        <f t="shared" si="13"/>
        <v>8.1300000000000008</v>
      </c>
      <c r="AC42" s="203">
        <f t="shared" si="14"/>
        <v>27.1</v>
      </c>
      <c r="AD42" s="203">
        <f t="shared" si="15"/>
        <v>8.1300000000000008</v>
      </c>
      <c r="AE42" s="203">
        <f t="shared" si="16"/>
        <v>2.71</v>
      </c>
      <c r="AF42" s="203">
        <f t="shared" si="36"/>
        <v>166.79</v>
      </c>
      <c r="AG42" s="203">
        <f t="shared" si="37"/>
        <v>11.12</v>
      </c>
      <c r="AH42" s="203">
        <f t="shared" si="38"/>
        <v>33.36</v>
      </c>
      <c r="AI42" s="203">
        <f t="shared" si="39"/>
        <v>111.2</v>
      </c>
      <c r="AJ42" s="203">
        <f t="shared" si="40"/>
        <v>11.12</v>
      </c>
      <c r="AK42" s="202"/>
      <c r="AL42" s="202"/>
      <c r="AM42" s="202"/>
      <c r="AN42" s="202"/>
      <c r="AO42" s="202"/>
      <c r="AP42" s="202"/>
      <c r="AQ42" s="202">
        <v>8.15</v>
      </c>
      <c r="AR42" s="202"/>
      <c r="AS42" s="202"/>
      <c r="AT42" s="202"/>
      <c r="AU42" s="202"/>
      <c r="AV42" s="202"/>
      <c r="AW42" s="202"/>
      <c r="AX42" s="202"/>
      <c r="AY42" s="202"/>
      <c r="AZ42" s="202"/>
      <c r="BA42" s="202"/>
      <c r="BB42" s="202"/>
      <c r="BC42" s="202"/>
      <c r="BD42" s="203">
        <f t="shared" si="22"/>
        <v>436.59</v>
      </c>
      <c r="BE42" s="203">
        <f t="shared" si="23"/>
        <v>1214.52</v>
      </c>
      <c r="BF42" s="202" t="s">
        <v>266</v>
      </c>
      <c r="BG42" s="202" t="s">
        <v>326</v>
      </c>
      <c r="BH42" s="202"/>
      <c r="BI42" s="204" t="s">
        <v>401</v>
      </c>
      <c r="BJ42" s="202" t="s">
        <v>423</v>
      </c>
    </row>
    <row r="43" spans="1:62" s="192" customFormat="1" ht="25.15" customHeight="1">
      <c r="A43" s="202">
        <v>927.77</v>
      </c>
      <c r="B43" s="203">
        <f t="shared" si="3"/>
        <v>139.16999999999999</v>
      </c>
      <c r="C43" s="203">
        <f t="shared" si="4"/>
        <v>9.2799999999999994</v>
      </c>
      <c r="D43" s="203">
        <f t="shared" si="5"/>
        <v>18.559999999999999</v>
      </c>
      <c r="E43" s="203">
        <f t="shared" si="6"/>
        <v>27.83</v>
      </c>
      <c r="F43" s="202">
        <v>2704.7</v>
      </c>
      <c r="G43" s="202">
        <v>107.96</v>
      </c>
      <c r="H43" s="202">
        <f t="shared" si="7"/>
        <v>727.42</v>
      </c>
      <c r="I43" s="202">
        <v>426.59</v>
      </c>
      <c r="J43" s="202">
        <v>285.83</v>
      </c>
      <c r="K43" s="202">
        <v>15</v>
      </c>
      <c r="L43" s="202"/>
      <c r="M43" s="202"/>
      <c r="N43" s="202"/>
      <c r="O43" s="202"/>
      <c r="P43" s="202"/>
      <c r="Q43" s="202"/>
      <c r="R43" s="202"/>
      <c r="S43" s="202"/>
      <c r="T43" s="203">
        <f t="shared" si="33"/>
        <v>391.85</v>
      </c>
      <c r="U43" s="203">
        <f t="shared" si="34"/>
        <v>26.12</v>
      </c>
      <c r="V43" s="203">
        <f t="shared" si="35"/>
        <v>78.37</v>
      </c>
      <c r="W43" s="202">
        <f t="shared" si="0"/>
        <v>2612.31</v>
      </c>
      <c r="X43" s="203">
        <f t="shared" si="1"/>
        <v>4231.26</v>
      </c>
      <c r="Y43" s="203">
        <f t="shared" si="2"/>
        <v>139.16999999999999</v>
      </c>
      <c r="Z43" s="203">
        <f t="shared" si="11"/>
        <v>9.2799999999999994</v>
      </c>
      <c r="AA43" s="203">
        <f t="shared" si="12"/>
        <v>18.559999999999999</v>
      </c>
      <c r="AB43" s="203">
        <f t="shared" si="13"/>
        <v>27.83</v>
      </c>
      <c r="AC43" s="203">
        <f t="shared" si="14"/>
        <v>92.78</v>
      </c>
      <c r="AD43" s="203">
        <f t="shared" si="15"/>
        <v>27.83</v>
      </c>
      <c r="AE43" s="203">
        <f t="shared" si="16"/>
        <v>9.2799999999999994</v>
      </c>
      <c r="AF43" s="203">
        <f t="shared" si="36"/>
        <v>391.85</v>
      </c>
      <c r="AG43" s="203">
        <f t="shared" si="37"/>
        <v>26.12</v>
      </c>
      <c r="AH43" s="203">
        <f t="shared" si="38"/>
        <v>78.37</v>
      </c>
      <c r="AI43" s="203">
        <f t="shared" si="39"/>
        <v>261.23</v>
      </c>
      <c r="AJ43" s="203">
        <f t="shared" si="40"/>
        <v>26.12</v>
      </c>
      <c r="AK43" s="202"/>
      <c r="AL43" s="202"/>
      <c r="AM43" s="202"/>
      <c r="AN43" s="202"/>
      <c r="AO43" s="202"/>
      <c r="AP43" s="202">
        <v>23.27</v>
      </c>
      <c r="AQ43" s="202">
        <v>21.6</v>
      </c>
      <c r="AR43" s="202"/>
      <c r="AS43" s="202"/>
      <c r="AT43" s="202"/>
      <c r="AU43" s="202"/>
      <c r="AV43" s="202"/>
      <c r="AW43" s="202">
        <v>42.81</v>
      </c>
      <c r="AX43" s="202"/>
      <c r="AY43" s="202">
        <v>45.4</v>
      </c>
      <c r="AZ43" s="202"/>
      <c r="BA43" s="202"/>
      <c r="BB43" s="202"/>
      <c r="BC43" s="202"/>
      <c r="BD43" s="203">
        <f t="shared" si="22"/>
        <v>1241.5</v>
      </c>
      <c r="BE43" s="203">
        <f t="shared" si="23"/>
        <v>2989.76</v>
      </c>
      <c r="BF43" s="202" t="s">
        <v>267</v>
      </c>
      <c r="BG43" s="202" t="s">
        <v>326</v>
      </c>
      <c r="BH43" s="202"/>
      <c r="BI43" s="204" t="s">
        <v>402</v>
      </c>
      <c r="BJ43" s="202" t="s">
        <v>169</v>
      </c>
    </row>
    <row r="44" spans="1:62" s="208" customFormat="1" ht="25.15" customHeight="1">
      <c r="A44" s="205">
        <v>1141.8900000000001</v>
      </c>
      <c r="B44" s="206">
        <f t="shared" si="3"/>
        <v>171.28</v>
      </c>
      <c r="C44" s="206">
        <f t="shared" si="4"/>
        <v>11.42</v>
      </c>
      <c r="D44" s="206">
        <f t="shared" si="5"/>
        <v>22.84</v>
      </c>
      <c r="E44" s="206">
        <f t="shared" si="6"/>
        <v>34.26</v>
      </c>
      <c r="F44" s="205">
        <v>2957.54</v>
      </c>
      <c r="G44" s="205">
        <v>141.09</v>
      </c>
      <c r="H44" s="205">
        <f t="shared" si="7"/>
        <v>892.75</v>
      </c>
      <c r="I44" s="205">
        <v>546.17999999999995</v>
      </c>
      <c r="J44" s="205">
        <v>331.57</v>
      </c>
      <c r="K44" s="205">
        <v>15</v>
      </c>
      <c r="L44" s="205"/>
      <c r="M44" s="205"/>
      <c r="N44" s="205"/>
      <c r="O44" s="205"/>
      <c r="P44" s="205"/>
      <c r="Q44" s="205"/>
      <c r="R44" s="205"/>
      <c r="S44" s="205"/>
      <c r="T44" s="206">
        <f t="shared" si="33"/>
        <v>420</v>
      </c>
      <c r="U44" s="206">
        <f t="shared" si="34"/>
        <v>28</v>
      </c>
      <c r="V44" s="206">
        <f t="shared" si="35"/>
        <v>84</v>
      </c>
      <c r="W44" s="205">
        <f t="shared" si="0"/>
        <v>2849.49</v>
      </c>
      <c r="X44" s="206">
        <f t="shared" si="1"/>
        <v>4763.18</v>
      </c>
      <c r="Y44" s="206">
        <f t="shared" si="2"/>
        <v>171.28</v>
      </c>
      <c r="Z44" s="206">
        <f t="shared" si="11"/>
        <v>11.42</v>
      </c>
      <c r="AA44" s="206">
        <f t="shared" si="12"/>
        <v>22.84</v>
      </c>
      <c r="AB44" s="206">
        <f t="shared" si="13"/>
        <v>34.26</v>
      </c>
      <c r="AC44" s="206">
        <f t="shared" si="14"/>
        <v>114.19</v>
      </c>
      <c r="AD44" s="206">
        <f t="shared" si="15"/>
        <v>34.26</v>
      </c>
      <c r="AE44" s="206">
        <f t="shared" si="16"/>
        <v>11.42</v>
      </c>
      <c r="AF44" s="206">
        <f t="shared" si="36"/>
        <v>420</v>
      </c>
      <c r="AG44" s="206">
        <f t="shared" si="37"/>
        <v>28</v>
      </c>
      <c r="AH44" s="206">
        <f t="shared" si="38"/>
        <v>84</v>
      </c>
      <c r="AI44" s="206">
        <f t="shared" si="39"/>
        <v>280</v>
      </c>
      <c r="AJ44" s="206">
        <f t="shared" si="40"/>
        <v>28</v>
      </c>
      <c r="AK44" s="205"/>
      <c r="AL44" s="205"/>
      <c r="AM44" s="205"/>
      <c r="AN44" s="205"/>
      <c r="AO44" s="205"/>
      <c r="AP44" s="205">
        <v>87.1</v>
      </c>
      <c r="AQ44" s="205">
        <v>24.6</v>
      </c>
      <c r="AR44" s="205"/>
      <c r="AS44" s="205"/>
      <c r="AT44" s="205"/>
      <c r="AU44" s="205"/>
      <c r="AV44" s="205"/>
      <c r="AW44" s="205">
        <v>52.91</v>
      </c>
      <c r="AX44" s="205"/>
      <c r="AY44" s="205"/>
      <c r="AZ44" s="205"/>
      <c r="BA44" s="205"/>
      <c r="BB44" s="205"/>
      <c r="BC44" s="205"/>
      <c r="BD44" s="206">
        <f t="shared" si="22"/>
        <v>1404.28</v>
      </c>
      <c r="BE44" s="206">
        <f t="shared" si="23"/>
        <v>3358.9</v>
      </c>
      <c r="BF44" s="205" t="s">
        <v>268</v>
      </c>
      <c r="BG44" s="205" t="s">
        <v>329</v>
      </c>
      <c r="BH44" s="205"/>
      <c r="BI44" s="207" t="s">
        <v>403</v>
      </c>
      <c r="BJ44" s="205" t="s">
        <v>424</v>
      </c>
    </row>
    <row r="45" spans="1:62" s="192" customFormat="1" ht="25.15" customHeight="1">
      <c r="A45" s="202">
        <v>528.03</v>
      </c>
      <c r="B45" s="203">
        <f t="shared" si="3"/>
        <v>79.2</v>
      </c>
      <c r="C45" s="203">
        <f t="shared" si="4"/>
        <v>5.28</v>
      </c>
      <c r="D45" s="203">
        <f t="shared" si="5"/>
        <v>10.56</v>
      </c>
      <c r="E45" s="203">
        <f t="shared" si="6"/>
        <v>15.84</v>
      </c>
      <c r="F45" s="202">
        <v>1690.26</v>
      </c>
      <c r="G45" s="202">
        <v>71.55</v>
      </c>
      <c r="H45" s="202">
        <f t="shared" si="7"/>
        <v>422.73</v>
      </c>
      <c r="I45" s="202">
        <v>259.13</v>
      </c>
      <c r="J45" s="202">
        <v>148.6</v>
      </c>
      <c r="K45" s="202">
        <v>15</v>
      </c>
      <c r="L45" s="202"/>
      <c r="M45" s="202"/>
      <c r="N45" s="202"/>
      <c r="O45" s="202"/>
      <c r="P45" s="202"/>
      <c r="Q45" s="202"/>
      <c r="R45" s="202"/>
      <c r="S45" s="202"/>
      <c r="T45" s="203">
        <f t="shared" si="33"/>
        <v>248.48</v>
      </c>
      <c r="U45" s="203">
        <f t="shared" si="34"/>
        <v>16.57</v>
      </c>
      <c r="V45" s="203">
        <f t="shared" si="35"/>
        <v>49.7</v>
      </c>
      <c r="W45" s="202">
        <f t="shared" si="0"/>
        <v>1656.51</v>
      </c>
      <c r="X45" s="203">
        <f t="shared" si="1"/>
        <v>2610.17</v>
      </c>
      <c r="Y45" s="203">
        <f t="shared" si="2"/>
        <v>79.2</v>
      </c>
      <c r="Z45" s="203">
        <f t="shared" si="11"/>
        <v>5.28</v>
      </c>
      <c r="AA45" s="203">
        <f t="shared" si="12"/>
        <v>10.56</v>
      </c>
      <c r="AB45" s="203">
        <f t="shared" si="13"/>
        <v>15.84</v>
      </c>
      <c r="AC45" s="203">
        <f t="shared" si="14"/>
        <v>52.8</v>
      </c>
      <c r="AD45" s="203">
        <f t="shared" si="15"/>
        <v>15.84</v>
      </c>
      <c r="AE45" s="203">
        <f t="shared" si="16"/>
        <v>5.28</v>
      </c>
      <c r="AF45" s="203">
        <f t="shared" si="36"/>
        <v>248.48</v>
      </c>
      <c r="AG45" s="203">
        <f t="shared" si="37"/>
        <v>16.57</v>
      </c>
      <c r="AH45" s="203">
        <f t="shared" si="38"/>
        <v>49.7</v>
      </c>
      <c r="AI45" s="203">
        <f t="shared" si="39"/>
        <v>165.65</v>
      </c>
      <c r="AJ45" s="203">
        <f t="shared" si="40"/>
        <v>16.57</v>
      </c>
      <c r="AK45" s="202">
        <v>12.54</v>
      </c>
      <c r="AL45" s="202"/>
      <c r="AM45" s="202"/>
      <c r="AN45" s="202"/>
      <c r="AO45" s="202"/>
      <c r="AP45" s="202">
        <v>8.6</v>
      </c>
      <c r="AQ45" s="202">
        <v>13.5</v>
      </c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3">
        <f t="shared" si="22"/>
        <v>716.41</v>
      </c>
      <c r="BE45" s="203">
        <f t="shared" si="23"/>
        <v>1893.76</v>
      </c>
      <c r="BF45" s="202" t="s">
        <v>269</v>
      </c>
      <c r="BG45" s="202" t="s">
        <v>330</v>
      </c>
      <c r="BH45" s="202"/>
      <c r="BI45" s="204" t="s">
        <v>404</v>
      </c>
      <c r="BJ45" s="202" t="s">
        <v>424</v>
      </c>
    </row>
    <row r="46" spans="1:62" s="192" customFormat="1" ht="25.15" customHeight="1">
      <c r="A46" s="202">
        <v>497.13</v>
      </c>
      <c r="B46" s="203">
        <f t="shared" si="3"/>
        <v>74.569999999999993</v>
      </c>
      <c r="C46" s="203">
        <f t="shared" si="4"/>
        <v>4.97</v>
      </c>
      <c r="D46" s="203">
        <f t="shared" si="5"/>
        <v>9.94</v>
      </c>
      <c r="E46" s="203">
        <f t="shared" si="6"/>
        <v>14.91</v>
      </c>
      <c r="F46" s="202">
        <v>1687.64</v>
      </c>
      <c r="G46" s="202">
        <v>67.88</v>
      </c>
      <c r="H46" s="202">
        <f t="shared" si="7"/>
        <v>434.87</v>
      </c>
      <c r="I46" s="202">
        <v>234.41</v>
      </c>
      <c r="J46" s="202">
        <v>185.46</v>
      </c>
      <c r="K46" s="202">
        <v>15</v>
      </c>
      <c r="L46" s="202"/>
      <c r="M46" s="202"/>
      <c r="N46" s="202"/>
      <c r="O46" s="202"/>
      <c r="P46" s="202"/>
      <c r="Q46" s="202"/>
      <c r="R46" s="202"/>
      <c r="S46" s="202"/>
      <c r="T46" s="203">
        <f t="shared" si="33"/>
        <v>253.99</v>
      </c>
      <c r="U46" s="203">
        <f t="shared" si="34"/>
        <v>16.93</v>
      </c>
      <c r="V46" s="203">
        <f t="shared" si="35"/>
        <v>50.8</v>
      </c>
      <c r="W46" s="202">
        <f t="shared" si="0"/>
        <v>1693.26</v>
      </c>
      <c r="X46" s="203">
        <f t="shared" si="1"/>
        <v>2616.5</v>
      </c>
      <c r="Y46" s="203">
        <f t="shared" si="2"/>
        <v>74.569999999999993</v>
      </c>
      <c r="Z46" s="203">
        <f t="shared" si="11"/>
        <v>4.97</v>
      </c>
      <c r="AA46" s="203">
        <f t="shared" si="12"/>
        <v>9.94</v>
      </c>
      <c r="AB46" s="203">
        <f t="shared" si="13"/>
        <v>14.91</v>
      </c>
      <c r="AC46" s="203">
        <f t="shared" si="14"/>
        <v>49.71</v>
      </c>
      <c r="AD46" s="203">
        <f t="shared" si="15"/>
        <v>14.91</v>
      </c>
      <c r="AE46" s="203">
        <f t="shared" si="16"/>
        <v>4.97</v>
      </c>
      <c r="AF46" s="203">
        <f t="shared" si="36"/>
        <v>253.99</v>
      </c>
      <c r="AG46" s="203">
        <f t="shared" si="37"/>
        <v>16.93</v>
      </c>
      <c r="AH46" s="203">
        <f t="shared" si="38"/>
        <v>50.8</v>
      </c>
      <c r="AI46" s="203">
        <f t="shared" si="39"/>
        <v>169.33</v>
      </c>
      <c r="AJ46" s="203">
        <f t="shared" si="40"/>
        <v>16.93</v>
      </c>
      <c r="AK46" s="202"/>
      <c r="AL46" s="202"/>
      <c r="AM46" s="202"/>
      <c r="AN46" s="202"/>
      <c r="AO46" s="202"/>
      <c r="AP46" s="202">
        <v>8.8000000000000007</v>
      </c>
      <c r="AQ46" s="202">
        <v>13.6</v>
      </c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3">
        <f t="shared" si="22"/>
        <v>704.36</v>
      </c>
      <c r="BE46" s="203">
        <f t="shared" si="23"/>
        <v>1912.14</v>
      </c>
      <c r="BF46" s="202" t="s">
        <v>246</v>
      </c>
      <c r="BG46" s="202" t="s">
        <v>329</v>
      </c>
      <c r="BH46" s="202"/>
      <c r="BI46" s="204" t="s">
        <v>405</v>
      </c>
      <c r="BJ46" s="202" t="s">
        <v>424</v>
      </c>
    </row>
    <row r="47" spans="1:62" s="192" customFormat="1" ht="25.15" customHeight="1">
      <c r="A47" s="202">
        <v>454.88</v>
      </c>
      <c r="B47" s="203">
        <f t="shared" si="3"/>
        <v>68.23</v>
      </c>
      <c r="C47" s="203">
        <f t="shared" si="4"/>
        <v>4.55</v>
      </c>
      <c r="D47" s="203">
        <f t="shared" si="5"/>
        <v>9.1</v>
      </c>
      <c r="E47" s="203">
        <f t="shared" si="6"/>
        <v>13.65</v>
      </c>
      <c r="F47" s="202">
        <v>1557.85</v>
      </c>
      <c r="G47" s="202">
        <v>54.98</v>
      </c>
      <c r="H47" s="202">
        <f t="shared" si="7"/>
        <v>366.25</v>
      </c>
      <c r="I47" s="202">
        <v>225.37</v>
      </c>
      <c r="J47" s="202">
        <v>125.88</v>
      </c>
      <c r="K47" s="202">
        <v>15</v>
      </c>
      <c r="L47" s="202"/>
      <c r="M47" s="202"/>
      <c r="N47" s="202"/>
      <c r="O47" s="202"/>
      <c r="P47" s="202"/>
      <c r="Q47" s="202"/>
      <c r="R47" s="202"/>
      <c r="S47" s="202"/>
      <c r="T47" s="203">
        <f t="shared" si="33"/>
        <v>228.63</v>
      </c>
      <c r="U47" s="203">
        <f t="shared" si="34"/>
        <v>15.24</v>
      </c>
      <c r="V47" s="203">
        <f t="shared" si="35"/>
        <v>45.73</v>
      </c>
      <c r="W47" s="202">
        <f t="shared" si="0"/>
        <v>1524.2</v>
      </c>
      <c r="X47" s="203">
        <f t="shared" si="1"/>
        <v>2364.21</v>
      </c>
      <c r="Y47" s="203">
        <f t="shared" si="2"/>
        <v>68.23</v>
      </c>
      <c r="Z47" s="203">
        <f t="shared" si="11"/>
        <v>4.55</v>
      </c>
      <c r="AA47" s="203">
        <f t="shared" si="12"/>
        <v>9.1</v>
      </c>
      <c r="AB47" s="203">
        <f t="shared" si="13"/>
        <v>13.65</v>
      </c>
      <c r="AC47" s="203">
        <f t="shared" si="14"/>
        <v>45.49</v>
      </c>
      <c r="AD47" s="203">
        <f t="shared" si="15"/>
        <v>13.65</v>
      </c>
      <c r="AE47" s="203">
        <f t="shared" si="16"/>
        <v>4.55</v>
      </c>
      <c r="AF47" s="203">
        <f t="shared" si="36"/>
        <v>228.63</v>
      </c>
      <c r="AG47" s="203">
        <f t="shared" si="37"/>
        <v>15.24</v>
      </c>
      <c r="AH47" s="203">
        <f t="shared" si="38"/>
        <v>45.73</v>
      </c>
      <c r="AI47" s="203">
        <f t="shared" si="39"/>
        <v>152.41999999999999</v>
      </c>
      <c r="AJ47" s="203">
        <f t="shared" si="40"/>
        <v>15.24</v>
      </c>
      <c r="AK47" s="202"/>
      <c r="AL47" s="202"/>
      <c r="AM47" s="202"/>
      <c r="AN47" s="202"/>
      <c r="AO47" s="202"/>
      <c r="AP47" s="202">
        <v>6.3</v>
      </c>
      <c r="AQ47" s="202">
        <v>12.2</v>
      </c>
      <c r="AR47" s="202"/>
      <c r="AS47" s="202"/>
      <c r="AT47" s="202"/>
      <c r="AU47" s="202"/>
      <c r="AV47" s="202"/>
      <c r="AW47" s="202">
        <v>21.08</v>
      </c>
      <c r="AX47" s="202"/>
      <c r="AY47" s="202"/>
      <c r="AZ47" s="202"/>
      <c r="BA47" s="202"/>
      <c r="BB47" s="202"/>
      <c r="BC47" s="202"/>
      <c r="BD47" s="203">
        <f t="shared" si="22"/>
        <v>656.06</v>
      </c>
      <c r="BE47" s="203">
        <f t="shared" si="23"/>
        <v>1708.15</v>
      </c>
      <c r="BF47" s="202" t="s">
        <v>270</v>
      </c>
      <c r="BG47" s="202" t="s">
        <v>329</v>
      </c>
      <c r="BH47" s="202"/>
      <c r="BI47" s="204" t="s">
        <v>406</v>
      </c>
      <c r="BJ47" s="202" t="s">
        <v>424</v>
      </c>
    </row>
    <row r="48" spans="1:62" s="192" customFormat="1" ht="25.15" customHeight="1">
      <c r="A48" s="202">
        <v>586.92999999999995</v>
      </c>
      <c r="B48" s="203">
        <f t="shared" si="3"/>
        <v>88.04</v>
      </c>
      <c r="C48" s="203">
        <f t="shared" si="4"/>
        <v>5.87</v>
      </c>
      <c r="D48" s="203">
        <f t="shared" si="5"/>
        <v>11.74</v>
      </c>
      <c r="E48" s="203">
        <f t="shared" si="6"/>
        <v>17.61</v>
      </c>
      <c r="F48" s="202">
        <v>1834.92</v>
      </c>
      <c r="G48" s="202">
        <v>80.64</v>
      </c>
      <c r="H48" s="202">
        <f t="shared" si="7"/>
        <v>468.22</v>
      </c>
      <c r="I48" s="202">
        <v>357.18</v>
      </c>
      <c r="J48" s="202">
        <v>96.04</v>
      </c>
      <c r="K48" s="202">
        <v>15</v>
      </c>
      <c r="L48" s="202"/>
      <c r="M48" s="202"/>
      <c r="N48" s="202"/>
      <c r="O48" s="202"/>
      <c r="P48" s="202"/>
      <c r="Q48" s="202"/>
      <c r="R48" s="202"/>
      <c r="S48" s="202"/>
      <c r="T48" s="203">
        <f t="shared" si="33"/>
        <v>269.52999999999997</v>
      </c>
      <c r="U48" s="203">
        <f t="shared" si="34"/>
        <v>17.97</v>
      </c>
      <c r="V48" s="203">
        <f t="shared" si="35"/>
        <v>53.91</v>
      </c>
      <c r="W48" s="202">
        <f t="shared" si="0"/>
        <v>1796.85</v>
      </c>
      <c r="X48" s="203">
        <f t="shared" si="1"/>
        <v>2848.45</v>
      </c>
      <c r="Y48" s="203">
        <f t="shared" si="2"/>
        <v>88.04</v>
      </c>
      <c r="Z48" s="203">
        <f t="shared" si="11"/>
        <v>5.87</v>
      </c>
      <c r="AA48" s="203">
        <f t="shared" si="12"/>
        <v>11.74</v>
      </c>
      <c r="AB48" s="203">
        <f t="shared" si="13"/>
        <v>17.61</v>
      </c>
      <c r="AC48" s="203">
        <f t="shared" si="14"/>
        <v>58.69</v>
      </c>
      <c r="AD48" s="203">
        <f t="shared" si="15"/>
        <v>17.61</v>
      </c>
      <c r="AE48" s="203">
        <f t="shared" si="16"/>
        <v>5.87</v>
      </c>
      <c r="AF48" s="203">
        <f t="shared" si="36"/>
        <v>269.52999999999997</v>
      </c>
      <c r="AG48" s="203">
        <f t="shared" si="37"/>
        <v>17.97</v>
      </c>
      <c r="AH48" s="203">
        <f t="shared" si="38"/>
        <v>53.91</v>
      </c>
      <c r="AI48" s="203">
        <f t="shared" si="39"/>
        <v>179.69</v>
      </c>
      <c r="AJ48" s="203">
        <f t="shared" si="40"/>
        <v>17.97</v>
      </c>
      <c r="AK48" s="202"/>
      <c r="AL48" s="202"/>
      <c r="AM48" s="202"/>
      <c r="AN48" s="202"/>
      <c r="AO48" s="202"/>
      <c r="AP48" s="202">
        <v>10.9</v>
      </c>
      <c r="AQ48" s="202">
        <v>14.8</v>
      </c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3">
        <f t="shared" si="22"/>
        <v>770.2</v>
      </c>
      <c r="BE48" s="203">
        <f t="shared" si="23"/>
        <v>2078.25</v>
      </c>
      <c r="BF48" s="202" t="s">
        <v>271</v>
      </c>
      <c r="BG48" s="202" t="s">
        <v>329</v>
      </c>
      <c r="BH48" s="202"/>
      <c r="BI48" s="204" t="s">
        <v>407</v>
      </c>
      <c r="BJ48" s="202" t="s">
        <v>424</v>
      </c>
    </row>
    <row r="49" spans="1:62" s="192" customFormat="1" ht="25.15" customHeight="1">
      <c r="A49" s="202">
        <v>449.08</v>
      </c>
      <c r="B49" s="203">
        <f t="shared" si="3"/>
        <v>67.36</v>
      </c>
      <c r="C49" s="203">
        <f t="shared" si="4"/>
        <v>4.49</v>
      </c>
      <c r="D49" s="203">
        <f t="shared" si="5"/>
        <v>8.98</v>
      </c>
      <c r="E49" s="203">
        <f t="shared" si="6"/>
        <v>13.47</v>
      </c>
      <c r="F49" s="202">
        <v>1550.91</v>
      </c>
      <c r="G49" s="202">
        <v>55.39</v>
      </c>
      <c r="H49" s="202">
        <f t="shared" si="7"/>
        <v>355.77</v>
      </c>
      <c r="I49" s="202">
        <v>277.33999999999997</v>
      </c>
      <c r="J49" s="202">
        <v>63.43</v>
      </c>
      <c r="K49" s="202">
        <v>15</v>
      </c>
      <c r="L49" s="202"/>
      <c r="M49" s="202"/>
      <c r="N49" s="202"/>
      <c r="O49" s="202"/>
      <c r="P49" s="202"/>
      <c r="Q49" s="202"/>
      <c r="R49" s="202"/>
      <c r="S49" s="202"/>
      <c r="T49" s="203">
        <f t="shared" si="33"/>
        <v>226.95</v>
      </c>
      <c r="U49" s="203">
        <f t="shared" si="34"/>
        <v>15.13</v>
      </c>
      <c r="V49" s="203">
        <f t="shared" si="35"/>
        <v>45.39</v>
      </c>
      <c r="W49" s="202">
        <f t="shared" si="0"/>
        <v>1512.99</v>
      </c>
      <c r="X49" s="203">
        <f t="shared" si="1"/>
        <v>2343.84</v>
      </c>
      <c r="Y49" s="203">
        <f t="shared" si="2"/>
        <v>67.36</v>
      </c>
      <c r="Z49" s="203">
        <f t="shared" si="11"/>
        <v>4.49</v>
      </c>
      <c r="AA49" s="203">
        <f t="shared" si="12"/>
        <v>8.98</v>
      </c>
      <c r="AB49" s="203">
        <f t="shared" si="13"/>
        <v>13.47</v>
      </c>
      <c r="AC49" s="203">
        <f t="shared" si="14"/>
        <v>44.91</v>
      </c>
      <c r="AD49" s="203">
        <f t="shared" si="15"/>
        <v>13.47</v>
      </c>
      <c r="AE49" s="203">
        <f t="shared" si="16"/>
        <v>4.49</v>
      </c>
      <c r="AF49" s="203">
        <f t="shared" si="36"/>
        <v>226.95</v>
      </c>
      <c r="AG49" s="203">
        <f t="shared" si="37"/>
        <v>15.13</v>
      </c>
      <c r="AH49" s="203">
        <f t="shared" si="38"/>
        <v>45.39</v>
      </c>
      <c r="AI49" s="203">
        <f t="shared" si="39"/>
        <v>151.30000000000001</v>
      </c>
      <c r="AJ49" s="203">
        <f t="shared" si="40"/>
        <v>15.13</v>
      </c>
      <c r="AK49" s="202"/>
      <c r="AL49" s="202"/>
      <c r="AM49" s="202"/>
      <c r="AN49" s="202"/>
      <c r="AO49" s="202"/>
      <c r="AP49" s="202">
        <v>6.3</v>
      </c>
      <c r="AQ49" s="202">
        <v>12.2</v>
      </c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3">
        <f t="shared" si="22"/>
        <v>629.57000000000005</v>
      </c>
      <c r="BE49" s="203">
        <f t="shared" si="23"/>
        <v>1714.27</v>
      </c>
      <c r="BF49" s="202" t="s">
        <v>247</v>
      </c>
      <c r="BG49" s="202" t="s">
        <v>329</v>
      </c>
      <c r="BH49" s="202"/>
      <c r="BI49" s="204" t="s">
        <v>408</v>
      </c>
      <c r="BJ49" s="202" t="s">
        <v>424</v>
      </c>
    </row>
    <row r="50" spans="1:62" s="192" customFormat="1" ht="25.15" customHeight="1">
      <c r="A50" s="202">
        <v>445.01</v>
      </c>
      <c r="B50" s="203">
        <f t="shared" si="3"/>
        <v>66.75</v>
      </c>
      <c r="C50" s="203">
        <f t="shared" si="4"/>
        <v>4.45</v>
      </c>
      <c r="D50" s="203">
        <f t="shared" si="5"/>
        <v>8.9</v>
      </c>
      <c r="E50" s="203">
        <f t="shared" si="6"/>
        <v>13.35</v>
      </c>
      <c r="F50" s="202">
        <v>1579.5</v>
      </c>
      <c r="G50" s="202">
        <v>3.4</v>
      </c>
      <c r="H50" s="202">
        <f t="shared" si="7"/>
        <v>358.63</v>
      </c>
      <c r="I50" s="202">
        <v>270.43</v>
      </c>
      <c r="J50" s="202">
        <v>73.2</v>
      </c>
      <c r="K50" s="202">
        <v>15</v>
      </c>
      <c r="L50" s="202"/>
      <c r="M50" s="202"/>
      <c r="N50" s="202"/>
      <c r="O50" s="202"/>
      <c r="P50" s="202"/>
      <c r="Q50" s="202"/>
      <c r="R50" s="202"/>
      <c r="S50" s="202"/>
      <c r="T50" s="203">
        <f t="shared" si="33"/>
        <v>224.48</v>
      </c>
      <c r="U50" s="203">
        <f t="shared" si="34"/>
        <v>14.97</v>
      </c>
      <c r="V50" s="203">
        <f t="shared" si="35"/>
        <v>44.9</v>
      </c>
      <c r="W50" s="202">
        <f t="shared" si="0"/>
        <v>1496.52</v>
      </c>
      <c r="X50" s="203">
        <f t="shared" si="1"/>
        <v>2319.33</v>
      </c>
      <c r="Y50" s="203">
        <f t="shared" si="2"/>
        <v>66.75</v>
      </c>
      <c r="Z50" s="203">
        <f t="shared" si="11"/>
        <v>4.45</v>
      </c>
      <c r="AA50" s="203">
        <f t="shared" si="12"/>
        <v>8.9</v>
      </c>
      <c r="AB50" s="203">
        <f t="shared" si="13"/>
        <v>13.35</v>
      </c>
      <c r="AC50" s="203">
        <f t="shared" si="14"/>
        <v>44.5</v>
      </c>
      <c r="AD50" s="203">
        <f t="shared" si="15"/>
        <v>13.35</v>
      </c>
      <c r="AE50" s="203">
        <f t="shared" si="16"/>
        <v>4.45</v>
      </c>
      <c r="AF50" s="203">
        <f t="shared" si="36"/>
        <v>224.48</v>
      </c>
      <c r="AG50" s="203">
        <f t="shared" si="37"/>
        <v>14.97</v>
      </c>
      <c r="AH50" s="203">
        <f t="shared" si="38"/>
        <v>44.9</v>
      </c>
      <c r="AI50" s="203">
        <f t="shared" si="39"/>
        <v>149.65</v>
      </c>
      <c r="AJ50" s="203">
        <f t="shared" si="40"/>
        <v>14.97</v>
      </c>
      <c r="AK50" s="202"/>
      <c r="AL50" s="202"/>
      <c r="AM50" s="202"/>
      <c r="AN50" s="202"/>
      <c r="AO50" s="202"/>
      <c r="AP50" s="202">
        <v>5.7</v>
      </c>
      <c r="AQ50" s="202">
        <v>12.5</v>
      </c>
      <c r="AR50" s="202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3">
        <f t="shared" si="22"/>
        <v>622.91999999999996</v>
      </c>
      <c r="BE50" s="203">
        <f t="shared" si="23"/>
        <v>1696.41</v>
      </c>
      <c r="BF50" s="202" t="s">
        <v>272</v>
      </c>
      <c r="BG50" s="202" t="s">
        <v>329</v>
      </c>
      <c r="BH50" s="202"/>
      <c r="BI50" s="204" t="s">
        <v>409</v>
      </c>
      <c r="BJ50" s="202" t="s">
        <v>424</v>
      </c>
    </row>
    <row r="51" spans="1:62" s="192" customFormat="1" ht="25.15" customHeight="1">
      <c r="A51" s="202">
        <v>562.73</v>
      </c>
      <c r="B51" s="203">
        <f t="shared" si="3"/>
        <v>84.41</v>
      </c>
      <c r="C51" s="203">
        <f t="shared" si="4"/>
        <v>5.63</v>
      </c>
      <c r="D51" s="203">
        <f t="shared" si="5"/>
        <v>11.25</v>
      </c>
      <c r="E51" s="203">
        <f t="shared" si="6"/>
        <v>16.88</v>
      </c>
      <c r="F51" s="202">
        <v>1765.98</v>
      </c>
      <c r="G51" s="202">
        <v>73.989999999999995</v>
      </c>
      <c r="H51" s="202">
        <f t="shared" si="7"/>
        <v>449.53</v>
      </c>
      <c r="I51" s="202">
        <v>352.1</v>
      </c>
      <c r="J51" s="202">
        <v>82.43</v>
      </c>
      <c r="K51" s="202">
        <v>15</v>
      </c>
      <c r="L51" s="202"/>
      <c r="M51" s="202"/>
      <c r="N51" s="202"/>
      <c r="O51" s="202"/>
      <c r="P51" s="202"/>
      <c r="Q51" s="202"/>
      <c r="R51" s="202"/>
      <c r="S51" s="202"/>
      <c r="T51" s="203">
        <f t="shared" si="33"/>
        <v>259.02</v>
      </c>
      <c r="U51" s="203">
        <f t="shared" si="34"/>
        <v>17.27</v>
      </c>
      <c r="V51" s="203">
        <f t="shared" si="35"/>
        <v>51.8</v>
      </c>
      <c r="W51" s="202">
        <f t="shared" si="0"/>
        <v>1726.77</v>
      </c>
      <c r="X51" s="203">
        <f t="shared" si="1"/>
        <v>2735.76</v>
      </c>
      <c r="Y51" s="203">
        <f t="shared" si="2"/>
        <v>84.41</v>
      </c>
      <c r="Z51" s="203">
        <f t="shared" si="11"/>
        <v>5.63</v>
      </c>
      <c r="AA51" s="203">
        <f t="shared" si="12"/>
        <v>11.25</v>
      </c>
      <c r="AB51" s="203">
        <f t="shared" si="13"/>
        <v>16.88</v>
      </c>
      <c r="AC51" s="203">
        <f t="shared" si="14"/>
        <v>56.27</v>
      </c>
      <c r="AD51" s="203">
        <f t="shared" si="15"/>
        <v>16.88</v>
      </c>
      <c r="AE51" s="203">
        <f t="shared" si="16"/>
        <v>5.63</v>
      </c>
      <c r="AF51" s="203">
        <f t="shared" si="36"/>
        <v>259.02</v>
      </c>
      <c r="AG51" s="203">
        <f t="shared" si="37"/>
        <v>17.27</v>
      </c>
      <c r="AH51" s="203">
        <f t="shared" si="38"/>
        <v>51.8</v>
      </c>
      <c r="AI51" s="203">
        <f t="shared" si="39"/>
        <v>172.68</v>
      </c>
      <c r="AJ51" s="203">
        <f t="shared" si="40"/>
        <v>17.27</v>
      </c>
      <c r="AK51" s="202"/>
      <c r="AL51" s="202"/>
      <c r="AM51" s="202"/>
      <c r="AN51" s="202"/>
      <c r="AO51" s="202"/>
      <c r="AP51" s="202">
        <v>9.9</v>
      </c>
      <c r="AQ51" s="202">
        <v>14.2</v>
      </c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3">
        <f t="shared" si="22"/>
        <v>739.09</v>
      </c>
      <c r="BE51" s="203">
        <f t="shared" si="23"/>
        <v>1996.67</v>
      </c>
      <c r="BF51" s="202" t="s">
        <v>273</v>
      </c>
      <c r="BG51" s="202" t="s">
        <v>331</v>
      </c>
      <c r="BH51" s="202"/>
      <c r="BI51" s="204" t="s">
        <v>410</v>
      </c>
      <c r="BJ51" s="202" t="s">
        <v>424</v>
      </c>
    </row>
    <row r="52" spans="1:62" s="192" customFormat="1" ht="25.15" customHeight="1">
      <c r="A52" s="202">
        <v>451.91</v>
      </c>
      <c r="B52" s="203">
        <f t="shared" si="3"/>
        <v>67.790000000000006</v>
      </c>
      <c r="C52" s="203">
        <f t="shared" si="4"/>
        <v>4.5199999999999996</v>
      </c>
      <c r="D52" s="203">
        <f t="shared" si="5"/>
        <v>9.0399999999999991</v>
      </c>
      <c r="E52" s="203">
        <f t="shared" si="6"/>
        <v>13.56</v>
      </c>
      <c r="F52" s="202">
        <v>1550.5</v>
      </c>
      <c r="G52" s="202">
        <v>56.34</v>
      </c>
      <c r="H52" s="202">
        <f t="shared" si="7"/>
        <v>363.96</v>
      </c>
      <c r="I52" s="202">
        <v>277.48</v>
      </c>
      <c r="J52" s="202">
        <v>71.48</v>
      </c>
      <c r="K52" s="202">
        <v>15</v>
      </c>
      <c r="L52" s="202"/>
      <c r="M52" s="202"/>
      <c r="N52" s="202"/>
      <c r="O52" s="202"/>
      <c r="P52" s="202"/>
      <c r="Q52" s="202"/>
      <c r="R52" s="202"/>
      <c r="S52" s="202"/>
      <c r="T52" s="203">
        <f t="shared" si="33"/>
        <v>227.83</v>
      </c>
      <c r="U52" s="203">
        <f t="shared" si="34"/>
        <v>15.19</v>
      </c>
      <c r="V52" s="203">
        <f t="shared" si="35"/>
        <v>45.57</v>
      </c>
      <c r="W52" s="202">
        <f t="shared" si="0"/>
        <v>1518.89</v>
      </c>
      <c r="X52" s="203">
        <f t="shared" si="1"/>
        <v>2354.3000000000002</v>
      </c>
      <c r="Y52" s="203">
        <f t="shared" si="2"/>
        <v>67.790000000000006</v>
      </c>
      <c r="Z52" s="203">
        <f t="shared" si="11"/>
        <v>4.5199999999999996</v>
      </c>
      <c r="AA52" s="203">
        <f t="shared" si="12"/>
        <v>9.0399999999999991</v>
      </c>
      <c r="AB52" s="203">
        <f t="shared" si="13"/>
        <v>13.56</v>
      </c>
      <c r="AC52" s="203">
        <f t="shared" si="14"/>
        <v>45.19</v>
      </c>
      <c r="AD52" s="203">
        <f t="shared" si="15"/>
        <v>13.56</v>
      </c>
      <c r="AE52" s="203">
        <f t="shared" si="16"/>
        <v>4.5199999999999996</v>
      </c>
      <c r="AF52" s="203">
        <f t="shared" si="36"/>
        <v>227.83</v>
      </c>
      <c r="AG52" s="203">
        <f t="shared" si="37"/>
        <v>15.19</v>
      </c>
      <c r="AH52" s="203">
        <f t="shared" si="38"/>
        <v>45.57</v>
      </c>
      <c r="AI52" s="203">
        <f t="shared" si="39"/>
        <v>151.88999999999999</v>
      </c>
      <c r="AJ52" s="203">
        <f t="shared" si="40"/>
        <v>15.19</v>
      </c>
      <c r="AK52" s="202"/>
      <c r="AL52" s="202"/>
      <c r="AM52" s="202"/>
      <c r="AN52" s="202"/>
      <c r="AO52" s="202"/>
      <c r="AP52" s="202">
        <v>6.5</v>
      </c>
      <c r="AQ52" s="202">
        <v>12.3</v>
      </c>
      <c r="AR52" s="202"/>
      <c r="AS52" s="202"/>
      <c r="AT52" s="202"/>
      <c r="AU52" s="202"/>
      <c r="AV52" s="202"/>
      <c r="AW52" s="202"/>
      <c r="AX52" s="202"/>
      <c r="AY52" s="202"/>
      <c r="AZ52" s="202"/>
      <c r="BA52" s="202"/>
      <c r="BB52" s="202"/>
      <c r="BC52" s="202"/>
      <c r="BD52" s="203">
        <f t="shared" si="22"/>
        <v>632.65</v>
      </c>
      <c r="BE52" s="203">
        <f t="shared" si="23"/>
        <v>1721.65</v>
      </c>
      <c r="BF52" s="202" t="s">
        <v>274</v>
      </c>
      <c r="BG52" s="202" t="s">
        <v>331</v>
      </c>
      <c r="BH52" s="202"/>
      <c r="BI52" s="204" t="s">
        <v>411</v>
      </c>
      <c r="BJ52" s="202" t="s">
        <v>424</v>
      </c>
    </row>
    <row r="53" spans="1:62" s="192" customFormat="1" ht="25.15" customHeight="1">
      <c r="A53" s="202">
        <v>255.44</v>
      </c>
      <c r="B53" s="203">
        <f t="shared" si="3"/>
        <v>38.32</v>
      </c>
      <c r="C53" s="203">
        <f t="shared" si="4"/>
        <v>2.5499999999999998</v>
      </c>
      <c r="D53" s="203">
        <f t="shared" si="5"/>
        <v>5.1100000000000003</v>
      </c>
      <c r="E53" s="203">
        <f t="shared" si="6"/>
        <v>7.66</v>
      </c>
      <c r="F53" s="202">
        <v>953.5</v>
      </c>
      <c r="G53" s="202"/>
      <c r="H53" s="202">
        <f t="shared" si="7"/>
        <v>201.25</v>
      </c>
      <c r="I53" s="202">
        <v>138.08000000000001</v>
      </c>
      <c r="J53" s="202">
        <v>55.17</v>
      </c>
      <c r="K53" s="202">
        <v>8</v>
      </c>
      <c r="L53" s="202"/>
      <c r="M53" s="202"/>
      <c r="N53" s="202"/>
      <c r="O53" s="202"/>
      <c r="P53" s="202"/>
      <c r="Q53" s="202"/>
      <c r="R53" s="202"/>
      <c r="S53" s="202"/>
      <c r="T53" s="203">
        <f t="shared" si="33"/>
        <v>134.9</v>
      </c>
      <c r="U53" s="203">
        <f t="shared" si="34"/>
        <v>8.99</v>
      </c>
      <c r="V53" s="203">
        <f t="shared" si="35"/>
        <v>26.98</v>
      </c>
      <c r="W53" s="202">
        <f t="shared" si="0"/>
        <v>899.31</v>
      </c>
      <c r="X53" s="203">
        <f t="shared" si="1"/>
        <v>1379.26</v>
      </c>
      <c r="Y53" s="203">
        <f t="shared" si="2"/>
        <v>38.32</v>
      </c>
      <c r="Z53" s="203">
        <f t="shared" si="11"/>
        <v>2.5499999999999998</v>
      </c>
      <c r="AA53" s="203">
        <f t="shared" si="12"/>
        <v>5.1100000000000003</v>
      </c>
      <c r="AB53" s="203">
        <f t="shared" si="13"/>
        <v>7.66</v>
      </c>
      <c r="AC53" s="203">
        <f t="shared" si="14"/>
        <v>25.54</v>
      </c>
      <c r="AD53" s="203">
        <f t="shared" si="15"/>
        <v>7.66</v>
      </c>
      <c r="AE53" s="203">
        <f t="shared" si="16"/>
        <v>2.5499999999999998</v>
      </c>
      <c r="AF53" s="203">
        <f t="shared" si="36"/>
        <v>134.9</v>
      </c>
      <c r="AG53" s="203">
        <f t="shared" si="37"/>
        <v>8.99</v>
      </c>
      <c r="AH53" s="203">
        <f t="shared" si="38"/>
        <v>26.98</v>
      </c>
      <c r="AI53" s="203">
        <f t="shared" si="39"/>
        <v>89.93</v>
      </c>
      <c r="AJ53" s="203">
        <f t="shared" si="40"/>
        <v>8.99</v>
      </c>
      <c r="AK53" s="202"/>
      <c r="AL53" s="202"/>
      <c r="AM53" s="202"/>
      <c r="AN53" s="202"/>
      <c r="AO53" s="202"/>
      <c r="AP53" s="202"/>
      <c r="AQ53" s="202">
        <v>6.7</v>
      </c>
      <c r="AR53" s="202"/>
      <c r="AS53" s="202"/>
      <c r="AT53" s="202"/>
      <c r="AU53" s="202"/>
      <c r="AV53" s="202"/>
      <c r="AW53" s="202">
        <v>11.84</v>
      </c>
      <c r="AX53" s="202"/>
      <c r="AY53" s="202"/>
      <c r="AZ53" s="202"/>
      <c r="BA53" s="202"/>
      <c r="BB53" s="202"/>
      <c r="BC53" s="202"/>
      <c r="BD53" s="203">
        <f t="shared" si="22"/>
        <v>377.72</v>
      </c>
      <c r="BE53" s="203">
        <f t="shared" si="23"/>
        <v>1001.54</v>
      </c>
      <c r="BF53" s="202" t="s">
        <v>275</v>
      </c>
      <c r="BG53" s="202" t="s">
        <v>331</v>
      </c>
      <c r="BH53" s="202"/>
      <c r="BI53" s="202"/>
      <c r="BJ53" s="202" t="s">
        <v>424</v>
      </c>
    </row>
    <row r="54" spans="1:62" s="192" customFormat="1" ht="25.15" customHeight="1">
      <c r="A54" s="202">
        <v>449.29</v>
      </c>
      <c r="B54" s="203">
        <f t="shared" si="3"/>
        <v>67.39</v>
      </c>
      <c r="C54" s="203">
        <f t="shared" si="4"/>
        <v>4.49</v>
      </c>
      <c r="D54" s="203">
        <f t="shared" si="5"/>
        <v>8.99</v>
      </c>
      <c r="E54" s="203">
        <f t="shared" si="6"/>
        <v>13.48</v>
      </c>
      <c r="F54" s="202">
        <v>1551.48</v>
      </c>
      <c r="G54" s="202">
        <v>55.66</v>
      </c>
      <c r="H54" s="202">
        <f t="shared" si="7"/>
        <v>357.94</v>
      </c>
      <c r="I54" s="202">
        <v>277.45999999999998</v>
      </c>
      <c r="J54" s="202">
        <v>65.48</v>
      </c>
      <c r="K54" s="202">
        <v>15</v>
      </c>
      <c r="L54" s="202"/>
      <c r="M54" s="202"/>
      <c r="N54" s="202"/>
      <c r="O54" s="202"/>
      <c r="P54" s="202"/>
      <c r="Q54" s="202"/>
      <c r="R54" s="202"/>
      <c r="S54" s="202"/>
      <c r="T54" s="203">
        <f t="shared" si="33"/>
        <v>227.37</v>
      </c>
      <c r="U54" s="203">
        <f t="shared" si="34"/>
        <v>15.16</v>
      </c>
      <c r="V54" s="203">
        <f t="shared" si="35"/>
        <v>45.47</v>
      </c>
      <c r="W54" s="202">
        <f t="shared" si="0"/>
        <v>1515.79</v>
      </c>
      <c r="X54" s="203">
        <f t="shared" si="1"/>
        <v>2347.4299999999998</v>
      </c>
      <c r="Y54" s="203">
        <f t="shared" si="2"/>
        <v>67.39</v>
      </c>
      <c r="Z54" s="203">
        <f t="shared" si="11"/>
        <v>4.49</v>
      </c>
      <c r="AA54" s="203">
        <f t="shared" si="12"/>
        <v>8.99</v>
      </c>
      <c r="AB54" s="203">
        <f t="shared" si="13"/>
        <v>13.48</v>
      </c>
      <c r="AC54" s="203">
        <f t="shared" si="14"/>
        <v>44.93</v>
      </c>
      <c r="AD54" s="203">
        <f t="shared" si="15"/>
        <v>13.48</v>
      </c>
      <c r="AE54" s="203">
        <f t="shared" si="16"/>
        <v>4.49</v>
      </c>
      <c r="AF54" s="203">
        <f t="shared" si="36"/>
        <v>227.37</v>
      </c>
      <c r="AG54" s="203">
        <f t="shared" si="37"/>
        <v>15.16</v>
      </c>
      <c r="AH54" s="203">
        <f t="shared" si="38"/>
        <v>45.47</v>
      </c>
      <c r="AI54" s="203">
        <f t="shared" si="39"/>
        <v>151.58000000000001</v>
      </c>
      <c r="AJ54" s="203">
        <f t="shared" si="40"/>
        <v>15.16</v>
      </c>
      <c r="AK54" s="202"/>
      <c r="AL54" s="202"/>
      <c r="AM54" s="202"/>
      <c r="AN54" s="202"/>
      <c r="AO54" s="202"/>
      <c r="AP54" s="202">
        <v>6.4</v>
      </c>
      <c r="AQ54" s="202">
        <v>12.2</v>
      </c>
      <c r="AR54" s="202"/>
      <c r="AS54" s="202"/>
      <c r="AT54" s="202"/>
      <c r="AU54" s="202"/>
      <c r="AV54" s="202"/>
      <c r="AW54" s="202"/>
      <c r="AX54" s="202"/>
      <c r="AY54" s="202"/>
      <c r="AZ54" s="202"/>
      <c r="BA54" s="202"/>
      <c r="BB54" s="202"/>
      <c r="BC54" s="202"/>
      <c r="BD54" s="203">
        <f t="shared" si="22"/>
        <v>630.59</v>
      </c>
      <c r="BE54" s="203">
        <f t="shared" si="23"/>
        <v>1716.84</v>
      </c>
      <c r="BF54" s="202" t="s">
        <v>276</v>
      </c>
      <c r="BG54" s="202" t="s">
        <v>332</v>
      </c>
      <c r="BH54" s="202"/>
      <c r="BI54" s="204" t="s">
        <v>412</v>
      </c>
      <c r="BJ54" s="202" t="s">
        <v>424</v>
      </c>
    </row>
    <row r="55" spans="1:62" s="208" customFormat="1" ht="25.15" customHeight="1">
      <c r="A55" s="209">
        <f>SUM(A41:A54)</f>
        <v>7792.32</v>
      </c>
      <c r="B55" s="209">
        <f t="shared" ref="B55:BE55" si="42">SUM(B41:B54)</f>
        <v>1168.8499999999999</v>
      </c>
      <c r="C55" s="209">
        <f t="shared" si="42"/>
        <v>77.92</v>
      </c>
      <c r="D55" s="209">
        <f t="shared" si="42"/>
        <v>155.86000000000001</v>
      </c>
      <c r="E55" s="209">
        <f t="shared" si="42"/>
        <v>233.77</v>
      </c>
      <c r="F55" s="209">
        <f t="shared" si="42"/>
        <v>24814.94</v>
      </c>
      <c r="G55" s="209">
        <f t="shared" si="42"/>
        <v>865.97</v>
      </c>
      <c r="H55" s="209">
        <f t="shared" si="42"/>
        <v>6223.12</v>
      </c>
      <c r="I55" s="209">
        <f t="shared" si="42"/>
        <v>4139.71</v>
      </c>
      <c r="J55" s="209">
        <f t="shared" si="42"/>
        <v>1887.41</v>
      </c>
      <c r="K55" s="209">
        <f t="shared" si="42"/>
        <v>196</v>
      </c>
      <c r="L55" s="209">
        <f t="shared" si="42"/>
        <v>0</v>
      </c>
      <c r="M55" s="209">
        <f t="shared" si="42"/>
        <v>0</v>
      </c>
      <c r="N55" s="209">
        <f t="shared" si="42"/>
        <v>0</v>
      </c>
      <c r="O55" s="209">
        <f t="shared" si="42"/>
        <v>0</v>
      </c>
      <c r="P55" s="209">
        <f t="shared" si="42"/>
        <v>0</v>
      </c>
      <c r="Q55" s="209">
        <f t="shared" si="42"/>
        <v>0</v>
      </c>
      <c r="R55" s="209">
        <f t="shared" si="42"/>
        <v>0</v>
      </c>
      <c r="S55" s="209">
        <f t="shared" si="42"/>
        <v>0</v>
      </c>
      <c r="T55" s="209">
        <f t="shared" si="42"/>
        <v>3609.35</v>
      </c>
      <c r="U55" s="209">
        <f t="shared" si="42"/>
        <v>240.63</v>
      </c>
      <c r="V55" s="209">
        <f t="shared" si="42"/>
        <v>721.89</v>
      </c>
      <c r="W55" s="209">
        <f t="shared" si="42"/>
        <v>24111.71</v>
      </c>
      <c r="X55" s="209">
        <f t="shared" si="42"/>
        <v>38112.300000000003</v>
      </c>
      <c r="Y55" s="209">
        <f t="shared" si="42"/>
        <v>1168.8499999999999</v>
      </c>
      <c r="Z55" s="209">
        <f t="shared" si="42"/>
        <v>77.92</v>
      </c>
      <c r="AA55" s="209">
        <f t="shared" si="42"/>
        <v>155.86000000000001</v>
      </c>
      <c r="AB55" s="209">
        <f t="shared" si="42"/>
        <v>233.77</v>
      </c>
      <c r="AC55" s="209">
        <f t="shared" si="42"/>
        <v>779.23</v>
      </c>
      <c r="AD55" s="209">
        <f t="shared" si="42"/>
        <v>233.77</v>
      </c>
      <c r="AE55" s="209">
        <f t="shared" si="42"/>
        <v>77.92</v>
      </c>
      <c r="AF55" s="209">
        <f t="shared" si="42"/>
        <v>3609.35</v>
      </c>
      <c r="AG55" s="209">
        <f t="shared" si="42"/>
        <v>240.63</v>
      </c>
      <c r="AH55" s="209">
        <f t="shared" si="42"/>
        <v>721.89</v>
      </c>
      <c r="AI55" s="209">
        <f t="shared" si="42"/>
        <v>2406.2399999999998</v>
      </c>
      <c r="AJ55" s="209">
        <f t="shared" si="42"/>
        <v>240.63</v>
      </c>
      <c r="AK55" s="209">
        <f t="shared" si="42"/>
        <v>12.54</v>
      </c>
      <c r="AL55" s="209">
        <f t="shared" si="42"/>
        <v>0</v>
      </c>
      <c r="AM55" s="209">
        <f t="shared" si="42"/>
        <v>0</v>
      </c>
      <c r="AN55" s="209">
        <f t="shared" si="42"/>
        <v>0</v>
      </c>
      <c r="AO55" s="209">
        <f t="shared" si="42"/>
        <v>0</v>
      </c>
      <c r="AP55" s="209">
        <f t="shared" si="42"/>
        <v>197.15</v>
      </c>
      <c r="AQ55" s="209">
        <f t="shared" si="42"/>
        <v>195.85</v>
      </c>
      <c r="AR55" s="209">
        <f t="shared" si="42"/>
        <v>0</v>
      </c>
      <c r="AS55" s="209">
        <f t="shared" si="42"/>
        <v>0</v>
      </c>
      <c r="AT55" s="209">
        <f t="shared" si="42"/>
        <v>0</v>
      </c>
      <c r="AU55" s="209">
        <f t="shared" si="42"/>
        <v>0</v>
      </c>
      <c r="AV55" s="209">
        <f t="shared" si="42"/>
        <v>0</v>
      </c>
      <c r="AW55" s="209">
        <f t="shared" si="42"/>
        <v>128.63999999999999</v>
      </c>
      <c r="AX55" s="209">
        <f t="shared" si="42"/>
        <v>0</v>
      </c>
      <c r="AY55" s="209">
        <f t="shared" si="42"/>
        <v>45.4</v>
      </c>
      <c r="AZ55" s="209">
        <f t="shared" si="42"/>
        <v>0</v>
      </c>
      <c r="BA55" s="209">
        <f t="shared" si="42"/>
        <v>0</v>
      </c>
      <c r="BB55" s="209">
        <f t="shared" si="42"/>
        <v>0</v>
      </c>
      <c r="BC55" s="209">
        <f t="shared" si="42"/>
        <v>0</v>
      </c>
      <c r="BD55" s="209">
        <f t="shared" si="42"/>
        <v>10525.64</v>
      </c>
      <c r="BE55" s="209">
        <f t="shared" si="42"/>
        <v>27586.66</v>
      </c>
      <c r="BF55" s="205"/>
      <c r="BG55" s="205"/>
      <c r="BH55" s="205"/>
      <c r="BI55" s="205"/>
      <c r="BJ55" s="205"/>
    </row>
  </sheetData>
  <mergeCells count="19">
    <mergeCell ref="BF1:BF3"/>
    <mergeCell ref="BG1:BG3"/>
    <mergeCell ref="BH1:BH3"/>
    <mergeCell ref="BI1:BI3"/>
    <mergeCell ref="BJ1:BJ3"/>
    <mergeCell ref="BE1:BE3"/>
    <mergeCell ref="BC2:BC3"/>
    <mergeCell ref="I2:K2"/>
    <mergeCell ref="AK2:AM2"/>
    <mergeCell ref="A1:S1"/>
    <mergeCell ref="T1:W1"/>
    <mergeCell ref="X1:X3"/>
    <mergeCell ref="Y1:BC1"/>
    <mergeCell ref="BD1:BD3"/>
    <mergeCell ref="A2:E2"/>
    <mergeCell ref="F2:H2"/>
    <mergeCell ref="Y2:AE2"/>
    <mergeCell ref="AF2:AJ2"/>
    <mergeCell ref="AU2:BA2"/>
  </mergeCells>
  <pageMargins left="0.70866141732283472" right="0.70866141732283472" top="0.74803149606299213" bottom="0.74803149606299213" header="0.31496062992125984" footer="0.31496062992125984"/>
  <pageSetup paperSize="9" scale="80" pageOrder="overThenDown" orientation="landscape" verticalDpi="300" r:id="rId1"/>
  <rowBreaks count="2" manualBreakCount="2">
    <brk id="21" max="16383" man="1"/>
    <brk id="4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BJ12"/>
  <sheetViews>
    <sheetView rightToLeft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F12" sqref="BF12"/>
    </sheetView>
  </sheetViews>
  <sheetFormatPr defaultRowHeight="15"/>
  <cols>
    <col min="1" max="1" width="0.140625" customWidth="1"/>
    <col min="2" max="2" width="9.5703125" customWidth="1"/>
    <col min="3" max="6" width="9.140625" customWidth="1"/>
    <col min="7" max="7" width="10.5703125" customWidth="1"/>
    <col min="8" max="8" width="9.140625" customWidth="1"/>
    <col min="9" max="11" width="9.5703125" customWidth="1"/>
    <col min="12" max="12" width="9.140625" customWidth="1"/>
    <col min="13" max="13" width="6.5703125" customWidth="1"/>
    <col min="14" max="14" width="7.5703125" customWidth="1"/>
    <col min="15" max="15" width="6.5703125" customWidth="1"/>
    <col min="16" max="16" width="9.140625" customWidth="1"/>
    <col min="17" max="19" width="7.5703125" customWidth="1"/>
    <col min="20" max="20" width="6.5703125" customWidth="1"/>
    <col min="21" max="21" width="9.5703125" customWidth="1"/>
    <col min="22" max="23" width="9.140625" customWidth="1"/>
    <col min="24" max="25" width="10.5703125" customWidth="1"/>
    <col min="26" max="32" width="9.140625" customWidth="1"/>
    <col min="33" max="33" width="9.5703125" customWidth="1"/>
    <col min="34" max="35" width="9.140625" customWidth="1"/>
    <col min="36" max="36" width="9.5703125" customWidth="1"/>
    <col min="37" max="37" width="9.140625" customWidth="1"/>
    <col min="38" max="38" width="7.5703125" customWidth="1"/>
    <col min="39" max="39" width="6.5703125" customWidth="1"/>
    <col min="40" max="40" width="7.5703125" customWidth="1"/>
    <col min="41" max="42" width="6.5703125" customWidth="1"/>
    <col min="43" max="44" width="9.140625" customWidth="1"/>
    <col min="45" max="50" width="7.5703125" customWidth="1"/>
    <col min="51" max="51" width="6.5703125" customWidth="1"/>
    <col min="52" max="52" width="7.140625" customWidth="1"/>
    <col min="53" max="53" width="6.5703125" customWidth="1"/>
    <col min="54" max="54" width="7.5703125" customWidth="1"/>
    <col min="55" max="56" width="6.5703125" customWidth="1"/>
    <col min="57" max="57" width="10.140625" customWidth="1"/>
    <col min="58" max="58" width="10.5703125" customWidth="1"/>
    <col min="59" max="59" width="30.42578125" customWidth="1"/>
  </cols>
  <sheetData>
    <row r="1" spans="1:62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53" t="s">
        <v>119</v>
      </c>
      <c r="BI1" s="353" t="s">
        <v>120</v>
      </c>
      <c r="BJ1" s="353" t="s">
        <v>121</v>
      </c>
    </row>
    <row r="2" spans="1:62" s="4" customFormat="1" ht="50.25" customHeight="1">
      <c r="A2" s="8"/>
      <c r="B2" s="410" t="s">
        <v>0</v>
      </c>
      <c r="C2" s="411"/>
      <c r="D2" s="411"/>
      <c r="E2" s="411"/>
      <c r="F2" s="412"/>
      <c r="G2" s="109" t="s">
        <v>6</v>
      </c>
      <c r="H2" s="109"/>
      <c r="I2" s="109"/>
      <c r="J2" s="413" t="s">
        <v>349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0" t="s">
        <v>18</v>
      </c>
      <c r="V2" s="411"/>
      <c r="W2" s="412"/>
      <c r="X2" s="427" t="s">
        <v>22</v>
      </c>
      <c r="Y2" s="353"/>
      <c r="Z2" s="410" t="s">
        <v>23</v>
      </c>
      <c r="AA2" s="411"/>
      <c r="AB2" s="411"/>
      <c r="AC2" s="411"/>
      <c r="AD2" s="411"/>
      <c r="AE2" s="411"/>
      <c r="AF2" s="412"/>
      <c r="AG2" s="357" t="s">
        <v>30</v>
      </c>
      <c r="AH2" s="357"/>
      <c r="AI2" s="357"/>
      <c r="AJ2" s="357"/>
      <c r="AK2" s="357"/>
      <c r="AL2" s="353" t="s">
        <v>34</v>
      </c>
      <c r="AM2" s="353"/>
      <c r="AN2" s="353"/>
      <c r="AO2" s="353"/>
      <c r="AP2" s="148" t="s">
        <v>35</v>
      </c>
      <c r="AQ2" s="170"/>
      <c r="AR2" s="72"/>
      <c r="AS2" s="434" t="s">
        <v>348</v>
      </c>
      <c r="AT2" s="435"/>
      <c r="AU2" s="436"/>
      <c r="AV2" s="357" t="s">
        <v>39</v>
      </c>
      <c r="AW2" s="357"/>
      <c r="AX2" s="357"/>
      <c r="AY2" s="357"/>
      <c r="AZ2" s="357"/>
      <c r="BA2" s="357"/>
      <c r="BB2" s="357"/>
      <c r="BC2" s="172"/>
      <c r="BD2" s="172"/>
      <c r="BE2" s="353"/>
      <c r="BF2" s="357"/>
      <c r="BG2" s="357"/>
      <c r="BH2" s="353"/>
      <c r="BI2" s="353"/>
      <c r="BJ2" s="353"/>
    </row>
    <row r="3" spans="1:62" s="4" customFormat="1" ht="52.5" customHeight="1">
      <c r="A3" s="172"/>
      <c r="B3" s="173" t="s">
        <v>1</v>
      </c>
      <c r="C3" s="169" t="s">
        <v>2</v>
      </c>
      <c r="D3" s="169" t="s">
        <v>3</v>
      </c>
      <c r="E3" s="169" t="s">
        <v>4</v>
      </c>
      <c r="F3" s="169" t="s">
        <v>5</v>
      </c>
      <c r="G3" s="169" t="s">
        <v>7</v>
      </c>
      <c r="H3" s="169" t="s">
        <v>109</v>
      </c>
      <c r="I3" s="169" t="s">
        <v>108</v>
      </c>
      <c r="J3" s="173" t="s">
        <v>8</v>
      </c>
      <c r="K3" s="173" t="s">
        <v>9</v>
      </c>
      <c r="L3" s="173" t="s">
        <v>10</v>
      </c>
      <c r="M3" s="169" t="s">
        <v>11</v>
      </c>
      <c r="N3" s="169" t="s">
        <v>12</v>
      </c>
      <c r="O3" s="212" t="s">
        <v>13</v>
      </c>
      <c r="P3" s="212" t="s">
        <v>180</v>
      </c>
      <c r="Q3" s="169" t="s">
        <v>14</v>
      </c>
      <c r="R3" s="169" t="s">
        <v>15</v>
      </c>
      <c r="S3" s="169" t="s">
        <v>16</v>
      </c>
      <c r="T3" s="169" t="s">
        <v>17</v>
      </c>
      <c r="U3" s="175" t="s">
        <v>336</v>
      </c>
      <c r="V3" s="169" t="s">
        <v>20</v>
      </c>
      <c r="W3" s="169" t="s">
        <v>21</v>
      </c>
      <c r="X3" s="428"/>
      <c r="Y3" s="353"/>
      <c r="Z3" s="169" t="s">
        <v>24</v>
      </c>
      <c r="AA3" s="169" t="s">
        <v>25</v>
      </c>
      <c r="AB3" s="169" t="s">
        <v>26</v>
      </c>
      <c r="AC3" s="169" t="s">
        <v>21</v>
      </c>
      <c r="AD3" s="169" t="s">
        <v>27</v>
      </c>
      <c r="AE3" s="169" t="s">
        <v>28</v>
      </c>
      <c r="AF3" s="171" t="s">
        <v>29</v>
      </c>
      <c r="AG3" s="169" t="s">
        <v>104</v>
      </c>
      <c r="AH3" s="169" t="s">
        <v>105</v>
      </c>
      <c r="AI3" s="169" t="s">
        <v>106</v>
      </c>
      <c r="AJ3" s="169" t="s">
        <v>107</v>
      </c>
      <c r="AK3" s="169" t="s">
        <v>3</v>
      </c>
      <c r="AL3" s="169" t="s">
        <v>31</v>
      </c>
      <c r="AM3" s="169" t="s">
        <v>116</v>
      </c>
      <c r="AN3" s="169" t="s">
        <v>32</v>
      </c>
      <c r="AO3" s="213" t="s">
        <v>167</v>
      </c>
      <c r="AP3" s="169" t="s">
        <v>36</v>
      </c>
      <c r="AQ3" s="169" t="s">
        <v>115</v>
      </c>
      <c r="AR3" s="169" t="s">
        <v>37</v>
      </c>
      <c r="AS3" s="169" t="s">
        <v>149</v>
      </c>
      <c r="AT3" s="169" t="s">
        <v>345</v>
      </c>
      <c r="AU3" s="169" t="s">
        <v>346</v>
      </c>
      <c r="AV3" s="169" t="s">
        <v>40</v>
      </c>
      <c r="AW3" s="169" t="s">
        <v>150</v>
      </c>
      <c r="AX3" s="169" t="s">
        <v>45</v>
      </c>
      <c r="AY3" s="169" t="s">
        <v>41</v>
      </c>
      <c r="AZ3" s="169" t="s">
        <v>42</v>
      </c>
      <c r="BA3" s="169" t="s">
        <v>43</v>
      </c>
      <c r="BB3" s="169" t="s">
        <v>44</v>
      </c>
      <c r="BC3" s="169" t="s">
        <v>46</v>
      </c>
      <c r="BD3" s="169" t="s">
        <v>47</v>
      </c>
      <c r="BE3" s="353"/>
      <c r="BF3" s="357"/>
      <c r="BG3" s="357"/>
      <c r="BH3" s="353"/>
      <c r="BI3" s="353"/>
      <c r="BJ3" s="353"/>
    </row>
    <row r="4" spans="1:62" s="208" customFormat="1" ht="24.95" customHeight="1">
      <c r="B4" s="206">
        <v>3478.54</v>
      </c>
      <c r="C4" s="205">
        <v>521.79</v>
      </c>
      <c r="D4" s="205">
        <v>34.79</v>
      </c>
      <c r="E4" s="205">
        <v>69.58</v>
      </c>
      <c r="F4" s="205">
        <v>104.37</v>
      </c>
      <c r="G4" s="205">
        <v>10882.08</v>
      </c>
      <c r="H4" s="205">
        <v>436.77</v>
      </c>
      <c r="I4" s="205">
        <v>2929.1</v>
      </c>
      <c r="J4" s="205">
        <v>1771.82</v>
      </c>
      <c r="K4" s="205">
        <v>908.28</v>
      </c>
      <c r="L4" s="205">
        <v>94.2</v>
      </c>
      <c r="M4" s="205">
        <v>0</v>
      </c>
      <c r="N4" s="205">
        <v>14.4</v>
      </c>
      <c r="O4" s="205">
        <v>0</v>
      </c>
      <c r="P4" s="205">
        <v>126</v>
      </c>
      <c r="Q4" s="205">
        <v>14.4</v>
      </c>
      <c r="R4" s="205">
        <v>0</v>
      </c>
      <c r="S4" s="205">
        <v>0</v>
      </c>
      <c r="T4" s="205">
        <v>0</v>
      </c>
      <c r="U4" s="205">
        <v>1615.42</v>
      </c>
      <c r="V4" s="205">
        <v>107.7</v>
      </c>
      <c r="W4" s="205">
        <v>323.10000000000002</v>
      </c>
      <c r="X4" s="205">
        <v>10769.41</v>
      </c>
      <c r="Y4" s="205">
        <v>17024.7</v>
      </c>
      <c r="Z4" s="205">
        <v>521.79</v>
      </c>
      <c r="AA4" s="205">
        <v>34.79</v>
      </c>
      <c r="AB4" s="205">
        <v>69.58</v>
      </c>
      <c r="AC4" s="205">
        <v>104.37</v>
      </c>
      <c r="AD4" s="205">
        <v>347.87</v>
      </c>
      <c r="AE4" s="205">
        <v>104.37</v>
      </c>
      <c r="AF4" s="205">
        <v>34.79</v>
      </c>
      <c r="AG4" s="205">
        <v>1615.42</v>
      </c>
      <c r="AH4" s="205">
        <v>107.7</v>
      </c>
      <c r="AI4" s="205">
        <v>323.10000000000002</v>
      </c>
      <c r="AJ4" s="205">
        <v>1076.94</v>
      </c>
      <c r="AK4" s="205">
        <v>107.7</v>
      </c>
      <c r="AL4" s="205">
        <v>41.02</v>
      </c>
      <c r="AM4" s="205">
        <v>0</v>
      </c>
      <c r="AN4" s="205">
        <v>0</v>
      </c>
      <c r="AO4" s="205">
        <v>0</v>
      </c>
      <c r="AP4" s="205">
        <v>0</v>
      </c>
      <c r="AQ4" s="205">
        <v>67.92</v>
      </c>
      <c r="AR4" s="205">
        <v>82.15</v>
      </c>
      <c r="AS4" s="205">
        <v>0</v>
      </c>
      <c r="AT4" s="205">
        <v>0</v>
      </c>
      <c r="AU4" s="205">
        <v>0</v>
      </c>
      <c r="AV4" s="205">
        <v>0</v>
      </c>
      <c r="AW4" s="205">
        <v>0</v>
      </c>
      <c r="AX4" s="205">
        <v>25.09</v>
      </c>
      <c r="AY4" s="205">
        <v>2</v>
      </c>
      <c r="AZ4" s="205">
        <v>47.34</v>
      </c>
      <c r="BA4" s="205">
        <v>0</v>
      </c>
      <c r="BB4" s="205">
        <v>0</v>
      </c>
      <c r="BC4" s="205">
        <v>1</v>
      </c>
      <c r="BD4" s="205">
        <v>0</v>
      </c>
      <c r="BE4" s="205">
        <v>4714.9399999999996</v>
      </c>
      <c r="BF4" s="205">
        <v>12309.76</v>
      </c>
      <c r="BG4" s="208" t="s">
        <v>337</v>
      </c>
    </row>
    <row r="5" spans="1:62" s="208" customFormat="1" ht="24.95" customHeight="1">
      <c r="B5" s="205">
        <v>3343.4</v>
      </c>
      <c r="C5" s="205">
        <v>501.51</v>
      </c>
      <c r="D5" s="205">
        <v>33.42</v>
      </c>
      <c r="E5" s="205">
        <v>66.87</v>
      </c>
      <c r="F5" s="205">
        <v>100.29</v>
      </c>
      <c r="G5" s="205">
        <v>11134.67</v>
      </c>
      <c r="H5" s="205">
        <v>357.59</v>
      </c>
      <c r="I5" s="205">
        <v>2710.72</v>
      </c>
      <c r="J5" s="205">
        <v>1728.36</v>
      </c>
      <c r="K5" s="205">
        <v>829.76</v>
      </c>
      <c r="L5" s="205">
        <v>117.2</v>
      </c>
      <c r="M5" s="205">
        <v>0</v>
      </c>
      <c r="N5" s="205">
        <v>35.4</v>
      </c>
      <c r="O5" s="205">
        <v>0</v>
      </c>
      <c r="P5" s="205">
        <v>0</v>
      </c>
      <c r="Q5" s="205">
        <v>0</v>
      </c>
      <c r="R5" s="205">
        <v>0</v>
      </c>
      <c r="S5" s="205">
        <v>0</v>
      </c>
      <c r="T5" s="205">
        <v>0</v>
      </c>
      <c r="U5" s="205">
        <v>1628.94</v>
      </c>
      <c r="V5" s="205">
        <v>108.6</v>
      </c>
      <c r="W5" s="205">
        <v>325.8</v>
      </c>
      <c r="X5" s="205">
        <v>10859.58</v>
      </c>
      <c r="Y5" s="205">
        <v>16968.41</v>
      </c>
      <c r="Z5" s="205">
        <v>501.51</v>
      </c>
      <c r="AA5" s="205">
        <v>33.42</v>
      </c>
      <c r="AB5" s="205">
        <v>66.87</v>
      </c>
      <c r="AC5" s="205">
        <v>100.29</v>
      </c>
      <c r="AD5" s="205">
        <v>334.35</v>
      </c>
      <c r="AE5" s="205">
        <v>100.29</v>
      </c>
      <c r="AF5" s="205">
        <v>33.42</v>
      </c>
      <c r="AG5" s="205">
        <v>1628.94</v>
      </c>
      <c r="AH5" s="205">
        <v>108.6</v>
      </c>
      <c r="AI5" s="205">
        <v>325.8</v>
      </c>
      <c r="AJ5" s="205">
        <v>1085.97</v>
      </c>
      <c r="AK5" s="205">
        <v>108.6</v>
      </c>
      <c r="AL5" s="205">
        <v>14.8</v>
      </c>
      <c r="AM5" s="205">
        <v>0</v>
      </c>
      <c r="AN5" s="205">
        <v>0</v>
      </c>
      <c r="AO5" s="205">
        <v>0</v>
      </c>
      <c r="AP5" s="205">
        <v>0</v>
      </c>
      <c r="AQ5" s="205">
        <v>49.1</v>
      </c>
      <c r="AR5" s="205">
        <v>82.75</v>
      </c>
      <c r="AS5" s="205">
        <v>0</v>
      </c>
      <c r="AT5" s="205">
        <v>0</v>
      </c>
      <c r="AU5" s="205">
        <v>0</v>
      </c>
      <c r="AV5" s="205">
        <v>7.1</v>
      </c>
      <c r="AW5" s="205">
        <v>0</v>
      </c>
      <c r="AX5" s="205">
        <v>21.17</v>
      </c>
      <c r="AY5" s="205">
        <v>0</v>
      </c>
      <c r="AZ5" s="205">
        <v>0</v>
      </c>
      <c r="BA5" s="205">
        <v>0</v>
      </c>
      <c r="BB5" s="205">
        <v>0</v>
      </c>
      <c r="BC5" s="205">
        <v>0</v>
      </c>
      <c r="BD5" s="205">
        <v>0</v>
      </c>
      <c r="BE5" s="205">
        <v>4602.9799999999996</v>
      </c>
      <c r="BF5" s="205">
        <v>12365.43</v>
      </c>
      <c r="BG5" s="208" t="s">
        <v>338</v>
      </c>
    </row>
    <row r="6" spans="1:62" s="208" customFormat="1" ht="24.95" customHeight="1">
      <c r="B6" s="205">
        <v>3683.52</v>
      </c>
      <c r="C6" s="205">
        <v>552.52</v>
      </c>
      <c r="D6" s="205">
        <v>36.840000000000003</v>
      </c>
      <c r="E6" s="205">
        <v>73.67</v>
      </c>
      <c r="F6" s="205">
        <v>110.5</v>
      </c>
      <c r="G6" s="205">
        <v>12489.14</v>
      </c>
      <c r="H6" s="205">
        <v>411.23</v>
      </c>
      <c r="I6" s="205">
        <v>3056.96</v>
      </c>
      <c r="J6" s="205">
        <v>1832.4</v>
      </c>
      <c r="K6" s="205">
        <v>1112.76</v>
      </c>
      <c r="L6" s="205">
        <v>101</v>
      </c>
      <c r="M6" s="205">
        <v>0</v>
      </c>
      <c r="N6" s="205">
        <v>0</v>
      </c>
      <c r="O6" s="205">
        <v>0</v>
      </c>
      <c r="P6" s="205">
        <v>0</v>
      </c>
      <c r="Q6" s="205">
        <v>10.8</v>
      </c>
      <c r="R6" s="205">
        <v>0</v>
      </c>
      <c r="S6" s="205">
        <v>0</v>
      </c>
      <c r="T6" s="205">
        <v>0</v>
      </c>
      <c r="U6" s="205">
        <v>1841.08</v>
      </c>
      <c r="V6" s="205">
        <v>122.73</v>
      </c>
      <c r="W6" s="205">
        <v>368.21</v>
      </c>
      <c r="X6" s="205">
        <v>12273.81</v>
      </c>
      <c r="Y6" s="205">
        <v>19062.88</v>
      </c>
      <c r="Z6" s="205">
        <v>552.52</v>
      </c>
      <c r="AA6" s="205">
        <v>36.840000000000003</v>
      </c>
      <c r="AB6" s="205">
        <v>73.67</v>
      </c>
      <c r="AC6" s="205">
        <v>110.5</v>
      </c>
      <c r="AD6" s="205">
        <v>368.36</v>
      </c>
      <c r="AE6" s="205">
        <v>110.5</v>
      </c>
      <c r="AF6" s="205">
        <v>36.840000000000003</v>
      </c>
      <c r="AG6" s="205">
        <v>1841.08</v>
      </c>
      <c r="AH6" s="205">
        <v>122.73</v>
      </c>
      <c r="AI6" s="205">
        <v>368.21</v>
      </c>
      <c r="AJ6" s="205">
        <v>1227.3900000000001</v>
      </c>
      <c r="AK6" s="205">
        <v>122.73</v>
      </c>
      <c r="AL6" s="205">
        <v>64.62</v>
      </c>
      <c r="AM6" s="205">
        <v>0</v>
      </c>
      <c r="AN6" s="205">
        <v>0</v>
      </c>
      <c r="AO6" s="205">
        <v>0</v>
      </c>
      <c r="AP6" s="205">
        <v>0</v>
      </c>
      <c r="AQ6" s="205">
        <v>53.81</v>
      </c>
      <c r="AR6" s="205">
        <v>93.05</v>
      </c>
      <c r="AS6" s="205">
        <v>0</v>
      </c>
      <c r="AT6" s="205">
        <v>0</v>
      </c>
      <c r="AU6" s="205">
        <v>0</v>
      </c>
      <c r="AV6" s="205">
        <v>0</v>
      </c>
      <c r="AW6" s="205">
        <v>0</v>
      </c>
      <c r="AX6" s="205">
        <v>0</v>
      </c>
      <c r="AY6" s="205">
        <v>2</v>
      </c>
      <c r="AZ6" s="205">
        <v>30.48</v>
      </c>
      <c r="BA6" s="205">
        <v>0</v>
      </c>
      <c r="BB6" s="205">
        <v>0</v>
      </c>
      <c r="BC6" s="205">
        <v>0</v>
      </c>
      <c r="BD6" s="205">
        <v>0</v>
      </c>
      <c r="BE6" s="205">
        <v>5215.33</v>
      </c>
      <c r="BF6" s="205">
        <v>13847.55</v>
      </c>
      <c r="BG6" s="208" t="s">
        <v>339</v>
      </c>
    </row>
    <row r="7" spans="1:62" s="208" customFormat="1" ht="24.95" customHeight="1">
      <c r="B7" s="205">
        <v>9939.86</v>
      </c>
      <c r="C7" s="205">
        <v>1490.97</v>
      </c>
      <c r="D7" s="205">
        <v>99.4</v>
      </c>
      <c r="E7" s="205">
        <v>198.8</v>
      </c>
      <c r="F7" s="205">
        <v>298.19</v>
      </c>
      <c r="G7" s="205">
        <v>31332.53</v>
      </c>
      <c r="H7" s="205">
        <v>1072.1400000000001</v>
      </c>
      <c r="I7" s="205">
        <v>8760.52</v>
      </c>
      <c r="J7" s="205">
        <v>4969.3</v>
      </c>
      <c r="K7" s="205">
        <v>2926.32</v>
      </c>
      <c r="L7" s="205">
        <v>341</v>
      </c>
      <c r="M7" s="205">
        <v>0</v>
      </c>
      <c r="N7" s="205">
        <v>523.9</v>
      </c>
      <c r="O7" s="205">
        <v>0</v>
      </c>
      <c r="P7" s="205">
        <v>0</v>
      </c>
      <c r="Q7" s="205">
        <v>0</v>
      </c>
      <c r="R7" s="205">
        <v>0</v>
      </c>
      <c r="S7" s="205">
        <v>0</v>
      </c>
      <c r="T7" s="205">
        <v>0</v>
      </c>
      <c r="U7" s="205">
        <v>4668.49</v>
      </c>
      <c r="V7" s="205">
        <v>311.24</v>
      </c>
      <c r="W7" s="205">
        <v>933.72</v>
      </c>
      <c r="X7" s="205">
        <v>31225.33</v>
      </c>
      <c r="Y7" s="205">
        <v>49166</v>
      </c>
      <c r="Z7" s="205">
        <v>1490.97</v>
      </c>
      <c r="AA7" s="205">
        <v>99.4</v>
      </c>
      <c r="AB7" s="205">
        <v>198.8</v>
      </c>
      <c r="AC7" s="205">
        <v>298.19</v>
      </c>
      <c r="AD7" s="205">
        <v>994.01</v>
      </c>
      <c r="AE7" s="205">
        <v>298.19</v>
      </c>
      <c r="AF7" s="205">
        <v>99.4</v>
      </c>
      <c r="AG7" s="205">
        <v>4668.49</v>
      </c>
      <c r="AH7" s="205">
        <v>311.24</v>
      </c>
      <c r="AI7" s="205">
        <v>933.72</v>
      </c>
      <c r="AJ7" s="205">
        <v>3112.32</v>
      </c>
      <c r="AK7" s="205">
        <v>311.24</v>
      </c>
      <c r="AL7" s="205">
        <v>104.08</v>
      </c>
      <c r="AM7" s="205">
        <v>0</v>
      </c>
      <c r="AN7" s="205">
        <v>4.71</v>
      </c>
      <c r="AO7" s="205">
        <v>0</v>
      </c>
      <c r="AP7" s="205">
        <v>0.6</v>
      </c>
      <c r="AQ7" s="205">
        <v>283.04000000000002</v>
      </c>
      <c r="AR7" s="205">
        <v>241.75</v>
      </c>
      <c r="AS7" s="205">
        <v>0</v>
      </c>
      <c r="AT7" s="205">
        <v>0</v>
      </c>
      <c r="AU7" s="205">
        <v>0</v>
      </c>
      <c r="AV7" s="205">
        <v>35.5</v>
      </c>
      <c r="AW7" s="205">
        <v>0</v>
      </c>
      <c r="AX7" s="205">
        <v>0</v>
      </c>
      <c r="AY7" s="205">
        <v>2</v>
      </c>
      <c r="AZ7" s="205">
        <v>0</v>
      </c>
      <c r="BA7" s="205">
        <v>0</v>
      </c>
      <c r="BB7" s="205">
        <v>0</v>
      </c>
      <c r="BC7" s="205">
        <v>1</v>
      </c>
      <c r="BD7" s="205">
        <v>0</v>
      </c>
      <c r="BE7" s="205">
        <v>13488.65</v>
      </c>
      <c r="BF7" s="205">
        <v>35677.35</v>
      </c>
      <c r="BG7" s="214" t="s">
        <v>341</v>
      </c>
    </row>
    <row r="8" spans="1:62" s="208" customFormat="1" ht="24.95" customHeight="1">
      <c r="B8" s="205">
        <v>1950.36</v>
      </c>
      <c r="C8" s="205">
        <v>292.54000000000002</v>
      </c>
      <c r="D8" s="205">
        <v>19.5</v>
      </c>
      <c r="E8" s="205">
        <v>39.01</v>
      </c>
      <c r="F8" s="205">
        <v>58.5</v>
      </c>
      <c r="G8" s="205">
        <v>6482.07</v>
      </c>
      <c r="H8" s="205">
        <v>247.32</v>
      </c>
      <c r="I8" s="205">
        <v>2921.73</v>
      </c>
      <c r="J8" s="205">
        <v>954.67</v>
      </c>
      <c r="K8" s="205">
        <v>547.48</v>
      </c>
      <c r="L8" s="205">
        <v>86</v>
      </c>
      <c r="M8" s="205">
        <v>0</v>
      </c>
      <c r="N8" s="205">
        <v>21</v>
      </c>
      <c r="O8" s="205">
        <v>0</v>
      </c>
      <c r="P8" s="205">
        <v>1225.08</v>
      </c>
      <c r="Q8" s="205">
        <v>35</v>
      </c>
      <c r="R8" s="205">
        <v>0</v>
      </c>
      <c r="S8" s="205">
        <v>52.5</v>
      </c>
      <c r="T8" s="205">
        <v>0</v>
      </c>
      <c r="U8" s="205">
        <v>1110.1300000000001</v>
      </c>
      <c r="V8" s="205">
        <v>74</v>
      </c>
      <c r="W8" s="205">
        <v>222.03</v>
      </c>
      <c r="X8" s="205">
        <v>7700.76</v>
      </c>
      <c r="Y8" s="205">
        <v>11466.83</v>
      </c>
      <c r="Z8" s="205">
        <v>292.54000000000002</v>
      </c>
      <c r="AA8" s="205">
        <v>19.5</v>
      </c>
      <c r="AB8" s="205">
        <v>39.01</v>
      </c>
      <c r="AC8" s="205">
        <v>58.5</v>
      </c>
      <c r="AD8" s="205">
        <v>195.03</v>
      </c>
      <c r="AE8" s="205">
        <v>58.5</v>
      </c>
      <c r="AF8" s="205">
        <v>19.5</v>
      </c>
      <c r="AG8" s="205">
        <v>1110.1300000000001</v>
      </c>
      <c r="AH8" s="205">
        <v>74</v>
      </c>
      <c r="AI8" s="205">
        <v>222.03</v>
      </c>
      <c r="AJ8" s="205">
        <v>740.09</v>
      </c>
      <c r="AK8" s="205">
        <v>74</v>
      </c>
      <c r="AL8" s="205">
        <v>9.82</v>
      </c>
      <c r="AM8" s="205">
        <v>0</v>
      </c>
      <c r="AN8" s="205">
        <v>0</v>
      </c>
      <c r="AO8" s="205">
        <v>0</v>
      </c>
      <c r="AP8" s="205">
        <v>0</v>
      </c>
      <c r="AQ8" s="205">
        <v>57.67</v>
      </c>
      <c r="AR8" s="205">
        <v>55.75</v>
      </c>
      <c r="AS8" s="205">
        <v>0</v>
      </c>
      <c r="AT8" s="205">
        <v>0</v>
      </c>
      <c r="AU8" s="205">
        <v>0</v>
      </c>
      <c r="AV8" s="205">
        <v>0</v>
      </c>
      <c r="AW8" s="205">
        <v>0</v>
      </c>
      <c r="AX8" s="205">
        <v>24.5</v>
      </c>
      <c r="AY8" s="205">
        <v>0</v>
      </c>
      <c r="AZ8" s="205">
        <v>0</v>
      </c>
      <c r="BA8" s="205">
        <v>0</v>
      </c>
      <c r="BB8" s="205">
        <v>0</v>
      </c>
      <c r="BC8" s="205">
        <v>1</v>
      </c>
      <c r="BD8" s="205">
        <v>0</v>
      </c>
      <c r="BE8" s="205">
        <v>3051.57</v>
      </c>
      <c r="BF8" s="205">
        <v>8415.26</v>
      </c>
      <c r="BG8" s="214" t="s">
        <v>340</v>
      </c>
    </row>
    <row r="9" spans="1:62" s="208" customFormat="1" ht="24.95" customHeight="1">
      <c r="B9" s="205">
        <v>10488.38</v>
      </c>
      <c r="C9" s="205">
        <v>1573.26</v>
      </c>
      <c r="D9" s="205">
        <v>104.89</v>
      </c>
      <c r="E9" s="205">
        <v>209.77</v>
      </c>
      <c r="F9" s="205">
        <v>314.67</v>
      </c>
      <c r="G9" s="205">
        <v>32134.36</v>
      </c>
      <c r="H9" s="205">
        <v>1212.1500000000001</v>
      </c>
      <c r="I9" s="205">
        <v>8914.67</v>
      </c>
      <c r="J9" s="205">
        <v>5222.0600000000004</v>
      </c>
      <c r="K9" s="205">
        <v>3226.91</v>
      </c>
      <c r="L9" s="205">
        <v>295.2</v>
      </c>
      <c r="M9" s="205">
        <v>0</v>
      </c>
      <c r="N9" s="205">
        <v>65.5</v>
      </c>
      <c r="O9" s="205">
        <v>0</v>
      </c>
      <c r="P9" s="205">
        <v>0</v>
      </c>
      <c r="Q9" s="205">
        <v>0</v>
      </c>
      <c r="R9" s="205">
        <v>105</v>
      </c>
      <c r="S9" s="205">
        <v>0</v>
      </c>
      <c r="T9" s="205">
        <v>0</v>
      </c>
      <c r="U9" s="205">
        <v>4765.91</v>
      </c>
      <c r="V9" s="205">
        <v>317.73</v>
      </c>
      <c r="W9" s="205">
        <v>953.17</v>
      </c>
      <c r="X9" s="205">
        <v>31772.799999999999</v>
      </c>
      <c r="Y9" s="205">
        <v>50500.58</v>
      </c>
      <c r="Z9" s="205">
        <v>1573.26</v>
      </c>
      <c r="AA9" s="205">
        <v>104.89</v>
      </c>
      <c r="AB9" s="205">
        <v>209.77</v>
      </c>
      <c r="AC9" s="205">
        <v>314.67</v>
      </c>
      <c r="AD9" s="205">
        <v>1048.83</v>
      </c>
      <c r="AE9" s="205">
        <v>314.67</v>
      </c>
      <c r="AF9" s="205">
        <v>104.89</v>
      </c>
      <c r="AG9" s="205">
        <v>4765.91</v>
      </c>
      <c r="AH9" s="205">
        <v>317.73</v>
      </c>
      <c r="AI9" s="205">
        <v>953.17</v>
      </c>
      <c r="AJ9" s="205">
        <v>3177.29</v>
      </c>
      <c r="AK9" s="205">
        <v>317.73</v>
      </c>
      <c r="AL9" s="205">
        <v>76.31</v>
      </c>
      <c r="AM9" s="205">
        <v>0</v>
      </c>
      <c r="AN9" s="205">
        <v>110</v>
      </c>
      <c r="AO9" s="205">
        <v>0</v>
      </c>
      <c r="AP9" s="205">
        <v>0</v>
      </c>
      <c r="AQ9" s="205">
        <v>199.27</v>
      </c>
      <c r="AR9" s="205">
        <v>235.08</v>
      </c>
      <c r="AS9" s="205">
        <v>350</v>
      </c>
      <c r="AT9" s="205">
        <v>0</v>
      </c>
      <c r="AU9" s="205">
        <v>0</v>
      </c>
      <c r="AV9" s="205">
        <v>7.1</v>
      </c>
      <c r="AW9" s="205">
        <v>4</v>
      </c>
      <c r="AX9" s="205">
        <v>73.87</v>
      </c>
      <c r="AY9" s="205">
        <v>0</v>
      </c>
      <c r="AZ9" s="205">
        <v>0</v>
      </c>
      <c r="BA9" s="205">
        <v>10</v>
      </c>
      <c r="BB9" s="205">
        <v>0</v>
      </c>
      <c r="BC9" s="205">
        <v>0</v>
      </c>
      <c r="BD9" s="205">
        <v>0</v>
      </c>
      <c r="BE9" s="205">
        <v>14268.44</v>
      </c>
      <c r="BF9" s="205">
        <v>36232.14</v>
      </c>
      <c r="BG9" s="214" t="s">
        <v>342</v>
      </c>
    </row>
    <row r="10" spans="1:62" s="208" customFormat="1" ht="24.95" customHeight="1">
      <c r="B10" s="205">
        <v>8769.1200000000008</v>
      </c>
      <c r="C10" s="205">
        <v>1315.36</v>
      </c>
      <c r="D10" s="205">
        <v>87.68</v>
      </c>
      <c r="E10" s="205">
        <v>175.4</v>
      </c>
      <c r="F10" s="205">
        <v>263.08</v>
      </c>
      <c r="G10" s="205">
        <v>29572.11</v>
      </c>
      <c r="H10" s="205">
        <v>955.34</v>
      </c>
      <c r="I10" s="205">
        <v>7243.05</v>
      </c>
      <c r="J10" s="205">
        <v>4244.37</v>
      </c>
      <c r="K10" s="205">
        <v>2577.48</v>
      </c>
      <c r="L10" s="205">
        <v>272.2</v>
      </c>
      <c r="M10" s="205">
        <v>0</v>
      </c>
      <c r="N10" s="205">
        <v>126.3</v>
      </c>
      <c r="O10" s="205">
        <v>0</v>
      </c>
      <c r="P10" s="205">
        <v>0</v>
      </c>
      <c r="Q10" s="205">
        <v>22.7</v>
      </c>
      <c r="R10" s="205">
        <v>0</v>
      </c>
      <c r="S10" s="205">
        <v>0</v>
      </c>
      <c r="T10" s="205">
        <v>0</v>
      </c>
      <c r="U10" s="205">
        <v>4350.2</v>
      </c>
      <c r="V10" s="205">
        <v>290.02</v>
      </c>
      <c r="W10" s="205">
        <v>870.06</v>
      </c>
      <c r="X10" s="205">
        <v>29001.38</v>
      </c>
      <c r="Y10" s="205">
        <v>45122.3</v>
      </c>
      <c r="Z10" s="205">
        <v>1315.36</v>
      </c>
      <c r="AA10" s="205">
        <v>87.68</v>
      </c>
      <c r="AB10" s="205">
        <v>175.4</v>
      </c>
      <c r="AC10" s="205">
        <v>263.08</v>
      </c>
      <c r="AD10" s="205">
        <v>876.91</v>
      </c>
      <c r="AE10" s="205">
        <v>263.08</v>
      </c>
      <c r="AF10" s="205">
        <v>87.68</v>
      </c>
      <c r="AG10" s="205">
        <v>4350.2</v>
      </c>
      <c r="AH10" s="205">
        <v>290.02</v>
      </c>
      <c r="AI10" s="205">
        <v>870.06</v>
      </c>
      <c r="AJ10" s="205">
        <v>2900.14</v>
      </c>
      <c r="AK10" s="205">
        <v>290.02</v>
      </c>
      <c r="AL10" s="205">
        <v>315.60000000000002</v>
      </c>
      <c r="AM10" s="205">
        <v>0</v>
      </c>
      <c r="AN10" s="205">
        <v>5.48</v>
      </c>
      <c r="AO10" s="205">
        <v>0</v>
      </c>
      <c r="AP10" s="205">
        <v>0</v>
      </c>
      <c r="AQ10" s="205">
        <v>145.13</v>
      </c>
      <c r="AR10" s="205">
        <v>216.85</v>
      </c>
      <c r="AS10" s="205">
        <v>380</v>
      </c>
      <c r="AT10" s="205">
        <v>9.14</v>
      </c>
      <c r="AU10" s="205">
        <v>45.67</v>
      </c>
      <c r="AV10" s="205">
        <v>7.1</v>
      </c>
      <c r="AW10" s="205">
        <v>0</v>
      </c>
      <c r="AX10" s="205">
        <v>125.28</v>
      </c>
      <c r="AY10" s="205">
        <v>2</v>
      </c>
      <c r="AZ10" s="205">
        <v>0</v>
      </c>
      <c r="BA10" s="205">
        <v>0</v>
      </c>
      <c r="BB10" s="205">
        <v>0</v>
      </c>
      <c r="BC10" s="205">
        <v>3</v>
      </c>
      <c r="BD10" s="205">
        <v>2</v>
      </c>
      <c r="BE10" s="205">
        <v>13026.88</v>
      </c>
      <c r="BF10" s="205">
        <v>32095.42</v>
      </c>
      <c r="BG10" s="214" t="s">
        <v>343</v>
      </c>
    </row>
    <row r="11" spans="1:62" s="208" customFormat="1" ht="24.95" customHeight="1">
      <c r="B11" s="205">
        <v>7792.32</v>
      </c>
      <c r="C11" s="205">
        <v>1168.8499999999999</v>
      </c>
      <c r="D11" s="205">
        <v>77.92</v>
      </c>
      <c r="E11" s="205">
        <v>155.86000000000001</v>
      </c>
      <c r="F11" s="205">
        <v>233.77</v>
      </c>
      <c r="G11" s="205">
        <v>24814.94</v>
      </c>
      <c r="H11" s="205">
        <v>865.97</v>
      </c>
      <c r="I11" s="205">
        <v>6223.12</v>
      </c>
      <c r="J11" s="205">
        <v>4139.71</v>
      </c>
      <c r="K11" s="205">
        <v>1887.41</v>
      </c>
      <c r="L11" s="205">
        <v>196</v>
      </c>
      <c r="M11" s="205">
        <v>0</v>
      </c>
      <c r="N11" s="205">
        <v>0</v>
      </c>
      <c r="O11" s="205">
        <v>0</v>
      </c>
      <c r="P11" s="205">
        <v>0</v>
      </c>
      <c r="Q11" s="205">
        <v>0</v>
      </c>
      <c r="R11" s="205">
        <v>0</v>
      </c>
      <c r="S11" s="205">
        <v>0</v>
      </c>
      <c r="T11" s="205">
        <v>0</v>
      </c>
      <c r="U11" s="205">
        <v>3609.35</v>
      </c>
      <c r="V11" s="205">
        <v>240.63</v>
      </c>
      <c r="W11" s="205">
        <v>721.89</v>
      </c>
      <c r="X11" s="205">
        <v>24111.71</v>
      </c>
      <c r="Y11" s="205">
        <v>38112.300000000003</v>
      </c>
      <c r="Z11" s="205">
        <v>1168.8499999999999</v>
      </c>
      <c r="AA11" s="205">
        <v>77.92</v>
      </c>
      <c r="AB11" s="205">
        <v>155.86000000000001</v>
      </c>
      <c r="AC11" s="205">
        <v>233.77</v>
      </c>
      <c r="AD11" s="205">
        <v>779.23</v>
      </c>
      <c r="AE11" s="205">
        <v>233.77</v>
      </c>
      <c r="AF11" s="205">
        <v>77.92</v>
      </c>
      <c r="AG11" s="205">
        <v>3609.35</v>
      </c>
      <c r="AH11" s="205">
        <v>240.63</v>
      </c>
      <c r="AI11" s="205">
        <v>721.89</v>
      </c>
      <c r="AJ11" s="205">
        <v>2406.2399999999998</v>
      </c>
      <c r="AK11" s="205">
        <v>240.63</v>
      </c>
      <c r="AL11" s="205">
        <v>12.54</v>
      </c>
      <c r="AM11" s="205">
        <v>0</v>
      </c>
      <c r="AN11" s="205">
        <v>0</v>
      </c>
      <c r="AO11" s="205">
        <v>0</v>
      </c>
      <c r="AP11" s="205">
        <v>0</v>
      </c>
      <c r="AQ11" s="205">
        <v>197.15</v>
      </c>
      <c r="AR11" s="205">
        <v>195.85</v>
      </c>
      <c r="AS11" s="205">
        <v>0</v>
      </c>
      <c r="AT11" s="205">
        <v>0</v>
      </c>
      <c r="AU11" s="205">
        <v>0</v>
      </c>
      <c r="AV11" s="205">
        <v>0</v>
      </c>
      <c r="AW11" s="205">
        <v>0</v>
      </c>
      <c r="AX11" s="205">
        <v>128.63999999999999</v>
      </c>
      <c r="AY11" s="205">
        <v>0</v>
      </c>
      <c r="AZ11" s="205">
        <v>45.4</v>
      </c>
      <c r="BA11" s="205">
        <v>0</v>
      </c>
      <c r="BB11" s="205">
        <v>0</v>
      </c>
      <c r="BC11" s="205">
        <v>0</v>
      </c>
      <c r="BD11" s="205">
        <v>0</v>
      </c>
      <c r="BE11" s="205">
        <v>10525.64</v>
      </c>
      <c r="BF11" s="205">
        <v>27586.66</v>
      </c>
      <c r="BG11" s="214" t="s">
        <v>344</v>
      </c>
    </row>
    <row r="12" spans="1:62" s="208" customFormat="1" ht="24.95" customHeight="1">
      <c r="B12" s="217">
        <f>SUM(B4:B11)</f>
        <v>49445.5</v>
      </c>
      <c r="C12" s="217">
        <f t="shared" ref="C12:BF12" si="0">SUM(C4:C11)</f>
        <v>7416.8</v>
      </c>
      <c r="D12" s="217">
        <f t="shared" si="0"/>
        <v>494.44</v>
      </c>
      <c r="E12" s="217">
        <f t="shared" si="0"/>
        <v>988.96</v>
      </c>
      <c r="F12" s="217">
        <f t="shared" si="0"/>
        <v>1483.37</v>
      </c>
      <c r="G12" s="217">
        <f t="shared" si="0"/>
        <v>158841.9</v>
      </c>
      <c r="H12" s="217">
        <f t="shared" si="0"/>
        <v>5558.51</v>
      </c>
      <c r="I12" s="217">
        <f t="shared" si="0"/>
        <v>42759.87</v>
      </c>
      <c r="J12" s="217">
        <f t="shared" si="0"/>
        <v>24862.69</v>
      </c>
      <c r="K12" s="217">
        <f t="shared" si="0"/>
        <v>14016.4</v>
      </c>
      <c r="L12" s="217">
        <f t="shared" si="0"/>
        <v>1502.8</v>
      </c>
      <c r="M12" s="217">
        <f t="shared" si="0"/>
        <v>0</v>
      </c>
      <c r="N12" s="217">
        <f t="shared" si="0"/>
        <v>786.5</v>
      </c>
      <c r="O12" s="217">
        <f t="shared" si="0"/>
        <v>0</v>
      </c>
      <c r="P12" s="217">
        <f t="shared" si="0"/>
        <v>1351.08</v>
      </c>
      <c r="Q12" s="217">
        <f t="shared" si="0"/>
        <v>82.9</v>
      </c>
      <c r="R12" s="217">
        <f t="shared" si="0"/>
        <v>105</v>
      </c>
      <c r="S12" s="217">
        <f t="shared" si="0"/>
        <v>52.5</v>
      </c>
      <c r="T12" s="217">
        <f t="shared" si="0"/>
        <v>0</v>
      </c>
      <c r="U12" s="217">
        <f t="shared" si="0"/>
        <v>23589.52</v>
      </c>
      <c r="V12" s="217">
        <f t="shared" si="0"/>
        <v>1572.65</v>
      </c>
      <c r="W12" s="217">
        <f t="shared" si="0"/>
        <v>4717.9799999999996</v>
      </c>
      <c r="X12" s="217">
        <f t="shared" si="0"/>
        <v>157714.78</v>
      </c>
      <c r="Y12" s="217">
        <f t="shared" si="0"/>
        <v>247424</v>
      </c>
      <c r="Z12" s="217">
        <f t="shared" si="0"/>
        <v>7416.8</v>
      </c>
      <c r="AA12" s="217">
        <f t="shared" si="0"/>
        <v>494.44</v>
      </c>
      <c r="AB12" s="217">
        <f t="shared" si="0"/>
        <v>988.96</v>
      </c>
      <c r="AC12" s="217">
        <f t="shared" si="0"/>
        <v>1483.37</v>
      </c>
      <c r="AD12" s="217">
        <f t="shared" si="0"/>
        <v>4944.59</v>
      </c>
      <c r="AE12" s="217">
        <f t="shared" si="0"/>
        <v>1483.37</v>
      </c>
      <c r="AF12" s="217">
        <f t="shared" si="0"/>
        <v>494.44</v>
      </c>
      <c r="AG12" s="217">
        <f t="shared" si="0"/>
        <v>23589.52</v>
      </c>
      <c r="AH12" s="217">
        <f t="shared" si="0"/>
        <v>1572.65</v>
      </c>
      <c r="AI12" s="217">
        <f t="shared" si="0"/>
        <v>4717.9799999999996</v>
      </c>
      <c r="AJ12" s="217">
        <f t="shared" si="0"/>
        <v>15726.38</v>
      </c>
      <c r="AK12" s="217">
        <f t="shared" si="0"/>
        <v>1572.65</v>
      </c>
      <c r="AL12" s="217">
        <f t="shared" si="0"/>
        <v>638.79</v>
      </c>
      <c r="AM12" s="217">
        <f t="shared" si="0"/>
        <v>0</v>
      </c>
      <c r="AN12" s="217">
        <f t="shared" si="0"/>
        <v>120.19</v>
      </c>
      <c r="AO12" s="217">
        <f t="shared" si="0"/>
        <v>0</v>
      </c>
      <c r="AP12" s="217">
        <f t="shared" si="0"/>
        <v>0.6</v>
      </c>
      <c r="AQ12" s="217">
        <f t="shared" si="0"/>
        <v>1053.0899999999999</v>
      </c>
      <c r="AR12" s="217">
        <f t="shared" si="0"/>
        <v>1203.23</v>
      </c>
      <c r="AS12" s="217">
        <f t="shared" si="0"/>
        <v>730</v>
      </c>
      <c r="AT12" s="217">
        <f t="shared" si="0"/>
        <v>9.14</v>
      </c>
      <c r="AU12" s="217">
        <f t="shared" si="0"/>
        <v>45.67</v>
      </c>
      <c r="AV12" s="217">
        <f t="shared" si="0"/>
        <v>56.8</v>
      </c>
      <c r="AW12" s="217">
        <f t="shared" si="0"/>
        <v>4</v>
      </c>
      <c r="AX12" s="217">
        <f t="shared" si="0"/>
        <v>398.55</v>
      </c>
      <c r="AY12" s="217">
        <f t="shared" si="0"/>
        <v>8</v>
      </c>
      <c r="AZ12" s="217">
        <f t="shared" si="0"/>
        <v>123.22</v>
      </c>
      <c r="BA12" s="217">
        <f t="shared" si="0"/>
        <v>10</v>
      </c>
      <c r="BB12" s="217">
        <f t="shared" si="0"/>
        <v>0</v>
      </c>
      <c r="BC12" s="217">
        <f t="shared" si="0"/>
        <v>6</v>
      </c>
      <c r="BD12" s="217">
        <f t="shared" si="0"/>
        <v>2</v>
      </c>
      <c r="BE12" s="217">
        <f t="shared" si="0"/>
        <v>68894.429999999993</v>
      </c>
      <c r="BF12" s="217">
        <f t="shared" si="0"/>
        <v>178529.57</v>
      </c>
      <c r="BG12" s="215" t="s">
        <v>347</v>
      </c>
      <c r="BH12" s="216"/>
      <c r="BI12" s="216"/>
      <c r="BJ12" s="216"/>
    </row>
  </sheetData>
  <mergeCells count="19">
    <mergeCell ref="AG2:AK2"/>
    <mergeCell ref="B1:T1"/>
    <mergeCell ref="U1:X1"/>
    <mergeCell ref="Y1:Y3"/>
    <mergeCell ref="Z1:BD1"/>
    <mergeCell ref="AS2:AU2"/>
    <mergeCell ref="AL2:AO2"/>
    <mergeCell ref="B2:F2"/>
    <mergeCell ref="J2:T2"/>
    <mergeCell ref="U2:W2"/>
    <mergeCell ref="X2:X3"/>
    <mergeCell ref="Z2:AF2"/>
    <mergeCell ref="AV2:BB2"/>
    <mergeCell ref="BG1:BG3"/>
    <mergeCell ref="BH1:BH3"/>
    <mergeCell ref="BI1:BI3"/>
    <mergeCell ref="BJ1:BJ3"/>
    <mergeCell ref="BE1:BE3"/>
    <mergeCell ref="BF1:BF3"/>
  </mergeCells>
  <pageMargins left="0.70866141732283472" right="0.70866141732283472" top="0.74803149606299213" bottom="0.74803149606299213" header="0.31496062992125984" footer="0.31496062992125984"/>
  <pageSetup paperSize="9" scale="86" orientation="landscape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BI14"/>
  <sheetViews>
    <sheetView rightToLeft="1" topLeftCell="B1" workbookViewId="0">
      <selection activeCell="BD14" sqref="BD14"/>
    </sheetView>
  </sheetViews>
  <sheetFormatPr defaultRowHeight="15"/>
  <cols>
    <col min="1" max="1" width="3.140625" hidden="1" customWidth="1"/>
    <col min="8" max="8" width="8.7109375" customWidth="1"/>
    <col min="9" max="9" width="0.140625" hidden="1" customWidth="1"/>
    <col min="10" max="10" width="9" hidden="1" customWidth="1"/>
    <col min="11" max="11" width="8.42578125" hidden="1" customWidth="1"/>
    <col min="12" max="14" width="9" hidden="1" customWidth="1"/>
    <col min="15" max="15" width="8.85546875" hidden="1" customWidth="1"/>
    <col min="16" max="16" width="9" hidden="1" customWidth="1"/>
    <col min="17" max="17" width="0.140625" hidden="1" customWidth="1"/>
    <col min="18" max="18" width="8.42578125" hidden="1" customWidth="1"/>
    <col min="19" max="19" width="0.140625" hidden="1" customWidth="1"/>
    <col min="20" max="20" width="9" hidden="1" customWidth="1"/>
    <col min="21" max="21" width="5.42578125" hidden="1" customWidth="1"/>
    <col min="22" max="22" width="9" hidden="1" customWidth="1"/>
    <col min="23" max="23" width="10" customWidth="1"/>
    <col min="38" max="38" width="9" customWidth="1"/>
    <col min="39" max="39" width="0.140625" customWidth="1"/>
    <col min="40" max="40" width="9" hidden="1" customWidth="1"/>
    <col min="41" max="41" width="0.140625" hidden="1" customWidth="1"/>
    <col min="42" max="42" width="9" hidden="1" customWidth="1"/>
    <col min="43" max="43" width="0.140625" hidden="1" customWidth="1"/>
    <col min="44" max="44" width="9" hidden="1" customWidth="1"/>
    <col min="45" max="45" width="8.7109375" hidden="1" customWidth="1"/>
    <col min="46" max="46" width="9" hidden="1" customWidth="1"/>
    <col min="47" max="47" width="8.7109375" hidden="1" customWidth="1"/>
    <col min="48" max="48" width="9" hidden="1" customWidth="1"/>
    <col min="49" max="49" width="0.140625" hidden="1" customWidth="1"/>
    <col min="50" max="50" width="8.85546875" hidden="1" customWidth="1"/>
    <col min="51" max="52" width="9" hidden="1" customWidth="1"/>
    <col min="53" max="53" width="0.140625" hidden="1" customWidth="1"/>
    <col min="54" max="54" width="9" hidden="1" customWidth="1"/>
    <col min="58" max="58" width="17.5703125" customWidth="1"/>
  </cols>
  <sheetData>
    <row r="1" spans="1:61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3" t="s">
        <v>113</v>
      </c>
      <c r="AC1" s="357" t="s">
        <v>111</v>
      </c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3" t="s">
        <v>117</v>
      </c>
      <c r="BE1" s="357" t="s">
        <v>48</v>
      </c>
      <c r="BF1" s="357" t="s">
        <v>118</v>
      </c>
      <c r="BG1" s="353" t="s">
        <v>119</v>
      </c>
      <c r="BH1" s="353" t="s">
        <v>120</v>
      </c>
      <c r="BI1" s="353" t="s">
        <v>121</v>
      </c>
    </row>
    <row r="2" spans="1:61" s="4" customFormat="1" ht="33.75" customHeight="1">
      <c r="A2" s="8"/>
      <c r="B2" s="354" t="s">
        <v>0</v>
      </c>
      <c r="C2" s="354"/>
      <c r="D2" s="354"/>
      <c r="E2" s="354"/>
      <c r="F2" s="354"/>
      <c r="G2" s="219"/>
      <c r="H2" s="219"/>
      <c r="I2" s="72" t="s">
        <v>6</v>
      </c>
      <c r="J2" s="72"/>
      <c r="K2" s="72"/>
      <c r="L2" s="355" t="s">
        <v>110</v>
      </c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220" t="s">
        <v>18</v>
      </c>
      <c r="X2" s="354"/>
      <c r="Y2" s="354"/>
      <c r="Z2" s="354"/>
      <c r="AA2" s="219" t="s">
        <v>22</v>
      </c>
      <c r="AB2" s="353"/>
      <c r="AC2" s="354" t="s">
        <v>23</v>
      </c>
      <c r="AD2" s="354"/>
      <c r="AE2" s="354"/>
      <c r="AF2" s="354"/>
      <c r="AG2" s="354"/>
      <c r="AH2" s="354"/>
      <c r="AI2" s="354" t="s">
        <v>30</v>
      </c>
      <c r="AJ2" s="354"/>
      <c r="AK2" s="354"/>
      <c r="AL2" s="354"/>
      <c r="AM2" s="355" t="s">
        <v>34</v>
      </c>
      <c r="AN2" s="355"/>
      <c r="AO2" s="355"/>
      <c r="AP2" s="355"/>
      <c r="AQ2" s="222" t="s">
        <v>35</v>
      </c>
      <c r="AR2" s="219"/>
      <c r="AS2" s="72"/>
      <c r="AT2" s="221"/>
      <c r="AU2" s="354" t="s">
        <v>39</v>
      </c>
      <c r="AV2" s="354"/>
      <c r="AW2" s="354"/>
      <c r="AX2" s="354"/>
      <c r="AY2" s="354"/>
      <c r="AZ2" s="354"/>
      <c r="BA2" s="354"/>
      <c r="BB2" s="221"/>
      <c r="BC2" s="221"/>
      <c r="BD2" s="353"/>
      <c r="BE2" s="357"/>
      <c r="BF2" s="357"/>
      <c r="BG2" s="353"/>
      <c r="BH2" s="353"/>
      <c r="BI2" s="353"/>
    </row>
    <row r="3" spans="1:61" s="4" customFormat="1" ht="81.75" customHeight="1">
      <c r="A3" s="221"/>
      <c r="B3" s="222" t="s">
        <v>1</v>
      </c>
      <c r="C3" s="218" t="s">
        <v>2</v>
      </c>
      <c r="D3" s="218" t="s">
        <v>212</v>
      </c>
      <c r="E3" s="218" t="s">
        <v>4</v>
      </c>
      <c r="F3" s="218" t="s">
        <v>5</v>
      </c>
      <c r="G3" s="218" t="s">
        <v>213</v>
      </c>
      <c r="H3" s="218" t="s">
        <v>27</v>
      </c>
      <c r="I3" s="218" t="s">
        <v>7</v>
      </c>
      <c r="J3" s="218" t="s">
        <v>109</v>
      </c>
      <c r="K3" s="218" t="s">
        <v>108</v>
      </c>
      <c r="L3" s="222" t="s">
        <v>8</v>
      </c>
      <c r="M3" s="222" t="s">
        <v>9</v>
      </c>
      <c r="N3" s="222" t="s">
        <v>10</v>
      </c>
      <c r="O3" s="218" t="s">
        <v>11</v>
      </c>
      <c r="P3" s="218" t="s">
        <v>12</v>
      </c>
      <c r="Q3" s="218" t="s">
        <v>13</v>
      </c>
      <c r="R3" s="218" t="s">
        <v>180</v>
      </c>
      <c r="S3" s="218" t="s">
        <v>14</v>
      </c>
      <c r="T3" s="218" t="s">
        <v>15</v>
      </c>
      <c r="U3" s="218" t="s">
        <v>16</v>
      </c>
      <c r="V3" s="218" t="s">
        <v>17</v>
      </c>
      <c r="W3" s="218" t="s">
        <v>19</v>
      </c>
      <c r="X3" s="218" t="s">
        <v>214</v>
      </c>
      <c r="Y3" s="218" t="s">
        <v>215</v>
      </c>
      <c r="Z3" s="218" t="s">
        <v>21</v>
      </c>
      <c r="AA3" s="219"/>
      <c r="AB3" s="353"/>
      <c r="AC3" s="218" t="s">
        <v>24</v>
      </c>
      <c r="AD3" s="218" t="s">
        <v>216</v>
      </c>
      <c r="AE3" s="218" t="s">
        <v>26</v>
      </c>
      <c r="AF3" s="218" t="s">
        <v>21</v>
      </c>
      <c r="AG3" s="218" t="s">
        <v>27</v>
      </c>
      <c r="AH3" s="218" t="s">
        <v>28</v>
      </c>
      <c r="AI3" s="218" t="s">
        <v>104</v>
      </c>
      <c r="AJ3" s="218" t="s">
        <v>217</v>
      </c>
      <c r="AK3" s="218" t="s">
        <v>106</v>
      </c>
      <c r="AL3" s="218" t="s">
        <v>107</v>
      </c>
      <c r="AM3" s="218" t="s">
        <v>31</v>
      </c>
      <c r="AN3" s="218" t="s">
        <v>116</v>
      </c>
      <c r="AO3" s="218" t="s">
        <v>32</v>
      </c>
      <c r="AP3" s="222" t="s">
        <v>33</v>
      </c>
      <c r="AQ3" s="218" t="s">
        <v>36</v>
      </c>
      <c r="AR3" s="218" t="s">
        <v>115</v>
      </c>
      <c r="AS3" s="218" t="s">
        <v>37</v>
      </c>
      <c r="AT3" s="218" t="s">
        <v>149</v>
      </c>
      <c r="AU3" s="218" t="s">
        <v>40</v>
      </c>
      <c r="AV3" s="218" t="s">
        <v>150</v>
      </c>
      <c r="AW3" s="218" t="s">
        <v>45</v>
      </c>
      <c r="AX3" s="218" t="s">
        <v>41</v>
      </c>
      <c r="AY3" s="218" t="s">
        <v>42</v>
      </c>
      <c r="AZ3" s="218" t="s">
        <v>43</v>
      </c>
      <c r="BA3" s="218" t="s">
        <v>44</v>
      </c>
      <c r="BB3" s="218" t="s">
        <v>46</v>
      </c>
      <c r="BC3" s="218" t="s">
        <v>47</v>
      </c>
      <c r="BD3" s="353"/>
      <c r="BE3" s="357"/>
      <c r="BF3" s="357"/>
      <c r="BG3" s="353"/>
      <c r="BH3" s="353"/>
      <c r="BI3" s="353"/>
    </row>
    <row r="4" spans="1:61" s="176" customFormat="1" ht="25.35" customHeight="1">
      <c r="B4" s="177">
        <v>488.2</v>
      </c>
      <c r="C4" s="178">
        <f>B4*15%</f>
        <v>73.23</v>
      </c>
      <c r="D4" s="178">
        <f>B4*1%</f>
        <v>4.88</v>
      </c>
      <c r="E4" s="178">
        <f>B4*2%</f>
        <v>9.76</v>
      </c>
      <c r="F4" s="178">
        <f>B4*3%</f>
        <v>14.65</v>
      </c>
      <c r="G4" s="178">
        <f>B4*3%</f>
        <v>14.65</v>
      </c>
      <c r="H4" s="178">
        <f>B4*10%</f>
        <v>48.82</v>
      </c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8">
        <f>AA4*15%</f>
        <v>420</v>
      </c>
      <c r="X4" s="178">
        <f>AA4*1%</f>
        <v>28</v>
      </c>
      <c r="Y4" s="178">
        <f>AA4*10%</f>
        <v>280</v>
      </c>
      <c r="Z4" s="178">
        <f>AA4*3%</f>
        <v>84</v>
      </c>
      <c r="AA4" s="178">
        <v>2800</v>
      </c>
      <c r="AB4" s="178">
        <f>C4+D4+E4+F4+G4+H4+W4+X4+Y4+Z4</f>
        <v>977.99</v>
      </c>
      <c r="AC4" s="178">
        <f>B4*15%</f>
        <v>73.23</v>
      </c>
      <c r="AD4" s="178">
        <f>B4*1%</f>
        <v>4.88</v>
      </c>
      <c r="AE4" s="178">
        <f>B4*2%</f>
        <v>9.76</v>
      </c>
      <c r="AF4" s="178">
        <f>B4*3%</f>
        <v>14.65</v>
      </c>
      <c r="AG4" s="178">
        <f>B4*10%</f>
        <v>48.82</v>
      </c>
      <c r="AH4" s="178">
        <f>B4*3%</f>
        <v>14.65</v>
      </c>
      <c r="AI4" s="178">
        <f>AA4*15%</f>
        <v>420</v>
      </c>
      <c r="AJ4" s="178">
        <f>AA4*1%</f>
        <v>28</v>
      </c>
      <c r="AK4" s="178">
        <f>AA4*3%</f>
        <v>84</v>
      </c>
      <c r="AL4" s="178">
        <f>AA4*10%</f>
        <v>280</v>
      </c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8">
        <f>SUM(AC4:BC4)</f>
        <v>977.99</v>
      </c>
      <c r="BE4" s="178">
        <f>AVERAGE(AB4-BD4)</f>
        <v>0</v>
      </c>
      <c r="BF4" s="176" t="s">
        <v>218</v>
      </c>
      <c r="BH4" s="179" t="s">
        <v>413</v>
      </c>
    </row>
    <row r="5" spans="1:61" s="176" customFormat="1" ht="25.15" customHeight="1">
      <c r="B5" s="177">
        <v>282.95</v>
      </c>
      <c r="C5" s="178">
        <f t="shared" ref="C5:C13" si="0">B5*15%</f>
        <v>42.44</v>
      </c>
      <c r="D5" s="178">
        <f t="shared" ref="D5:D13" si="1">B5*1%</f>
        <v>2.83</v>
      </c>
      <c r="E5" s="178">
        <f t="shared" ref="E5:E13" si="2">B5*2%</f>
        <v>5.66</v>
      </c>
      <c r="F5" s="178">
        <f t="shared" ref="F5:F13" si="3">B5*3%</f>
        <v>8.49</v>
      </c>
      <c r="G5" s="178">
        <f t="shared" ref="G5:G13" si="4">B5*3%</f>
        <v>8.49</v>
      </c>
      <c r="H5" s="178">
        <f t="shared" ref="H5:H13" si="5">B5*10%</f>
        <v>28.3</v>
      </c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>
        <f t="shared" ref="W5:W13" si="6">AA5*15%</f>
        <v>161.32</v>
      </c>
      <c r="X5" s="178">
        <f t="shared" ref="X5:X13" si="7">AA5*1%</f>
        <v>10.75</v>
      </c>
      <c r="Y5" s="178">
        <f t="shared" ref="Y5:Y13" si="8">AA5*10%</f>
        <v>107.55</v>
      </c>
      <c r="Z5" s="178">
        <f t="shared" ref="Z5:Z13" si="9">AA5*3%</f>
        <v>32.26</v>
      </c>
      <c r="AA5" s="178">
        <v>1075.46</v>
      </c>
      <c r="AB5" s="178">
        <f t="shared" ref="AB5:AB13" si="10">C5+D5+E5+F5+G5+H5+W5+X5+Y5+Z5</f>
        <v>408.09</v>
      </c>
      <c r="AC5" s="178">
        <f t="shared" ref="AC5:AC13" si="11">B5*15%</f>
        <v>42.44</v>
      </c>
      <c r="AD5" s="178">
        <f t="shared" ref="AD5:AD13" si="12">B5*1%</f>
        <v>2.83</v>
      </c>
      <c r="AE5" s="178">
        <f t="shared" ref="AE5:AE13" si="13">B5*2%</f>
        <v>5.66</v>
      </c>
      <c r="AF5" s="178">
        <f t="shared" ref="AF5:AF13" si="14">B5*3%</f>
        <v>8.49</v>
      </c>
      <c r="AG5" s="178">
        <f t="shared" ref="AG5:AG13" si="15">B5*10%</f>
        <v>28.3</v>
      </c>
      <c r="AH5" s="178">
        <f t="shared" ref="AH5:AH13" si="16">B5*3%</f>
        <v>8.49</v>
      </c>
      <c r="AI5" s="178">
        <f t="shared" ref="AI5:AI9" si="17">AA5*15%</f>
        <v>161.32</v>
      </c>
      <c r="AJ5" s="178">
        <f t="shared" ref="AJ5:AJ13" si="18">AA5*1%</f>
        <v>10.75</v>
      </c>
      <c r="AK5" s="178">
        <f t="shared" ref="AK5:AK13" si="19">AA5*3%</f>
        <v>32.26</v>
      </c>
      <c r="AL5" s="178">
        <f t="shared" ref="AL5:AL13" si="20">AA5*10%</f>
        <v>107.55</v>
      </c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8">
        <f t="shared" ref="BD5:BD10" si="21">SUM(AC5:BC5)</f>
        <v>408.09</v>
      </c>
      <c r="BE5" s="178">
        <f t="shared" ref="BE5:BE13" si="22">AVERAGE(AB5-BD5)</f>
        <v>0</v>
      </c>
      <c r="BF5" s="176" t="s">
        <v>219</v>
      </c>
      <c r="BH5" s="179" t="s">
        <v>414</v>
      </c>
    </row>
    <row r="6" spans="1:61" s="176" customFormat="1" ht="25.15" customHeight="1">
      <c r="B6" s="177">
        <v>318.58</v>
      </c>
      <c r="C6" s="178">
        <f t="shared" si="0"/>
        <v>47.79</v>
      </c>
      <c r="D6" s="178">
        <f t="shared" si="1"/>
        <v>3.19</v>
      </c>
      <c r="E6" s="178">
        <f t="shared" si="2"/>
        <v>6.37</v>
      </c>
      <c r="F6" s="178">
        <f t="shared" si="3"/>
        <v>9.56</v>
      </c>
      <c r="G6" s="178">
        <f t="shared" si="4"/>
        <v>9.56</v>
      </c>
      <c r="H6" s="178">
        <f t="shared" si="5"/>
        <v>31.86</v>
      </c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8">
        <f t="shared" si="6"/>
        <v>152.55000000000001</v>
      </c>
      <c r="X6" s="178">
        <f t="shared" si="7"/>
        <v>10.17</v>
      </c>
      <c r="Y6" s="178">
        <f t="shared" si="8"/>
        <v>101.7</v>
      </c>
      <c r="Z6" s="178">
        <f t="shared" si="9"/>
        <v>30.51</v>
      </c>
      <c r="AA6" s="178">
        <v>1017.02</v>
      </c>
      <c r="AB6" s="178">
        <f t="shared" si="10"/>
        <v>403.26</v>
      </c>
      <c r="AC6" s="178">
        <f t="shared" si="11"/>
        <v>47.79</v>
      </c>
      <c r="AD6" s="178">
        <f t="shared" si="12"/>
        <v>3.19</v>
      </c>
      <c r="AE6" s="178">
        <f t="shared" si="13"/>
        <v>6.37</v>
      </c>
      <c r="AF6" s="178">
        <f t="shared" si="14"/>
        <v>9.56</v>
      </c>
      <c r="AG6" s="178">
        <f t="shared" si="15"/>
        <v>31.86</v>
      </c>
      <c r="AH6" s="178">
        <f t="shared" si="16"/>
        <v>9.56</v>
      </c>
      <c r="AI6" s="178">
        <f t="shared" si="17"/>
        <v>152.55000000000001</v>
      </c>
      <c r="AJ6" s="178">
        <f t="shared" si="18"/>
        <v>10.17</v>
      </c>
      <c r="AK6" s="178">
        <f t="shared" si="19"/>
        <v>30.51</v>
      </c>
      <c r="AL6" s="178">
        <f t="shared" si="20"/>
        <v>101.7</v>
      </c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8">
        <f t="shared" si="21"/>
        <v>403.26</v>
      </c>
      <c r="BE6" s="178">
        <f t="shared" si="22"/>
        <v>0</v>
      </c>
      <c r="BF6" s="176" t="s">
        <v>220</v>
      </c>
      <c r="BH6" s="180"/>
    </row>
    <row r="7" spans="1:61" s="176" customFormat="1" ht="25.15" customHeight="1">
      <c r="B7" s="177">
        <v>492.45</v>
      </c>
      <c r="C7" s="178">
        <f t="shared" si="0"/>
        <v>73.87</v>
      </c>
      <c r="D7" s="178">
        <f t="shared" si="1"/>
        <v>4.92</v>
      </c>
      <c r="E7" s="178">
        <f t="shared" si="2"/>
        <v>9.85</v>
      </c>
      <c r="F7" s="178">
        <f t="shared" si="3"/>
        <v>14.77</v>
      </c>
      <c r="G7" s="178">
        <f t="shared" si="4"/>
        <v>14.77</v>
      </c>
      <c r="H7" s="178">
        <f t="shared" si="5"/>
        <v>49.25</v>
      </c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8">
        <f t="shared" si="6"/>
        <v>420</v>
      </c>
      <c r="X7" s="178">
        <f>AA7*1%</f>
        <v>28</v>
      </c>
      <c r="Y7" s="178">
        <f t="shared" si="8"/>
        <v>280</v>
      </c>
      <c r="Z7" s="178">
        <f t="shared" si="9"/>
        <v>84</v>
      </c>
      <c r="AA7" s="178">
        <v>2800</v>
      </c>
      <c r="AB7" s="178">
        <f t="shared" si="10"/>
        <v>979.43</v>
      </c>
      <c r="AC7" s="178">
        <f t="shared" si="11"/>
        <v>73.87</v>
      </c>
      <c r="AD7" s="178">
        <f t="shared" si="12"/>
        <v>4.92</v>
      </c>
      <c r="AE7" s="178">
        <f t="shared" si="13"/>
        <v>9.85</v>
      </c>
      <c r="AF7" s="178">
        <f t="shared" si="14"/>
        <v>14.77</v>
      </c>
      <c r="AG7" s="178">
        <f t="shared" si="15"/>
        <v>49.25</v>
      </c>
      <c r="AH7" s="178">
        <f t="shared" si="16"/>
        <v>14.77</v>
      </c>
      <c r="AI7" s="178">
        <v>420</v>
      </c>
      <c r="AJ7" s="178">
        <v>28</v>
      </c>
      <c r="AK7" s="178">
        <v>84</v>
      </c>
      <c r="AL7" s="178">
        <v>280</v>
      </c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8">
        <f t="shared" si="21"/>
        <v>979.43</v>
      </c>
      <c r="BE7" s="178">
        <f t="shared" si="22"/>
        <v>0</v>
      </c>
      <c r="BF7" s="176" t="s">
        <v>221</v>
      </c>
      <c r="BH7" s="179" t="s">
        <v>415</v>
      </c>
    </row>
    <row r="8" spans="1:61" s="176" customFormat="1" ht="25.15" customHeight="1">
      <c r="B8" s="177">
        <v>318.95</v>
      </c>
      <c r="C8" s="178">
        <f t="shared" si="0"/>
        <v>47.84</v>
      </c>
      <c r="D8" s="178">
        <f t="shared" si="1"/>
        <v>3.19</v>
      </c>
      <c r="E8" s="178">
        <f t="shared" si="2"/>
        <v>6.38</v>
      </c>
      <c r="F8" s="178">
        <f t="shared" si="3"/>
        <v>9.57</v>
      </c>
      <c r="G8" s="178">
        <f t="shared" si="4"/>
        <v>9.57</v>
      </c>
      <c r="H8" s="178">
        <f t="shared" si="5"/>
        <v>31.9</v>
      </c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8">
        <f t="shared" si="6"/>
        <v>172.13</v>
      </c>
      <c r="X8" s="178">
        <f t="shared" si="7"/>
        <v>11.48</v>
      </c>
      <c r="Y8" s="178">
        <f t="shared" si="8"/>
        <v>114.76</v>
      </c>
      <c r="Z8" s="178">
        <f t="shared" si="9"/>
        <v>34.43</v>
      </c>
      <c r="AA8" s="178">
        <v>1147.56</v>
      </c>
      <c r="AB8" s="178">
        <f t="shared" si="10"/>
        <v>441.25</v>
      </c>
      <c r="AC8" s="178">
        <f t="shared" si="11"/>
        <v>47.84</v>
      </c>
      <c r="AD8" s="178">
        <f t="shared" si="12"/>
        <v>3.19</v>
      </c>
      <c r="AE8" s="178">
        <f t="shared" si="13"/>
        <v>6.38</v>
      </c>
      <c r="AF8" s="178">
        <f t="shared" si="14"/>
        <v>9.57</v>
      </c>
      <c r="AG8" s="178">
        <f t="shared" si="15"/>
        <v>31.9</v>
      </c>
      <c r="AH8" s="178">
        <f t="shared" si="16"/>
        <v>9.57</v>
      </c>
      <c r="AI8" s="178">
        <f t="shared" si="17"/>
        <v>172.13</v>
      </c>
      <c r="AJ8" s="178">
        <f t="shared" si="18"/>
        <v>11.48</v>
      </c>
      <c r="AK8" s="178">
        <f t="shared" si="19"/>
        <v>34.43</v>
      </c>
      <c r="AL8" s="178">
        <f t="shared" si="20"/>
        <v>114.76</v>
      </c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8">
        <f t="shared" si="21"/>
        <v>441.25</v>
      </c>
      <c r="BE8" s="178">
        <f t="shared" si="22"/>
        <v>0</v>
      </c>
      <c r="BF8" s="176" t="s">
        <v>223</v>
      </c>
      <c r="BH8" s="179" t="s">
        <v>416</v>
      </c>
    </row>
    <row r="9" spans="1:61" s="176" customFormat="1" ht="25.15" customHeight="1">
      <c r="B9" s="177">
        <v>318.58</v>
      </c>
      <c r="C9" s="178">
        <f t="shared" si="0"/>
        <v>47.79</v>
      </c>
      <c r="D9" s="178">
        <f t="shared" si="1"/>
        <v>3.19</v>
      </c>
      <c r="E9" s="178">
        <f t="shared" si="2"/>
        <v>6.37</v>
      </c>
      <c r="F9" s="178">
        <f t="shared" si="3"/>
        <v>9.56</v>
      </c>
      <c r="G9" s="178">
        <f t="shared" si="4"/>
        <v>9.56</v>
      </c>
      <c r="H9" s="178">
        <f t="shared" si="5"/>
        <v>31.86</v>
      </c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8">
        <f t="shared" si="6"/>
        <v>152.55000000000001</v>
      </c>
      <c r="X9" s="178">
        <f t="shared" si="7"/>
        <v>10.17</v>
      </c>
      <c r="Y9" s="178">
        <f t="shared" si="8"/>
        <v>101.7</v>
      </c>
      <c r="Z9" s="178">
        <f t="shared" si="9"/>
        <v>30.51</v>
      </c>
      <c r="AA9" s="178">
        <v>1017.01</v>
      </c>
      <c r="AB9" s="178">
        <f t="shared" si="10"/>
        <v>403.26</v>
      </c>
      <c r="AC9" s="178">
        <f t="shared" si="11"/>
        <v>47.79</v>
      </c>
      <c r="AD9" s="178">
        <f t="shared" si="12"/>
        <v>3.19</v>
      </c>
      <c r="AE9" s="178">
        <f t="shared" si="13"/>
        <v>6.37</v>
      </c>
      <c r="AF9" s="178">
        <f t="shared" si="14"/>
        <v>9.56</v>
      </c>
      <c r="AG9" s="178">
        <f t="shared" si="15"/>
        <v>31.86</v>
      </c>
      <c r="AH9" s="178">
        <f t="shared" si="16"/>
        <v>9.56</v>
      </c>
      <c r="AI9" s="178">
        <f t="shared" si="17"/>
        <v>152.55000000000001</v>
      </c>
      <c r="AJ9" s="178">
        <f t="shared" si="18"/>
        <v>10.17</v>
      </c>
      <c r="AK9" s="178">
        <f t="shared" si="19"/>
        <v>30.51</v>
      </c>
      <c r="AL9" s="178">
        <f t="shared" si="20"/>
        <v>101.7</v>
      </c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8">
        <f t="shared" si="21"/>
        <v>403.26</v>
      </c>
      <c r="BE9" s="178">
        <f t="shared" si="22"/>
        <v>0</v>
      </c>
      <c r="BF9" s="176" t="s">
        <v>224</v>
      </c>
      <c r="BH9" s="181" t="s">
        <v>418</v>
      </c>
    </row>
    <row r="10" spans="1:61" s="176" customFormat="1" ht="25.15" customHeight="1">
      <c r="B10" s="177">
        <v>322.47000000000003</v>
      </c>
      <c r="C10" s="178">
        <f t="shared" si="0"/>
        <v>48.37</v>
      </c>
      <c r="D10" s="178">
        <f t="shared" si="1"/>
        <v>3.22</v>
      </c>
      <c r="E10" s="178">
        <f t="shared" si="2"/>
        <v>6.45</v>
      </c>
      <c r="F10" s="178">
        <f t="shared" si="3"/>
        <v>9.67</v>
      </c>
      <c r="G10" s="178">
        <f t="shared" si="4"/>
        <v>9.67</v>
      </c>
      <c r="H10" s="178">
        <f t="shared" si="5"/>
        <v>32.25</v>
      </c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8">
        <f t="shared" si="6"/>
        <v>187.06</v>
      </c>
      <c r="X10" s="178">
        <f t="shared" si="7"/>
        <v>12.47</v>
      </c>
      <c r="Y10" s="178">
        <f t="shared" si="8"/>
        <v>124.71</v>
      </c>
      <c r="Z10" s="178">
        <f t="shared" si="9"/>
        <v>37.409999999999997</v>
      </c>
      <c r="AA10" s="178">
        <v>1247.05</v>
      </c>
      <c r="AB10" s="178">
        <f t="shared" si="10"/>
        <v>471.28</v>
      </c>
      <c r="AC10" s="178">
        <f t="shared" si="11"/>
        <v>48.37</v>
      </c>
      <c r="AD10" s="178">
        <f t="shared" si="12"/>
        <v>3.22</v>
      </c>
      <c r="AE10" s="178">
        <f t="shared" si="13"/>
        <v>6.45</v>
      </c>
      <c r="AF10" s="178">
        <f t="shared" si="14"/>
        <v>9.67</v>
      </c>
      <c r="AG10" s="178">
        <f t="shared" si="15"/>
        <v>32.25</v>
      </c>
      <c r="AH10" s="178">
        <f t="shared" si="16"/>
        <v>9.67</v>
      </c>
      <c r="AI10" s="178">
        <f>AA10*15%</f>
        <v>187.06</v>
      </c>
      <c r="AJ10" s="178">
        <f t="shared" si="18"/>
        <v>12.47</v>
      </c>
      <c r="AK10" s="178">
        <f t="shared" si="19"/>
        <v>37.409999999999997</v>
      </c>
      <c r="AL10" s="178">
        <f t="shared" si="20"/>
        <v>124.71</v>
      </c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8">
        <f t="shared" si="21"/>
        <v>471.28</v>
      </c>
      <c r="BE10" s="178">
        <f t="shared" si="22"/>
        <v>0</v>
      </c>
      <c r="BF10" s="176" t="s">
        <v>226</v>
      </c>
      <c r="BH10" s="180"/>
    </row>
    <row r="11" spans="1:61" s="176" customFormat="1" ht="25.15" customHeight="1">
      <c r="B11" s="177">
        <v>326.33999999999997</v>
      </c>
      <c r="C11" s="178">
        <f t="shared" si="0"/>
        <v>48.95</v>
      </c>
      <c r="D11" s="178">
        <f t="shared" si="1"/>
        <v>3.26</v>
      </c>
      <c r="E11" s="178">
        <f t="shared" si="2"/>
        <v>6.53</v>
      </c>
      <c r="F11" s="178">
        <f t="shared" si="3"/>
        <v>9.7899999999999991</v>
      </c>
      <c r="G11" s="178">
        <f t="shared" si="4"/>
        <v>9.7899999999999991</v>
      </c>
      <c r="H11" s="178">
        <f t="shared" si="5"/>
        <v>32.630000000000003</v>
      </c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8">
        <f t="shared" si="6"/>
        <v>175.7</v>
      </c>
      <c r="X11" s="178">
        <f t="shared" si="7"/>
        <v>11.71</v>
      </c>
      <c r="Y11" s="178">
        <f t="shared" si="8"/>
        <v>117.13</v>
      </c>
      <c r="Z11" s="178">
        <f t="shared" si="9"/>
        <v>35.14</v>
      </c>
      <c r="AA11" s="178">
        <v>1171.31</v>
      </c>
      <c r="AB11" s="178">
        <f t="shared" si="10"/>
        <v>450.63</v>
      </c>
      <c r="AC11" s="178">
        <f t="shared" si="11"/>
        <v>48.95</v>
      </c>
      <c r="AD11" s="178">
        <f t="shared" si="12"/>
        <v>3.26</v>
      </c>
      <c r="AE11" s="178">
        <f t="shared" si="13"/>
        <v>6.53</v>
      </c>
      <c r="AF11" s="178">
        <f t="shared" si="14"/>
        <v>9.7899999999999991</v>
      </c>
      <c r="AG11" s="178">
        <f t="shared" si="15"/>
        <v>32.630000000000003</v>
      </c>
      <c r="AH11" s="178">
        <f t="shared" si="16"/>
        <v>9.7899999999999991</v>
      </c>
      <c r="AI11" s="178">
        <f>AA11*15%</f>
        <v>175.7</v>
      </c>
      <c r="AJ11" s="178">
        <f t="shared" si="18"/>
        <v>11.71</v>
      </c>
      <c r="AK11" s="178">
        <f t="shared" si="19"/>
        <v>35.14</v>
      </c>
      <c r="AL11" s="178">
        <f t="shared" si="20"/>
        <v>117.13</v>
      </c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8">
        <f t="shared" ref="BD11:BD13" si="23">SUM(AC11:BC11)</f>
        <v>450.63</v>
      </c>
      <c r="BE11" s="178">
        <f t="shared" si="22"/>
        <v>0</v>
      </c>
      <c r="BF11" s="176" t="s">
        <v>277</v>
      </c>
      <c r="BH11" s="179" t="s">
        <v>419</v>
      </c>
    </row>
    <row r="12" spans="1:61" s="176" customFormat="1" ht="25.15" customHeight="1">
      <c r="B12" s="177">
        <v>318.57</v>
      </c>
      <c r="C12" s="178">
        <f t="shared" si="0"/>
        <v>47.79</v>
      </c>
      <c r="D12" s="178">
        <f t="shared" si="1"/>
        <v>3.19</v>
      </c>
      <c r="E12" s="178">
        <f t="shared" si="2"/>
        <v>6.37</v>
      </c>
      <c r="F12" s="178">
        <f t="shared" si="3"/>
        <v>9.56</v>
      </c>
      <c r="G12" s="178">
        <f t="shared" si="4"/>
        <v>9.56</v>
      </c>
      <c r="H12" s="178">
        <f t="shared" si="5"/>
        <v>31.86</v>
      </c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8">
        <f t="shared" si="6"/>
        <v>142.38</v>
      </c>
      <c r="X12" s="178">
        <f t="shared" si="7"/>
        <v>9.49</v>
      </c>
      <c r="Y12" s="178">
        <f t="shared" si="8"/>
        <v>94.92</v>
      </c>
      <c r="Z12" s="178">
        <f t="shared" si="9"/>
        <v>28.48</v>
      </c>
      <c r="AA12" s="178">
        <v>949.23</v>
      </c>
      <c r="AB12" s="178">
        <f t="shared" si="10"/>
        <v>383.6</v>
      </c>
      <c r="AC12" s="178">
        <f t="shared" si="11"/>
        <v>47.79</v>
      </c>
      <c r="AD12" s="178">
        <f t="shared" si="12"/>
        <v>3.19</v>
      </c>
      <c r="AE12" s="178">
        <f t="shared" si="13"/>
        <v>6.37</v>
      </c>
      <c r="AF12" s="178">
        <f t="shared" si="14"/>
        <v>9.56</v>
      </c>
      <c r="AG12" s="178">
        <f t="shared" si="15"/>
        <v>31.86</v>
      </c>
      <c r="AH12" s="178">
        <f t="shared" si="16"/>
        <v>9.56</v>
      </c>
      <c r="AI12" s="178">
        <f>AA12*15%</f>
        <v>142.38</v>
      </c>
      <c r="AJ12" s="178">
        <f t="shared" si="18"/>
        <v>9.49</v>
      </c>
      <c r="AK12" s="178">
        <f t="shared" si="19"/>
        <v>28.48</v>
      </c>
      <c r="AL12" s="178">
        <f t="shared" si="20"/>
        <v>94.92</v>
      </c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8">
        <f t="shared" si="23"/>
        <v>383.6</v>
      </c>
      <c r="BE12" s="178">
        <f t="shared" si="22"/>
        <v>0</v>
      </c>
      <c r="BF12" s="176" t="s">
        <v>278</v>
      </c>
      <c r="BH12" s="180"/>
    </row>
    <row r="13" spans="1:61" s="176" customFormat="1" ht="25.15" customHeight="1">
      <c r="B13" s="177">
        <v>327.64</v>
      </c>
      <c r="C13" s="178">
        <f t="shared" si="0"/>
        <v>49.15</v>
      </c>
      <c r="D13" s="178">
        <f t="shared" si="1"/>
        <v>3.28</v>
      </c>
      <c r="E13" s="178">
        <f t="shared" si="2"/>
        <v>6.55</v>
      </c>
      <c r="F13" s="178">
        <f t="shared" si="3"/>
        <v>9.83</v>
      </c>
      <c r="G13" s="178">
        <f t="shared" si="4"/>
        <v>9.83</v>
      </c>
      <c r="H13" s="178">
        <f t="shared" si="5"/>
        <v>32.76</v>
      </c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8">
        <f t="shared" si="6"/>
        <v>177.25</v>
      </c>
      <c r="X13" s="178">
        <f t="shared" si="7"/>
        <v>11.82</v>
      </c>
      <c r="Y13" s="178">
        <f t="shared" si="8"/>
        <v>118.17</v>
      </c>
      <c r="Z13" s="178">
        <f t="shared" si="9"/>
        <v>35.450000000000003</v>
      </c>
      <c r="AA13" s="178">
        <v>1181.6500000000001</v>
      </c>
      <c r="AB13" s="178">
        <f t="shared" si="10"/>
        <v>454.09</v>
      </c>
      <c r="AC13" s="178">
        <f t="shared" si="11"/>
        <v>49.15</v>
      </c>
      <c r="AD13" s="178">
        <f t="shared" si="12"/>
        <v>3.28</v>
      </c>
      <c r="AE13" s="178">
        <f t="shared" si="13"/>
        <v>6.55</v>
      </c>
      <c r="AF13" s="178">
        <f t="shared" si="14"/>
        <v>9.83</v>
      </c>
      <c r="AG13" s="178">
        <f t="shared" si="15"/>
        <v>32.76</v>
      </c>
      <c r="AH13" s="178">
        <f t="shared" si="16"/>
        <v>9.83</v>
      </c>
      <c r="AI13" s="178">
        <f>AA13*15%</f>
        <v>177.25</v>
      </c>
      <c r="AJ13" s="178">
        <f t="shared" si="18"/>
        <v>11.82</v>
      </c>
      <c r="AK13" s="178">
        <f t="shared" si="19"/>
        <v>35.450000000000003</v>
      </c>
      <c r="AL13" s="178">
        <f t="shared" si="20"/>
        <v>118.17</v>
      </c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8">
        <f t="shared" si="23"/>
        <v>454.09</v>
      </c>
      <c r="BE13" s="178">
        <f t="shared" si="22"/>
        <v>0</v>
      </c>
      <c r="BF13" s="176" t="s">
        <v>279</v>
      </c>
      <c r="BH13" s="180"/>
    </row>
    <row r="14" spans="1:61" s="182" customFormat="1" ht="25.15" customHeight="1">
      <c r="B14" s="183">
        <f>SUM(B4:B13)</f>
        <v>3514.73</v>
      </c>
      <c r="C14" s="183">
        <f t="shared" ref="C14:BE14" si="24">SUM(C4:C13)</f>
        <v>527.22</v>
      </c>
      <c r="D14" s="183">
        <f t="shared" si="24"/>
        <v>35.15</v>
      </c>
      <c r="E14" s="183">
        <f t="shared" si="24"/>
        <v>70.290000000000006</v>
      </c>
      <c r="F14" s="183">
        <f t="shared" si="24"/>
        <v>105.45</v>
      </c>
      <c r="G14" s="183">
        <f t="shared" si="24"/>
        <v>105.45</v>
      </c>
      <c r="H14" s="183">
        <f t="shared" si="24"/>
        <v>351.49</v>
      </c>
      <c r="I14" s="183">
        <f t="shared" si="24"/>
        <v>0</v>
      </c>
      <c r="J14" s="183">
        <f t="shared" si="24"/>
        <v>0</v>
      </c>
      <c r="K14" s="183">
        <f t="shared" si="24"/>
        <v>0</v>
      </c>
      <c r="L14" s="183">
        <f t="shared" si="24"/>
        <v>0</v>
      </c>
      <c r="M14" s="183">
        <f t="shared" si="24"/>
        <v>0</v>
      </c>
      <c r="N14" s="183">
        <f t="shared" si="24"/>
        <v>0</v>
      </c>
      <c r="O14" s="183">
        <f t="shared" si="24"/>
        <v>0</v>
      </c>
      <c r="P14" s="183">
        <f t="shared" si="24"/>
        <v>0</v>
      </c>
      <c r="Q14" s="183">
        <f t="shared" si="24"/>
        <v>0</v>
      </c>
      <c r="R14" s="183">
        <f t="shared" si="24"/>
        <v>0</v>
      </c>
      <c r="S14" s="183">
        <f t="shared" si="24"/>
        <v>0</v>
      </c>
      <c r="T14" s="183">
        <f t="shared" si="24"/>
        <v>0</v>
      </c>
      <c r="U14" s="183">
        <f t="shared" si="24"/>
        <v>0</v>
      </c>
      <c r="V14" s="183">
        <f t="shared" si="24"/>
        <v>0</v>
      </c>
      <c r="W14" s="183">
        <f t="shared" si="24"/>
        <v>2160.94</v>
      </c>
      <c r="X14" s="183">
        <f t="shared" si="24"/>
        <v>144.06</v>
      </c>
      <c r="Y14" s="183">
        <f t="shared" si="24"/>
        <v>1440.64</v>
      </c>
      <c r="Z14" s="183">
        <f t="shared" si="24"/>
        <v>432.19</v>
      </c>
      <c r="AA14" s="183">
        <f t="shared" si="24"/>
        <v>14406.29</v>
      </c>
      <c r="AB14" s="183">
        <f t="shared" si="24"/>
        <v>5372.88</v>
      </c>
      <c r="AC14" s="183">
        <f t="shared" si="24"/>
        <v>527.22</v>
      </c>
      <c r="AD14" s="183">
        <f t="shared" si="24"/>
        <v>35.15</v>
      </c>
      <c r="AE14" s="183">
        <f t="shared" si="24"/>
        <v>70.290000000000006</v>
      </c>
      <c r="AF14" s="183">
        <f t="shared" si="24"/>
        <v>105.45</v>
      </c>
      <c r="AG14" s="183">
        <f t="shared" si="24"/>
        <v>351.49</v>
      </c>
      <c r="AH14" s="183">
        <f t="shared" si="24"/>
        <v>105.45</v>
      </c>
      <c r="AI14" s="183">
        <f t="shared" si="24"/>
        <v>2160.94</v>
      </c>
      <c r="AJ14" s="183">
        <f t="shared" si="24"/>
        <v>144.06</v>
      </c>
      <c r="AK14" s="183">
        <f t="shared" si="24"/>
        <v>432.19</v>
      </c>
      <c r="AL14" s="183">
        <f t="shared" si="24"/>
        <v>1440.64</v>
      </c>
      <c r="AM14" s="183">
        <f t="shared" si="24"/>
        <v>0</v>
      </c>
      <c r="AN14" s="183">
        <f t="shared" si="24"/>
        <v>0</v>
      </c>
      <c r="AO14" s="183">
        <f t="shared" si="24"/>
        <v>0</v>
      </c>
      <c r="AP14" s="183">
        <f t="shared" si="24"/>
        <v>0</v>
      </c>
      <c r="AQ14" s="183">
        <f t="shared" si="24"/>
        <v>0</v>
      </c>
      <c r="AR14" s="183">
        <f t="shared" si="24"/>
        <v>0</v>
      </c>
      <c r="AS14" s="183">
        <f t="shared" si="24"/>
        <v>0</v>
      </c>
      <c r="AT14" s="183">
        <f t="shared" si="24"/>
        <v>0</v>
      </c>
      <c r="AU14" s="183">
        <f t="shared" si="24"/>
        <v>0</v>
      </c>
      <c r="AV14" s="183">
        <f t="shared" si="24"/>
        <v>0</v>
      </c>
      <c r="AW14" s="183">
        <f t="shared" si="24"/>
        <v>0</v>
      </c>
      <c r="AX14" s="183">
        <f t="shared" si="24"/>
        <v>0</v>
      </c>
      <c r="AY14" s="183">
        <f t="shared" si="24"/>
        <v>0</v>
      </c>
      <c r="AZ14" s="183">
        <f t="shared" si="24"/>
        <v>0</v>
      </c>
      <c r="BA14" s="183">
        <f t="shared" si="24"/>
        <v>0</v>
      </c>
      <c r="BB14" s="183">
        <f t="shared" si="24"/>
        <v>0</v>
      </c>
      <c r="BC14" s="183">
        <f t="shared" si="24"/>
        <v>0</v>
      </c>
      <c r="BD14" s="183">
        <f t="shared" si="24"/>
        <v>5372.88</v>
      </c>
      <c r="BE14" s="183">
        <f t="shared" si="24"/>
        <v>0</v>
      </c>
    </row>
  </sheetData>
  <mergeCells count="17">
    <mergeCell ref="BF1:BF3"/>
    <mergeCell ref="BG1:BG3"/>
    <mergeCell ref="BH1:BH3"/>
    <mergeCell ref="BI1:BI3"/>
    <mergeCell ref="BD1:BD3"/>
    <mergeCell ref="BE1:BE3"/>
    <mergeCell ref="AM2:AP2"/>
    <mergeCell ref="B1:V1"/>
    <mergeCell ref="W1:AA1"/>
    <mergeCell ref="AB1:AB3"/>
    <mergeCell ref="AC1:BC1"/>
    <mergeCell ref="B2:F2"/>
    <mergeCell ref="L2:V2"/>
    <mergeCell ref="X2:Z2"/>
    <mergeCell ref="AC2:AH2"/>
    <mergeCell ref="AI2:AL2"/>
    <mergeCell ref="AU2:BA2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90"/>
  <sheetViews>
    <sheetView rightToLeft="1" workbookViewId="0">
      <pane xSplit="23" ySplit="4" topLeftCell="AJ5" activePane="bottomRight" state="frozen"/>
      <selection pane="topRight" activeCell="X1" sqref="X1"/>
      <selection pane="bottomLeft" activeCell="A5" sqref="A5"/>
      <selection pane="bottomRight" activeCell="AK83" sqref="AK83"/>
    </sheetView>
  </sheetViews>
  <sheetFormatPr defaultColWidth="9" defaultRowHeight="15"/>
  <cols>
    <col min="1" max="1" width="0.42578125" style="15" customWidth="1"/>
    <col min="2" max="2" width="8.140625" style="15" customWidth="1"/>
    <col min="3" max="3" width="7.42578125" style="15" customWidth="1"/>
    <col min="4" max="4" width="6.42578125" style="15" customWidth="1"/>
    <col min="5" max="6" width="6.140625" style="15" customWidth="1"/>
    <col min="7" max="7" width="8.42578125" style="15" customWidth="1"/>
    <col min="8" max="8" width="7.140625" style="15" customWidth="1"/>
    <col min="9" max="9" width="8.140625" style="15" customWidth="1"/>
    <col min="10" max="11" width="7.42578125" style="15" customWidth="1"/>
    <col min="12" max="12" width="6.140625" style="49" customWidth="1"/>
    <col min="13" max="13" width="5.42578125" style="15" customWidth="1"/>
    <col min="14" max="14" width="5.140625" style="15" customWidth="1"/>
    <col min="15" max="15" width="5.140625" style="15" hidden="1" customWidth="1"/>
    <col min="16" max="16" width="4.7109375" style="15" hidden="1" customWidth="1"/>
    <col min="17" max="17" width="5.140625" style="15" customWidth="1"/>
    <col min="18" max="18" width="5.42578125" style="15" hidden="1" customWidth="1"/>
    <col min="19" max="19" width="4.42578125" style="15" hidden="1" customWidth="1"/>
    <col min="20" max="20" width="7.140625" style="15" customWidth="1"/>
    <col min="21" max="21" width="6.42578125" style="15" customWidth="1"/>
    <col min="22" max="22" width="7.42578125" style="15" customWidth="1"/>
    <col min="23" max="24" width="8.140625" style="15" customWidth="1"/>
    <col min="25" max="25" width="7.140625" style="15" customWidth="1"/>
    <col min="26" max="26" width="6.42578125" style="15" customWidth="1"/>
    <col min="27" max="27" width="7.140625" style="15" customWidth="1"/>
    <col min="28" max="28" width="6.7109375" style="15" customWidth="1"/>
    <col min="29" max="29" width="7.42578125" style="15" customWidth="1"/>
    <col min="30" max="30" width="6.140625" style="15" customWidth="1"/>
    <col min="31" max="31" width="6.85546875" style="17" customWidth="1"/>
    <col min="32" max="32" width="7.140625" style="15" customWidth="1"/>
    <col min="33" max="33" width="6.5703125" style="15" customWidth="1"/>
    <col min="34" max="34" width="7.5703125" style="15" customWidth="1"/>
    <col min="35" max="35" width="7.42578125" style="15" customWidth="1"/>
    <col min="36" max="36" width="6.5703125" style="15" customWidth="1"/>
    <col min="37" max="37" width="6.140625" style="15" customWidth="1"/>
    <col min="38" max="38" width="4.7109375" style="15" hidden="1" customWidth="1"/>
    <col min="39" max="39" width="5.140625" style="15" customWidth="1"/>
    <col min="40" max="40" width="4.5703125" style="15" customWidth="1"/>
    <col min="41" max="41" width="5.85546875" style="15" customWidth="1"/>
    <col min="42" max="42" width="4.7109375" style="15" hidden="1" customWidth="1"/>
    <col min="43" max="43" width="6.5703125" style="15" customWidth="1"/>
    <col min="44" max="44" width="6.42578125" style="15" customWidth="1"/>
    <col min="45" max="46" width="4.42578125" style="15" hidden="1" customWidth="1"/>
    <col min="47" max="47" width="4.7109375" style="15" customWidth="1"/>
    <col min="48" max="48" width="4.42578125" style="15" customWidth="1"/>
    <col min="49" max="49" width="6.140625" style="15" customWidth="1"/>
    <col min="50" max="50" width="5.5703125" style="15" customWidth="1"/>
    <col min="51" max="51" width="5.140625" style="15" customWidth="1"/>
    <col min="52" max="52" width="5.85546875" style="15" customWidth="1"/>
    <col min="53" max="53" width="4.42578125" style="15" customWidth="1"/>
    <col min="54" max="54" width="4.5703125" style="15" customWidth="1"/>
    <col min="55" max="55" width="4.42578125" style="15" customWidth="1"/>
    <col min="56" max="57" width="8.42578125" style="15" customWidth="1"/>
    <col min="58" max="58" width="24.85546875" style="15" customWidth="1"/>
    <col min="59" max="59" width="6.140625" style="15" customWidth="1"/>
    <col min="60" max="60" width="6" style="15" customWidth="1"/>
    <col min="61" max="61" width="7.42578125" style="15" customWidth="1"/>
    <col min="62" max="16384" width="9" style="15"/>
  </cols>
  <sheetData>
    <row r="1" spans="1:61" ht="15.75" thickBot="1">
      <c r="P1" s="16"/>
      <c r="BG1" s="16"/>
    </row>
    <row r="2" spans="1:61" s="21" customFormat="1" ht="15.75" thickTop="1">
      <c r="A2" s="38" t="s">
        <v>112</v>
      </c>
      <c r="B2" s="369" t="s">
        <v>114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  <c r="W2" s="370"/>
      <c r="X2" s="360" t="s">
        <v>113</v>
      </c>
      <c r="Y2" s="371" t="s">
        <v>111</v>
      </c>
      <c r="Z2" s="372"/>
      <c r="AA2" s="372"/>
      <c r="AB2" s="372"/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2"/>
      <c r="AO2" s="372"/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2"/>
      <c r="BB2" s="372"/>
      <c r="BC2" s="373"/>
      <c r="BD2" s="363" t="s">
        <v>117</v>
      </c>
      <c r="BE2" s="365" t="s">
        <v>48</v>
      </c>
      <c r="BF2" s="367" t="s">
        <v>118</v>
      </c>
      <c r="BG2" s="360" t="s">
        <v>119</v>
      </c>
      <c r="BH2" s="360" t="s">
        <v>120</v>
      </c>
      <c r="BI2" s="360" t="s">
        <v>121</v>
      </c>
    </row>
    <row r="3" spans="1:61" ht="33.75" customHeight="1">
      <c r="A3" s="18"/>
      <c r="B3" s="374" t="s">
        <v>0</v>
      </c>
      <c r="C3" s="374"/>
      <c r="D3" s="374"/>
      <c r="E3" s="374"/>
      <c r="F3" s="374"/>
      <c r="G3" s="34" t="s">
        <v>6</v>
      </c>
      <c r="H3" s="35"/>
      <c r="I3" s="35"/>
      <c r="J3" s="375" t="s">
        <v>110</v>
      </c>
      <c r="K3" s="375"/>
      <c r="L3" s="375"/>
      <c r="M3" s="375"/>
      <c r="N3" s="375"/>
      <c r="O3" s="375"/>
      <c r="P3" s="375"/>
      <c r="Q3" s="375"/>
      <c r="R3" s="375"/>
      <c r="S3" s="376"/>
      <c r="T3" s="377" t="s">
        <v>18</v>
      </c>
      <c r="U3" s="378"/>
      <c r="V3" s="379"/>
      <c r="W3" s="36" t="s">
        <v>22</v>
      </c>
      <c r="X3" s="361"/>
      <c r="Y3" s="374" t="s">
        <v>23</v>
      </c>
      <c r="Z3" s="374"/>
      <c r="AA3" s="374"/>
      <c r="AB3" s="374"/>
      <c r="AC3" s="374"/>
      <c r="AD3" s="374"/>
      <c r="AE3" s="374"/>
      <c r="AF3" s="374" t="s">
        <v>30</v>
      </c>
      <c r="AG3" s="374"/>
      <c r="AH3" s="374"/>
      <c r="AI3" s="374"/>
      <c r="AJ3" s="374"/>
      <c r="AK3" s="380" t="s">
        <v>34</v>
      </c>
      <c r="AL3" s="381"/>
      <c r="AM3" s="381"/>
      <c r="AN3" s="381"/>
      <c r="AO3" s="54" t="s">
        <v>35</v>
      </c>
      <c r="AP3" s="55"/>
      <c r="AQ3" s="37"/>
      <c r="AR3" s="35"/>
      <c r="AS3" s="377" t="s">
        <v>38</v>
      </c>
      <c r="AT3" s="382"/>
      <c r="AU3" s="374" t="s">
        <v>39</v>
      </c>
      <c r="AV3" s="374"/>
      <c r="AW3" s="374"/>
      <c r="AX3" s="374"/>
      <c r="AY3" s="374"/>
      <c r="AZ3" s="374"/>
      <c r="BA3" s="374"/>
      <c r="BB3" s="36"/>
      <c r="BC3" s="36"/>
      <c r="BD3" s="364"/>
      <c r="BE3" s="366"/>
      <c r="BF3" s="368"/>
      <c r="BG3" s="361"/>
      <c r="BH3" s="361"/>
      <c r="BI3" s="361"/>
    </row>
    <row r="4" spans="1:61" s="43" customFormat="1" ht="51.75" customHeight="1" thickBot="1">
      <c r="A4" s="39"/>
      <c r="B4" s="40" t="s">
        <v>1</v>
      </c>
      <c r="C4" s="41" t="s">
        <v>2</v>
      </c>
      <c r="D4" s="41" t="s">
        <v>3</v>
      </c>
      <c r="E4" s="41" t="s">
        <v>4</v>
      </c>
      <c r="F4" s="41" t="s">
        <v>5</v>
      </c>
      <c r="G4" s="41" t="s">
        <v>7</v>
      </c>
      <c r="H4" s="41" t="s">
        <v>109</v>
      </c>
      <c r="I4" s="41" t="s">
        <v>108</v>
      </c>
      <c r="J4" s="40" t="s">
        <v>8</v>
      </c>
      <c r="K4" s="40" t="s">
        <v>9</v>
      </c>
      <c r="L4" s="40" t="s">
        <v>10</v>
      </c>
      <c r="M4" s="41" t="s">
        <v>11</v>
      </c>
      <c r="N4" s="41" t="s">
        <v>12</v>
      </c>
      <c r="O4" s="41" t="s">
        <v>13</v>
      </c>
      <c r="P4" s="41" t="s">
        <v>14</v>
      </c>
      <c r="Q4" s="41" t="s">
        <v>15</v>
      </c>
      <c r="R4" s="41" t="s">
        <v>16</v>
      </c>
      <c r="S4" s="41" t="s">
        <v>17</v>
      </c>
      <c r="T4" s="41" t="s">
        <v>165</v>
      </c>
      <c r="U4" s="41" t="s">
        <v>20</v>
      </c>
      <c r="V4" s="41" t="s">
        <v>21</v>
      </c>
      <c r="W4" s="39"/>
      <c r="X4" s="362"/>
      <c r="Y4" s="41" t="s">
        <v>24</v>
      </c>
      <c r="Z4" s="41" t="s">
        <v>25</v>
      </c>
      <c r="AA4" s="41" t="s">
        <v>26</v>
      </c>
      <c r="AB4" s="41" t="s">
        <v>21</v>
      </c>
      <c r="AC4" s="41" t="s">
        <v>27</v>
      </c>
      <c r="AD4" s="41" t="s">
        <v>28</v>
      </c>
      <c r="AE4" s="41" t="s">
        <v>168</v>
      </c>
      <c r="AF4" s="41" t="s">
        <v>104</v>
      </c>
      <c r="AG4" s="41" t="s">
        <v>105</v>
      </c>
      <c r="AH4" s="41" t="s">
        <v>106</v>
      </c>
      <c r="AI4" s="41" t="s">
        <v>107</v>
      </c>
      <c r="AJ4" s="41" t="s">
        <v>3</v>
      </c>
      <c r="AK4" s="41" t="s">
        <v>31</v>
      </c>
      <c r="AL4" s="41" t="s">
        <v>116</v>
      </c>
      <c r="AM4" s="41" t="s">
        <v>32</v>
      </c>
      <c r="AN4" s="40" t="s">
        <v>167</v>
      </c>
      <c r="AO4" s="40" t="s">
        <v>36</v>
      </c>
      <c r="AP4" s="39"/>
      <c r="AQ4" s="41" t="s">
        <v>166</v>
      </c>
      <c r="AR4" s="41" t="s">
        <v>37</v>
      </c>
      <c r="AS4" s="42"/>
      <c r="AT4" s="44" t="s">
        <v>149</v>
      </c>
      <c r="AU4" s="41" t="s">
        <v>40</v>
      </c>
      <c r="AV4" s="41" t="s">
        <v>150</v>
      </c>
      <c r="AW4" s="41" t="s">
        <v>45</v>
      </c>
      <c r="AX4" s="41" t="s">
        <v>41</v>
      </c>
      <c r="AY4" s="41" t="s">
        <v>42</v>
      </c>
      <c r="AZ4" s="41" t="s">
        <v>43</v>
      </c>
      <c r="BA4" s="41" t="s">
        <v>44</v>
      </c>
      <c r="BB4" s="41" t="s">
        <v>46</v>
      </c>
      <c r="BC4" s="41" t="s">
        <v>47</v>
      </c>
      <c r="BD4" s="364"/>
      <c r="BE4" s="366"/>
      <c r="BF4" s="368"/>
      <c r="BG4" s="362"/>
      <c r="BH4" s="362"/>
      <c r="BI4" s="362"/>
    </row>
    <row r="5" spans="1:61" s="22" customFormat="1" ht="20.100000000000001" customHeight="1" thickTop="1">
      <c r="B5" s="26">
        <v>1050.9000000000001</v>
      </c>
      <c r="C5" s="32">
        <f>B5*15%</f>
        <v>157.63999999999999</v>
      </c>
      <c r="D5" s="32">
        <f>B5*1%</f>
        <v>10.51</v>
      </c>
      <c r="E5" s="32">
        <f>B5*2%</f>
        <v>21.02</v>
      </c>
      <c r="F5" s="32">
        <f>B5*3%</f>
        <v>31.53</v>
      </c>
      <c r="G5" s="32">
        <v>2814.09</v>
      </c>
      <c r="H5" s="32">
        <v>144.22</v>
      </c>
      <c r="I5" s="32">
        <f>SUM(J5:Q5)</f>
        <v>833.4</v>
      </c>
      <c r="J5" s="32">
        <v>496.7</v>
      </c>
      <c r="K5" s="32">
        <v>310.7</v>
      </c>
      <c r="L5" s="50">
        <v>15</v>
      </c>
      <c r="M5" s="32">
        <v>11</v>
      </c>
      <c r="N5" s="32"/>
      <c r="O5" s="32"/>
      <c r="P5" s="32"/>
      <c r="Q5" s="32"/>
      <c r="R5" s="32"/>
      <c r="S5" s="32"/>
      <c r="T5" s="32">
        <f>W5*15%</f>
        <v>364.5</v>
      </c>
      <c r="U5" s="32">
        <f>W5*1%</f>
        <v>24.3</v>
      </c>
      <c r="V5" s="32">
        <f>W5*3%</f>
        <v>72.900000000000006</v>
      </c>
      <c r="W5" s="32">
        <v>2430</v>
      </c>
      <c r="X5" s="32">
        <f>C5+D5+E5+F5+G5+H5+I5+T5+U5+V5</f>
        <v>4474.1099999999997</v>
      </c>
      <c r="Y5" s="32">
        <f>B5*15%</f>
        <v>157.63999999999999</v>
      </c>
      <c r="Z5" s="32">
        <f>B5*1%</f>
        <v>10.51</v>
      </c>
      <c r="AA5" s="32">
        <f>B5*2%</f>
        <v>21.02</v>
      </c>
      <c r="AB5" s="32">
        <f>B5*3%</f>
        <v>31.53</v>
      </c>
      <c r="AC5" s="32">
        <f>B5*10%</f>
        <v>105.09</v>
      </c>
      <c r="AD5" s="32">
        <f>B5*3%</f>
        <v>31.53</v>
      </c>
      <c r="AE5" s="27">
        <f>B5*1%</f>
        <v>10.51</v>
      </c>
      <c r="AF5" s="32">
        <f>W5*15%</f>
        <v>364.5</v>
      </c>
      <c r="AG5" s="32">
        <f>W5*1%</f>
        <v>24.3</v>
      </c>
      <c r="AH5" s="32">
        <f>W5*3%</f>
        <v>72.900000000000006</v>
      </c>
      <c r="AI5" s="32">
        <f>W5*10%</f>
        <v>243</v>
      </c>
      <c r="AJ5" s="32">
        <f>W5*1%</f>
        <v>24.3</v>
      </c>
      <c r="AK5" s="32"/>
      <c r="AL5" s="32"/>
      <c r="AM5" s="32"/>
      <c r="AN5" s="33"/>
      <c r="AO5" s="32"/>
      <c r="AP5" s="32"/>
      <c r="AQ5" s="32">
        <v>112.2</v>
      </c>
      <c r="AR5" s="32">
        <v>21.85</v>
      </c>
      <c r="AS5" s="32"/>
      <c r="AT5" s="32"/>
      <c r="AU5" s="32"/>
      <c r="AV5" s="32"/>
      <c r="AW5" s="32">
        <v>50.49</v>
      </c>
      <c r="AX5" s="32">
        <v>2</v>
      </c>
      <c r="AY5" s="32"/>
      <c r="AZ5" s="32">
        <v>10</v>
      </c>
      <c r="BA5" s="32"/>
      <c r="BB5" s="32">
        <v>1</v>
      </c>
      <c r="BC5" s="32"/>
      <c r="BD5" s="32">
        <f>SUM(Y5:BC5)</f>
        <v>1294.3699999999999</v>
      </c>
      <c r="BE5" s="32">
        <f>AVERAGE(X5-BD5)</f>
        <v>3179.74</v>
      </c>
      <c r="BF5" s="53" t="s">
        <v>49</v>
      </c>
      <c r="BG5" s="22" t="s">
        <v>169</v>
      </c>
    </row>
    <row r="6" spans="1:61" s="21" customFormat="1" ht="20.100000000000001" customHeight="1">
      <c r="B6" s="28">
        <v>799.52</v>
      </c>
      <c r="C6" s="32">
        <f t="shared" ref="C6:C80" si="0">B6*15%</f>
        <v>119.93</v>
      </c>
      <c r="D6" s="32">
        <f t="shared" ref="D6:D80" si="1">B6*1%</f>
        <v>8</v>
      </c>
      <c r="E6" s="32">
        <f t="shared" ref="E6:E80" si="2">B6*2%</f>
        <v>15.99</v>
      </c>
      <c r="F6" s="32">
        <f t="shared" ref="F6:F80" si="3">B6*3%</f>
        <v>23.99</v>
      </c>
      <c r="G6" s="33">
        <v>2169.63</v>
      </c>
      <c r="H6" s="33">
        <v>94.22</v>
      </c>
      <c r="I6" s="32">
        <f>SUM(J6:Q6)</f>
        <v>717.39</v>
      </c>
      <c r="J6" s="33">
        <v>387.34</v>
      </c>
      <c r="K6" s="33">
        <v>315.05</v>
      </c>
      <c r="L6" s="50">
        <v>15</v>
      </c>
      <c r="M6" s="33"/>
      <c r="N6" s="33"/>
      <c r="O6" s="33"/>
      <c r="P6" s="33"/>
      <c r="Q6" s="33"/>
      <c r="R6" s="33"/>
      <c r="S6" s="33"/>
      <c r="T6" s="32">
        <f t="shared" ref="T6:T80" si="4">W6*15%</f>
        <v>327.26</v>
      </c>
      <c r="U6" s="32">
        <f t="shared" ref="U6:U80" si="5">W6*1%</f>
        <v>21.82</v>
      </c>
      <c r="V6" s="32">
        <f t="shared" ref="V6:V80" si="6">W6*3%</f>
        <v>65.45</v>
      </c>
      <c r="W6" s="32">
        <f t="shared" ref="W6:W80" si="7">G6+I6+H6-B6</f>
        <v>2181.7199999999998</v>
      </c>
      <c r="X6" s="32">
        <f t="shared" ref="X6:X80" si="8">C6+D6+E6+F6+G6+H6+I6+T6+U6+V6</f>
        <v>3563.68</v>
      </c>
      <c r="Y6" s="32">
        <f t="shared" ref="Y6:Y80" si="9">B6*15%</f>
        <v>119.93</v>
      </c>
      <c r="Z6" s="32">
        <f t="shared" ref="Z6:Z80" si="10">B6*1%</f>
        <v>8</v>
      </c>
      <c r="AA6" s="32">
        <f t="shared" ref="AA6:AA80" si="11">B6*2%</f>
        <v>15.99</v>
      </c>
      <c r="AB6" s="32">
        <f t="shared" ref="AB6:AB80" si="12">B6*3%</f>
        <v>23.99</v>
      </c>
      <c r="AC6" s="32">
        <f t="shared" ref="AC6:AC80" si="13">B6*10%</f>
        <v>79.95</v>
      </c>
      <c r="AD6" s="32">
        <f t="shared" ref="AD6:AD80" si="14">B6*3%</f>
        <v>23.99</v>
      </c>
      <c r="AE6" s="27">
        <f t="shared" ref="AE6:AE80" si="15">B6*1%</f>
        <v>8</v>
      </c>
      <c r="AF6" s="32">
        <f t="shared" ref="AF6:AF80" si="16">W6*15%</f>
        <v>327.26</v>
      </c>
      <c r="AG6" s="32">
        <f t="shared" ref="AG6:AG80" si="17">W6*1%</f>
        <v>21.82</v>
      </c>
      <c r="AH6" s="32">
        <f t="shared" ref="AH6:AH80" si="18">W6*3%</f>
        <v>65.45</v>
      </c>
      <c r="AI6" s="32">
        <f t="shared" ref="AI6:AI80" si="19">W6*10%</f>
        <v>218.17</v>
      </c>
      <c r="AJ6" s="32">
        <f t="shared" ref="AJ6:AJ80" si="20">W6*1%</f>
        <v>21.82</v>
      </c>
      <c r="AK6" s="33"/>
      <c r="AL6" s="33"/>
      <c r="AM6" s="33"/>
      <c r="AN6" s="33"/>
      <c r="AO6" s="33"/>
      <c r="AP6" s="33"/>
      <c r="AQ6" s="33">
        <v>16.489999999999998</v>
      </c>
      <c r="AR6" s="33">
        <v>17.399999999999999</v>
      </c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2">
        <f t="shared" ref="BD6:BD80" si="21">SUM(Y6:BC6)</f>
        <v>968.26</v>
      </c>
      <c r="BE6" s="32">
        <f t="shared" ref="BE6:BE80" si="22">AVERAGE(X6-BD6)</f>
        <v>2595.42</v>
      </c>
      <c r="BF6" s="53" t="s">
        <v>50</v>
      </c>
      <c r="BG6" s="22" t="s">
        <v>169</v>
      </c>
    </row>
    <row r="7" spans="1:61" s="21" customFormat="1" ht="20.100000000000001" customHeight="1">
      <c r="B7" s="28">
        <v>927.78</v>
      </c>
      <c r="C7" s="32">
        <f t="shared" si="0"/>
        <v>139.16999999999999</v>
      </c>
      <c r="D7" s="32">
        <f t="shared" si="1"/>
        <v>9.2799999999999994</v>
      </c>
      <c r="E7" s="32">
        <f t="shared" si="2"/>
        <v>18.559999999999999</v>
      </c>
      <c r="F7" s="32">
        <f t="shared" si="3"/>
        <v>27.83</v>
      </c>
      <c r="G7" s="33">
        <v>2524.89</v>
      </c>
      <c r="H7" s="33">
        <v>107.05</v>
      </c>
      <c r="I7" s="32">
        <f t="shared" ref="I7:I80" si="23">SUM(J7:Q7)</f>
        <v>727.43</v>
      </c>
      <c r="J7" s="33">
        <v>421.69</v>
      </c>
      <c r="K7" s="33">
        <v>290.74</v>
      </c>
      <c r="L7" s="50">
        <v>15</v>
      </c>
      <c r="M7" s="33"/>
      <c r="N7" s="33"/>
      <c r="O7" s="33"/>
      <c r="P7" s="33"/>
      <c r="Q7" s="33"/>
      <c r="R7" s="33"/>
      <c r="S7" s="33"/>
      <c r="T7" s="32">
        <f t="shared" si="4"/>
        <v>364.5</v>
      </c>
      <c r="U7" s="32">
        <f t="shared" si="5"/>
        <v>24.3</v>
      </c>
      <c r="V7" s="32">
        <f t="shared" si="6"/>
        <v>72.900000000000006</v>
      </c>
      <c r="W7" s="32">
        <v>2430</v>
      </c>
      <c r="X7" s="32">
        <f>C7+D7+E7+F7+G7+H7+I7+T7+U7+V7</f>
        <v>4015.91</v>
      </c>
      <c r="Y7" s="32">
        <f t="shared" si="9"/>
        <v>139.16999999999999</v>
      </c>
      <c r="Z7" s="32">
        <f t="shared" si="10"/>
        <v>9.2799999999999994</v>
      </c>
      <c r="AA7" s="32">
        <f t="shared" si="11"/>
        <v>18.559999999999999</v>
      </c>
      <c r="AB7" s="32">
        <f t="shared" si="12"/>
        <v>27.83</v>
      </c>
      <c r="AC7" s="32">
        <f t="shared" si="13"/>
        <v>92.78</v>
      </c>
      <c r="AD7" s="32">
        <f t="shared" si="14"/>
        <v>27.83</v>
      </c>
      <c r="AE7" s="27">
        <f t="shared" si="15"/>
        <v>9.2799999999999994</v>
      </c>
      <c r="AF7" s="32">
        <f t="shared" si="16"/>
        <v>364.5</v>
      </c>
      <c r="AG7" s="32">
        <f t="shared" si="17"/>
        <v>24.3</v>
      </c>
      <c r="AH7" s="32">
        <f t="shared" si="18"/>
        <v>72.900000000000006</v>
      </c>
      <c r="AI7" s="32">
        <f t="shared" si="19"/>
        <v>243</v>
      </c>
      <c r="AJ7" s="32">
        <f t="shared" si="20"/>
        <v>24.3</v>
      </c>
      <c r="AK7" s="33">
        <v>19.45</v>
      </c>
      <c r="AL7" s="33"/>
      <c r="AM7" s="33"/>
      <c r="AN7" s="33"/>
      <c r="AO7" s="33"/>
      <c r="AP7" s="33"/>
      <c r="AQ7" s="33">
        <v>32.659999999999997</v>
      </c>
      <c r="AR7" s="33">
        <v>19.5</v>
      </c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2">
        <f t="shared" si="21"/>
        <v>1125.3399999999999</v>
      </c>
      <c r="BE7" s="32">
        <f t="shared" si="22"/>
        <v>2890.57</v>
      </c>
      <c r="BF7" s="53" t="s">
        <v>51</v>
      </c>
      <c r="BG7" s="22" t="s">
        <v>169</v>
      </c>
    </row>
    <row r="8" spans="1:61" s="21" customFormat="1" ht="20.100000000000001" customHeight="1">
      <c r="B8" s="28">
        <v>1064.76</v>
      </c>
      <c r="C8" s="32">
        <f t="shared" si="0"/>
        <v>159.71</v>
      </c>
      <c r="D8" s="32">
        <f t="shared" si="1"/>
        <v>10.65</v>
      </c>
      <c r="E8" s="32">
        <f t="shared" si="2"/>
        <v>21.3</v>
      </c>
      <c r="F8" s="32">
        <f t="shared" si="3"/>
        <v>31.94</v>
      </c>
      <c r="G8" s="33">
        <v>2778.59</v>
      </c>
      <c r="H8" s="33">
        <v>125.26</v>
      </c>
      <c r="I8" s="32">
        <f t="shared" si="23"/>
        <v>837.21</v>
      </c>
      <c r="J8" s="33">
        <v>513.24</v>
      </c>
      <c r="K8" s="33">
        <v>308.97000000000003</v>
      </c>
      <c r="L8" s="50">
        <v>15</v>
      </c>
      <c r="M8" s="33"/>
      <c r="N8" s="33"/>
      <c r="O8" s="33"/>
      <c r="P8" s="33"/>
      <c r="Q8" s="33"/>
      <c r="R8" s="33"/>
      <c r="S8" s="33"/>
      <c r="T8" s="32">
        <f t="shared" si="4"/>
        <v>364.5</v>
      </c>
      <c r="U8" s="32">
        <f t="shared" si="5"/>
        <v>24.3</v>
      </c>
      <c r="V8" s="32">
        <f t="shared" si="6"/>
        <v>72.900000000000006</v>
      </c>
      <c r="W8" s="32">
        <v>2430</v>
      </c>
      <c r="X8" s="32">
        <f>C8+D8+E8+F8+G8+H8+I8+T8+U8+V8</f>
        <v>4426.3599999999997</v>
      </c>
      <c r="Y8" s="32">
        <f t="shared" si="9"/>
        <v>159.71</v>
      </c>
      <c r="Z8" s="32">
        <f t="shared" si="10"/>
        <v>10.65</v>
      </c>
      <c r="AA8" s="32">
        <f t="shared" si="11"/>
        <v>21.3</v>
      </c>
      <c r="AB8" s="32">
        <f t="shared" si="12"/>
        <v>31.94</v>
      </c>
      <c r="AC8" s="32">
        <f t="shared" si="13"/>
        <v>106.48</v>
      </c>
      <c r="AD8" s="32">
        <f t="shared" si="14"/>
        <v>31.94</v>
      </c>
      <c r="AE8" s="27">
        <f t="shared" si="15"/>
        <v>10.65</v>
      </c>
      <c r="AF8" s="32">
        <f t="shared" si="16"/>
        <v>364.5</v>
      </c>
      <c r="AG8" s="32">
        <f t="shared" si="17"/>
        <v>24.3</v>
      </c>
      <c r="AH8" s="32">
        <f t="shared" si="18"/>
        <v>72.900000000000006</v>
      </c>
      <c r="AI8" s="32">
        <f t="shared" si="19"/>
        <v>243</v>
      </c>
      <c r="AJ8" s="32">
        <f t="shared" si="20"/>
        <v>24.3</v>
      </c>
      <c r="AK8" s="33"/>
      <c r="AL8" s="33"/>
      <c r="AM8" s="33"/>
      <c r="AN8" s="33"/>
      <c r="AO8" s="33"/>
      <c r="AP8" s="33"/>
      <c r="AQ8" s="33">
        <v>115.39</v>
      </c>
      <c r="AR8" s="33">
        <v>22</v>
      </c>
      <c r="AS8" s="33"/>
      <c r="AT8" s="33"/>
      <c r="AU8" s="33"/>
      <c r="AV8" s="33"/>
      <c r="AW8" s="33"/>
      <c r="AX8" s="33"/>
      <c r="AY8" s="33"/>
      <c r="AZ8" s="33"/>
      <c r="BA8" s="33">
        <v>1</v>
      </c>
      <c r="BB8" s="33">
        <v>1</v>
      </c>
      <c r="BC8" s="33"/>
      <c r="BD8" s="32">
        <f t="shared" si="21"/>
        <v>1241.06</v>
      </c>
      <c r="BE8" s="32">
        <f t="shared" si="22"/>
        <v>3185.3</v>
      </c>
      <c r="BF8" s="53" t="s">
        <v>52</v>
      </c>
      <c r="BG8" s="22" t="s">
        <v>169</v>
      </c>
    </row>
    <row r="9" spans="1:61" s="21" customFormat="1" ht="20.100000000000001" customHeight="1">
      <c r="B9" s="28">
        <v>988.03</v>
      </c>
      <c r="C9" s="32">
        <f t="shared" si="0"/>
        <v>148.19999999999999</v>
      </c>
      <c r="D9" s="32">
        <f t="shared" si="1"/>
        <v>9.8800000000000008</v>
      </c>
      <c r="E9" s="32">
        <f t="shared" si="2"/>
        <v>19.760000000000002</v>
      </c>
      <c r="F9" s="32">
        <f t="shared" si="3"/>
        <v>29.64</v>
      </c>
      <c r="G9" s="33">
        <v>2836.12</v>
      </c>
      <c r="H9" s="33">
        <v>115.78</v>
      </c>
      <c r="I9" s="32">
        <f t="shared" si="23"/>
        <v>773.95</v>
      </c>
      <c r="J9" s="33">
        <v>458.63</v>
      </c>
      <c r="K9" s="33">
        <v>300.32</v>
      </c>
      <c r="L9" s="50">
        <v>15</v>
      </c>
      <c r="M9" s="33"/>
      <c r="N9" s="33"/>
      <c r="O9" s="33"/>
      <c r="P9" s="33"/>
      <c r="Q9" s="33"/>
      <c r="R9" s="33"/>
      <c r="S9" s="33"/>
      <c r="T9" s="32">
        <f t="shared" si="4"/>
        <v>364.5</v>
      </c>
      <c r="U9" s="32">
        <f t="shared" si="5"/>
        <v>24.3</v>
      </c>
      <c r="V9" s="32">
        <f t="shared" si="6"/>
        <v>72.900000000000006</v>
      </c>
      <c r="W9" s="32">
        <v>2430</v>
      </c>
      <c r="X9" s="32">
        <f>C9+D9+E9+F9+G9+H9+I9+T9+U9+V9</f>
        <v>4395.03</v>
      </c>
      <c r="Y9" s="32">
        <f t="shared" si="9"/>
        <v>148.19999999999999</v>
      </c>
      <c r="Z9" s="32">
        <f t="shared" si="10"/>
        <v>9.8800000000000008</v>
      </c>
      <c r="AA9" s="32">
        <f t="shared" si="11"/>
        <v>19.760000000000002</v>
      </c>
      <c r="AB9" s="32">
        <f t="shared" si="12"/>
        <v>29.64</v>
      </c>
      <c r="AC9" s="32">
        <f t="shared" si="13"/>
        <v>98.8</v>
      </c>
      <c r="AD9" s="32">
        <f t="shared" si="14"/>
        <v>29.64</v>
      </c>
      <c r="AE9" s="27">
        <f t="shared" si="15"/>
        <v>9.8800000000000008</v>
      </c>
      <c r="AF9" s="32">
        <f t="shared" si="16"/>
        <v>364.5</v>
      </c>
      <c r="AG9" s="32">
        <f t="shared" si="17"/>
        <v>24.3</v>
      </c>
      <c r="AH9" s="32">
        <f t="shared" si="18"/>
        <v>72.900000000000006</v>
      </c>
      <c r="AI9" s="32">
        <f t="shared" si="19"/>
        <v>243</v>
      </c>
      <c r="AJ9" s="32">
        <f t="shared" si="20"/>
        <v>24.3</v>
      </c>
      <c r="AK9" s="33"/>
      <c r="AL9" s="33"/>
      <c r="AM9" s="33"/>
      <c r="AN9" s="33"/>
      <c r="AO9" s="33"/>
      <c r="AP9" s="33"/>
      <c r="AQ9" s="33">
        <v>112.06</v>
      </c>
      <c r="AR9" s="33">
        <v>22.1</v>
      </c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2">
        <f t="shared" si="21"/>
        <v>1208.96</v>
      </c>
      <c r="BE9" s="32">
        <f t="shared" si="22"/>
        <v>3186.07</v>
      </c>
      <c r="BF9" s="53" t="s">
        <v>53</v>
      </c>
      <c r="BG9" s="22" t="s">
        <v>169</v>
      </c>
    </row>
    <row r="10" spans="1:61" s="21" customFormat="1" ht="20.100000000000001" customHeight="1">
      <c r="B10" s="28">
        <v>880.34</v>
      </c>
      <c r="C10" s="32">
        <f t="shared" si="0"/>
        <v>132.05000000000001</v>
      </c>
      <c r="D10" s="32">
        <f t="shared" si="1"/>
        <v>8.8000000000000007</v>
      </c>
      <c r="E10" s="32">
        <f t="shared" si="2"/>
        <v>17.61</v>
      </c>
      <c r="F10" s="32">
        <f t="shared" si="3"/>
        <v>26.41</v>
      </c>
      <c r="G10" s="33">
        <v>2519.38</v>
      </c>
      <c r="H10" s="33">
        <v>102.8</v>
      </c>
      <c r="I10" s="32">
        <f t="shared" si="23"/>
        <v>690.8</v>
      </c>
      <c r="J10" s="33">
        <v>413.91</v>
      </c>
      <c r="K10" s="33">
        <v>261.89</v>
      </c>
      <c r="L10" s="50">
        <v>15</v>
      </c>
      <c r="M10" s="33"/>
      <c r="N10" s="33"/>
      <c r="O10" s="33"/>
      <c r="P10" s="33"/>
      <c r="Q10" s="33"/>
      <c r="R10" s="33"/>
      <c r="S10" s="33"/>
      <c r="T10" s="32">
        <f t="shared" si="4"/>
        <v>364.5</v>
      </c>
      <c r="U10" s="32">
        <f t="shared" si="5"/>
        <v>24.3</v>
      </c>
      <c r="V10" s="32">
        <f t="shared" si="6"/>
        <v>72.900000000000006</v>
      </c>
      <c r="W10" s="32">
        <v>2430</v>
      </c>
      <c r="X10" s="32">
        <f t="shared" si="8"/>
        <v>3959.55</v>
      </c>
      <c r="Y10" s="32">
        <f t="shared" si="9"/>
        <v>132.05000000000001</v>
      </c>
      <c r="Z10" s="32">
        <f t="shared" si="10"/>
        <v>8.8000000000000007</v>
      </c>
      <c r="AA10" s="32">
        <f t="shared" si="11"/>
        <v>17.61</v>
      </c>
      <c r="AB10" s="32">
        <f t="shared" si="12"/>
        <v>26.41</v>
      </c>
      <c r="AC10" s="32">
        <f t="shared" si="13"/>
        <v>88.03</v>
      </c>
      <c r="AD10" s="32">
        <f t="shared" si="14"/>
        <v>26.41</v>
      </c>
      <c r="AE10" s="27">
        <f t="shared" si="15"/>
        <v>8.8000000000000007</v>
      </c>
      <c r="AF10" s="32">
        <f t="shared" si="16"/>
        <v>364.5</v>
      </c>
      <c r="AG10" s="32">
        <f t="shared" si="17"/>
        <v>24.3</v>
      </c>
      <c r="AH10" s="32">
        <f t="shared" si="18"/>
        <v>72.900000000000006</v>
      </c>
      <c r="AI10" s="32">
        <f t="shared" si="19"/>
        <v>243</v>
      </c>
      <c r="AJ10" s="32">
        <f t="shared" si="20"/>
        <v>24.3</v>
      </c>
      <c r="AK10" s="33"/>
      <c r="AL10" s="33"/>
      <c r="AM10" s="33"/>
      <c r="AN10" s="33"/>
      <c r="AO10" s="33"/>
      <c r="AP10" s="33"/>
      <c r="AQ10" s="33">
        <v>21.09</v>
      </c>
      <c r="AR10" s="33">
        <v>19.399999999999999</v>
      </c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2">
        <f t="shared" si="21"/>
        <v>1077.5999999999999</v>
      </c>
      <c r="BE10" s="32">
        <f t="shared" si="22"/>
        <v>2881.95</v>
      </c>
      <c r="BF10" s="53" t="s">
        <v>54</v>
      </c>
      <c r="BG10" s="22" t="s">
        <v>169</v>
      </c>
    </row>
    <row r="11" spans="1:61" s="21" customFormat="1" ht="20.100000000000001" customHeight="1">
      <c r="B11" s="28">
        <v>933.25</v>
      </c>
      <c r="C11" s="32">
        <f t="shared" si="0"/>
        <v>139.99</v>
      </c>
      <c r="D11" s="32">
        <f t="shared" si="1"/>
        <v>9.33</v>
      </c>
      <c r="E11" s="32">
        <f t="shared" si="2"/>
        <v>18.670000000000002</v>
      </c>
      <c r="F11" s="32">
        <f t="shared" si="3"/>
        <v>28</v>
      </c>
      <c r="G11" s="33">
        <v>2593.4</v>
      </c>
      <c r="H11" s="33">
        <v>108.07</v>
      </c>
      <c r="I11" s="32">
        <f t="shared" si="23"/>
        <v>816.66</v>
      </c>
      <c r="J11" s="33">
        <v>446.36</v>
      </c>
      <c r="K11" s="33">
        <v>355.3</v>
      </c>
      <c r="L11" s="50">
        <v>15</v>
      </c>
      <c r="M11" s="33"/>
      <c r="N11" s="33"/>
      <c r="O11" s="33"/>
      <c r="P11" s="33"/>
      <c r="Q11" s="33"/>
      <c r="R11" s="33"/>
      <c r="S11" s="33"/>
      <c r="T11" s="32">
        <f t="shared" si="4"/>
        <v>364.5</v>
      </c>
      <c r="U11" s="32">
        <f t="shared" si="5"/>
        <v>24.3</v>
      </c>
      <c r="V11" s="32">
        <f t="shared" si="6"/>
        <v>72.900000000000006</v>
      </c>
      <c r="W11" s="32">
        <v>2430</v>
      </c>
      <c r="X11" s="32">
        <f t="shared" si="8"/>
        <v>4175.82</v>
      </c>
      <c r="Y11" s="32">
        <f t="shared" si="9"/>
        <v>139.99</v>
      </c>
      <c r="Z11" s="32">
        <f t="shared" si="10"/>
        <v>9.33</v>
      </c>
      <c r="AA11" s="32">
        <f t="shared" si="11"/>
        <v>18.670000000000002</v>
      </c>
      <c r="AB11" s="32">
        <f t="shared" si="12"/>
        <v>28</v>
      </c>
      <c r="AC11" s="32">
        <f t="shared" si="13"/>
        <v>93.33</v>
      </c>
      <c r="AD11" s="32">
        <f t="shared" si="14"/>
        <v>28</v>
      </c>
      <c r="AE11" s="27">
        <f t="shared" si="15"/>
        <v>9.33</v>
      </c>
      <c r="AF11" s="32">
        <f t="shared" si="16"/>
        <v>364.5</v>
      </c>
      <c r="AG11" s="32">
        <f t="shared" si="17"/>
        <v>24.3</v>
      </c>
      <c r="AH11" s="32">
        <f t="shared" si="18"/>
        <v>72.900000000000006</v>
      </c>
      <c r="AI11" s="32">
        <f t="shared" si="19"/>
        <v>243</v>
      </c>
      <c r="AJ11" s="32">
        <f t="shared" si="20"/>
        <v>24.3</v>
      </c>
      <c r="AK11" s="33"/>
      <c r="AL11" s="33"/>
      <c r="AM11" s="33"/>
      <c r="AN11" s="33"/>
      <c r="AO11" s="33"/>
      <c r="AP11" s="33"/>
      <c r="AQ11" s="33">
        <v>23.68</v>
      </c>
      <c r="AR11" s="33">
        <v>20.75</v>
      </c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2">
        <f t="shared" si="21"/>
        <v>1100.08</v>
      </c>
      <c r="BE11" s="32">
        <f t="shared" si="22"/>
        <v>3075.74</v>
      </c>
      <c r="BF11" s="53" t="s">
        <v>55</v>
      </c>
      <c r="BG11" s="22" t="s">
        <v>169</v>
      </c>
    </row>
    <row r="12" spans="1:61" s="21" customFormat="1" ht="20.100000000000001" customHeight="1">
      <c r="B12" s="28">
        <v>909.56</v>
      </c>
      <c r="C12" s="32">
        <f t="shared" si="0"/>
        <v>136.43</v>
      </c>
      <c r="D12" s="32">
        <f t="shared" si="1"/>
        <v>9.1</v>
      </c>
      <c r="E12" s="32">
        <f t="shared" si="2"/>
        <v>18.190000000000001</v>
      </c>
      <c r="F12" s="32">
        <f t="shared" si="3"/>
        <v>27.29</v>
      </c>
      <c r="G12" s="33">
        <v>2532.31</v>
      </c>
      <c r="H12" s="33">
        <v>103.1</v>
      </c>
      <c r="I12" s="32">
        <f t="shared" si="23"/>
        <v>713.35</v>
      </c>
      <c r="J12" s="33">
        <v>280.20999999999998</v>
      </c>
      <c r="K12" s="33">
        <v>418.14</v>
      </c>
      <c r="L12" s="50">
        <v>15</v>
      </c>
      <c r="M12" s="33"/>
      <c r="N12" s="33"/>
      <c r="O12" s="33"/>
      <c r="P12" s="33"/>
      <c r="Q12" s="33"/>
      <c r="R12" s="33"/>
      <c r="S12" s="33"/>
      <c r="T12" s="32">
        <f t="shared" si="4"/>
        <v>364.5</v>
      </c>
      <c r="U12" s="32">
        <f t="shared" si="5"/>
        <v>24.3</v>
      </c>
      <c r="V12" s="32">
        <f t="shared" si="6"/>
        <v>72.900000000000006</v>
      </c>
      <c r="W12" s="32">
        <v>2430</v>
      </c>
      <c r="X12" s="32">
        <f t="shared" si="8"/>
        <v>4001.47</v>
      </c>
      <c r="Y12" s="32">
        <f t="shared" si="9"/>
        <v>136.43</v>
      </c>
      <c r="Z12" s="32">
        <f t="shared" si="10"/>
        <v>9.1</v>
      </c>
      <c r="AA12" s="32">
        <f t="shared" si="11"/>
        <v>18.190000000000001</v>
      </c>
      <c r="AB12" s="32">
        <f t="shared" si="12"/>
        <v>27.29</v>
      </c>
      <c r="AC12" s="32">
        <f t="shared" si="13"/>
        <v>90.96</v>
      </c>
      <c r="AD12" s="32">
        <f t="shared" si="14"/>
        <v>27.29</v>
      </c>
      <c r="AE12" s="27">
        <f t="shared" si="15"/>
        <v>9.1</v>
      </c>
      <c r="AF12" s="32">
        <f t="shared" si="16"/>
        <v>364.5</v>
      </c>
      <c r="AG12" s="32">
        <f t="shared" si="17"/>
        <v>24.3</v>
      </c>
      <c r="AH12" s="32">
        <f t="shared" si="18"/>
        <v>72.900000000000006</v>
      </c>
      <c r="AI12" s="32">
        <f t="shared" si="19"/>
        <v>243</v>
      </c>
      <c r="AJ12" s="32">
        <f t="shared" si="20"/>
        <v>24.3</v>
      </c>
      <c r="AK12" s="33"/>
      <c r="AL12" s="33"/>
      <c r="AM12" s="33"/>
      <c r="AN12" s="33"/>
      <c r="AO12" s="33"/>
      <c r="AP12" s="33"/>
      <c r="AQ12" s="33">
        <v>21.48</v>
      </c>
      <c r="AR12" s="33">
        <v>19.649999999999999</v>
      </c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2">
        <f t="shared" si="21"/>
        <v>1088.49</v>
      </c>
      <c r="BE12" s="32">
        <f t="shared" si="22"/>
        <v>2912.98</v>
      </c>
      <c r="BF12" s="53" t="s">
        <v>56</v>
      </c>
      <c r="BG12" s="22" t="s">
        <v>169</v>
      </c>
    </row>
    <row r="13" spans="1:61" s="21" customFormat="1" ht="20.100000000000001" customHeight="1">
      <c r="B13" s="28">
        <v>891.66</v>
      </c>
      <c r="C13" s="32">
        <f t="shared" si="0"/>
        <v>133.75</v>
      </c>
      <c r="D13" s="32">
        <f t="shared" si="1"/>
        <v>8.92</v>
      </c>
      <c r="E13" s="32">
        <f t="shared" si="2"/>
        <v>17.829999999999998</v>
      </c>
      <c r="F13" s="32">
        <f t="shared" si="3"/>
        <v>26.75</v>
      </c>
      <c r="G13" s="33">
        <v>2493.2399999999998</v>
      </c>
      <c r="H13" s="33">
        <v>103.25</v>
      </c>
      <c r="I13" s="32">
        <f t="shared" si="23"/>
        <v>699.54</v>
      </c>
      <c r="J13" s="33">
        <v>414.07</v>
      </c>
      <c r="K13" s="33">
        <v>270.47000000000003</v>
      </c>
      <c r="L13" s="50">
        <v>15</v>
      </c>
      <c r="M13" s="33"/>
      <c r="N13" s="33"/>
      <c r="O13" s="33"/>
      <c r="P13" s="33"/>
      <c r="Q13" s="33"/>
      <c r="R13" s="33"/>
      <c r="S13" s="33"/>
      <c r="T13" s="32">
        <f t="shared" si="4"/>
        <v>360.66</v>
      </c>
      <c r="U13" s="32">
        <f t="shared" si="5"/>
        <v>24.04</v>
      </c>
      <c r="V13" s="32">
        <f t="shared" si="6"/>
        <v>72.13</v>
      </c>
      <c r="W13" s="32">
        <f t="shared" si="7"/>
        <v>2404.37</v>
      </c>
      <c r="X13" s="32">
        <f t="shared" si="8"/>
        <v>3940.11</v>
      </c>
      <c r="Y13" s="32">
        <f t="shared" si="9"/>
        <v>133.75</v>
      </c>
      <c r="Z13" s="32">
        <f t="shared" si="10"/>
        <v>8.92</v>
      </c>
      <c r="AA13" s="32">
        <f t="shared" si="11"/>
        <v>17.829999999999998</v>
      </c>
      <c r="AB13" s="32">
        <f t="shared" si="12"/>
        <v>26.75</v>
      </c>
      <c r="AC13" s="32">
        <f t="shared" si="13"/>
        <v>89.17</v>
      </c>
      <c r="AD13" s="32">
        <f t="shared" si="14"/>
        <v>26.75</v>
      </c>
      <c r="AE13" s="27">
        <f t="shared" si="15"/>
        <v>8.92</v>
      </c>
      <c r="AF13" s="32">
        <f t="shared" si="16"/>
        <v>360.66</v>
      </c>
      <c r="AG13" s="32">
        <f t="shared" si="17"/>
        <v>24.04</v>
      </c>
      <c r="AH13" s="32">
        <f t="shared" si="18"/>
        <v>72.13</v>
      </c>
      <c r="AI13" s="32">
        <f t="shared" si="19"/>
        <v>240.44</v>
      </c>
      <c r="AJ13" s="32">
        <f t="shared" si="20"/>
        <v>24.04</v>
      </c>
      <c r="AK13" s="33"/>
      <c r="AL13" s="33"/>
      <c r="AM13" s="33"/>
      <c r="AN13" s="33"/>
      <c r="AO13" s="33"/>
      <c r="AP13" s="33"/>
      <c r="AQ13" s="33">
        <v>20.9</v>
      </c>
      <c r="AR13" s="33">
        <v>19.3</v>
      </c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2">
        <f t="shared" si="21"/>
        <v>1073.5999999999999</v>
      </c>
      <c r="BE13" s="32">
        <f t="shared" si="22"/>
        <v>2866.51</v>
      </c>
      <c r="BF13" s="53" t="s">
        <v>57</v>
      </c>
      <c r="BG13" s="22" t="s">
        <v>169</v>
      </c>
    </row>
    <row r="14" spans="1:61" s="21" customFormat="1" ht="20.100000000000001" customHeight="1">
      <c r="B14" s="28">
        <v>924.66</v>
      </c>
      <c r="C14" s="32">
        <f t="shared" si="0"/>
        <v>138.69999999999999</v>
      </c>
      <c r="D14" s="32">
        <f t="shared" si="1"/>
        <v>9.25</v>
      </c>
      <c r="E14" s="32">
        <f t="shared" si="2"/>
        <v>18.489999999999998</v>
      </c>
      <c r="F14" s="32">
        <f t="shared" si="3"/>
        <v>27.74</v>
      </c>
      <c r="G14" s="33">
        <v>2567.5300000000002</v>
      </c>
      <c r="H14" s="33">
        <v>107.05</v>
      </c>
      <c r="I14" s="32">
        <f t="shared" si="23"/>
        <v>725.02</v>
      </c>
      <c r="J14" s="33">
        <v>427.01</v>
      </c>
      <c r="K14" s="33">
        <v>283.01</v>
      </c>
      <c r="L14" s="50">
        <v>15</v>
      </c>
      <c r="M14" s="33"/>
      <c r="N14" s="33"/>
      <c r="O14" s="33"/>
      <c r="P14" s="33"/>
      <c r="Q14" s="33"/>
      <c r="R14" s="33"/>
      <c r="S14" s="33"/>
      <c r="T14" s="32">
        <f t="shared" si="4"/>
        <v>364.5</v>
      </c>
      <c r="U14" s="32">
        <f t="shared" si="5"/>
        <v>24.3</v>
      </c>
      <c r="V14" s="32">
        <f t="shared" si="6"/>
        <v>72.900000000000006</v>
      </c>
      <c r="W14" s="32">
        <v>2430</v>
      </c>
      <c r="X14" s="32">
        <f t="shared" si="8"/>
        <v>4055.48</v>
      </c>
      <c r="Y14" s="32">
        <f t="shared" si="9"/>
        <v>138.69999999999999</v>
      </c>
      <c r="Z14" s="32">
        <f t="shared" si="10"/>
        <v>9.25</v>
      </c>
      <c r="AA14" s="32">
        <f t="shared" si="11"/>
        <v>18.489999999999998</v>
      </c>
      <c r="AB14" s="32">
        <f t="shared" si="12"/>
        <v>27.74</v>
      </c>
      <c r="AC14" s="32">
        <f t="shared" si="13"/>
        <v>92.47</v>
      </c>
      <c r="AD14" s="32">
        <f t="shared" si="14"/>
        <v>27.74</v>
      </c>
      <c r="AE14" s="27">
        <f t="shared" si="15"/>
        <v>9.25</v>
      </c>
      <c r="AF14" s="32">
        <f t="shared" si="16"/>
        <v>364.5</v>
      </c>
      <c r="AG14" s="32">
        <f t="shared" si="17"/>
        <v>24.3</v>
      </c>
      <c r="AH14" s="32">
        <f t="shared" si="18"/>
        <v>72.900000000000006</v>
      </c>
      <c r="AI14" s="32">
        <f t="shared" si="19"/>
        <v>243</v>
      </c>
      <c r="AJ14" s="32">
        <f t="shared" si="20"/>
        <v>24.3</v>
      </c>
      <c r="AK14" s="33"/>
      <c r="AL14" s="33"/>
      <c r="AM14" s="33"/>
      <c r="AN14" s="33"/>
      <c r="AO14" s="33"/>
      <c r="AP14" s="33"/>
      <c r="AQ14" s="33">
        <v>22.21</v>
      </c>
      <c r="AR14" s="33">
        <v>19.95</v>
      </c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2">
        <f t="shared" si="21"/>
        <v>1094.8</v>
      </c>
      <c r="BE14" s="32">
        <f t="shared" si="22"/>
        <v>2960.68</v>
      </c>
      <c r="BF14" s="53" t="s">
        <v>58</v>
      </c>
      <c r="BG14" s="22" t="s">
        <v>169</v>
      </c>
    </row>
    <row r="15" spans="1:61" s="21" customFormat="1" ht="20.100000000000001" customHeight="1">
      <c r="B15" s="28">
        <v>931.31</v>
      </c>
      <c r="C15" s="32">
        <f t="shared" si="0"/>
        <v>139.69999999999999</v>
      </c>
      <c r="D15" s="32">
        <f t="shared" si="1"/>
        <v>9.31</v>
      </c>
      <c r="E15" s="32">
        <f t="shared" si="2"/>
        <v>18.63</v>
      </c>
      <c r="F15" s="32">
        <f t="shared" si="3"/>
        <v>27.94</v>
      </c>
      <c r="G15" s="33">
        <v>2586.65</v>
      </c>
      <c r="H15" s="33">
        <v>107.99</v>
      </c>
      <c r="I15" s="32">
        <f t="shared" si="23"/>
        <v>730.16</v>
      </c>
      <c r="J15" s="33">
        <v>426.97</v>
      </c>
      <c r="K15" s="33">
        <v>288.19</v>
      </c>
      <c r="L15" s="50">
        <v>15</v>
      </c>
      <c r="M15" s="33"/>
      <c r="N15" s="33"/>
      <c r="O15" s="33"/>
      <c r="P15" s="33"/>
      <c r="Q15" s="33"/>
      <c r="R15" s="33"/>
      <c r="S15" s="33"/>
      <c r="T15" s="32">
        <f t="shared" si="4"/>
        <v>364.5</v>
      </c>
      <c r="U15" s="32">
        <f t="shared" si="5"/>
        <v>24.3</v>
      </c>
      <c r="V15" s="32">
        <f t="shared" si="6"/>
        <v>72.900000000000006</v>
      </c>
      <c r="W15" s="32">
        <v>2430</v>
      </c>
      <c r="X15" s="32">
        <f t="shared" si="8"/>
        <v>4082.08</v>
      </c>
      <c r="Y15" s="32">
        <f t="shared" si="9"/>
        <v>139.69999999999999</v>
      </c>
      <c r="Z15" s="32">
        <f t="shared" si="10"/>
        <v>9.31</v>
      </c>
      <c r="AA15" s="32">
        <f t="shared" si="11"/>
        <v>18.63</v>
      </c>
      <c r="AB15" s="32">
        <f t="shared" si="12"/>
        <v>27.94</v>
      </c>
      <c r="AC15" s="32">
        <f t="shared" si="13"/>
        <v>93.13</v>
      </c>
      <c r="AD15" s="32">
        <f t="shared" si="14"/>
        <v>27.94</v>
      </c>
      <c r="AE15" s="27">
        <f t="shared" si="15"/>
        <v>9.31</v>
      </c>
      <c r="AF15" s="32">
        <f t="shared" si="16"/>
        <v>364.5</v>
      </c>
      <c r="AG15" s="32">
        <f t="shared" si="17"/>
        <v>24.3</v>
      </c>
      <c r="AH15" s="32">
        <f t="shared" si="18"/>
        <v>72.900000000000006</v>
      </c>
      <c r="AI15" s="32">
        <f t="shared" si="19"/>
        <v>243</v>
      </c>
      <c r="AJ15" s="32">
        <f t="shared" si="20"/>
        <v>24.3</v>
      </c>
      <c r="AK15" s="33">
        <v>6.22</v>
      </c>
      <c r="AL15" s="33"/>
      <c r="AM15" s="33"/>
      <c r="AN15" s="33"/>
      <c r="AO15" s="33"/>
      <c r="AP15" s="33"/>
      <c r="AQ15" s="33">
        <v>22.34</v>
      </c>
      <c r="AR15" s="33">
        <v>20</v>
      </c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2">
        <f t="shared" si="21"/>
        <v>1103.52</v>
      </c>
      <c r="BE15" s="32">
        <f t="shared" si="22"/>
        <v>2978.56</v>
      </c>
      <c r="BF15" s="53" t="s">
        <v>59</v>
      </c>
      <c r="BG15" s="22" t="s">
        <v>169</v>
      </c>
    </row>
    <row r="16" spans="1:61" s="21" customFormat="1" ht="20.100000000000001" customHeight="1">
      <c r="B16" s="28">
        <v>817.32</v>
      </c>
      <c r="C16" s="32">
        <f t="shared" si="0"/>
        <v>122.6</v>
      </c>
      <c r="D16" s="32">
        <f t="shared" si="1"/>
        <v>8.17</v>
      </c>
      <c r="E16" s="32">
        <f t="shared" si="2"/>
        <v>16.350000000000001</v>
      </c>
      <c r="F16" s="32">
        <f t="shared" si="3"/>
        <v>24.52</v>
      </c>
      <c r="G16" s="33">
        <v>2318.46</v>
      </c>
      <c r="H16" s="33">
        <v>95.18</v>
      </c>
      <c r="I16" s="32">
        <f t="shared" si="23"/>
        <v>642.13</v>
      </c>
      <c r="J16" s="33">
        <v>378.08</v>
      </c>
      <c r="K16" s="33">
        <v>249.05</v>
      </c>
      <c r="L16" s="50">
        <v>15</v>
      </c>
      <c r="M16" s="33"/>
      <c r="N16" s="33"/>
      <c r="O16" s="33"/>
      <c r="P16" s="33"/>
      <c r="Q16" s="33"/>
      <c r="R16" s="33"/>
      <c r="S16" s="33"/>
      <c r="T16" s="32">
        <f t="shared" si="4"/>
        <v>335.77</v>
      </c>
      <c r="U16" s="32">
        <f t="shared" si="5"/>
        <v>22.38</v>
      </c>
      <c r="V16" s="32">
        <f t="shared" si="6"/>
        <v>67.150000000000006</v>
      </c>
      <c r="W16" s="32">
        <f t="shared" si="7"/>
        <v>2238.4499999999998</v>
      </c>
      <c r="X16" s="32">
        <f t="shared" si="8"/>
        <v>3652.71</v>
      </c>
      <c r="Y16" s="32">
        <f t="shared" si="9"/>
        <v>122.6</v>
      </c>
      <c r="Z16" s="32">
        <f t="shared" si="10"/>
        <v>8.17</v>
      </c>
      <c r="AA16" s="32">
        <f t="shared" si="11"/>
        <v>16.350000000000001</v>
      </c>
      <c r="AB16" s="32">
        <f t="shared" si="12"/>
        <v>24.52</v>
      </c>
      <c r="AC16" s="32">
        <f t="shared" si="13"/>
        <v>81.73</v>
      </c>
      <c r="AD16" s="32">
        <f t="shared" si="14"/>
        <v>24.52</v>
      </c>
      <c r="AE16" s="27">
        <f t="shared" si="15"/>
        <v>8.17</v>
      </c>
      <c r="AF16" s="32">
        <f t="shared" si="16"/>
        <v>335.77</v>
      </c>
      <c r="AG16" s="32">
        <f t="shared" si="17"/>
        <v>22.38</v>
      </c>
      <c r="AH16" s="32">
        <f t="shared" si="18"/>
        <v>67.150000000000006</v>
      </c>
      <c r="AI16" s="32">
        <f t="shared" si="19"/>
        <v>223.85</v>
      </c>
      <c r="AJ16" s="32">
        <f t="shared" si="20"/>
        <v>22.38</v>
      </c>
      <c r="AK16" s="33"/>
      <c r="AL16" s="33"/>
      <c r="AM16" s="33"/>
      <c r="AN16" s="33"/>
      <c r="AO16" s="33"/>
      <c r="AP16" s="33"/>
      <c r="AQ16" s="33">
        <v>18.329999999999998</v>
      </c>
      <c r="AR16" s="33">
        <v>17.850000000000001</v>
      </c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2">
        <f t="shared" si="21"/>
        <v>993.77</v>
      </c>
      <c r="BE16" s="32">
        <f t="shared" si="22"/>
        <v>2658.94</v>
      </c>
      <c r="BF16" s="53" t="s">
        <v>60</v>
      </c>
      <c r="BG16" s="22" t="s">
        <v>169</v>
      </c>
    </row>
    <row r="17" spans="1:61" s="21" customFormat="1" ht="20.100000000000001" customHeight="1">
      <c r="B17" s="28">
        <v>838.82</v>
      </c>
      <c r="C17" s="26">
        <f t="shared" si="0"/>
        <v>125.82</v>
      </c>
      <c r="D17" s="26">
        <f t="shared" si="1"/>
        <v>8.39</v>
      </c>
      <c r="E17" s="26">
        <f t="shared" si="2"/>
        <v>16.78</v>
      </c>
      <c r="F17" s="26">
        <f t="shared" si="3"/>
        <v>25.16</v>
      </c>
      <c r="G17" s="28">
        <v>2371.59</v>
      </c>
      <c r="H17" s="28">
        <v>97.56</v>
      </c>
      <c r="I17" s="26">
        <f t="shared" si="23"/>
        <v>658.73</v>
      </c>
      <c r="J17" s="28">
        <v>344.8</v>
      </c>
      <c r="K17" s="28">
        <v>298.93</v>
      </c>
      <c r="L17" s="50">
        <v>15</v>
      </c>
      <c r="M17" s="28"/>
      <c r="N17" s="28"/>
      <c r="O17" s="28"/>
      <c r="P17" s="28"/>
      <c r="Q17" s="28"/>
      <c r="R17" s="28"/>
      <c r="S17" s="28"/>
      <c r="T17" s="26">
        <f t="shared" si="4"/>
        <v>343.36</v>
      </c>
      <c r="U17" s="26">
        <f t="shared" si="5"/>
        <v>22.89</v>
      </c>
      <c r="V17" s="26">
        <f t="shared" si="6"/>
        <v>68.67</v>
      </c>
      <c r="W17" s="26">
        <f t="shared" si="7"/>
        <v>2289.06</v>
      </c>
      <c r="X17" s="26">
        <f t="shared" si="8"/>
        <v>3738.95</v>
      </c>
      <c r="Y17" s="26">
        <f t="shared" si="9"/>
        <v>125.82</v>
      </c>
      <c r="Z17" s="26">
        <f t="shared" si="10"/>
        <v>8.39</v>
      </c>
      <c r="AA17" s="26">
        <f t="shared" si="11"/>
        <v>16.78</v>
      </c>
      <c r="AB17" s="26">
        <f t="shared" si="12"/>
        <v>25.16</v>
      </c>
      <c r="AC17" s="26">
        <f t="shared" si="13"/>
        <v>83.88</v>
      </c>
      <c r="AD17" s="26">
        <f t="shared" si="14"/>
        <v>25.16</v>
      </c>
      <c r="AE17" s="27">
        <f t="shared" si="15"/>
        <v>8.39</v>
      </c>
      <c r="AF17" s="26">
        <f t="shared" si="16"/>
        <v>343.36</v>
      </c>
      <c r="AG17" s="26">
        <f t="shared" si="17"/>
        <v>22.89</v>
      </c>
      <c r="AH17" s="26">
        <f t="shared" si="18"/>
        <v>68.67</v>
      </c>
      <c r="AI17" s="26">
        <f t="shared" si="19"/>
        <v>228.91</v>
      </c>
      <c r="AJ17" s="26">
        <f t="shared" si="20"/>
        <v>22.89</v>
      </c>
      <c r="AK17" s="28">
        <v>11.07</v>
      </c>
      <c r="AL17" s="28"/>
      <c r="AM17" s="28"/>
      <c r="AN17" s="28"/>
      <c r="AO17" s="28"/>
      <c r="AP17" s="28"/>
      <c r="AQ17" s="28">
        <v>19.29</v>
      </c>
      <c r="AR17" s="28">
        <v>18.2</v>
      </c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6">
        <f t="shared" si="21"/>
        <v>1028.8599999999999</v>
      </c>
      <c r="BE17" s="26">
        <f t="shared" si="22"/>
        <v>2710.09</v>
      </c>
      <c r="BF17" s="53" t="s">
        <v>61</v>
      </c>
      <c r="BG17" s="22" t="s">
        <v>169</v>
      </c>
    </row>
    <row r="18" spans="1:61" s="21" customFormat="1" ht="20.100000000000001" customHeight="1">
      <c r="B18" s="28">
        <v>802.99</v>
      </c>
      <c r="C18" s="26">
        <f t="shared" si="0"/>
        <v>120.45</v>
      </c>
      <c r="D18" s="26">
        <f t="shared" si="1"/>
        <v>8.0299999999999994</v>
      </c>
      <c r="E18" s="26">
        <f t="shared" si="2"/>
        <v>16.059999999999999</v>
      </c>
      <c r="F18" s="26">
        <f t="shared" si="3"/>
        <v>24.09</v>
      </c>
      <c r="G18" s="28">
        <v>2284.44</v>
      </c>
      <c r="H18" s="28">
        <v>95</v>
      </c>
      <c r="I18" s="26">
        <f t="shared" si="23"/>
        <v>631.07000000000005</v>
      </c>
      <c r="J18" s="28">
        <v>375.04</v>
      </c>
      <c r="K18" s="28">
        <v>241.03</v>
      </c>
      <c r="L18" s="50">
        <v>15</v>
      </c>
      <c r="M18" s="28"/>
      <c r="N18" s="28"/>
      <c r="O18" s="28"/>
      <c r="P18" s="28"/>
      <c r="Q18" s="28"/>
      <c r="R18" s="28"/>
      <c r="S18" s="28"/>
      <c r="T18" s="26">
        <f t="shared" si="4"/>
        <v>331.13</v>
      </c>
      <c r="U18" s="26">
        <f t="shared" si="5"/>
        <v>22.08</v>
      </c>
      <c r="V18" s="26">
        <f t="shared" si="6"/>
        <v>66.23</v>
      </c>
      <c r="W18" s="26">
        <f t="shared" si="7"/>
        <v>2207.52</v>
      </c>
      <c r="X18" s="26">
        <f t="shared" si="8"/>
        <v>3598.58</v>
      </c>
      <c r="Y18" s="26">
        <f t="shared" si="9"/>
        <v>120.45</v>
      </c>
      <c r="Z18" s="26">
        <f t="shared" si="10"/>
        <v>8.0299999999999994</v>
      </c>
      <c r="AA18" s="26">
        <f t="shared" si="11"/>
        <v>16.059999999999999</v>
      </c>
      <c r="AB18" s="26">
        <f t="shared" si="12"/>
        <v>24.09</v>
      </c>
      <c r="AC18" s="26">
        <f t="shared" si="13"/>
        <v>80.3</v>
      </c>
      <c r="AD18" s="26">
        <f t="shared" si="14"/>
        <v>24.09</v>
      </c>
      <c r="AE18" s="27">
        <f t="shared" si="15"/>
        <v>8.0299999999999994</v>
      </c>
      <c r="AF18" s="26">
        <f t="shared" si="16"/>
        <v>331.13</v>
      </c>
      <c r="AG18" s="26">
        <f t="shared" si="17"/>
        <v>22.08</v>
      </c>
      <c r="AH18" s="26">
        <f t="shared" si="18"/>
        <v>66.23</v>
      </c>
      <c r="AI18" s="26">
        <f t="shared" si="19"/>
        <v>220.75</v>
      </c>
      <c r="AJ18" s="26">
        <f t="shared" si="20"/>
        <v>22.08</v>
      </c>
      <c r="AK18" s="28"/>
      <c r="AL18" s="28"/>
      <c r="AM18" s="28"/>
      <c r="AN18" s="28"/>
      <c r="AO18" s="28"/>
      <c r="AP18" s="28"/>
      <c r="AQ18" s="28">
        <v>17.82</v>
      </c>
      <c r="AR18" s="28">
        <v>17.55</v>
      </c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6">
        <f t="shared" si="21"/>
        <v>978.69</v>
      </c>
      <c r="BE18" s="26">
        <f t="shared" si="22"/>
        <v>2619.89</v>
      </c>
      <c r="BF18" s="53" t="s">
        <v>62</v>
      </c>
      <c r="BG18" s="22" t="s">
        <v>169</v>
      </c>
    </row>
    <row r="19" spans="1:61" s="21" customFormat="1" ht="20.100000000000001" customHeight="1">
      <c r="B19" s="28">
        <v>720.81</v>
      </c>
      <c r="C19" s="26">
        <f t="shared" si="0"/>
        <v>108.12</v>
      </c>
      <c r="D19" s="26">
        <f t="shared" si="1"/>
        <v>7.21</v>
      </c>
      <c r="E19" s="26">
        <f t="shared" si="2"/>
        <v>14.42</v>
      </c>
      <c r="F19" s="26">
        <f t="shared" si="3"/>
        <v>21.62</v>
      </c>
      <c r="G19" s="28">
        <v>2101.69</v>
      </c>
      <c r="H19" s="28">
        <v>90.14</v>
      </c>
      <c r="I19" s="26">
        <f t="shared" si="23"/>
        <v>567.61</v>
      </c>
      <c r="J19" s="28">
        <v>342.74</v>
      </c>
      <c r="K19" s="28">
        <v>209.87</v>
      </c>
      <c r="L19" s="50">
        <v>15</v>
      </c>
      <c r="M19" s="28"/>
      <c r="N19" s="28"/>
      <c r="O19" s="28"/>
      <c r="P19" s="28"/>
      <c r="Q19" s="28"/>
      <c r="R19" s="28"/>
      <c r="S19" s="28"/>
      <c r="T19" s="26">
        <f t="shared" si="4"/>
        <v>305.79000000000002</v>
      </c>
      <c r="U19" s="26">
        <f t="shared" si="5"/>
        <v>20.39</v>
      </c>
      <c r="V19" s="26">
        <f t="shared" si="6"/>
        <v>61.16</v>
      </c>
      <c r="W19" s="26">
        <f t="shared" si="7"/>
        <v>2038.63</v>
      </c>
      <c r="X19" s="26">
        <f t="shared" si="8"/>
        <v>3298.15</v>
      </c>
      <c r="Y19" s="26">
        <f t="shared" si="9"/>
        <v>108.12</v>
      </c>
      <c r="Z19" s="26">
        <f t="shared" si="10"/>
        <v>7.21</v>
      </c>
      <c r="AA19" s="26">
        <f t="shared" si="11"/>
        <v>14.42</v>
      </c>
      <c r="AB19" s="26">
        <f t="shared" si="12"/>
        <v>21.62</v>
      </c>
      <c r="AC19" s="26">
        <f t="shared" si="13"/>
        <v>72.08</v>
      </c>
      <c r="AD19" s="26">
        <f t="shared" si="14"/>
        <v>21.62</v>
      </c>
      <c r="AE19" s="27">
        <f t="shared" si="15"/>
        <v>7.21</v>
      </c>
      <c r="AF19" s="26">
        <f t="shared" si="16"/>
        <v>305.79000000000002</v>
      </c>
      <c r="AG19" s="26">
        <f t="shared" si="17"/>
        <v>20.39</v>
      </c>
      <c r="AH19" s="26">
        <f t="shared" si="18"/>
        <v>61.16</v>
      </c>
      <c r="AI19" s="26">
        <f t="shared" si="19"/>
        <v>203.86</v>
      </c>
      <c r="AJ19" s="26">
        <f t="shared" si="20"/>
        <v>20.39</v>
      </c>
      <c r="AK19" s="28"/>
      <c r="AL19" s="28"/>
      <c r="AM19" s="28"/>
      <c r="AN19" s="28"/>
      <c r="AO19" s="28"/>
      <c r="AP19" s="28"/>
      <c r="AQ19" s="28">
        <v>15.09</v>
      </c>
      <c r="AR19" s="28">
        <v>16.100000000000001</v>
      </c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6">
        <f t="shared" si="21"/>
        <v>895.06</v>
      </c>
      <c r="BE19" s="26">
        <f t="shared" si="22"/>
        <v>2403.09</v>
      </c>
      <c r="BF19" s="53" t="s">
        <v>164</v>
      </c>
      <c r="BG19" s="22" t="s">
        <v>169</v>
      </c>
    </row>
    <row r="20" spans="1:61" s="21" customFormat="1" ht="20.100000000000001" customHeight="1">
      <c r="B20" s="28">
        <v>935.65</v>
      </c>
      <c r="C20" s="26">
        <f t="shared" si="0"/>
        <v>140.35</v>
      </c>
      <c r="D20" s="26">
        <f t="shared" si="1"/>
        <v>9.36</v>
      </c>
      <c r="E20" s="26">
        <f t="shared" si="2"/>
        <v>18.71</v>
      </c>
      <c r="F20" s="26">
        <f t="shared" si="3"/>
        <v>28.07</v>
      </c>
      <c r="G20" s="28">
        <v>2480.34</v>
      </c>
      <c r="H20" s="28">
        <v>109.48</v>
      </c>
      <c r="I20" s="26">
        <f t="shared" si="23"/>
        <v>818.51</v>
      </c>
      <c r="J20" s="28">
        <v>453.56</v>
      </c>
      <c r="K20" s="28">
        <v>349.95</v>
      </c>
      <c r="L20" s="50">
        <v>15</v>
      </c>
      <c r="M20" s="28"/>
      <c r="N20" s="28"/>
      <c r="O20" s="28"/>
      <c r="P20" s="28"/>
      <c r="Q20" s="28"/>
      <c r="R20" s="28"/>
      <c r="S20" s="28"/>
      <c r="T20" s="26">
        <f t="shared" si="4"/>
        <v>364.5</v>
      </c>
      <c r="U20" s="26">
        <f t="shared" si="5"/>
        <v>24.3</v>
      </c>
      <c r="V20" s="26">
        <f t="shared" si="6"/>
        <v>72.900000000000006</v>
      </c>
      <c r="W20" s="26">
        <v>2430</v>
      </c>
      <c r="X20" s="26">
        <f t="shared" si="8"/>
        <v>4066.52</v>
      </c>
      <c r="Y20" s="26">
        <f t="shared" si="9"/>
        <v>140.35</v>
      </c>
      <c r="Z20" s="26">
        <f t="shared" si="10"/>
        <v>9.36</v>
      </c>
      <c r="AA20" s="26">
        <f t="shared" si="11"/>
        <v>18.71</v>
      </c>
      <c r="AB20" s="26">
        <f t="shared" si="12"/>
        <v>28.07</v>
      </c>
      <c r="AC20" s="26">
        <f t="shared" si="13"/>
        <v>93.57</v>
      </c>
      <c r="AD20" s="26">
        <f t="shared" si="14"/>
        <v>28.07</v>
      </c>
      <c r="AE20" s="27">
        <f t="shared" si="15"/>
        <v>9.36</v>
      </c>
      <c r="AF20" s="26">
        <f t="shared" si="16"/>
        <v>364.5</v>
      </c>
      <c r="AG20" s="26">
        <f t="shared" si="17"/>
        <v>24.3</v>
      </c>
      <c r="AH20" s="26">
        <f t="shared" si="18"/>
        <v>72.900000000000006</v>
      </c>
      <c r="AI20" s="26">
        <f t="shared" si="19"/>
        <v>243</v>
      </c>
      <c r="AJ20" s="26">
        <f t="shared" si="20"/>
        <v>24.3</v>
      </c>
      <c r="AK20" s="28"/>
      <c r="AL20" s="28"/>
      <c r="AM20" s="28"/>
      <c r="AN20" s="28"/>
      <c r="AO20" s="28"/>
      <c r="AP20" s="28"/>
      <c r="AQ20" s="28">
        <v>22.17</v>
      </c>
      <c r="AR20" s="28">
        <v>19.95</v>
      </c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6">
        <f t="shared" si="21"/>
        <v>1098.6099999999999</v>
      </c>
      <c r="BE20" s="26">
        <f t="shared" si="22"/>
        <v>2967.91</v>
      </c>
      <c r="BF20" s="53" t="s">
        <v>63</v>
      </c>
      <c r="BG20" s="22" t="s">
        <v>169</v>
      </c>
    </row>
    <row r="21" spans="1:61" s="21" customFormat="1" ht="20.100000000000001" customHeight="1">
      <c r="B21" s="28">
        <v>694.78</v>
      </c>
      <c r="C21" s="26">
        <f t="shared" si="0"/>
        <v>104.22</v>
      </c>
      <c r="D21" s="26">
        <f t="shared" si="1"/>
        <v>6.95</v>
      </c>
      <c r="E21" s="26">
        <f t="shared" si="2"/>
        <v>13.9</v>
      </c>
      <c r="F21" s="26">
        <f t="shared" si="3"/>
        <v>20.84</v>
      </c>
      <c r="G21" s="28">
        <v>2039.99</v>
      </c>
      <c r="H21" s="28">
        <v>100.76</v>
      </c>
      <c r="I21" s="26">
        <f t="shared" si="23"/>
        <v>551.51</v>
      </c>
      <c r="J21" s="28">
        <v>334.74</v>
      </c>
      <c r="K21" s="28">
        <v>201.77</v>
      </c>
      <c r="L21" s="50">
        <v>15</v>
      </c>
      <c r="M21" s="28"/>
      <c r="N21" s="28"/>
      <c r="O21" s="28"/>
      <c r="P21" s="28"/>
      <c r="Q21" s="28"/>
      <c r="R21" s="28"/>
      <c r="S21" s="28"/>
      <c r="T21" s="26">
        <f t="shared" si="4"/>
        <v>299.62</v>
      </c>
      <c r="U21" s="26">
        <f t="shared" si="5"/>
        <v>19.97</v>
      </c>
      <c r="V21" s="26">
        <f t="shared" si="6"/>
        <v>59.92</v>
      </c>
      <c r="W21" s="26">
        <f t="shared" si="7"/>
        <v>1997.48</v>
      </c>
      <c r="X21" s="26">
        <f t="shared" si="8"/>
        <v>3217.68</v>
      </c>
      <c r="Y21" s="26">
        <f t="shared" si="9"/>
        <v>104.22</v>
      </c>
      <c r="Z21" s="26">
        <f t="shared" si="10"/>
        <v>6.95</v>
      </c>
      <c r="AA21" s="26">
        <f t="shared" si="11"/>
        <v>13.9</v>
      </c>
      <c r="AB21" s="26">
        <f t="shared" si="12"/>
        <v>20.84</v>
      </c>
      <c r="AC21" s="26">
        <f t="shared" si="13"/>
        <v>69.48</v>
      </c>
      <c r="AD21" s="26">
        <f t="shared" si="14"/>
        <v>20.84</v>
      </c>
      <c r="AE21" s="27">
        <f t="shared" si="15"/>
        <v>6.95</v>
      </c>
      <c r="AF21" s="26">
        <f t="shared" si="16"/>
        <v>299.62</v>
      </c>
      <c r="AG21" s="26">
        <f t="shared" si="17"/>
        <v>19.97</v>
      </c>
      <c r="AH21" s="26">
        <f t="shared" si="18"/>
        <v>59.92</v>
      </c>
      <c r="AI21" s="26">
        <f t="shared" si="19"/>
        <v>199.75</v>
      </c>
      <c r="AJ21" s="26">
        <f t="shared" si="20"/>
        <v>19.97</v>
      </c>
      <c r="AK21" s="28"/>
      <c r="AL21" s="28"/>
      <c r="AM21" s="28">
        <v>18.920000000000002</v>
      </c>
      <c r="AN21" s="28"/>
      <c r="AO21" s="28"/>
      <c r="AP21" s="28"/>
      <c r="AQ21" s="28">
        <v>14.37</v>
      </c>
      <c r="AR21" s="28">
        <v>15.6</v>
      </c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6">
        <f t="shared" si="21"/>
        <v>891.3</v>
      </c>
      <c r="BE21" s="26">
        <f t="shared" si="22"/>
        <v>2326.38</v>
      </c>
      <c r="BF21" s="53" t="s">
        <v>64</v>
      </c>
      <c r="BG21" s="22" t="s">
        <v>169</v>
      </c>
    </row>
    <row r="22" spans="1:61" s="21" customFormat="1" ht="20.100000000000001" customHeight="1">
      <c r="B22" s="28">
        <v>903.93</v>
      </c>
      <c r="C22" s="26">
        <f t="shared" si="0"/>
        <v>135.59</v>
      </c>
      <c r="D22" s="26">
        <f t="shared" si="1"/>
        <v>9.0399999999999991</v>
      </c>
      <c r="E22" s="26">
        <f t="shared" si="2"/>
        <v>18.079999999999998</v>
      </c>
      <c r="F22" s="26">
        <f t="shared" si="3"/>
        <v>27.12</v>
      </c>
      <c r="G22" s="28">
        <v>2468.23</v>
      </c>
      <c r="H22" s="28">
        <v>105.6</v>
      </c>
      <c r="I22" s="26">
        <f t="shared" si="23"/>
        <v>794.01</v>
      </c>
      <c r="J22" s="28">
        <v>441.35</v>
      </c>
      <c r="K22" s="28">
        <v>337.66</v>
      </c>
      <c r="L22" s="50">
        <v>15</v>
      </c>
      <c r="M22" s="28"/>
      <c r="N22" s="28"/>
      <c r="O22" s="28"/>
      <c r="P22" s="28"/>
      <c r="Q22" s="28"/>
      <c r="R22" s="28"/>
      <c r="S22" s="28"/>
      <c r="T22" s="26">
        <f t="shared" si="4"/>
        <v>364.5</v>
      </c>
      <c r="U22" s="26">
        <f t="shared" si="5"/>
        <v>24.3</v>
      </c>
      <c r="V22" s="26">
        <f t="shared" si="6"/>
        <v>72.900000000000006</v>
      </c>
      <c r="W22" s="26">
        <v>2430</v>
      </c>
      <c r="X22" s="26">
        <f t="shared" si="8"/>
        <v>4019.37</v>
      </c>
      <c r="Y22" s="26">
        <f t="shared" si="9"/>
        <v>135.59</v>
      </c>
      <c r="Z22" s="26">
        <f t="shared" si="10"/>
        <v>9.0399999999999991</v>
      </c>
      <c r="AA22" s="26">
        <f t="shared" si="11"/>
        <v>18.079999999999998</v>
      </c>
      <c r="AB22" s="26">
        <f t="shared" si="12"/>
        <v>27.12</v>
      </c>
      <c r="AC22" s="26">
        <f t="shared" si="13"/>
        <v>90.39</v>
      </c>
      <c r="AD22" s="26">
        <f t="shared" si="14"/>
        <v>27.12</v>
      </c>
      <c r="AE22" s="27">
        <f t="shared" si="15"/>
        <v>9.0399999999999991</v>
      </c>
      <c r="AF22" s="26">
        <f t="shared" si="16"/>
        <v>364.5</v>
      </c>
      <c r="AG22" s="26">
        <f t="shared" si="17"/>
        <v>24.3</v>
      </c>
      <c r="AH22" s="26">
        <f t="shared" si="18"/>
        <v>72.900000000000006</v>
      </c>
      <c r="AI22" s="26">
        <f t="shared" si="19"/>
        <v>243</v>
      </c>
      <c r="AJ22" s="26">
        <f t="shared" si="20"/>
        <v>24.3</v>
      </c>
      <c r="AK22" s="28"/>
      <c r="AL22" s="28"/>
      <c r="AM22" s="28"/>
      <c r="AN22" s="30"/>
      <c r="AO22" s="28"/>
      <c r="AP22" s="28"/>
      <c r="AQ22" s="28">
        <v>21.37</v>
      </c>
      <c r="AR22" s="28">
        <v>19.55</v>
      </c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6">
        <f t="shared" si="21"/>
        <v>1086.3</v>
      </c>
      <c r="BE22" s="26">
        <f t="shared" si="22"/>
        <v>2933.07</v>
      </c>
      <c r="BF22" s="53" t="s">
        <v>65</v>
      </c>
      <c r="BG22" s="22" t="s">
        <v>169</v>
      </c>
    </row>
    <row r="23" spans="1:61" s="45" customFormat="1" ht="20.100000000000001" customHeight="1" thickBot="1">
      <c r="B23" s="46">
        <f>SUM(B5:B22)</f>
        <v>16016.07</v>
      </c>
      <c r="C23" s="46">
        <f t="shared" ref="C23:BE23" si="24">SUM(C5:C22)</f>
        <v>2402.42</v>
      </c>
      <c r="D23" s="46">
        <f t="shared" si="24"/>
        <v>160.18</v>
      </c>
      <c r="E23" s="46">
        <f t="shared" si="24"/>
        <v>320.35000000000002</v>
      </c>
      <c r="F23" s="46">
        <f t="shared" si="24"/>
        <v>480.48</v>
      </c>
      <c r="G23" s="46">
        <f t="shared" si="24"/>
        <v>44480.57</v>
      </c>
      <c r="H23" s="46">
        <f t="shared" si="24"/>
        <v>1912.51</v>
      </c>
      <c r="I23" s="46">
        <f t="shared" si="24"/>
        <v>12928.48</v>
      </c>
      <c r="J23" s="46">
        <f t="shared" si="24"/>
        <v>7356.44</v>
      </c>
      <c r="K23" s="46">
        <f t="shared" si="24"/>
        <v>5291.04</v>
      </c>
      <c r="L23" s="56">
        <f t="shared" si="24"/>
        <v>270</v>
      </c>
      <c r="M23" s="46">
        <f t="shared" si="24"/>
        <v>11</v>
      </c>
      <c r="N23" s="46">
        <f t="shared" si="24"/>
        <v>0</v>
      </c>
      <c r="O23" s="46">
        <f t="shared" si="24"/>
        <v>0</v>
      </c>
      <c r="P23" s="46">
        <f t="shared" si="24"/>
        <v>0</v>
      </c>
      <c r="Q23" s="46">
        <f t="shared" si="24"/>
        <v>0</v>
      </c>
      <c r="R23" s="46">
        <f t="shared" si="24"/>
        <v>0</v>
      </c>
      <c r="S23" s="46">
        <f t="shared" si="24"/>
        <v>0</v>
      </c>
      <c r="T23" s="46">
        <f>SUM(T5:T22)</f>
        <v>6313.09</v>
      </c>
      <c r="U23" s="46">
        <f t="shared" si="24"/>
        <v>420.87</v>
      </c>
      <c r="V23" s="46">
        <f t="shared" si="24"/>
        <v>1262.6099999999999</v>
      </c>
      <c r="W23" s="46">
        <f t="shared" si="24"/>
        <v>42087.23</v>
      </c>
      <c r="X23" s="46">
        <f t="shared" si="24"/>
        <v>70681.56</v>
      </c>
      <c r="Y23" s="46">
        <f t="shared" si="24"/>
        <v>2402.42</v>
      </c>
      <c r="Z23" s="46">
        <f t="shared" si="24"/>
        <v>160.18</v>
      </c>
      <c r="AA23" s="46">
        <f t="shared" si="24"/>
        <v>320.35000000000002</v>
      </c>
      <c r="AB23" s="46">
        <f t="shared" si="24"/>
        <v>480.48</v>
      </c>
      <c r="AC23" s="46">
        <f t="shared" si="24"/>
        <v>1601.62</v>
      </c>
      <c r="AD23" s="46">
        <f t="shared" si="24"/>
        <v>480.48</v>
      </c>
      <c r="AE23" s="46">
        <f t="shared" si="24"/>
        <v>160.18</v>
      </c>
      <c r="AF23" s="46">
        <f t="shared" si="24"/>
        <v>6313.09</v>
      </c>
      <c r="AG23" s="46">
        <f t="shared" si="24"/>
        <v>420.87</v>
      </c>
      <c r="AH23" s="46">
        <f t="shared" si="24"/>
        <v>1262.6099999999999</v>
      </c>
      <c r="AI23" s="46">
        <f t="shared" si="24"/>
        <v>4208.7299999999996</v>
      </c>
      <c r="AJ23" s="46">
        <f t="shared" si="24"/>
        <v>420.87</v>
      </c>
      <c r="AK23" s="46">
        <f t="shared" si="24"/>
        <v>36.74</v>
      </c>
      <c r="AL23" s="46">
        <f t="shared" si="24"/>
        <v>0</v>
      </c>
      <c r="AM23" s="46">
        <f t="shared" si="24"/>
        <v>18.920000000000002</v>
      </c>
      <c r="AN23" s="46">
        <f t="shared" si="24"/>
        <v>0</v>
      </c>
      <c r="AO23" s="46">
        <f t="shared" si="24"/>
        <v>0</v>
      </c>
      <c r="AP23" s="46">
        <f t="shared" si="24"/>
        <v>0</v>
      </c>
      <c r="AQ23" s="46">
        <f t="shared" si="24"/>
        <v>648.94000000000005</v>
      </c>
      <c r="AR23" s="46">
        <f t="shared" si="24"/>
        <v>346.7</v>
      </c>
      <c r="AS23" s="46">
        <f t="shared" si="24"/>
        <v>0</v>
      </c>
      <c r="AT23" s="46">
        <f t="shared" si="24"/>
        <v>0</v>
      </c>
      <c r="AU23" s="46">
        <f t="shared" si="24"/>
        <v>0</v>
      </c>
      <c r="AV23" s="46">
        <f t="shared" si="24"/>
        <v>0</v>
      </c>
      <c r="AW23" s="46">
        <f t="shared" si="24"/>
        <v>50.49</v>
      </c>
      <c r="AX23" s="46">
        <f t="shared" si="24"/>
        <v>2</v>
      </c>
      <c r="AY23" s="46">
        <f t="shared" si="24"/>
        <v>0</v>
      </c>
      <c r="AZ23" s="46">
        <f t="shared" si="24"/>
        <v>10</v>
      </c>
      <c r="BA23" s="46">
        <f t="shared" si="24"/>
        <v>1</v>
      </c>
      <c r="BB23" s="46">
        <f t="shared" si="24"/>
        <v>2</v>
      </c>
      <c r="BC23" s="46">
        <f t="shared" si="24"/>
        <v>0</v>
      </c>
      <c r="BD23" s="46">
        <f t="shared" si="24"/>
        <v>19348.669999999998</v>
      </c>
      <c r="BE23" s="46">
        <f t="shared" si="24"/>
        <v>51332.89</v>
      </c>
      <c r="BF23" s="57" t="s">
        <v>170</v>
      </c>
      <c r="BG23" s="58" t="s">
        <v>169</v>
      </c>
    </row>
    <row r="24" spans="1:61" s="21" customFormat="1" ht="15.75" thickTop="1">
      <c r="A24" s="38" t="s">
        <v>112</v>
      </c>
      <c r="B24" s="369" t="s">
        <v>114</v>
      </c>
      <c r="C24" s="370"/>
      <c r="D24" s="370"/>
      <c r="E24" s="370"/>
      <c r="F24" s="370"/>
      <c r="G24" s="370"/>
      <c r="H24" s="370"/>
      <c r="I24" s="370"/>
      <c r="J24" s="370"/>
      <c r="K24" s="370"/>
      <c r="L24" s="370"/>
      <c r="M24" s="370"/>
      <c r="N24" s="370"/>
      <c r="O24" s="370"/>
      <c r="P24" s="370"/>
      <c r="Q24" s="370"/>
      <c r="R24" s="370"/>
      <c r="S24" s="370"/>
      <c r="T24" s="370"/>
      <c r="U24" s="370"/>
      <c r="V24" s="370"/>
      <c r="W24" s="370"/>
      <c r="X24" s="360" t="s">
        <v>113</v>
      </c>
      <c r="Y24" s="371" t="s">
        <v>111</v>
      </c>
      <c r="Z24" s="372"/>
      <c r="AA24" s="372"/>
      <c r="AB24" s="372"/>
      <c r="AC24" s="372"/>
      <c r="AD24" s="372"/>
      <c r="AE24" s="372"/>
      <c r="AF24" s="372"/>
      <c r="AG24" s="372"/>
      <c r="AH24" s="372"/>
      <c r="AI24" s="372"/>
      <c r="AJ24" s="372"/>
      <c r="AK24" s="372"/>
      <c r="AL24" s="372"/>
      <c r="AM24" s="372"/>
      <c r="AN24" s="372"/>
      <c r="AO24" s="372"/>
      <c r="AP24" s="372"/>
      <c r="AQ24" s="372"/>
      <c r="AR24" s="372"/>
      <c r="AS24" s="372"/>
      <c r="AT24" s="372"/>
      <c r="AU24" s="372"/>
      <c r="AV24" s="372"/>
      <c r="AW24" s="372"/>
      <c r="AX24" s="372"/>
      <c r="AY24" s="372"/>
      <c r="AZ24" s="372"/>
      <c r="BA24" s="372"/>
      <c r="BB24" s="372"/>
      <c r="BC24" s="373"/>
      <c r="BD24" s="363" t="s">
        <v>117</v>
      </c>
      <c r="BE24" s="365" t="s">
        <v>48</v>
      </c>
      <c r="BF24" s="367" t="s">
        <v>118</v>
      </c>
      <c r="BG24" s="360" t="s">
        <v>119</v>
      </c>
      <c r="BH24" s="360" t="s">
        <v>120</v>
      </c>
      <c r="BI24" s="360" t="s">
        <v>121</v>
      </c>
    </row>
    <row r="25" spans="1:61" ht="33.75" customHeight="1">
      <c r="A25" s="18"/>
      <c r="B25" s="374" t="s">
        <v>0</v>
      </c>
      <c r="C25" s="374"/>
      <c r="D25" s="374"/>
      <c r="E25" s="374"/>
      <c r="F25" s="374"/>
      <c r="G25" s="34" t="s">
        <v>6</v>
      </c>
      <c r="H25" s="35"/>
      <c r="I25" s="35"/>
      <c r="J25" s="375" t="s">
        <v>110</v>
      </c>
      <c r="K25" s="375"/>
      <c r="L25" s="375"/>
      <c r="M25" s="375"/>
      <c r="N25" s="375"/>
      <c r="O25" s="375"/>
      <c r="P25" s="375"/>
      <c r="Q25" s="375"/>
      <c r="R25" s="375"/>
      <c r="S25" s="376"/>
      <c r="T25" s="377" t="s">
        <v>18</v>
      </c>
      <c r="U25" s="378"/>
      <c r="V25" s="379"/>
      <c r="W25" s="36" t="s">
        <v>22</v>
      </c>
      <c r="X25" s="361"/>
      <c r="Y25" s="374" t="s">
        <v>23</v>
      </c>
      <c r="Z25" s="374"/>
      <c r="AA25" s="374"/>
      <c r="AB25" s="374"/>
      <c r="AC25" s="374"/>
      <c r="AD25" s="374"/>
      <c r="AE25" s="374"/>
      <c r="AF25" s="374" t="s">
        <v>30</v>
      </c>
      <c r="AG25" s="374"/>
      <c r="AH25" s="374"/>
      <c r="AI25" s="374"/>
      <c r="AJ25" s="374"/>
      <c r="AK25" s="380" t="s">
        <v>34</v>
      </c>
      <c r="AL25" s="381"/>
      <c r="AM25" s="381"/>
      <c r="AN25" s="381"/>
      <c r="AO25" s="54" t="s">
        <v>35</v>
      </c>
      <c r="AP25" s="55"/>
      <c r="AQ25" s="37"/>
      <c r="AR25" s="35"/>
      <c r="AS25" s="377" t="s">
        <v>38</v>
      </c>
      <c r="AT25" s="382"/>
      <c r="AU25" s="374" t="s">
        <v>39</v>
      </c>
      <c r="AV25" s="374"/>
      <c r="AW25" s="374"/>
      <c r="AX25" s="374"/>
      <c r="AY25" s="374"/>
      <c r="AZ25" s="374"/>
      <c r="BA25" s="374"/>
      <c r="BB25" s="36"/>
      <c r="BC25" s="36"/>
      <c r="BD25" s="364"/>
      <c r="BE25" s="366"/>
      <c r="BF25" s="368"/>
      <c r="BG25" s="361"/>
      <c r="BH25" s="361"/>
      <c r="BI25" s="361"/>
    </row>
    <row r="26" spans="1:61" s="43" customFormat="1" ht="51.75" customHeight="1" thickBot="1">
      <c r="A26" s="39"/>
      <c r="B26" s="40" t="s">
        <v>1</v>
      </c>
      <c r="C26" s="41" t="s">
        <v>2</v>
      </c>
      <c r="D26" s="41" t="s">
        <v>3</v>
      </c>
      <c r="E26" s="41" t="s">
        <v>4</v>
      </c>
      <c r="F26" s="41" t="s">
        <v>5</v>
      </c>
      <c r="G26" s="41" t="s">
        <v>7</v>
      </c>
      <c r="H26" s="41" t="s">
        <v>109</v>
      </c>
      <c r="I26" s="41" t="s">
        <v>108</v>
      </c>
      <c r="J26" s="40" t="s">
        <v>8</v>
      </c>
      <c r="K26" s="40" t="s">
        <v>9</v>
      </c>
      <c r="L26" s="40" t="s">
        <v>10</v>
      </c>
      <c r="M26" s="41" t="s">
        <v>11</v>
      </c>
      <c r="N26" s="41" t="s">
        <v>12</v>
      </c>
      <c r="O26" s="41" t="s">
        <v>13</v>
      </c>
      <c r="P26" s="41" t="s">
        <v>14</v>
      </c>
      <c r="Q26" s="41" t="s">
        <v>15</v>
      </c>
      <c r="R26" s="41" t="s">
        <v>16</v>
      </c>
      <c r="S26" s="41" t="s">
        <v>17</v>
      </c>
      <c r="T26" s="41" t="s">
        <v>165</v>
      </c>
      <c r="U26" s="41" t="s">
        <v>20</v>
      </c>
      <c r="V26" s="41" t="s">
        <v>21</v>
      </c>
      <c r="W26" s="39"/>
      <c r="X26" s="362"/>
      <c r="Y26" s="41" t="s">
        <v>24</v>
      </c>
      <c r="Z26" s="41" t="s">
        <v>25</v>
      </c>
      <c r="AA26" s="41" t="s">
        <v>26</v>
      </c>
      <c r="AB26" s="41" t="s">
        <v>21</v>
      </c>
      <c r="AC26" s="41" t="s">
        <v>27</v>
      </c>
      <c r="AD26" s="41" t="s">
        <v>28</v>
      </c>
      <c r="AE26" s="41" t="s">
        <v>168</v>
      </c>
      <c r="AF26" s="41" t="s">
        <v>104</v>
      </c>
      <c r="AG26" s="41" t="s">
        <v>105</v>
      </c>
      <c r="AH26" s="41" t="s">
        <v>106</v>
      </c>
      <c r="AI26" s="41" t="s">
        <v>107</v>
      </c>
      <c r="AJ26" s="41" t="s">
        <v>3</v>
      </c>
      <c r="AK26" s="41" t="s">
        <v>31</v>
      </c>
      <c r="AL26" s="41" t="s">
        <v>116</v>
      </c>
      <c r="AM26" s="41" t="s">
        <v>32</v>
      </c>
      <c r="AN26" s="40" t="s">
        <v>167</v>
      </c>
      <c r="AO26" s="40" t="s">
        <v>36</v>
      </c>
      <c r="AP26" s="39"/>
      <c r="AQ26" s="41" t="s">
        <v>166</v>
      </c>
      <c r="AR26" s="41" t="s">
        <v>37</v>
      </c>
      <c r="AS26" s="42"/>
      <c r="AT26" s="44" t="s">
        <v>149</v>
      </c>
      <c r="AU26" s="41" t="s">
        <v>40</v>
      </c>
      <c r="AV26" s="41" t="s">
        <v>150</v>
      </c>
      <c r="AW26" s="41" t="s">
        <v>45</v>
      </c>
      <c r="AX26" s="41" t="s">
        <v>41</v>
      </c>
      <c r="AY26" s="41" t="s">
        <v>42</v>
      </c>
      <c r="AZ26" s="41" t="s">
        <v>43</v>
      </c>
      <c r="BA26" s="41" t="s">
        <v>44</v>
      </c>
      <c r="BB26" s="41" t="s">
        <v>46</v>
      </c>
      <c r="BC26" s="41" t="s">
        <v>47</v>
      </c>
      <c r="BD26" s="364"/>
      <c r="BE26" s="366"/>
      <c r="BF26" s="368"/>
      <c r="BG26" s="362"/>
      <c r="BH26" s="362"/>
      <c r="BI26" s="362"/>
    </row>
    <row r="27" spans="1:61" s="23" customFormat="1" ht="20.100000000000001" customHeight="1" thickTop="1">
      <c r="A27" s="24"/>
      <c r="B27" s="48">
        <v>774.11</v>
      </c>
      <c r="C27" s="26">
        <f t="shared" si="0"/>
        <v>116.12</v>
      </c>
      <c r="D27" s="26">
        <f t="shared" si="1"/>
        <v>7.74</v>
      </c>
      <c r="E27" s="26">
        <f t="shared" si="2"/>
        <v>15.48</v>
      </c>
      <c r="F27" s="26">
        <f t="shared" si="3"/>
        <v>23.22</v>
      </c>
      <c r="G27" s="30">
        <v>2268.2600000000002</v>
      </c>
      <c r="H27" s="30">
        <v>93.89</v>
      </c>
      <c r="I27" s="26">
        <f t="shared" si="23"/>
        <v>653.77</v>
      </c>
      <c r="J27" s="30">
        <v>365.93</v>
      </c>
      <c r="K27" s="30">
        <v>272.83999999999997</v>
      </c>
      <c r="L27" s="50">
        <v>15</v>
      </c>
      <c r="M27" s="30"/>
      <c r="N27" s="30"/>
      <c r="O27" s="30"/>
      <c r="P27" s="30"/>
      <c r="Q27" s="30"/>
      <c r="R27" s="30"/>
      <c r="S27" s="30"/>
      <c r="T27" s="26">
        <f t="shared" si="4"/>
        <v>336.27</v>
      </c>
      <c r="U27" s="26">
        <f t="shared" si="5"/>
        <v>22.42</v>
      </c>
      <c r="V27" s="26">
        <f t="shared" si="6"/>
        <v>67.25</v>
      </c>
      <c r="W27" s="26">
        <f t="shared" si="7"/>
        <v>2241.81</v>
      </c>
      <c r="X27" s="26">
        <f t="shared" si="8"/>
        <v>3604.42</v>
      </c>
      <c r="Y27" s="26">
        <f t="shared" si="9"/>
        <v>116.12</v>
      </c>
      <c r="Z27" s="26">
        <f t="shared" si="10"/>
        <v>7.74</v>
      </c>
      <c r="AA27" s="26">
        <f t="shared" si="11"/>
        <v>15.48</v>
      </c>
      <c r="AB27" s="26">
        <f t="shared" si="12"/>
        <v>23.22</v>
      </c>
      <c r="AC27" s="26">
        <f t="shared" si="13"/>
        <v>77.41</v>
      </c>
      <c r="AD27" s="26">
        <f t="shared" si="14"/>
        <v>23.22</v>
      </c>
      <c r="AE27" s="27">
        <f t="shared" si="15"/>
        <v>7.74</v>
      </c>
      <c r="AF27" s="26">
        <f t="shared" si="16"/>
        <v>336.27</v>
      </c>
      <c r="AG27" s="26">
        <f t="shared" si="17"/>
        <v>22.42</v>
      </c>
      <c r="AH27" s="26">
        <f t="shared" si="18"/>
        <v>67.25</v>
      </c>
      <c r="AI27" s="26">
        <f t="shared" si="19"/>
        <v>224.18</v>
      </c>
      <c r="AJ27" s="26">
        <f t="shared" si="20"/>
        <v>22.42</v>
      </c>
      <c r="AK27" s="30"/>
      <c r="AL27" s="30"/>
      <c r="AM27" s="30"/>
      <c r="AN27" s="28"/>
      <c r="AO27" s="30"/>
      <c r="AP27" s="30"/>
      <c r="AQ27" s="30">
        <v>17.899999999999999</v>
      </c>
      <c r="AR27" s="30">
        <v>17.649999999999999</v>
      </c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26">
        <f t="shared" si="21"/>
        <v>979.02</v>
      </c>
      <c r="BE27" s="26">
        <f t="shared" si="22"/>
        <v>2625.4</v>
      </c>
      <c r="BF27" s="29" t="s">
        <v>66</v>
      </c>
      <c r="BG27" s="22" t="s">
        <v>169</v>
      </c>
    </row>
    <row r="28" spans="1:61" s="21" customFormat="1" ht="20.100000000000001" customHeight="1">
      <c r="B28" s="28">
        <v>873.01</v>
      </c>
      <c r="C28" s="26">
        <f t="shared" si="0"/>
        <v>130.94999999999999</v>
      </c>
      <c r="D28" s="26">
        <f t="shared" si="1"/>
        <v>8.73</v>
      </c>
      <c r="E28" s="26">
        <f t="shared" si="2"/>
        <v>17.46</v>
      </c>
      <c r="F28" s="26">
        <f t="shared" si="3"/>
        <v>26.19</v>
      </c>
      <c r="G28" s="28">
        <v>2337.2800000000002</v>
      </c>
      <c r="H28" s="28">
        <v>100.17</v>
      </c>
      <c r="I28" s="26">
        <f t="shared" si="23"/>
        <v>685.13</v>
      </c>
      <c r="J28" s="28">
        <v>422.19</v>
      </c>
      <c r="K28" s="28">
        <v>247.94</v>
      </c>
      <c r="L28" s="50">
        <v>15</v>
      </c>
      <c r="M28" s="28"/>
      <c r="N28" s="28"/>
      <c r="O28" s="28"/>
      <c r="P28" s="28"/>
      <c r="Q28" s="28"/>
      <c r="R28" s="28"/>
      <c r="S28" s="28"/>
      <c r="T28" s="26">
        <f t="shared" si="4"/>
        <v>337.44</v>
      </c>
      <c r="U28" s="26">
        <f t="shared" si="5"/>
        <v>22.5</v>
      </c>
      <c r="V28" s="26">
        <f t="shared" si="6"/>
        <v>67.489999999999995</v>
      </c>
      <c r="W28" s="26">
        <f t="shared" si="7"/>
        <v>2249.5700000000002</v>
      </c>
      <c r="X28" s="26">
        <f t="shared" si="8"/>
        <v>3733.34</v>
      </c>
      <c r="Y28" s="26">
        <f t="shared" si="9"/>
        <v>130.94999999999999</v>
      </c>
      <c r="Z28" s="26">
        <f t="shared" si="10"/>
        <v>8.73</v>
      </c>
      <c r="AA28" s="26">
        <f t="shared" si="11"/>
        <v>17.46</v>
      </c>
      <c r="AB28" s="26">
        <f t="shared" si="12"/>
        <v>26.19</v>
      </c>
      <c r="AC28" s="26">
        <f t="shared" si="13"/>
        <v>87.3</v>
      </c>
      <c r="AD28" s="26">
        <f t="shared" si="14"/>
        <v>26.19</v>
      </c>
      <c r="AE28" s="27">
        <f t="shared" si="15"/>
        <v>8.73</v>
      </c>
      <c r="AF28" s="26">
        <f t="shared" si="16"/>
        <v>337.44</v>
      </c>
      <c r="AG28" s="26">
        <f t="shared" si="17"/>
        <v>22.5</v>
      </c>
      <c r="AH28" s="26">
        <f t="shared" si="18"/>
        <v>67.489999999999995</v>
      </c>
      <c r="AI28" s="26">
        <f t="shared" si="19"/>
        <v>224.96</v>
      </c>
      <c r="AJ28" s="26">
        <f t="shared" si="20"/>
        <v>22.5</v>
      </c>
      <c r="AK28" s="28"/>
      <c r="AL28" s="28"/>
      <c r="AM28" s="28"/>
      <c r="AN28" s="28"/>
      <c r="AO28" s="28"/>
      <c r="AP28" s="28"/>
      <c r="AQ28" s="28">
        <v>19</v>
      </c>
      <c r="AR28" s="28">
        <v>18.25</v>
      </c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6">
        <f t="shared" si="21"/>
        <v>1017.69</v>
      </c>
      <c r="BE28" s="26">
        <f t="shared" si="22"/>
        <v>2715.65</v>
      </c>
      <c r="BF28" s="29" t="s">
        <v>67</v>
      </c>
      <c r="BG28" s="22" t="s">
        <v>169</v>
      </c>
    </row>
    <row r="29" spans="1:61" s="21" customFormat="1" ht="20.100000000000001" customHeight="1">
      <c r="B29" s="28">
        <v>658.25</v>
      </c>
      <c r="C29" s="26">
        <f t="shared" si="0"/>
        <v>98.74</v>
      </c>
      <c r="D29" s="26">
        <f t="shared" si="1"/>
        <v>6.58</v>
      </c>
      <c r="E29" s="26">
        <f t="shared" si="2"/>
        <v>13.17</v>
      </c>
      <c r="F29" s="26">
        <f t="shared" si="3"/>
        <v>19.75</v>
      </c>
      <c r="G29" s="28">
        <v>1940.32</v>
      </c>
      <c r="H29" s="28">
        <v>81.86</v>
      </c>
      <c r="I29" s="26">
        <f t="shared" si="23"/>
        <v>564.29999999999995</v>
      </c>
      <c r="J29" s="28">
        <v>315.91000000000003</v>
      </c>
      <c r="K29" s="28">
        <v>233.39</v>
      </c>
      <c r="L29" s="50">
        <v>15</v>
      </c>
      <c r="M29" s="28"/>
      <c r="N29" s="28"/>
      <c r="O29" s="28"/>
      <c r="P29" s="28"/>
      <c r="Q29" s="28"/>
      <c r="R29" s="28"/>
      <c r="S29" s="28"/>
      <c r="T29" s="26">
        <f t="shared" si="4"/>
        <v>289.23</v>
      </c>
      <c r="U29" s="26">
        <f t="shared" si="5"/>
        <v>19.28</v>
      </c>
      <c r="V29" s="26">
        <f t="shared" si="6"/>
        <v>57.85</v>
      </c>
      <c r="W29" s="26">
        <f t="shared" si="7"/>
        <v>1928.23</v>
      </c>
      <c r="X29" s="26">
        <f t="shared" si="8"/>
        <v>3091.08</v>
      </c>
      <c r="Y29" s="26">
        <f t="shared" si="9"/>
        <v>98.74</v>
      </c>
      <c r="Z29" s="26">
        <f t="shared" si="10"/>
        <v>6.58</v>
      </c>
      <c r="AA29" s="26">
        <f t="shared" si="11"/>
        <v>13.17</v>
      </c>
      <c r="AB29" s="26">
        <f t="shared" si="12"/>
        <v>19.75</v>
      </c>
      <c r="AC29" s="26">
        <f t="shared" si="13"/>
        <v>65.83</v>
      </c>
      <c r="AD29" s="26">
        <f t="shared" si="14"/>
        <v>19.75</v>
      </c>
      <c r="AE29" s="27">
        <f t="shared" si="15"/>
        <v>6.58</v>
      </c>
      <c r="AF29" s="26">
        <f t="shared" si="16"/>
        <v>289.23</v>
      </c>
      <c r="AG29" s="26">
        <f t="shared" si="17"/>
        <v>19.28</v>
      </c>
      <c r="AH29" s="26">
        <f t="shared" si="18"/>
        <v>57.85</v>
      </c>
      <c r="AI29" s="26">
        <f t="shared" si="19"/>
        <v>192.82</v>
      </c>
      <c r="AJ29" s="26">
        <f t="shared" si="20"/>
        <v>19.28</v>
      </c>
      <c r="AK29" s="28"/>
      <c r="AL29" s="28"/>
      <c r="AM29" s="28"/>
      <c r="AN29" s="28"/>
      <c r="AO29" s="28"/>
      <c r="AP29" s="28"/>
      <c r="AQ29" s="28">
        <v>13.18</v>
      </c>
      <c r="AR29" s="28">
        <v>15.05</v>
      </c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6">
        <f t="shared" si="21"/>
        <v>837.09</v>
      </c>
      <c r="BE29" s="26">
        <f t="shared" si="22"/>
        <v>2253.9899999999998</v>
      </c>
      <c r="BF29" s="29" t="s">
        <v>68</v>
      </c>
      <c r="BG29" s="22" t="s">
        <v>169</v>
      </c>
    </row>
    <row r="30" spans="1:61" s="21" customFormat="1" ht="20.100000000000001" customHeight="1">
      <c r="B30" s="28">
        <v>699.31</v>
      </c>
      <c r="C30" s="26">
        <f t="shared" si="0"/>
        <v>104.9</v>
      </c>
      <c r="D30" s="26">
        <f t="shared" si="1"/>
        <v>6.99</v>
      </c>
      <c r="E30" s="26">
        <f t="shared" si="2"/>
        <v>13.99</v>
      </c>
      <c r="F30" s="26">
        <f t="shared" si="3"/>
        <v>20.98</v>
      </c>
      <c r="G30" s="28">
        <v>2038.01</v>
      </c>
      <c r="H30" s="28">
        <v>86.61</v>
      </c>
      <c r="I30" s="26">
        <f t="shared" si="23"/>
        <v>596</v>
      </c>
      <c r="J30" s="28">
        <v>333.9</v>
      </c>
      <c r="K30" s="28">
        <v>247.1</v>
      </c>
      <c r="L30" s="50">
        <v>15</v>
      </c>
      <c r="M30" s="28"/>
      <c r="N30" s="28"/>
      <c r="O30" s="28"/>
      <c r="P30" s="28"/>
      <c r="Q30" s="28"/>
      <c r="R30" s="28"/>
      <c r="S30" s="28"/>
      <c r="T30" s="26">
        <f t="shared" si="4"/>
        <v>303.2</v>
      </c>
      <c r="U30" s="26">
        <f t="shared" si="5"/>
        <v>20.21</v>
      </c>
      <c r="V30" s="26">
        <f t="shared" si="6"/>
        <v>60.64</v>
      </c>
      <c r="W30" s="26">
        <f t="shared" si="7"/>
        <v>2021.31</v>
      </c>
      <c r="X30" s="26">
        <f t="shared" si="8"/>
        <v>3251.53</v>
      </c>
      <c r="Y30" s="26">
        <f t="shared" si="9"/>
        <v>104.9</v>
      </c>
      <c r="Z30" s="26">
        <f t="shared" si="10"/>
        <v>6.99</v>
      </c>
      <c r="AA30" s="26">
        <f t="shared" si="11"/>
        <v>13.99</v>
      </c>
      <c r="AB30" s="26">
        <f t="shared" si="12"/>
        <v>20.98</v>
      </c>
      <c r="AC30" s="26">
        <f t="shared" si="13"/>
        <v>69.930000000000007</v>
      </c>
      <c r="AD30" s="26">
        <f t="shared" si="14"/>
        <v>20.98</v>
      </c>
      <c r="AE30" s="27">
        <f t="shared" si="15"/>
        <v>6.99</v>
      </c>
      <c r="AF30" s="26">
        <f t="shared" si="16"/>
        <v>303.2</v>
      </c>
      <c r="AG30" s="26">
        <f t="shared" si="17"/>
        <v>20.21</v>
      </c>
      <c r="AH30" s="26">
        <f t="shared" si="18"/>
        <v>60.64</v>
      </c>
      <c r="AI30" s="26">
        <f t="shared" si="19"/>
        <v>202.13</v>
      </c>
      <c r="AJ30" s="26">
        <f t="shared" si="20"/>
        <v>20.21</v>
      </c>
      <c r="AK30" s="28"/>
      <c r="AL30" s="28"/>
      <c r="AM30" s="28"/>
      <c r="AN30" s="28">
        <v>9</v>
      </c>
      <c r="AO30" s="28"/>
      <c r="AP30" s="28"/>
      <c r="AQ30" s="28">
        <v>14.66</v>
      </c>
      <c r="AR30" s="28">
        <v>15.85</v>
      </c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6">
        <f t="shared" si="21"/>
        <v>890.66</v>
      </c>
      <c r="BE30" s="26">
        <f t="shared" si="22"/>
        <v>2360.87</v>
      </c>
      <c r="BF30" s="29" t="s">
        <v>69</v>
      </c>
      <c r="BG30" s="22" t="s">
        <v>169</v>
      </c>
    </row>
    <row r="31" spans="1:61" s="21" customFormat="1" ht="20.100000000000001" customHeight="1">
      <c r="B31" s="28">
        <v>752.99</v>
      </c>
      <c r="C31" s="26">
        <f t="shared" si="0"/>
        <v>112.95</v>
      </c>
      <c r="D31" s="26">
        <f t="shared" si="1"/>
        <v>7.53</v>
      </c>
      <c r="E31" s="26">
        <f t="shared" si="2"/>
        <v>15.06</v>
      </c>
      <c r="F31" s="26">
        <f t="shared" si="3"/>
        <v>22.59</v>
      </c>
      <c r="G31" s="28">
        <v>2161.66</v>
      </c>
      <c r="H31" s="28">
        <v>94.2</v>
      </c>
      <c r="I31" s="26">
        <f t="shared" si="23"/>
        <v>679.45</v>
      </c>
      <c r="J31" s="28">
        <v>372.01</v>
      </c>
      <c r="K31" s="28">
        <v>292.44</v>
      </c>
      <c r="L31" s="50">
        <v>15</v>
      </c>
      <c r="M31" s="28"/>
      <c r="N31" s="28"/>
      <c r="O31" s="28"/>
      <c r="P31" s="28"/>
      <c r="Q31" s="28"/>
      <c r="R31" s="28"/>
      <c r="S31" s="28"/>
      <c r="T31" s="26">
        <f t="shared" si="4"/>
        <v>327.35000000000002</v>
      </c>
      <c r="U31" s="26">
        <f t="shared" si="5"/>
        <v>21.82</v>
      </c>
      <c r="V31" s="26">
        <f t="shared" si="6"/>
        <v>65.47</v>
      </c>
      <c r="W31" s="26">
        <f t="shared" si="7"/>
        <v>2182.3200000000002</v>
      </c>
      <c r="X31" s="26">
        <f t="shared" si="8"/>
        <v>3508.08</v>
      </c>
      <c r="Y31" s="26">
        <f t="shared" si="9"/>
        <v>112.95</v>
      </c>
      <c r="Z31" s="26">
        <f t="shared" si="10"/>
        <v>7.53</v>
      </c>
      <c r="AA31" s="26">
        <f t="shared" si="11"/>
        <v>15.06</v>
      </c>
      <c r="AB31" s="26">
        <f t="shared" si="12"/>
        <v>22.59</v>
      </c>
      <c r="AC31" s="26">
        <f t="shared" si="13"/>
        <v>75.3</v>
      </c>
      <c r="AD31" s="26">
        <f t="shared" si="14"/>
        <v>22.59</v>
      </c>
      <c r="AE31" s="27">
        <f t="shared" si="15"/>
        <v>7.53</v>
      </c>
      <c r="AF31" s="26">
        <f t="shared" si="16"/>
        <v>327.35000000000002</v>
      </c>
      <c r="AG31" s="26">
        <f t="shared" si="17"/>
        <v>21.82</v>
      </c>
      <c r="AH31" s="26">
        <f t="shared" si="18"/>
        <v>65.47</v>
      </c>
      <c r="AI31" s="26">
        <f t="shared" si="19"/>
        <v>218.23</v>
      </c>
      <c r="AJ31" s="26">
        <f t="shared" si="20"/>
        <v>21.82</v>
      </c>
      <c r="AK31" s="28"/>
      <c r="AL31" s="28"/>
      <c r="AM31" s="28"/>
      <c r="AN31" s="28"/>
      <c r="AO31" s="28"/>
      <c r="AP31" s="28"/>
      <c r="AQ31" s="28">
        <v>17.010000000000002</v>
      </c>
      <c r="AR31" s="28">
        <v>17.149999999999999</v>
      </c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6">
        <f t="shared" si="21"/>
        <v>952.4</v>
      </c>
      <c r="BE31" s="26">
        <f t="shared" si="22"/>
        <v>2555.6799999999998</v>
      </c>
      <c r="BF31" s="29" t="s">
        <v>70</v>
      </c>
      <c r="BG31" s="22" t="s">
        <v>169</v>
      </c>
    </row>
    <row r="32" spans="1:61" s="21" customFormat="1" ht="20.100000000000001" customHeight="1">
      <c r="B32" s="28">
        <v>704.72</v>
      </c>
      <c r="C32" s="26">
        <f t="shared" si="0"/>
        <v>105.71</v>
      </c>
      <c r="D32" s="26">
        <f t="shared" si="1"/>
        <v>7.05</v>
      </c>
      <c r="E32" s="26">
        <f t="shared" si="2"/>
        <v>14.09</v>
      </c>
      <c r="F32" s="26">
        <f t="shared" si="3"/>
        <v>21.14</v>
      </c>
      <c r="G32" s="28">
        <v>2063.44</v>
      </c>
      <c r="H32" s="28">
        <v>87.81</v>
      </c>
      <c r="I32" s="26">
        <f t="shared" si="23"/>
        <v>555.19000000000005</v>
      </c>
      <c r="J32" s="28">
        <v>334.7</v>
      </c>
      <c r="K32" s="28">
        <v>205.49</v>
      </c>
      <c r="L32" s="50">
        <v>15</v>
      </c>
      <c r="M32" s="28"/>
      <c r="N32" s="28"/>
      <c r="O32" s="28"/>
      <c r="P32" s="28"/>
      <c r="Q32" s="28"/>
      <c r="R32" s="28"/>
      <c r="S32" s="28"/>
      <c r="T32" s="26">
        <f t="shared" si="4"/>
        <v>300.26</v>
      </c>
      <c r="U32" s="26">
        <f t="shared" si="5"/>
        <v>20.02</v>
      </c>
      <c r="V32" s="26">
        <f t="shared" si="6"/>
        <v>60.05</v>
      </c>
      <c r="W32" s="26">
        <f t="shared" si="7"/>
        <v>2001.72</v>
      </c>
      <c r="X32" s="26">
        <f t="shared" si="8"/>
        <v>3234.76</v>
      </c>
      <c r="Y32" s="26">
        <f t="shared" si="9"/>
        <v>105.71</v>
      </c>
      <c r="Z32" s="26">
        <f t="shared" si="10"/>
        <v>7.05</v>
      </c>
      <c r="AA32" s="26">
        <f t="shared" si="11"/>
        <v>14.09</v>
      </c>
      <c r="AB32" s="26">
        <f t="shared" si="12"/>
        <v>21.14</v>
      </c>
      <c r="AC32" s="26">
        <f t="shared" si="13"/>
        <v>70.47</v>
      </c>
      <c r="AD32" s="26">
        <f t="shared" si="14"/>
        <v>21.14</v>
      </c>
      <c r="AE32" s="27">
        <f t="shared" si="15"/>
        <v>7.05</v>
      </c>
      <c r="AF32" s="26">
        <f t="shared" si="16"/>
        <v>300.26</v>
      </c>
      <c r="AG32" s="26">
        <f t="shared" si="17"/>
        <v>20.02</v>
      </c>
      <c r="AH32" s="26">
        <f t="shared" si="18"/>
        <v>60.05</v>
      </c>
      <c r="AI32" s="26">
        <f t="shared" si="19"/>
        <v>200.17</v>
      </c>
      <c r="AJ32" s="26">
        <f t="shared" si="20"/>
        <v>20.02</v>
      </c>
      <c r="AK32" s="28"/>
      <c r="AL32" s="28"/>
      <c r="AM32" s="28"/>
      <c r="AN32" s="28"/>
      <c r="AO32" s="28"/>
      <c r="AP32" s="28"/>
      <c r="AQ32" s="28">
        <v>14.51</v>
      </c>
      <c r="AR32" s="28">
        <v>15.7</v>
      </c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6">
        <f t="shared" si="21"/>
        <v>877.38</v>
      </c>
      <c r="BE32" s="26">
        <f t="shared" si="22"/>
        <v>2357.38</v>
      </c>
      <c r="BF32" s="29" t="s">
        <v>71</v>
      </c>
      <c r="BG32" s="22" t="s">
        <v>169</v>
      </c>
    </row>
    <row r="33" spans="1:61" s="21" customFormat="1" ht="20.100000000000001" customHeight="1">
      <c r="B33" s="28">
        <v>663.08</v>
      </c>
      <c r="C33" s="26">
        <f t="shared" si="0"/>
        <v>99.46</v>
      </c>
      <c r="D33" s="26">
        <f t="shared" si="1"/>
        <v>6.63</v>
      </c>
      <c r="E33" s="26">
        <f t="shared" si="2"/>
        <v>13.26</v>
      </c>
      <c r="F33" s="26">
        <f t="shared" si="3"/>
        <v>19.89</v>
      </c>
      <c r="G33" s="28">
        <v>2010.23</v>
      </c>
      <c r="H33" s="28">
        <v>85.78</v>
      </c>
      <c r="I33" s="26">
        <f t="shared" si="23"/>
        <v>586.79</v>
      </c>
      <c r="J33" s="28">
        <v>327.45</v>
      </c>
      <c r="K33" s="28">
        <v>244.34</v>
      </c>
      <c r="L33" s="50">
        <v>15</v>
      </c>
      <c r="M33" s="28"/>
      <c r="N33" s="28"/>
      <c r="O33" s="28"/>
      <c r="P33" s="28"/>
      <c r="Q33" s="28"/>
      <c r="R33" s="28"/>
      <c r="S33" s="28"/>
      <c r="T33" s="26">
        <f t="shared" si="4"/>
        <v>302.95999999999998</v>
      </c>
      <c r="U33" s="26">
        <f t="shared" si="5"/>
        <v>20.2</v>
      </c>
      <c r="V33" s="26">
        <f t="shared" si="6"/>
        <v>60.59</v>
      </c>
      <c r="W33" s="26">
        <f t="shared" si="7"/>
        <v>2019.72</v>
      </c>
      <c r="X33" s="26">
        <f t="shared" si="8"/>
        <v>3205.79</v>
      </c>
      <c r="Y33" s="26">
        <f t="shared" si="9"/>
        <v>99.46</v>
      </c>
      <c r="Z33" s="26">
        <f t="shared" si="10"/>
        <v>6.63</v>
      </c>
      <c r="AA33" s="26">
        <f t="shared" si="11"/>
        <v>13.26</v>
      </c>
      <c r="AB33" s="26">
        <f t="shared" si="12"/>
        <v>19.89</v>
      </c>
      <c r="AC33" s="26">
        <f t="shared" si="13"/>
        <v>66.31</v>
      </c>
      <c r="AD33" s="26">
        <f t="shared" si="14"/>
        <v>19.89</v>
      </c>
      <c r="AE33" s="27">
        <f t="shared" si="15"/>
        <v>6.63</v>
      </c>
      <c r="AF33" s="26">
        <f t="shared" si="16"/>
        <v>302.95999999999998</v>
      </c>
      <c r="AG33" s="26">
        <f t="shared" si="17"/>
        <v>20.2</v>
      </c>
      <c r="AH33" s="26">
        <f t="shared" si="18"/>
        <v>60.59</v>
      </c>
      <c r="AI33" s="26">
        <f t="shared" si="19"/>
        <v>201.97</v>
      </c>
      <c r="AJ33" s="26">
        <f t="shared" si="20"/>
        <v>20.2</v>
      </c>
      <c r="AK33" s="28">
        <v>18.2</v>
      </c>
      <c r="AL33" s="28"/>
      <c r="AM33" s="28"/>
      <c r="AN33" s="28"/>
      <c r="AO33" s="28"/>
      <c r="AP33" s="28"/>
      <c r="AQ33" s="28">
        <v>14.02</v>
      </c>
      <c r="AR33" s="28">
        <v>15.5</v>
      </c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6">
        <f t="shared" si="21"/>
        <v>885.71</v>
      </c>
      <c r="BE33" s="26">
        <f t="shared" si="22"/>
        <v>2320.08</v>
      </c>
      <c r="BF33" s="29" t="s">
        <v>72</v>
      </c>
      <c r="BG33" s="22" t="s">
        <v>169</v>
      </c>
    </row>
    <row r="34" spans="1:61" s="21" customFormat="1" ht="20.100000000000001" customHeight="1">
      <c r="B34" s="28">
        <v>752.29</v>
      </c>
      <c r="C34" s="26">
        <f t="shared" si="0"/>
        <v>112.84</v>
      </c>
      <c r="D34" s="26">
        <f t="shared" si="1"/>
        <v>7.52</v>
      </c>
      <c r="E34" s="26">
        <f t="shared" si="2"/>
        <v>15.05</v>
      </c>
      <c r="F34" s="26">
        <f t="shared" si="3"/>
        <v>22.57</v>
      </c>
      <c r="G34" s="28">
        <v>2217.59</v>
      </c>
      <c r="H34" s="28">
        <v>93.04</v>
      </c>
      <c r="I34" s="26">
        <f t="shared" si="23"/>
        <v>636.91999999999996</v>
      </c>
      <c r="J34" s="28">
        <v>502.32</v>
      </c>
      <c r="K34" s="28">
        <v>119.6</v>
      </c>
      <c r="L34" s="50">
        <v>15</v>
      </c>
      <c r="M34" s="28"/>
      <c r="N34" s="28"/>
      <c r="O34" s="28"/>
      <c r="P34" s="28"/>
      <c r="Q34" s="28"/>
      <c r="R34" s="28"/>
      <c r="S34" s="28"/>
      <c r="T34" s="26">
        <f t="shared" si="4"/>
        <v>329.29</v>
      </c>
      <c r="U34" s="26">
        <f t="shared" si="5"/>
        <v>21.95</v>
      </c>
      <c r="V34" s="26">
        <f t="shared" si="6"/>
        <v>65.86</v>
      </c>
      <c r="W34" s="26">
        <f t="shared" si="7"/>
        <v>2195.2600000000002</v>
      </c>
      <c r="X34" s="26">
        <f t="shared" si="8"/>
        <v>3522.63</v>
      </c>
      <c r="Y34" s="26">
        <f t="shared" si="9"/>
        <v>112.84</v>
      </c>
      <c r="Z34" s="26">
        <f t="shared" si="10"/>
        <v>7.52</v>
      </c>
      <c r="AA34" s="26">
        <f t="shared" si="11"/>
        <v>15.05</v>
      </c>
      <c r="AB34" s="26">
        <f t="shared" si="12"/>
        <v>22.57</v>
      </c>
      <c r="AC34" s="26">
        <f t="shared" si="13"/>
        <v>75.23</v>
      </c>
      <c r="AD34" s="26">
        <f t="shared" si="14"/>
        <v>22.57</v>
      </c>
      <c r="AE34" s="27">
        <f t="shared" si="15"/>
        <v>7.52</v>
      </c>
      <c r="AF34" s="26">
        <f t="shared" si="16"/>
        <v>329.29</v>
      </c>
      <c r="AG34" s="26">
        <f t="shared" si="17"/>
        <v>21.95</v>
      </c>
      <c r="AH34" s="26">
        <f t="shared" si="18"/>
        <v>65.86</v>
      </c>
      <c r="AI34" s="26">
        <f t="shared" si="19"/>
        <v>219.53</v>
      </c>
      <c r="AJ34" s="26">
        <f t="shared" si="20"/>
        <v>21.95</v>
      </c>
      <c r="AK34" s="28"/>
      <c r="AL34" s="28"/>
      <c r="AM34" s="28"/>
      <c r="AN34" s="28"/>
      <c r="AO34" s="28"/>
      <c r="AP34" s="28"/>
      <c r="AQ34" s="28">
        <v>17.149999999999999</v>
      </c>
      <c r="AR34" s="28">
        <v>17.2</v>
      </c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6">
        <f t="shared" si="21"/>
        <v>956.23</v>
      </c>
      <c r="BE34" s="26">
        <f t="shared" si="22"/>
        <v>2566.4</v>
      </c>
      <c r="BF34" s="29" t="s">
        <v>73</v>
      </c>
      <c r="BG34" s="22" t="s">
        <v>169</v>
      </c>
    </row>
    <row r="35" spans="1:61" s="21" customFormat="1" ht="20.100000000000001" customHeight="1">
      <c r="B35" s="28">
        <v>630.55999999999995</v>
      </c>
      <c r="C35" s="26">
        <f t="shared" si="0"/>
        <v>94.58</v>
      </c>
      <c r="D35" s="26">
        <f t="shared" si="1"/>
        <v>6.31</v>
      </c>
      <c r="E35" s="26">
        <f t="shared" si="2"/>
        <v>12.61</v>
      </c>
      <c r="F35" s="26">
        <f t="shared" si="3"/>
        <v>18.920000000000002</v>
      </c>
      <c r="G35" s="28">
        <v>1967.02</v>
      </c>
      <c r="H35" s="28">
        <v>78.489999999999995</v>
      </c>
      <c r="I35" s="26">
        <f t="shared" si="23"/>
        <v>543.16999999999996</v>
      </c>
      <c r="J35" s="28">
        <v>304.61</v>
      </c>
      <c r="K35" s="28">
        <v>223.56</v>
      </c>
      <c r="L35" s="50">
        <v>15</v>
      </c>
      <c r="M35" s="28"/>
      <c r="N35" s="28"/>
      <c r="O35" s="28"/>
      <c r="P35" s="28"/>
      <c r="Q35" s="28"/>
      <c r="R35" s="28"/>
      <c r="S35" s="28"/>
      <c r="T35" s="26">
        <f t="shared" si="4"/>
        <v>293.72000000000003</v>
      </c>
      <c r="U35" s="26">
        <f t="shared" si="5"/>
        <v>19.579999999999998</v>
      </c>
      <c r="V35" s="26">
        <f t="shared" si="6"/>
        <v>58.74</v>
      </c>
      <c r="W35" s="26">
        <f t="shared" si="7"/>
        <v>1958.12</v>
      </c>
      <c r="X35" s="26">
        <f t="shared" si="8"/>
        <v>3093.14</v>
      </c>
      <c r="Y35" s="26">
        <f t="shared" si="9"/>
        <v>94.58</v>
      </c>
      <c r="Z35" s="26">
        <f t="shared" si="10"/>
        <v>6.31</v>
      </c>
      <c r="AA35" s="26">
        <f t="shared" si="11"/>
        <v>12.61</v>
      </c>
      <c r="AB35" s="26">
        <f t="shared" si="12"/>
        <v>18.920000000000002</v>
      </c>
      <c r="AC35" s="26">
        <f t="shared" si="13"/>
        <v>63.06</v>
      </c>
      <c r="AD35" s="26">
        <f t="shared" si="14"/>
        <v>18.920000000000002</v>
      </c>
      <c r="AE35" s="27">
        <f t="shared" si="15"/>
        <v>6.31</v>
      </c>
      <c r="AF35" s="26">
        <f t="shared" si="16"/>
        <v>293.72000000000003</v>
      </c>
      <c r="AG35" s="26">
        <f t="shared" si="17"/>
        <v>19.579999999999998</v>
      </c>
      <c r="AH35" s="26">
        <f t="shared" si="18"/>
        <v>58.74</v>
      </c>
      <c r="AI35" s="26">
        <f t="shared" si="19"/>
        <v>195.81</v>
      </c>
      <c r="AJ35" s="26">
        <f t="shared" si="20"/>
        <v>19.579999999999998</v>
      </c>
      <c r="AK35" s="28"/>
      <c r="AL35" s="28"/>
      <c r="AM35" s="28"/>
      <c r="AN35" s="28"/>
      <c r="AO35" s="28"/>
      <c r="AP35" s="28"/>
      <c r="AQ35" s="28">
        <v>13.27</v>
      </c>
      <c r="AR35" s="28">
        <v>15.1</v>
      </c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6">
        <f t="shared" si="21"/>
        <v>836.51</v>
      </c>
      <c r="BE35" s="26">
        <f t="shared" si="22"/>
        <v>2256.63</v>
      </c>
      <c r="BF35" s="29" t="s">
        <v>74</v>
      </c>
      <c r="BG35" s="22" t="s">
        <v>169</v>
      </c>
    </row>
    <row r="36" spans="1:61" s="21" customFormat="1" ht="20.100000000000001" customHeight="1">
      <c r="B36" s="28">
        <v>677.02</v>
      </c>
      <c r="C36" s="26">
        <f t="shared" si="0"/>
        <v>101.55</v>
      </c>
      <c r="D36" s="26">
        <f t="shared" si="1"/>
        <v>6.77</v>
      </c>
      <c r="E36" s="26">
        <f t="shared" si="2"/>
        <v>13.54</v>
      </c>
      <c r="F36" s="26">
        <f t="shared" si="3"/>
        <v>20.309999999999999</v>
      </c>
      <c r="G36" s="28">
        <v>2075.6999999999998</v>
      </c>
      <c r="H36" s="28">
        <v>87.66</v>
      </c>
      <c r="I36" s="26">
        <f t="shared" si="23"/>
        <v>578.79</v>
      </c>
      <c r="J36" s="28">
        <v>324.64999999999998</v>
      </c>
      <c r="K36" s="28">
        <v>239.14</v>
      </c>
      <c r="L36" s="50">
        <v>15</v>
      </c>
      <c r="M36" s="28"/>
      <c r="N36" s="28"/>
      <c r="O36" s="28"/>
      <c r="P36" s="28"/>
      <c r="Q36" s="28"/>
      <c r="R36" s="28"/>
      <c r="S36" s="28"/>
      <c r="T36" s="26">
        <f t="shared" si="4"/>
        <v>309.77</v>
      </c>
      <c r="U36" s="26">
        <f t="shared" si="5"/>
        <v>20.65</v>
      </c>
      <c r="V36" s="26">
        <f t="shared" si="6"/>
        <v>61.95</v>
      </c>
      <c r="W36" s="26">
        <f t="shared" si="7"/>
        <v>2065.13</v>
      </c>
      <c r="X36" s="26">
        <f t="shared" si="8"/>
        <v>3276.69</v>
      </c>
      <c r="Y36" s="26">
        <f t="shared" si="9"/>
        <v>101.55</v>
      </c>
      <c r="Z36" s="26">
        <f t="shared" si="10"/>
        <v>6.77</v>
      </c>
      <c r="AA36" s="26">
        <f t="shared" si="11"/>
        <v>13.54</v>
      </c>
      <c r="AB36" s="26">
        <f t="shared" si="12"/>
        <v>20.309999999999999</v>
      </c>
      <c r="AC36" s="26">
        <f t="shared" si="13"/>
        <v>67.7</v>
      </c>
      <c r="AD36" s="26">
        <f t="shared" si="14"/>
        <v>20.309999999999999</v>
      </c>
      <c r="AE36" s="27">
        <f t="shared" si="15"/>
        <v>6.77</v>
      </c>
      <c r="AF36" s="26">
        <f t="shared" si="16"/>
        <v>309.77</v>
      </c>
      <c r="AG36" s="26">
        <f t="shared" si="17"/>
        <v>20.65</v>
      </c>
      <c r="AH36" s="26">
        <f t="shared" si="18"/>
        <v>61.95</v>
      </c>
      <c r="AI36" s="26">
        <f t="shared" si="19"/>
        <v>206.51</v>
      </c>
      <c r="AJ36" s="26">
        <f t="shared" si="20"/>
        <v>20.65</v>
      </c>
      <c r="AK36" s="28"/>
      <c r="AL36" s="28"/>
      <c r="AM36" s="28"/>
      <c r="AN36" s="28"/>
      <c r="AO36" s="28"/>
      <c r="AP36" s="28"/>
      <c r="AQ36" s="28">
        <v>14.93</v>
      </c>
      <c r="AR36" s="28">
        <v>16</v>
      </c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6">
        <f t="shared" si="21"/>
        <v>887.41</v>
      </c>
      <c r="BE36" s="26">
        <f t="shared" si="22"/>
        <v>2389.2800000000002</v>
      </c>
      <c r="BF36" s="29" t="s">
        <v>75</v>
      </c>
      <c r="BG36" s="22" t="s">
        <v>169</v>
      </c>
    </row>
    <row r="37" spans="1:61" s="21" customFormat="1" ht="20.100000000000001" customHeight="1">
      <c r="B37" s="28">
        <v>832.74</v>
      </c>
      <c r="C37" s="26">
        <f t="shared" si="0"/>
        <v>124.91</v>
      </c>
      <c r="D37" s="26">
        <f t="shared" si="1"/>
        <v>8.33</v>
      </c>
      <c r="E37" s="26">
        <f t="shared" si="2"/>
        <v>16.649999999999999</v>
      </c>
      <c r="F37" s="26">
        <f t="shared" si="3"/>
        <v>24.98</v>
      </c>
      <c r="G37" s="28">
        <v>2248.39</v>
      </c>
      <c r="H37" s="28">
        <v>95.99</v>
      </c>
      <c r="I37" s="26">
        <f t="shared" si="23"/>
        <v>654.04</v>
      </c>
      <c r="J37" s="28">
        <v>409.52</v>
      </c>
      <c r="K37" s="28">
        <v>229.52</v>
      </c>
      <c r="L37" s="50">
        <v>15</v>
      </c>
      <c r="M37" s="28"/>
      <c r="N37" s="28"/>
      <c r="O37" s="28"/>
      <c r="P37" s="28"/>
      <c r="Q37" s="28"/>
      <c r="R37" s="28"/>
      <c r="S37" s="28"/>
      <c r="T37" s="26">
        <f t="shared" si="4"/>
        <v>324.85000000000002</v>
      </c>
      <c r="U37" s="26">
        <f t="shared" si="5"/>
        <v>21.66</v>
      </c>
      <c r="V37" s="26">
        <f t="shared" si="6"/>
        <v>64.97</v>
      </c>
      <c r="W37" s="26">
        <f t="shared" si="7"/>
        <v>2165.6799999999998</v>
      </c>
      <c r="X37" s="26">
        <f t="shared" si="8"/>
        <v>3584.77</v>
      </c>
      <c r="Y37" s="26">
        <f t="shared" si="9"/>
        <v>124.91</v>
      </c>
      <c r="Z37" s="26">
        <f t="shared" si="10"/>
        <v>8.33</v>
      </c>
      <c r="AA37" s="26">
        <f t="shared" si="11"/>
        <v>16.649999999999999</v>
      </c>
      <c r="AB37" s="26">
        <f t="shared" si="12"/>
        <v>24.98</v>
      </c>
      <c r="AC37" s="26">
        <f t="shared" si="13"/>
        <v>83.27</v>
      </c>
      <c r="AD37" s="26">
        <f t="shared" si="14"/>
        <v>24.98</v>
      </c>
      <c r="AE37" s="27">
        <f t="shared" si="15"/>
        <v>8.33</v>
      </c>
      <c r="AF37" s="26">
        <f t="shared" si="16"/>
        <v>324.85000000000002</v>
      </c>
      <c r="AG37" s="26">
        <f t="shared" si="17"/>
        <v>21.66</v>
      </c>
      <c r="AH37" s="26">
        <f t="shared" si="18"/>
        <v>64.97</v>
      </c>
      <c r="AI37" s="26">
        <f t="shared" si="19"/>
        <v>216.57</v>
      </c>
      <c r="AJ37" s="26">
        <f t="shared" si="20"/>
        <v>21.66</v>
      </c>
      <c r="AK37" s="28"/>
      <c r="AL37" s="28"/>
      <c r="AM37" s="28">
        <v>12.65</v>
      </c>
      <c r="AN37" s="28"/>
      <c r="AO37" s="28"/>
      <c r="AP37" s="28"/>
      <c r="AQ37" s="28">
        <v>17.010000000000002</v>
      </c>
      <c r="AR37" s="28">
        <v>17.149999999999999</v>
      </c>
      <c r="AS37" s="28"/>
      <c r="AT37" s="28"/>
      <c r="AU37" s="28"/>
      <c r="AV37" s="28"/>
      <c r="AW37" s="28">
        <v>38.58</v>
      </c>
      <c r="AX37" s="28"/>
      <c r="AY37" s="28"/>
      <c r="AZ37" s="28"/>
      <c r="BA37" s="28"/>
      <c r="BB37" s="28"/>
      <c r="BC37" s="28"/>
      <c r="BD37" s="26">
        <f t="shared" si="21"/>
        <v>1026.55</v>
      </c>
      <c r="BE37" s="26">
        <f t="shared" si="22"/>
        <v>2558.2199999999998</v>
      </c>
      <c r="BF37" s="29" t="s">
        <v>76</v>
      </c>
      <c r="BG37" s="22" t="s">
        <v>169</v>
      </c>
    </row>
    <row r="38" spans="1:61" s="21" customFormat="1" ht="20.100000000000001" customHeight="1">
      <c r="B38" s="28">
        <v>594.82000000000005</v>
      </c>
      <c r="C38" s="26">
        <f t="shared" si="0"/>
        <v>89.22</v>
      </c>
      <c r="D38" s="26">
        <f t="shared" si="1"/>
        <v>5.95</v>
      </c>
      <c r="E38" s="26">
        <f t="shared" si="2"/>
        <v>11.9</v>
      </c>
      <c r="F38" s="26">
        <f t="shared" si="3"/>
        <v>17.84</v>
      </c>
      <c r="G38" s="28">
        <v>1898.71</v>
      </c>
      <c r="H38" s="28">
        <v>75.45</v>
      </c>
      <c r="I38" s="26">
        <f t="shared" si="23"/>
        <v>474.33</v>
      </c>
      <c r="J38" s="28">
        <v>277.43</v>
      </c>
      <c r="K38" s="28">
        <v>181.9</v>
      </c>
      <c r="L38" s="50">
        <v>15</v>
      </c>
      <c r="M38" s="28"/>
      <c r="N38" s="28"/>
      <c r="O38" s="28"/>
      <c r="P38" s="28"/>
      <c r="Q38" s="28"/>
      <c r="R38" s="28"/>
      <c r="S38" s="28"/>
      <c r="T38" s="26">
        <f t="shared" si="4"/>
        <v>278.05</v>
      </c>
      <c r="U38" s="26">
        <f t="shared" si="5"/>
        <v>18.54</v>
      </c>
      <c r="V38" s="26">
        <f t="shared" si="6"/>
        <v>55.61</v>
      </c>
      <c r="W38" s="26">
        <f t="shared" si="7"/>
        <v>1853.67</v>
      </c>
      <c r="X38" s="26">
        <f t="shared" si="8"/>
        <v>2925.6</v>
      </c>
      <c r="Y38" s="26">
        <f t="shared" si="9"/>
        <v>89.22</v>
      </c>
      <c r="Z38" s="26">
        <f t="shared" si="10"/>
        <v>5.95</v>
      </c>
      <c r="AA38" s="26">
        <f t="shared" si="11"/>
        <v>11.9</v>
      </c>
      <c r="AB38" s="26">
        <f t="shared" si="12"/>
        <v>17.84</v>
      </c>
      <c r="AC38" s="26">
        <f t="shared" si="13"/>
        <v>59.48</v>
      </c>
      <c r="AD38" s="26">
        <f t="shared" si="14"/>
        <v>17.84</v>
      </c>
      <c r="AE38" s="27">
        <f t="shared" si="15"/>
        <v>5.95</v>
      </c>
      <c r="AF38" s="26">
        <f t="shared" si="16"/>
        <v>278.05</v>
      </c>
      <c r="AG38" s="26">
        <f t="shared" si="17"/>
        <v>18.54</v>
      </c>
      <c r="AH38" s="26">
        <f t="shared" si="18"/>
        <v>55.61</v>
      </c>
      <c r="AI38" s="26">
        <f t="shared" si="19"/>
        <v>185.37</v>
      </c>
      <c r="AJ38" s="26">
        <f t="shared" si="20"/>
        <v>18.54</v>
      </c>
      <c r="AK38" s="28"/>
      <c r="AL38" s="28"/>
      <c r="AM38" s="28"/>
      <c r="AN38" s="28"/>
      <c r="AO38" s="28"/>
      <c r="AP38" s="28"/>
      <c r="AQ38" s="28">
        <v>11.72</v>
      </c>
      <c r="AR38" s="28">
        <v>14.25</v>
      </c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6">
        <f t="shared" si="21"/>
        <v>790.26</v>
      </c>
      <c r="BE38" s="26">
        <f t="shared" si="22"/>
        <v>2135.34</v>
      </c>
      <c r="BF38" s="29" t="s">
        <v>77</v>
      </c>
      <c r="BG38" s="22" t="s">
        <v>169</v>
      </c>
    </row>
    <row r="39" spans="1:61" s="21" customFormat="1" ht="20.100000000000001" customHeight="1">
      <c r="B39" s="28">
        <v>576.92999999999995</v>
      </c>
      <c r="C39" s="26">
        <f t="shared" si="0"/>
        <v>86.54</v>
      </c>
      <c r="D39" s="26">
        <f t="shared" si="1"/>
        <v>5.77</v>
      </c>
      <c r="E39" s="26">
        <f t="shared" si="2"/>
        <v>11.54</v>
      </c>
      <c r="F39" s="26">
        <f t="shared" si="3"/>
        <v>17.309999999999999</v>
      </c>
      <c r="G39" s="28">
        <v>1809.11</v>
      </c>
      <c r="H39" s="28">
        <v>73.09</v>
      </c>
      <c r="I39" s="26">
        <f t="shared" si="23"/>
        <v>460.51</v>
      </c>
      <c r="J39" s="28">
        <v>285.33999999999997</v>
      </c>
      <c r="K39" s="28">
        <v>160.16999999999999</v>
      </c>
      <c r="L39" s="50">
        <v>15</v>
      </c>
      <c r="M39" s="28"/>
      <c r="N39" s="28"/>
      <c r="O39" s="28"/>
      <c r="P39" s="28"/>
      <c r="Q39" s="28"/>
      <c r="R39" s="28"/>
      <c r="S39" s="28"/>
      <c r="T39" s="26">
        <f t="shared" si="4"/>
        <v>264.87</v>
      </c>
      <c r="U39" s="26">
        <f t="shared" si="5"/>
        <v>17.66</v>
      </c>
      <c r="V39" s="26">
        <f t="shared" si="6"/>
        <v>52.97</v>
      </c>
      <c r="W39" s="26">
        <f t="shared" si="7"/>
        <v>1765.78</v>
      </c>
      <c r="X39" s="26">
        <f t="shared" si="8"/>
        <v>2799.37</v>
      </c>
      <c r="Y39" s="26">
        <f t="shared" si="9"/>
        <v>86.54</v>
      </c>
      <c r="Z39" s="26">
        <f t="shared" si="10"/>
        <v>5.77</v>
      </c>
      <c r="AA39" s="26">
        <f t="shared" si="11"/>
        <v>11.54</v>
      </c>
      <c r="AB39" s="26">
        <f t="shared" si="12"/>
        <v>17.309999999999999</v>
      </c>
      <c r="AC39" s="26">
        <f t="shared" si="13"/>
        <v>57.69</v>
      </c>
      <c r="AD39" s="26">
        <f t="shared" si="14"/>
        <v>17.309999999999999</v>
      </c>
      <c r="AE39" s="27">
        <f t="shared" si="15"/>
        <v>5.77</v>
      </c>
      <c r="AF39" s="26">
        <f t="shared" si="16"/>
        <v>264.87</v>
      </c>
      <c r="AG39" s="26">
        <f t="shared" si="17"/>
        <v>17.66</v>
      </c>
      <c r="AH39" s="26">
        <f t="shared" si="18"/>
        <v>52.97</v>
      </c>
      <c r="AI39" s="26">
        <f t="shared" si="19"/>
        <v>176.58</v>
      </c>
      <c r="AJ39" s="26">
        <f t="shared" si="20"/>
        <v>17.66</v>
      </c>
      <c r="AK39" s="28"/>
      <c r="AL39" s="28"/>
      <c r="AM39" s="28"/>
      <c r="AN39" s="28"/>
      <c r="AO39" s="28"/>
      <c r="AP39" s="28"/>
      <c r="AQ39" s="28">
        <v>10.18</v>
      </c>
      <c r="AR39" s="28">
        <v>13.45</v>
      </c>
      <c r="AS39" s="28"/>
      <c r="AT39" s="28"/>
      <c r="AU39" s="28"/>
      <c r="AV39" s="28"/>
      <c r="AW39" s="28">
        <v>26.73</v>
      </c>
      <c r="AX39" s="28"/>
      <c r="AY39" s="28"/>
      <c r="AZ39" s="28"/>
      <c r="BA39" s="28"/>
      <c r="BB39" s="28"/>
      <c r="BC39" s="28"/>
      <c r="BD39" s="26">
        <f t="shared" si="21"/>
        <v>782.03</v>
      </c>
      <c r="BE39" s="26">
        <f t="shared" si="22"/>
        <v>2017.34</v>
      </c>
      <c r="BF39" s="29" t="s">
        <v>78</v>
      </c>
      <c r="BG39" s="22" t="s">
        <v>169</v>
      </c>
    </row>
    <row r="40" spans="1:61" s="21" customFormat="1" ht="20.100000000000001" customHeight="1">
      <c r="B40" s="28">
        <v>542.53</v>
      </c>
      <c r="C40" s="26">
        <f t="shared" si="0"/>
        <v>81.38</v>
      </c>
      <c r="D40" s="26">
        <f t="shared" si="1"/>
        <v>5.43</v>
      </c>
      <c r="E40" s="26">
        <f t="shared" si="2"/>
        <v>10.85</v>
      </c>
      <c r="F40" s="26">
        <f t="shared" si="3"/>
        <v>16.28</v>
      </c>
      <c r="G40" s="28">
        <v>1762.45</v>
      </c>
      <c r="H40" s="28">
        <v>69.099999999999994</v>
      </c>
      <c r="I40" s="26">
        <f t="shared" si="23"/>
        <v>467.95</v>
      </c>
      <c r="J40" s="28">
        <v>261</v>
      </c>
      <c r="K40" s="28">
        <v>157.94999999999999</v>
      </c>
      <c r="L40" s="50">
        <v>28</v>
      </c>
      <c r="M40" s="28"/>
      <c r="N40" s="28">
        <v>21</v>
      </c>
      <c r="O40" s="28"/>
      <c r="P40" s="28"/>
      <c r="Q40" s="28"/>
      <c r="R40" s="28"/>
      <c r="S40" s="28"/>
      <c r="T40" s="26">
        <f t="shared" si="4"/>
        <v>263.55</v>
      </c>
      <c r="U40" s="26">
        <f t="shared" si="5"/>
        <v>17.57</v>
      </c>
      <c r="V40" s="26">
        <f t="shared" si="6"/>
        <v>52.71</v>
      </c>
      <c r="W40" s="26">
        <f t="shared" si="7"/>
        <v>1756.97</v>
      </c>
      <c r="X40" s="26">
        <f t="shared" si="8"/>
        <v>2747.27</v>
      </c>
      <c r="Y40" s="26">
        <f t="shared" si="9"/>
        <v>81.38</v>
      </c>
      <c r="Z40" s="26">
        <f t="shared" si="10"/>
        <v>5.43</v>
      </c>
      <c r="AA40" s="26">
        <f t="shared" si="11"/>
        <v>10.85</v>
      </c>
      <c r="AB40" s="26">
        <f t="shared" si="12"/>
        <v>16.28</v>
      </c>
      <c r="AC40" s="26">
        <f t="shared" si="13"/>
        <v>54.25</v>
      </c>
      <c r="AD40" s="26">
        <f t="shared" si="14"/>
        <v>16.28</v>
      </c>
      <c r="AE40" s="27">
        <f t="shared" si="15"/>
        <v>5.43</v>
      </c>
      <c r="AF40" s="26">
        <f t="shared" si="16"/>
        <v>263.55</v>
      </c>
      <c r="AG40" s="26">
        <f t="shared" si="17"/>
        <v>17.57</v>
      </c>
      <c r="AH40" s="26">
        <f t="shared" si="18"/>
        <v>52.71</v>
      </c>
      <c r="AI40" s="26">
        <f t="shared" si="19"/>
        <v>175.7</v>
      </c>
      <c r="AJ40" s="26">
        <f t="shared" si="20"/>
        <v>17.57</v>
      </c>
      <c r="AK40" s="28">
        <v>6.89</v>
      </c>
      <c r="AL40" s="28"/>
      <c r="AM40" s="28"/>
      <c r="AN40" s="28"/>
      <c r="AO40" s="28"/>
      <c r="AP40" s="28"/>
      <c r="AQ40" s="28">
        <v>9.59</v>
      </c>
      <c r="AR40" s="28">
        <v>13.1</v>
      </c>
      <c r="AS40" s="28"/>
      <c r="AT40" s="28"/>
      <c r="AU40" s="28">
        <v>7.1</v>
      </c>
      <c r="AV40" s="28"/>
      <c r="AW40" s="28">
        <v>25.13</v>
      </c>
      <c r="AX40" s="28"/>
      <c r="AY40" s="28"/>
      <c r="AZ40" s="28"/>
      <c r="BA40" s="28"/>
      <c r="BB40" s="28"/>
      <c r="BC40" s="28"/>
      <c r="BD40" s="26">
        <f t="shared" si="21"/>
        <v>778.81</v>
      </c>
      <c r="BE40" s="26">
        <f t="shared" si="22"/>
        <v>1968.46</v>
      </c>
      <c r="BF40" s="29" t="s">
        <v>79</v>
      </c>
      <c r="BG40" s="22" t="s">
        <v>169</v>
      </c>
    </row>
    <row r="41" spans="1:61" s="21" customFormat="1" ht="20.100000000000001" customHeight="1">
      <c r="B41" s="28">
        <v>1123.31</v>
      </c>
      <c r="C41" s="26">
        <f t="shared" si="0"/>
        <v>168.5</v>
      </c>
      <c r="D41" s="26">
        <f t="shared" si="1"/>
        <v>11.23</v>
      </c>
      <c r="E41" s="26">
        <f t="shared" si="2"/>
        <v>22.47</v>
      </c>
      <c r="F41" s="26">
        <f t="shared" si="3"/>
        <v>33.700000000000003</v>
      </c>
      <c r="G41" s="28">
        <v>3050.2</v>
      </c>
      <c r="H41" s="28">
        <v>131.84</v>
      </c>
      <c r="I41" s="26">
        <f t="shared" si="23"/>
        <v>878.26</v>
      </c>
      <c r="J41" s="28">
        <v>535.74</v>
      </c>
      <c r="K41" s="28">
        <v>327.52</v>
      </c>
      <c r="L41" s="50">
        <v>15</v>
      </c>
      <c r="M41" s="28"/>
      <c r="N41" s="28"/>
      <c r="O41" s="28"/>
      <c r="P41" s="28"/>
      <c r="Q41" s="28"/>
      <c r="R41" s="28"/>
      <c r="S41" s="28"/>
      <c r="T41" s="26">
        <f t="shared" si="4"/>
        <v>364.5</v>
      </c>
      <c r="U41" s="26">
        <f t="shared" si="5"/>
        <v>24.3</v>
      </c>
      <c r="V41" s="26">
        <f t="shared" si="6"/>
        <v>72.900000000000006</v>
      </c>
      <c r="W41" s="26">
        <v>2430</v>
      </c>
      <c r="X41" s="26">
        <f t="shared" si="8"/>
        <v>4757.8999999999996</v>
      </c>
      <c r="Y41" s="26">
        <f t="shared" si="9"/>
        <v>168.5</v>
      </c>
      <c r="Z41" s="26">
        <f t="shared" si="10"/>
        <v>11.23</v>
      </c>
      <c r="AA41" s="26">
        <f t="shared" si="11"/>
        <v>22.47</v>
      </c>
      <c r="AB41" s="26">
        <f t="shared" si="12"/>
        <v>33.700000000000003</v>
      </c>
      <c r="AC41" s="26">
        <f t="shared" si="13"/>
        <v>112.33</v>
      </c>
      <c r="AD41" s="26">
        <f t="shared" si="14"/>
        <v>33.700000000000003</v>
      </c>
      <c r="AE41" s="27">
        <f t="shared" si="15"/>
        <v>11.23</v>
      </c>
      <c r="AF41" s="26">
        <f t="shared" si="16"/>
        <v>364.5</v>
      </c>
      <c r="AG41" s="26">
        <f t="shared" si="17"/>
        <v>24.3</v>
      </c>
      <c r="AH41" s="26">
        <f t="shared" si="18"/>
        <v>72.900000000000006</v>
      </c>
      <c r="AI41" s="26">
        <f t="shared" si="19"/>
        <v>243</v>
      </c>
      <c r="AJ41" s="26">
        <f t="shared" si="20"/>
        <v>24.3</v>
      </c>
      <c r="AK41" s="28"/>
      <c r="AL41" s="28"/>
      <c r="AM41" s="28"/>
      <c r="AN41" s="28"/>
      <c r="AO41" s="28"/>
      <c r="AP41" s="28"/>
      <c r="AQ41" s="28">
        <v>225.31</v>
      </c>
      <c r="AR41" s="28">
        <v>24.3</v>
      </c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6">
        <f t="shared" si="21"/>
        <v>1371.77</v>
      </c>
      <c r="BE41" s="26">
        <f t="shared" si="22"/>
        <v>3386.13</v>
      </c>
      <c r="BF41" s="29" t="s">
        <v>80</v>
      </c>
      <c r="BG41" s="22" t="s">
        <v>169</v>
      </c>
    </row>
    <row r="42" spans="1:61" s="21" customFormat="1" ht="20.100000000000001" customHeight="1">
      <c r="B42" s="28">
        <v>673.14</v>
      </c>
      <c r="C42" s="26">
        <f t="shared" si="0"/>
        <v>100.97</v>
      </c>
      <c r="D42" s="26">
        <f t="shared" si="1"/>
        <v>6.73</v>
      </c>
      <c r="E42" s="26">
        <f t="shared" si="2"/>
        <v>13.46</v>
      </c>
      <c r="F42" s="26">
        <f t="shared" si="3"/>
        <v>20.190000000000001</v>
      </c>
      <c r="G42" s="28">
        <v>2036.5</v>
      </c>
      <c r="H42" s="28">
        <v>96.11</v>
      </c>
      <c r="I42" s="26">
        <f t="shared" si="23"/>
        <v>625.79</v>
      </c>
      <c r="J42" s="28">
        <v>329.16</v>
      </c>
      <c r="K42" s="28">
        <v>186.63</v>
      </c>
      <c r="L42" s="50">
        <v>15</v>
      </c>
      <c r="M42" s="28"/>
      <c r="N42" s="28"/>
      <c r="O42" s="28"/>
      <c r="P42" s="28"/>
      <c r="Q42" s="28">
        <v>95</v>
      </c>
      <c r="R42" s="28"/>
      <c r="S42" s="28"/>
      <c r="T42" s="26">
        <f t="shared" si="4"/>
        <v>312.79000000000002</v>
      </c>
      <c r="U42" s="26">
        <f t="shared" si="5"/>
        <v>20.85</v>
      </c>
      <c r="V42" s="26">
        <f t="shared" si="6"/>
        <v>62.56</v>
      </c>
      <c r="W42" s="26">
        <f t="shared" si="7"/>
        <v>2085.2600000000002</v>
      </c>
      <c r="X42" s="26">
        <f t="shared" si="8"/>
        <v>3295.95</v>
      </c>
      <c r="Y42" s="26">
        <f t="shared" si="9"/>
        <v>100.97</v>
      </c>
      <c r="Z42" s="26">
        <f t="shared" si="10"/>
        <v>6.73</v>
      </c>
      <c r="AA42" s="26">
        <f t="shared" si="11"/>
        <v>13.46</v>
      </c>
      <c r="AB42" s="26">
        <f t="shared" si="12"/>
        <v>20.190000000000001</v>
      </c>
      <c r="AC42" s="26">
        <f t="shared" si="13"/>
        <v>67.31</v>
      </c>
      <c r="AD42" s="26">
        <f t="shared" si="14"/>
        <v>20.190000000000001</v>
      </c>
      <c r="AE42" s="27">
        <f t="shared" si="15"/>
        <v>6.73</v>
      </c>
      <c r="AF42" s="26">
        <f t="shared" si="16"/>
        <v>312.79000000000002</v>
      </c>
      <c r="AG42" s="26">
        <f t="shared" si="17"/>
        <v>20.85</v>
      </c>
      <c r="AH42" s="26">
        <f t="shared" si="18"/>
        <v>62.56</v>
      </c>
      <c r="AI42" s="26">
        <f t="shared" si="19"/>
        <v>208.53</v>
      </c>
      <c r="AJ42" s="26">
        <f t="shared" si="20"/>
        <v>20.85</v>
      </c>
      <c r="AK42" s="28"/>
      <c r="AL42" s="28"/>
      <c r="AM42" s="28"/>
      <c r="AN42" s="28"/>
      <c r="AO42" s="28"/>
      <c r="AP42" s="28"/>
      <c r="AQ42" s="28">
        <v>14.59</v>
      </c>
      <c r="AR42" s="28">
        <v>15.8</v>
      </c>
      <c r="AS42" s="28"/>
      <c r="AT42" s="28"/>
      <c r="AU42" s="28"/>
      <c r="AV42" s="28"/>
      <c r="AW42" s="28">
        <v>31.18</v>
      </c>
      <c r="AX42" s="28"/>
      <c r="AY42" s="28"/>
      <c r="AZ42" s="28"/>
      <c r="BA42" s="28"/>
      <c r="BB42" s="28"/>
      <c r="BC42" s="28"/>
      <c r="BD42" s="26">
        <f t="shared" si="21"/>
        <v>922.73</v>
      </c>
      <c r="BE42" s="26">
        <f t="shared" si="22"/>
        <v>2373.2199999999998</v>
      </c>
      <c r="BF42" s="29" t="s">
        <v>81</v>
      </c>
      <c r="BG42" s="22" t="s">
        <v>169</v>
      </c>
    </row>
    <row r="43" spans="1:61" s="21" customFormat="1" ht="20.100000000000001" customHeight="1">
      <c r="B43" s="28">
        <v>556.29999999999995</v>
      </c>
      <c r="C43" s="26">
        <f t="shared" si="0"/>
        <v>83.45</v>
      </c>
      <c r="D43" s="26">
        <f t="shared" si="1"/>
        <v>5.56</v>
      </c>
      <c r="E43" s="26">
        <f t="shared" si="2"/>
        <v>11.13</v>
      </c>
      <c r="F43" s="26">
        <f t="shared" si="3"/>
        <v>16.690000000000001</v>
      </c>
      <c r="G43" s="28">
        <v>1750.08</v>
      </c>
      <c r="H43" s="28">
        <v>70.55</v>
      </c>
      <c r="I43" s="26">
        <f t="shared" si="23"/>
        <v>440.57</v>
      </c>
      <c r="J43" s="28">
        <v>262.54000000000002</v>
      </c>
      <c r="K43" s="28">
        <v>163.03</v>
      </c>
      <c r="L43" s="50">
        <v>15</v>
      </c>
      <c r="M43" s="28"/>
      <c r="N43" s="28"/>
      <c r="O43" s="28"/>
      <c r="P43" s="28"/>
      <c r="Q43" s="28"/>
      <c r="R43" s="28"/>
      <c r="S43" s="28"/>
      <c r="T43" s="26">
        <f t="shared" si="4"/>
        <v>255.74</v>
      </c>
      <c r="U43" s="26">
        <f t="shared" si="5"/>
        <v>17.05</v>
      </c>
      <c r="V43" s="26">
        <f t="shared" si="6"/>
        <v>51.15</v>
      </c>
      <c r="W43" s="26">
        <f t="shared" si="7"/>
        <v>1704.9</v>
      </c>
      <c r="X43" s="26">
        <f t="shared" si="8"/>
        <v>2701.97</v>
      </c>
      <c r="Y43" s="26">
        <f t="shared" si="9"/>
        <v>83.45</v>
      </c>
      <c r="Z43" s="26">
        <f t="shared" si="10"/>
        <v>5.56</v>
      </c>
      <c r="AA43" s="26">
        <f t="shared" si="11"/>
        <v>11.13</v>
      </c>
      <c r="AB43" s="26">
        <f t="shared" si="12"/>
        <v>16.690000000000001</v>
      </c>
      <c r="AC43" s="26">
        <f t="shared" si="13"/>
        <v>55.63</v>
      </c>
      <c r="AD43" s="26">
        <f t="shared" si="14"/>
        <v>16.690000000000001</v>
      </c>
      <c r="AE43" s="27">
        <f t="shared" si="15"/>
        <v>5.56</v>
      </c>
      <c r="AF43" s="26">
        <f t="shared" si="16"/>
        <v>255.74</v>
      </c>
      <c r="AG43" s="26">
        <f t="shared" si="17"/>
        <v>17.05</v>
      </c>
      <c r="AH43" s="26">
        <f t="shared" si="18"/>
        <v>51.15</v>
      </c>
      <c r="AI43" s="26">
        <f t="shared" si="19"/>
        <v>170.49</v>
      </c>
      <c r="AJ43" s="26">
        <f t="shared" si="20"/>
        <v>17.05</v>
      </c>
      <c r="AK43" s="28"/>
      <c r="AL43" s="28"/>
      <c r="AM43" s="28"/>
      <c r="AN43" s="28"/>
      <c r="AO43" s="28"/>
      <c r="AP43" s="28"/>
      <c r="AQ43" s="28">
        <v>9.6199999999999992</v>
      </c>
      <c r="AR43" s="28">
        <v>13.15</v>
      </c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6">
        <f t="shared" si="21"/>
        <v>728.96</v>
      </c>
      <c r="BE43" s="26">
        <f t="shared" si="22"/>
        <v>1973.01</v>
      </c>
      <c r="BF43" s="29" t="s">
        <v>82</v>
      </c>
      <c r="BG43" s="22" t="s">
        <v>169</v>
      </c>
    </row>
    <row r="44" spans="1:61" s="21" customFormat="1" ht="20.100000000000001" customHeight="1">
      <c r="B44" s="28">
        <v>523.84</v>
      </c>
      <c r="C44" s="26">
        <f t="shared" si="0"/>
        <v>78.58</v>
      </c>
      <c r="D44" s="26">
        <f t="shared" si="1"/>
        <v>5.24</v>
      </c>
      <c r="E44" s="26">
        <f t="shared" si="2"/>
        <v>10.48</v>
      </c>
      <c r="F44" s="26">
        <f t="shared" si="3"/>
        <v>15.72</v>
      </c>
      <c r="G44" s="28">
        <v>1669.73</v>
      </c>
      <c r="H44" s="28">
        <v>66.33</v>
      </c>
      <c r="I44" s="26">
        <f t="shared" si="23"/>
        <v>459.51</v>
      </c>
      <c r="J44" s="28">
        <v>252.77</v>
      </c>
      <c r="K44" s="28">
        <v>191.74</v>
      </c>
      <c r="L44" s="50">
        <v>15</v>
      </c>
      <c r="M44" s="28"/>
      <c r="N44" s="28"/>
      <c r="O44" s="28"/>
      <c r="P44" s="28"/>
      <c r="Q44" s="28"/>
      <c r="R44" s="28"/>
      <c r="S44" s="28"/>
      <c r="T44" s="26">
        <f t="shared" si="4"/>
        <v>250.76</v>
      </c>
      <c r="U44" s="26">
        <f t="shared" si="5"/>
        <v>16.72</v>
      </c>
      <c r="V44" s="26">
        <f t="shared" si="6"/>
        <v>50.15</v>
      </c>
      <c r="W44" s="26">
        <f t="shared" si="7"/>
        <v>1671.73</v>
      </c>
      <c r="X44" s="26">
        <f t="shared" si="8"/>
        <v>2623.22</v>
      </c>
      <c r="Y44" s="26">
        <f t="shared" si="9"/>
        <v>78.58</v>
      </c>
      <c r="Z44" s="26">
        <f t="shared" si="10"/>
        <v>5.24</v>
      </c>
      <c r="AA44" s="26">
        <f t="shared" si="11"/>
        <v>10.48</v>
      </c>
      <c r="AB44" s="26">
        <f t="shared" si="12"/>
        <v>15.72</v>
      </c>
      <c r="AC44" s="26">
        <f t="shared" si="13"/>
        <v>52.38</v>
      </c>
      <c r="AD44" s="26">
        <f t="shared" si="14"/>
        <v>15.72</v>
      </c>
      <c r="AE44" s="27">
        <f t="shared" si="15"/>
        <v>5.24</v>
      </c>
      <c r="AF44" s="26">
        <f t="shared" si="16"/>
        <v>250.76</v>
      </c>
      <c r="AG44" s="26">
        <f t="shared" si="17"/>
        <v>16.72</v>
      </c>
      <c r="AH44" s="26">
        <f t="shared" si="18"/>
        <v>50.15</v>
      </c>
      <c r="AI44" s="26">
        <f t="shared" si="19"/>
        <v>167.17</v>
      </c>
      <c r="AJ44" s="26">
        <f t="shared" si="20"/>
        <v>16.72</v>
      </c>
      <c r="AK44" s="28"/>
      <c r="AL44" s="28"/>
      <c r="AM44" s="28"/>
      <c r="AN44" s="28"/>
      <c r="AO44" s="28"/>
      <c r="AP44" s="28"/>
      <c r="AQ44" s="28">
        <v>8.9</v>
      </c>
      <c r="AR44" s="28">
        <v>12.75</v>
      </c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6">
        <f t="shared" si="21"/>
        <v>706.53</v>
      </c>
      <c r="BE44" s="26">
        <f t="shared" si="22"/>
        <v>1916.69</v>
      </c>
      <c r="BF44" s="29" t="s">
        <v>83</v>
      </c>
      <c r="BG44" s="22" t="s">
        <v>169</v>
      </c>
    </row>
    <row r="45" spans="1:61" s="21" customFormat="1" ht="20.100000000000001" customHeight="1">
      <c r="B45" s="28">
        <v>644.66999999999996</v>
      </c>
      <c r="C45" s="26">
        <f t="shared" si="0"/>
        <v>96.7</v>
      </c>
      <c r="D45" s="26">
        <f t="shared" si="1"/>
        <v>6.45</v>
      </c>
      <c r="E45" s="26">
        <f t="shared" si="2"/>
        <v>12.89</v>
      </c>
      <c r="F45" s="26">
        <f t="shared" si="3"/>
        <v>19.34</v>
      </c>
      <c r="G45" s="28">
        <v>2002.1</v>
      </c>
      <c r="H45" s="28">
        <v>80.58</v>
      </c>
      <c r="I45" s="26">
        <f t="shared" si="23"/>
        <v>557.97</v>
      </c>
      <c r="J45" s="28">
        <v>311.5</v>
      </c>
      <c r="K45" s="28">
        <v>231.47</v>
      </c>
      <c r="L45" s="50">
        <v>15</v>
      </c>
      <c r="M45" s="28"/>
      <c r="N45" s="28"/>
      <c r="O45" s="28"/>
      <c r="P45" s="28"/>
      <c r="Q45" s="28"/>
      <c r="R45" s="28"/>
      <c r="S45" s="28"/>
      <c r="T45" s="26">
        <f t="shared" si="4"/>
        <v>299.39999999999998</v>
      </c>
      <c r="U45" s="26">
        <f t="shared" si="5"/>
        <v>19.96</v>
      </c>
      <c r="V45" s="26">
        <f t="shared" si="6"/>
        <v>59.88</v>
      </c>
      <c r="W45" s="26">
        <f t="shared" si="7"/>
        <v>1995.98</v>
      </c>
      <c r="X45" s="26">
        <f t="shared" si="8"/>
        <v>3155.27</v>
      </c>
      <c r="Y45" s="26">
        <f t="shared" si="9"/>
        <v>96.7</v>
      </c>
      <c r="Z45" s="26">
        <f t="shared" si="10"/>
        <v>6.45</v>
      </c>
      <c r="AA45" s="26">
        <f t="shared" si="11"/>
        <v>12.89</v>
      </c>
      <c r="AB45" s="26">
        <f t="shared" si="12"/>
        <v>19.34</v>
      </c>
      <c r="AC45" s="26">
        <f t="shared" si="13"/>
        <v>64.47</v>
      </c>
      <c r="AD45" s="26">
        <f t="shared" si="14"/>
        <v>19.34</v>
      </c>
      <c r="AE45" s="27">
        <f t="shared" si="15"/>
        <v>6.45</v>
      </c>
      <c r="AF45" s="26">
        <f t="shared" si="16"/>
        <v>299.39999999999998</v>
      </c>
      <c r="AG45" s="26">
        <f t="shared" si="17"/>
        <v>19.96</v>
      </c>
      <c r="AH45" s="26">
        <f t="shared" si="18"/>
        <v>59.88</v>
      </c>
      <c r="AI45" s="26">
        <f t="shared" si="19"/>
        <v>199.6</v>
      </c>
      <c r="AJ45" s="26">
        <f t="shared" si="20"/>
        <v>19.96</v>
      </c>
      <c r="AK45" s="28"/>
      <c r="AL45" s="28"/>
      <c r="AM45" s="28">
        <v>42.06</v>
      </c>
      <c r="AN45" s="28"/>
      <c r="AO45" s="28">
        <v>0.77</v>
      </c>
      <c r="AP45" s="28"/>
      <c r="AQ45" s="28">
        <v>18.21</v>
      </c>
      <c r="AR45" s="28">
        <v>15.1</v>
      </c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6">
        <f t="shared" si="21"/>
        <v>900.58</v>
      </c>
      <c r="BE45" s="26">
        <f t="shared" si="22"/>
        <v>2254.69</v>
      </c>
      <c r="BF45" s="29" t="s">
        <v>84</v>
      </c>
      <c r="BG45" s="22" t="s">
        <v>169</v>
      </c>
    </row>
    <row r="46" spans="1:61" s="45" customFormat="1" ht="20.100000000000001" customHeight="1" thickBot="1">
      <c r="B46" s="46">
        <f>SUM(B27:B45)</f>
        <v>13253.62</v>
      </c>
      <c r="C46" s="46">
        <f t="shared" ref="C46:BE46" si="25">SUM(C27:C45)</f>
        <v>1988.05</v>
      </c>
      <c r="D46" s="46">
        <f t="shared" si="25"/>
        <v>132.54</v>
      </c>
      <c r="E46" s="46">
        <f t="shared" si="25"/>
        <v>265.08</v>
      </c>
      <c r="F46" s="46">
        <f t="shared" si="25"/>
        <v>397.61</v>
      </c>
      <c r="G46" s="46">
        <f t="shared" si="25"/>
        <v>39306.78</v>
      </c>
      <c r="H46" s="46">
        <f t="shared" si="25"/>
        <v>1648.55</v>
      </c>
      <c r="I46" s="46">
        <f t="shared" si="25"/>
        <v>11098.44</v>
      </c>
      <c r="J46" s="46">
        <f t="shared" si="25"/>
        <v>6528.67</v>
      </c>
      <c r="K46" s="46">
        <f t="shared" si="25"/>
        <v>4155.7700000000004</v>
      </c>
      <c r="L46" s="46">
        <f t="shared" si="25"/>
        <v>298</v>
      </c>
      <c r="M46" s="46">
        <f t="shared" si="25"/>
        <v>0</v>
      </c>
      <c r="N46" s="46">
        <f t="shared" si="25"/>
        <v>21</v>
      </c>
      <c r="O46" s="46">
        <f t="shared" si="25"/>
        <v>0</v>
      </c>
      <c r="P46" s="46">
        <f t="shared" si="25"/>
        <v>0</v>
      </c>
      <c r="Q46" s="46">
        <f t="shared" si="25"/>
        <v>95</v>
      </c>
      <c r="R46" s="46">
        <f t="shared" si="25"/>
        <v>0</v>
      </c>
      <c r="S46" s="46">
        <f t="shared" si="25"/>
        <v>0</v>
      </c>
      <c r="T46" s="46">
        <f t="shared" si="25"/>
        <v>5744</v>
      </c>
      <c r="U46" s="46">
        <f t="shared" si="25"/>
        <v>382.94</v>
      </c>
      <c r="V46" s="46">
        <f t="shared" si="25"/>
        <v>1148.79</v>
      </c>
      <c r="W46" s="46">
        <f t="shared" si="25"/>
        <v>38293.160000000003</v>
      </c>
      <c r="X46" s="46">
        <f t="shared" si="25"/>
        <v>62112.78</v>
      </c>
      <c r="Y46" s="46">
        <f t="shared" si="25"/>
        <v>1988.05</v>
      </c>
      <c r="Z46" s="46">
        <f t="shared" si="25"/>
        <v>132.54</v>
      </c>
      <c r="AA46" s="46">
        <f t="shared" si="25"/>
        <v>265.08</v>
      </c>
      <c r="AB46" s="46">
        <f t="shared" si="25"/>
        <v>397.61</v>
      </c>
      <c r="AC46" s="46">
        <f t="shared" si="25"/>
        <v>1325.35</v>
      </c>
      <c r="AD46" s="46">
        <f t="shared" si="25"/>
        <v>397.61</v>
      </c>
      <c r="AE46" s="46">
        <f t="shared" si="25"/>
        <v>132.54</v>
      </c>
      <c r="AF46" s="46">
        <f t="shared" si="25"/>
        <v>5744</v>
      </c>
      <c r="AG46" s="46">
        <f t="shared" si="25"/>
        <v>382.94</v>
      </c>
      <c r="AH46" s="46">
        <f t="shared" si="25"/>
        <v>1148.79</v>
      </c>
      <c r="AI46" s="46">
        <f t="shared" si="25"/>
        <v>3829.32</v>
      </c>
      <c r="AJ46" s="46">
        <f t="shared" si="25"/>
        <v>382.94</v>
      </c>
      <c r="AK46" s="46">
        <f t="shared" si="25"/>
        <v>25.09</v>
      </c>
      <c r="AL46" s="46">
        <f t="shared" si="25"/>
        <v>0</v>
      </c>
      <c r="AM46" s="46">
        <f t="shared" si="25"/>
        <v>54.71</v>
      </c>
      <c r="AN46" s="46">
        <f t="shared" si="25"/>
        <v>9</v>
      </c>
      <c r="AO46" s="46">
        <f t="shared" si="25"/>
        <v>0.77</v>
      </c>
      <c r="AP46" s="46">
        <f t="shared" si="25"/>
        <v>0</v>
      </c>
      <c r="AQ46" s="46">
        <f t="shared" si="25"/>
        <v>480.76</v>
      </c>
      <c r="AR46" s="46">
        <f t="shared" si="25"/>
        <v>302.5</v>
      </c>
      <c r="AS46" s="46">
        <f t="shared" si="25"/>
        <v>0</v>
      </c>
      <c r="AT46" s="46">
        <f t="shared" si="25"/>
        <v>0</v>
      </c>
      <c r="AU46" s="46">
        <f t="shared" si="25"/>
        <v>7.1</v>
      </c>
      <c r="AV46" s="46">
        <f t="shared" si="25"/>
        <v>0</v>
      </c>
      <c r="AW46" s="46">
        <f t="shared" si="25"/>
        <v>121.62</v>
      </c>
      <c r="AX46" s="46">
        <f t="shared" si="25"/>
        <v>0</v>
      </c>
      <c r="AY46" s="46">
        <f t="shared" si="25"/>
        <v>0</v>
      </c>
      <c r="AZ46" s="46">
        <f t="shared" si="25"/>
        <v>0</v>
      </c>
      <c r="BA46" s="46">
        <f t="shared" si="25"/>
        <v>0</v>
      </c>
      <c r="BB46" s="46">
        <f t="shared" si="25"/>
        <v>0</v>
      </c>
      <c r="BC46" s="46">
        <f t="shared" si="25"/>
        <v>0</v>
      </c>
      <c r="BD46" s="46">
        <f t="shared" si="25"/>
        <v>17128.32</v>
      </c>
      <c r="BE46" s="46">
        <f t="shared" si="25"/>
        <v>44984.46</v>
      </c>
      <c r="BF46" s="47" t="s">
        <v>172</v>
      </c>
      <c r="BG46" s="58"/>
    </row>
    <row r="47" spans="1:61" s="21" customFormat="1" ht="15" customHeight="1" thickTop="1">
      <c r="A47" s="38" t="s">
        <v>112</v>
      </c>
      <c r="B47" s="383" t="s">
        <v>114</v>
      </c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384"/>
      <c r="R47" s="384"/>
      <c r="S47" s="385"/>
      <c r="T47" s="386"/>
      <c r="U47" s="387"/>
      <c r="V47" s="387"/>
      <c r="W47" s="388"/>
      <c r="X47" s="360" t="s">
        <v>113</v>
      </c>
      <c r="Y47" s="371" t="s">
        <v>111</v>
      </c>
      <c r="Z47" s="372"/>
      <c r="AA47" s="372"/>
      <c r="AB47" s="372"/>
      <c r="AC47" s="372"/>
      <c r="AD47" s="372"/>
      <c r="AE47" s="372"/>
      <c r="AF47" s="372"/>
      <c r="AG47" s="372"/>
      <c r="AH47" s="372"/>
      <c r="AI47" s="372"/>
      <c r="AJ47" s="372"/>
      <c r="AK47" s="372"/>
      <c r="AL47" s="372"/>
      <c r="AM47" s="372"/>
      <c r="AN47" s="372"/>
      <c r="AO47" s="372"/>
      <c r="AP47" s="372"/>
      <c r="AQ47" s="372"/>
      <c r="AR47" s="372"/>
      <c r="AS47" s="372"/>
      <c r="AT47" s="372"/>
      <c r="AU47" s="372"/>
      <c r="AV47" s="372"/>
      <c r="AW47" s="372"/>
      <c r="AX47" s="372"/>
      <c r="AY47" s="372"/>
      <c r="AZ47" s="372"/>
      <c r="BA47" s="372"/>
      <c r="BB47" s="372"/>
      <c r="BC47" s="373"/>
      <c r="BD47" s="363" t="s">
        <v>117</v>
      </c>
      <c r="BE47" s="365" t="s">
        <v>48</v>
      </c>
      <c r="BF47" s="367" t="s">
        <v>118</v>
      </c>
      <c r="BG47" s="360" t="s">
        <v>119</v>
      </c>
      <c r="BH47" s="360" t="s">
        <v>120</v>
      </c>
      <c r="BI47" s="360" t="s">
        <v>121</v>
      </c>
    </row>
    <row r="48" spans="1:61" ht="33.75" customHeight="1">
      <c r="A48" s="18"/>
      <c r="B48" s="389" t="s">
        <v>0</v>
      </c>
      <c r="C48" s="384"/>
      <c r="D48" s="384"/>
      <c r="E48" s="384"/>
      <c r="F48" s="390"/>
      <c r="G48" s="34" t="s">
        <v>6</v>
      </c>
      <c r="H48" s="35"/>
      <c r="I48" s="35"/>
      <c r="J48" s="391" t="s">
        <v>110</v>
      </c>
      <c r="K48" s="391"/>
      <c r="L48" s="391"/>
      <c r="M48" s="391"/>
      <c r="N48" s="391"/>
      <c r="O48" s="391"/>
      <c r="P48" s="391"/>
      <c r="Q48" s="391"/>
      <c r="R48" s="391"/>
      <c r="S48" s="392"/>
      <c r="T48" s="389" t="s">
        <v>18</v>
      </c>
      <c r="U48" s="384"/>
      <c r="V48" s="390"/>
      <c r="W48" s="36" t="s">
        <v>22</v>
      </c>
      <c r="X48" s="361"/>
      <c r="Y48" s="389" t="s">
        <v>23</v>
      </c>
      <c r="Z48" s="384"/>
      <c r="AA48" s="384"/>
      <c r="AB48" s="384"/>
      <c r="AC48" s="384"/>
      <c r="AD48" s="384"/>
      <c r="AE48" s="390"/>
      <c r="AF48" s="389" t="s">
        <v>30</v>
      </c>
      <c r="AG48" s="384"/>
      <c r="AH48" s="384"/>
      <c r="AI48" s="384"/>
      <c r="AJ48" s="390"/>
      <c r="AK48" s="393" t="s">
        <v>34</v>
      </c>
      <c r="AL48" s="391"/>
      <c r="AM48" s="391"/>
      <c r="AN48" s="392"/>
      <c r="AO48" s="54" t="s">
        <v>35</v>
      </c>
      <c r="AP48" s="55"/>
      <c r="AQ48" s="37"/>
      <c r="AR48" s="35"/>
      <c r="AS48" s="389" t="s">
        <v>38</v>
      </c>
      <c r="AT48" s="390"/>
      <c r="AU48" s="389" t="s">
        <v>39</v>
      </c>
      <c r="AV48" s="384"/>
      <c r="AW48" s="384"/>
      <c r="AX48" s="384"/>
      <c r="AY48" s="384"/>
      <c r="AZ48" s="384"/>
      <c r="BA48" s="390"/>
      <c r="BB48" s="36"/>
      <c r="BC48" s="36"/>
      <c r="BD48" s="364"/>
      <c r="BE48" s="366"/>
      <c r="BF48" s="368"/>
      <c r="BG48" s="361"/>
      <c r="BH48" s="361"/>
      <c r="BI48" s="361"/>
    </row>
    <row r="49" spans="1:61" s="43" customFormat="1" ht="51.75" customHeight="1" thickBot="1">
      <c r="A49" s="39"/>
      <c r="B49" s="40" t="s">
        <v>1</v>
      </c>
      <c r="C49" s="41" t="s">
        <v>2</v>
      </c>
      <c r="D49" s="41" t="s">
        <v>3</v>
      </c>
      <c r="E49" s="41" t="s">
        <v>4</v>
      </c>
      <c r="F49" s="41" t="s">
        <v>5</v>
      </c>
      <c r="G49" s="41" t="s">
        <v>7</v>
      </c>
      <c r="H49" s="41" t="s">
        <v>109</v>
      </c>
      <c r="I49" s="41" t="s">
        <v>108</v>
      </c>
      <c r="J49" s="40" t="s">
        <v>8</v>
      </c>
      <c r="K49" s="40" t="s">
        <v>9</v>
      </c>
      <c r="L49" s="40" t="s">
        <v>10</v>
      </c>
      <c r="M49" s="41" t="s">
        <v>11</v>
      </c>
      <c r="N49" s="41" t="s">
        <v>12</v>
      </c>
      <c r="O49" s="41" t="s">
        <v>13</v>
      </c>
      <c r="P49" s="41" t="s">
        <v>14</v>
      </c>
      <c r="Q49" s="41" t="s">
        <v>15</v>
      </c>
      <c r="R49" s="41" t="s">
        <v>16</v>
      </c>
      <c r="S49" s="41" t="s">
        <v>17</v>
      </c>
      <c r="T49" s="41" t="s">
        <v>165</v>
      </c>
      <c r="U49" s="41" t="s">
        <v>20</v>
      </c>
      <c r="V49" s="41" t="s">
        <v>21</v>
      </c>
      <c r="W49" s="39"/>
      <c r="X49" s="362"/>
      <c r="Y49" s="41" t="s">
        <v>24</v>
      </c>
      <c r="Z49" s="41" t="s">
        <v>25</v>
      </c>
      <c r="AA49" s="41" t="s">
        <v>26</v>
      </c>
      <c r="AB49" s="41" t="s">
        <v>21</v>
      </c>
      <c r="AC49" s="41" t="s">
        <v>27</v>
      </c>
      <c r="AD49" s="41" t="s">
        <v>28</v>
      </c>
      <c r="AE49" s="41" t="s">
        <v>168</v>
      </c>
      <c r="AF49" s="41" t="s">
        <v>104</v>
      </c>
      <c r="AG49" s="41" t="s">
        <v>105</v>
      </c>
      <c r="AH49" s="41" t="s">
        <v>106</v>
      </c>
      <c r="AI49" s="41" t="s">
        <v>107</v>
      </c>
      <c r="AJ49" s="41" t="s">
        <v>3</v>
      </c>
      <c r="AK49" s="41" t="s">
        <v>31</v>
      </c>
      <c r="AL49" s="41" t="s">
        <v>116</v>
      </c>
      <c r="AM49" s="41" t="s">
        <v>32</v>
      </c>
      <c r="AN49" s="40" t="s">
        <v>167</v>
      </c>
      <c r="AO49" s="40" t="s">
        <v>36</v>
      </c>
      <c r="AP49" s="39"/>
      <c r="AQ49" s="41" t="s">
        <v>166</v>
      </c>
      <c r="AR49" s="41" t="s">
        <v>37</v>
      </c>
      <c r="AS49" s="42"/>
      <c r="AT49" s="44" t="s">
        <v>149</v>
      </c>
      <c r="AU49" s="41" t="s">
        <v>40</v>
      </c>
      <c r="AV49" s="41" t="s">
        <v>150</v>
      </c>
      <c r="AW49" s="41" t="s">
        <v>45</v>
      </c>
      <c r="AX49" s="41" t="s">
        <v>41</v>
      </c>
      <c r="AY49" s="41" t="s">
        <v>42</v>
      </c>
      <c r="AZ49" s="41" t="s">
        <v>43</v>
      </c>
      <c r="BA49" s="41" t="s">
        <v>44</v>
      </c>
      <c r="BB49" s="41" t="s">
        <v>46</v>
      </c>
      <c r="BC49" s="41" t="s">
        <v>47</v>
      </c>
      <c r="BD49" s="364"/>
      <c r="BE49" s="366"/>
      <c r="BF49" s="394"/>
      <c r="BG49" s="362"/>
      <c r="BH49" s="362"/>
      <c r="BI49" s="362"/>
    </row>
    <row r="50" spans="1:61" s="21" customFormat="1" ht="20.100000000000001" customHeight="1" thickTop="1">
      <c r="B50" s="28">
        <v>715.68</v>
      </c>
      <c r="C50" s="26">
        <f t="shared" si="0"/>
        <v>107.35</v>
      </c>
      <c r="D50" s="26">
        <f t="shared" si="1"/>
        <v>7.16</v>
      </c>
      <c r="E50" s="26">
        <f t="shared" si="2"/>
        <v>14.31</v>
      </c>
      <c r="F50" s="26">
        <f t="shared" si="3"/>
        <v>21.47</v>
      </c>
      <c r="G50" s="28">
        <v>2179.75</v>
      </c>
      <c r="H50" s="28">
        <v>95.66</v>
      </c>
      <c r="I50" s="26">
        <f t="shared" si="23"/>
        <v>608.65</v>
      </c>
      <c r="J50" s="28">
        <v>332.75</v>
      </c>
      <c r="K50" s="28">
        <v>260.89999999999998</v>
      </c>
      <c r="L50" s="50">
        <v>15</v>
      </c>
      <c r="M50" s="28"/>
      <c r="N50" s="28"/>
      <c r="O50" s="28"/>
      <c r="P50" s="28"/>
      <c r="Q50" s="28"/>
      <c r="R50" s="28"/>
      <c r="S50" s="28"/>
      <c r="T50" s="26">
        <f t="shared" si="4"/>
        <v>325.26</v>
      </c>
      <c r="U50" s="26">
        <f t="shared" si="5"/>
        <v>21.68</v>
      </c>
      <c r="V50" s="26">
        <f t="shared" si="6"/>
        <v>65.05</v>
      </c>
      <c r="W50" s="26">
        <f t="shared" si="7"/>
        <v>2168.38</v>
      </c>
      <c r="X50" s="26">
        <f t="shared" si="8"/>
        <v>3446.34</v>
      </c>
      <c r="Y50" s="26">
        <f t="shared" si="9"/>
        <v>107.35</v>
      </c>
      <c r="Z50" s="26">
        <f t="shared" si="10"/>
        <v>7.16</v>
      </c>
      <c r="AA50" s="26">
        <f t="shared" si="11"/>
        <v>14.31</v>
      </c>
      <c r="AB50" s="26">
        <f t="shared" si="12"/>
        <v>21.47</v>
      </c>
      <c r="AC50" s="26">
        <f t="shared" si="13"/>
        <v>71.569999999999993</v>
      </c>
      <c r="AD50" s="26">
        <f t="shared" si="14"/>
        <v>21.47</v>
      </c>
      <c r="AE50" s="27">
        <f t="shared" si="15"/>
        <v>7.16</v>
      </c>
      <c r="AF50" s="26">
        <f t="shared" si="16"/>
        <v>325.26</v>
      </c>
      <c r="AG50" s="26">
        <f t="shared" si="17"/>
        <v>21.68</v>
      </c>
      <c r="AH50" s="26">
        <f t="shared" si="18"/>
        <v>65.05</v>
      </c>
      <c r="AI50" s="26">
        <f t="shared" si="19"/>
        <v>216.84</v>
      </c>
      <c r="AJ50" s="26">
        <f t="shared" si="20"/>
        <v>21.68</v>
      </c>
      <c r="AK50" s="28"/>
      <c r="AL50" s="28"/>
      <c r="AM50" s="28"/>
      <c r="AN50" s="28"/>
      <c r="AO50" s="28"/>
      <c r="AP50" s="28"/>
      <c r="AQ50" s="28">
        <v>16.420000000000002</v>
      </c>
      <c r="AR50" s="28">
        <v>16.8</v>
      </c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6">
        <f t="shared" si="21"/>
        <v>934.22</v>
      </c>
      <c r="BE50" s="26">
        <f t="shared" si="22"/>
        <v>2512.12</v>
      </c>
      <c r="BF50" s="29" t="s">
        <v>85</v>
      </c>
      <c r="BG50" s="22" t="s">
        <v>169</v>
      </c>
    </row>
    <row r="51" spans="1:61" s="21" customFormat="1" ht="20.100000000000001" customHeight="1">
      <c r="B51" s="28">
        <v>492.66</v>
      </c>
      <c r="C51" s="26">
        <f t="shared" si="0"/>
        <v>73.900000000000006</v>
      </c>
      <c r="D51" s="26">
        <f t="shared" si="1"/>
        <v>4.93</v>
      </c>
      <c r="E51" s="26">
        <f t="shared" si="2"/>
        <v>9.85</v>
      </c>
      <c r="F51" s="26">
        <f t="shared" si="3"/>
        <v>14.78</v>
      </c>
      <c r="G51" s="28">
        <v>1602.92</v>
      </c>
      <c r="H51" s="28">
        <v>61.3</v>
      </c>
      <c r="I51" s="26">
        <f t="shared" si="23"/>
        <v>391.44</v>
      </c>
      <c r="J51" s="28">
        <v>237.6</v>
      </c>
      <c r="K51" s="28">
        <v>138.84</v>
      </c>
      <c r="L51" s="50">
        <v>15</v>
      </c>
      <c r="M51" s="28"/>
      <c r="N51" s="28"/>
      <c r="O51" s="28"/>
      <c r="P51" s="28"/>
      <c r="Q51" s="28"/>
      <c r="R51" s="28"/>
      <c r="S51" s="28"/>
      <c r="T51" s="26">
        <f t="shared" si="4"/>
        <v>234.45</v>
      </c>
      <c r="U51" s="26">
        <f t="shared" si="5"/>
        <v>15.63</v>
      </c>
      <c r="V51" s="26">
        <f t="shared" si="6"/>
        <v>46.89</v>
      </c>
      <c r="W51" s="26">
        <f t="shared" si="7"/>
        <v>1563</v>
      </c>
      <c r="X51" s="26">
        <f t="shared" si="8"/>
        <v>2456.09</v>
      </c>
      <c r="Y51" s="26">
        <f t="shared" si="9"/>
        <v>73.900000000000006</v>
      </c>
      <c r="Z51" s="26">
        <f t="shared" si="10"/>
        <v>4.93</v>
      </c>
      <c r="AA51" s="26">
        <f t="shared" si="11"/>
        <v>9.85</v>
      </c>
      <c r="AB51" s="26">
        <f t="shared" si="12"/>
        <v>14.78</v>
      </c>
      <c r="AC51" s="26">
        <f t="shared" si="13"/>
        <v>49.27</v>
      </c>
      <c r="AD51" s="26">
        <f t="shared" si="14"/>
        <v>14.78</v>
      </c>
      <c r="AE51" s="27">
        <f t="shared" si="15"/>
        <v>4.93</v>
      </c>
      <c r="AF51" s="26">
        <f t="shared" si="16"/>
        <v>234.45</v>
      </c>
      <c r="AG51" s="26">
        <f t="shared" si="17"/>
        <v>15.63</v>
      </c>
      <c r="AH51" s="26">
        <f t="shared" si="18"/>
        <v>46.89</v>
      </c>
      <c r="AI51" s="26">
        <f t="shared" si="19"/>
        <v>156.30000000000001</v>
      </c>
      <c r="AJ51" s="26">
        <f t="shared" si="20"/>
        <v>15.63</v>
      </c>
      <c r="AK51" s="28"/>
      <c r="AL51" s="28"/>
      <c r="AM51" s="28"/>
      <c r="AN51" s="28"/>
      <c r="AO51" s="28"/>
      <c r="AP51" s="28"/>
      <c r="AQ51" s="28">
        <v>7.38</v>
      </c>
      <c r="AR51" s="28">
        <v>11.9</v>
      </c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6">
        <f t="shared" si="21"/>
        <v>660.62</v>
      </c>
      <c r="BE51" s="26">
        <f t="shared" si="22"/>
        <v>1795.47</v>
      </c>
      <c r="BF51" s="29" t="s">
        <v>86</v>
      </c>
      <c r="BG51" s="22" t="s">
        <v>169</v>
      </c>
    </row>
    <row r="52" spans="1:61" s="21" customFormat="1" ht="20.100000000000001" customHeight="1">
      <c r="B52" s="28">
        <v>540.29</v>
      </c>
      <c r="C52" s="26">
        <f t="shared" si="0"/>
        <v>81.040000000000006</v>
      </c>
      <c r="D52" s="26">
        <f t="shared" si="1"/>
        <v>5.4</v>
      </c>
      <c r="E52" s="26">
        <f t="shared" si="2"/>
        <v>10.81</v>
      </c>
      <c r="F52" s="26">
        <f t="shared" si="3"/>
        <v>16.21</v>
      </c>
      <c r="G52" s="28">
        <v>1854.72</v>
      </c>
      <c r="H52" s="28">
        <v>68.540000000000006</v>
      </c>
      <c r="I52" s="26">
        <f t="shared" si="23"/>
        <v>428.22</v>
      </c>
      <c r="J52" s="28">
        <v>249.83</v>
      </c>
      <c r="K52" s="28">
        <v>163.38999999999999</v>
      </c>
      <c r="L52" s="50">
        <v>15</v>
      </c>
      <c r="M52" s="28"/>
      <c r="N52" s="28"/>
      <c r="O52" s="28"/>
      <c r="P52" s="28"/>
      <c r="Q52" s="28"/>
      <c r="R52" s="28"/>
      <c r="S52" s="28"/>
      <c r="T52" s="26">
        <f t="shared" si="4"/>
        <v>271.68</v>
      </c>
      <c r="U52" s="26">
        <f t="shared" si="5"/>
        <v>18.11</v>
      </c>
      <c r="V52" s="26">
        <f t="shared" si="6"/>
        <v>54.34</v>
      </c>
      <c r="W52" s="26">
        <f t="shared" si="7"/>
        <v>1811.19</v>
      </c>
      <c r="X52" s="26">
        <f t="shared" si="8"/>
        <v>2809.07</v>
      </c>
      <c r="Y52" s="26">
        <f t="shared" si="9"/>
        <v>81.040000000000006</v>
      </c>
      <c r="Z52" s="26">
        <f t="shared" si="10"/>
        <v>5.4</v>
      </c>
      <c r="AA52" s="26">
        <f t="shared" si="11"/>
        <v>10.81</v>
      </c>
      <c r="AB52" s="26">
        <f t="shared" si="12"/>
        <v>16.21</v>
      </c>
      <c r="AC52" s="26">
        <f t="shared" si="13"/>
        <v>54.03</v>
      </c>
      <c r="AD52" s="26">
        <f t="shared" si="14"/>
        <v>16.21</v>
      </c>
      <c r="AE52" s="27">
        <f t="shared" si="15"/>
        <v>5.4</v>
      </c>
      <c r="AF52" s="26">
        <f t="shared" si="16"/>
        <v>271.68</v>
      </c>
      <c r="AG52" s="26">
        <f t="shared" si="17"/>
        <v>18.11</v>
      </c>
      <c r="AH52" s="26">
        <f t="shared" si="18"/>
        <v>54.34</v>
      </c>
      <c r="AI52" s="26">
        <f t="shared" si="19"/>
        <v>181.12</v>
      </c>
      <c r="AJ52" s="26">
        <f t="shared" si="20"/>
        <v>18.11</v>
      </c>
      <c r="AK52" s="28">
        <v>8.26</v>
      </c>
      <c r="AL52" s="28"/>
      <c r="AM52" s="28"/>
      <c r="AN52" s="28"/>
      <c r="AO52" s="28"/>
      <c r="AP52" s="28"/>
      <c r="AQ52" s="28">
        <v>10.61</v>
      </c>
      <c r="AR52" s="28">
        <v>13.65</v>
      </c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6">
        <f t="shared" si="21"/>
        <v>764.98</v>
      </c>
      <c r="BE52" s="26">
        <f t="shared" si="22"/>
        <v>2044.09</v>
      </c>
      <c r="BF52" s="29" t="s">
        <v>87</v>
      </c>
      <c r="BG52" s="22" t="s">
        <v>169</v>
      </c>
    </row>
    <row r="53" spans="1:61" s="21" customFormat="1" ht="20.100000000000001" customHeight="1">
      <c r="B53" s="28">
        <v>357.42</v>
      </c>
      <c r="C53" s="26">
        <f t="shared" si="0"/>
        <v>53.61</v>
      </c>
      <c r="D53" s="26">
        <f t="shared" si="1"/>
        <v>3.57</v>
      </c>
      <c r="E53" s="26">
        <f t="shared" si="2"/>
        <v>7.15</v>
      </c>
      <c r="F53" s="26">
        <f t="shared" si="3"/>
        <v>10.72</v>
      </c>
      <c r="G53" s="28">
        <v>1306.6099999999999</v>
      </c>
      <c r="H53" s="28">
        <v>17.260000000000002</v>
      </c>
      <c r="I53" s="26">
        <f t="shared" si="23"/>
        <v>287</v>
      </c>
      <c r="J53" s="28">
        <v>187.6</v>
      </c>
      <c r="K53" s="28">
        <v>84.4</v>
      </c>
      <c r="L53" s="50">
        <v>15</v>
      </c>
      <c r="M53" s="28"/>
      <c r="N53" s="28"/>
      <c r="O53" s="28"/>
      <c r="P53" s="28"/>
      <c r="Q53" s="28"/>
      <c r="R53" s="28"/>
      <c r="S53" s="28"/>
      <c r="T53" s="26">
        <f t="shared" si="4"/>
        <v>188.02</v>
      </c>
      <c r="U53" s="26">
        <f t="shared" si="5"/>
        <v>12.53</v>
      </c>
      <c r="V53" s="26">
        <f t="shared" si="6"/>
        <v>37.6</v>
      </c>
      <c r="W53" s="26">
        <f t="shared" si="7"/>
        <v>1253.45</v>
      </c>
      <c r="X53" s="26">
        <f t="shared" si="8"/>
        <v>1924.07</v>
      </c>
      <c r="Y53" s="26">
        <f t="shared" si="9"/>
        <v>53.61</v>
      </c>
      <c r="Z53" s="26">
        <f t="shared" si="10"/>
        <v>3.57</v>
      </c>
      <c r="AA53" s="26">
        <f t="shared" si="11"/>
        <v>7.15</v>
      </c>
      <c r="AB53" s="26">
        <f t="shared" si="12"/>
        <v>10.72</v>
      </c>
      <c r="AC53" s="26">
        <f t="shared" si="13"/>
        <v>35.74</v>
      </c>
      <c r="AD53" s="26">
        <f t="shared" si="14"/>
        <v>10.72</v>
      </c>
      <c r="AE53" s="27">
        <f t="shared" si="15"/>
        <v>3.57</v>
      </c>
      <c r="AF53" s="26">
        <f t="shared" si="16"/>
        <v>188.02</v>
      </c>
      <c r="AG53" s="26">
        <f t="shared" si="17"/>
        <v>12.53</v>
      </c>
      <c r="AH53" s="26">
        <f t="shared" si="18"/>
        <v>37.6</v>
      </c>
      <c r="AI53" s="26">
        <f t="shared" si="19"/>
        <v>125.35</v>
      </c>
      <c r="AJ53" s="26">
        <f t="shared" si="20"/>
        <v>12.53</v>
      </c>
      <c r="AK53" s="28"/>
      <c r="AL53" s="28"/>
      <c r="AM53" s="28"/>
      <c r="AN53" s="28"/>
      <c r="AO53" s="28"/>
      <c r="AP53" s="28"/>
      <c r="AQ53" s="28">
        <v>2.7</v>
      </c>
      <c r="AR53" s="28">
        <v>9.4499999999999993</v>
      </c>
      <c r="AS53" s="28"/>
      <c r="AT53" s="28"/>
      <c r="AU53" s="28"/>
      <c r="AV53" s="28"/>
      <c r="AW53" s="28"/>
      <c r="AX53" s="28"/>
      <c r="AY53" s="28"/>
      <c r="AZ53" s="28">
        <v>10</v>
      </c>
      <c r="BA53" s="28"/>
      <c r="BB53" s="28"/>
      <c r="BC53" s="28"/>
      <c r="BD53" s="26">
        <f t="shared" si="21"/>
        <v>523.26</v>
      </c>
      <c r="BE53" s="26">
        <f t="shared" si="22"/>
        <v>1400.81</v>
      </c>
      <c r="BF53" s="29" t="s">
        <v>88</v>
      </c>
      <c r="BG53" s="22" t="s">
        <v>169</v>
      </c>
    </row>
    <row r="54" spans="1:61" s="21" customFormat="1" ht="20.100000000000001" customHeight="1">
      <c r="B54" s="28">
        <v>335.41</v>
      </c>
      <c r="C54" s="26">
        <f t="shared" si="0"/>
        <v>50.31</v>
      </c>
      <c r="D54" s="26">
        <f t="shared" si="1"/>
        <v>3.35</v>
      </c>
      <c r="E54" s="26">
        <f t="shared" si="2"/>
        <v>6.71</v>
      </c>
      <c r="F54" s="26">
        <f t="shared" si="3"/>
        <v>10.06</v>
      </c>
      <c r="G54" s="28">
        <v>1279.42</v>
      </c>
      <c r="H54" s="28">
        <v>16.760000000000002</v>
      </c>
      <c r="I54" s="26">
        <f t="shared" si="23"/>
        <v>270</v>
      </c>
      <c r="J54" s="28">
        <v>172.2</v>
      </c>
      <c r="K54" s="28">
        <v>82.8</v>
      </c>
      <c r="L54" s="50">
        <v>15</v>
      </c>
      <c r="M54" s="28"/>
      <c r="N54" s="28"/>
      <c r="O54" s="28"/>
      <c r="P54" s="28"/>
      <c r="Q54" s="28"/>
      <c r="R54" s="28"/>
      <c r="S54" s="28"/>
      <c r="T54" s="26">
        <f t="shared" si="4"/>
        <v>184.62</v>
      </c>
      <c r="U54" s="26">
        <f t="shared" si="5"/>
        <v>12.31</v>
      </c>
      <c r="V54" s="26">
        <f t="shared" si="6"/>
        <v>36.92</v>
      </c>
      <c r="W54" s="26">
        <f t="shared" si="7"/>
        <v>1230.77</v>
      </c>
      <c r="X54" s="26">
        <f t="shared" si="8"/>
        <v>1870.46</v>
      </c>
      <c r="Y54" s="26">
        <f t="shared" si="9"/>
        <v>50.31</v>
      </c>
      <c r="Z54" s="26">
        <f t="shared" si="10"/>
        <v>3.35</v>
      </c>
      <c r="AA54" s="26">
        <f t="shared" si="11"/>
        <v>6.71</v>
      </c>
      <c r="AB54" s="26">
        <f t="shared" si="12"/>
        <v>10.06</v>
      </c>
      <c r="AC54" s="26">
        <f t="shared" si="13"/>
        <v>33.54</v>
      </c>
      <c r="AD54" s="26">
        <f t="shared" si="14"/>
        <v>10.06</v>
      </c>
      <c r="AE54" s="27">
        <f t="shared" si="15"/>
        <v>3.35</v>
      </c>
      <c r="AF54" s="26">
        <f t="shared" si="16"/>
        <v>184.62</v>
      </c>
      <c r="AG54" s="26">
        <f t="shared" si="17"/>
        <v>12.31</v>
      </c>
      <c r="AH54" s="26">
        <f t="shared" si="18"/>
        <v>36.92</v>
      </c>
      <c r="AI54" s="26">
        <f t="shared" si="19"/>
        <v>123.08</v>
      </c>
      <c r="AJ54" s="26">
        <f t="shared" si="20"/>
        <v>12.31</v>
      </c>
      <c r="AK54" s="28"/>
      <c r="AL54" s="28"/>
      <c r="AM54" s="28"/>
      <c r="AN54" s="28"/>
      <c r="AO54" s="28"/>
      <c r="AP54" s="28"/>
      <c r="AQ54" s="28">
        <v>2.33</v>
      </c>
      <c r="AR54" s="28">
        <v>9.25</v>
      </c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6">
        <f t="shared" si="21"/>
        <v>498.2</v>
      </c>
      <c r="BE54" s="26">
        <f t="shared" si="22"/>
        <v>1372.26</v>
      </c>
      <c r="BF54" s="29" t="s">
        <v>89</v>
      </c>
      <c r="BG54" s="22" t="s">
        <v>169</v>
      </c>
    </row>
    <row r="55" spans="1:61" s="21" customFormat="1" ht="20.100000000000001" customHeight="1">
      <c r="B55" s="28">
        <v>316.62</v>
      </c>
      <c r="C55" s="26">
        <f t="shared" si="0"/>
        <v>47.49</v>
      </c>
      <c r="D55" s="26">
        <f t="shared" si="1"/>
        <v>3.17</v>
      </c>
      <c r="E55" s="26">
        <f t="shared" si="2"/>
        <v>6.33</v>
      </c>
      <c r="F55" s="26">
        <f t="shared" si="3"/>
        <v>9.5</v>
      </c>
      <c r="G55" s="28">
        <v>1260.92</v>
      </c>
      <c r="H55" s="28">
        <v>10.92</v>
      </c>
      <c r="I55" s="26">
        <f t="shared" si="23"/>
        <v>255.5</v>
      </c>
      <c r="J55" s="28">
        <v>163.44999999999999</v>
      </c>
      <c r="K55" s="28">
        <v>77.05</v>
      </c>
      <c r="L55" s="50">
        <v>15</v>
      </c>
      <c r="M55" s="28"/>
      <c r="N55" s="28"/>
      <c r="O55" s="28"/>
      <c r="P55" s="28"/>
      <c r="Q55" s="28"/>
      <c r="R55" s="28"/>
      <c r="S55" s="28"/>
      <c r="T55" s="26">
        <f t="shared" si="4"/>
        <v>181.61</v>
      </c>
      <c r="U55" s="26">
        <f t="shared" si="5"/>
        <v>12.11</v>
      </c>
      <c r="V55" s="26">
        <f t="shared" si="6"/>
        <v>36.32</v>
      </c>
      <c r="W55" s="26">
        <f t="shared" si="7"/>
        <v>1210.72</v>
      </c>
      <c r="X55" s="26">
        <f t="shared" si="8"/>
        <v>1823.87</v>
      </c>
      <c r="Y55" s="26">
        <f t="shared" si="9"/>
        <v>47.49</v>
      </c>
      <c r="Z55" s="26">
        <f t="shared" si="10"/>
        <v>3.17</v>
      </c>
      <c r="AA55" s="26">
        <f t="shared" si="11"/>
        <v>6.33</v>
      </c>
      <c r="AB55" s="26">
        <f t="shared" si="12"/>
        <v>9.5</v>
      </c>
      <c r="AC55" s="26">
        <f t="shared" si="13"/>
        <v>31.66</v>
      </c>
      <c r="AD55" s="26">
        <f t="shared" si="14"/>
        <v>9.5</v>
      </c>
      <c r="AE55" s="27">
        <f t="shared" si="15"/>
        <v>3.17</v>
      </c>
      <c r="AF55" s="26">
        <f t="shared" si="16"/>
        <v>181.61</v>
      </c>
      <c r="AG55" s="26">
        <f t="shared" si="17"/>
        <v>12.11</v>
      </c>
      <c r="AH55" s="26">
        <f t="shared" si="18"/>
        <v>36.32</v>
      </c>
      <c r="AI55" s="26">
        <f t="shared" si="19"/>
        <v>121.07</v>
      </c>
      <c r="AJ55" s="26">
        <f t="shared" si="20"/>
        <v>12.11</v>
      </c>
      <c r="AK55" s="28"/>
      <c r="AL55" s="28"/>
      <c r="AM55" s="28"/>
      <c r="AN55" s="28"/>
      <c r="AO55" s="28"/>
      <c r="AP55" s="28"/>
      <c r="AQ55" s="28">
        <v>1.86</v>
      </c>
      <c r="AR55" s="28">
        <v>9</v>
      </c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6">
        <f t="shared" si="21"/>
        <v>484.9</v>
      </c>
      <c r="BE55" s="26">
        <f t="shared" si="22"/>
        <v>1338.97</v>
      </c>
      <c r="BF55" s="29" t="s">
        <v>90</v>
      </c>
      <c r="BG55" s="22" t="s">
        <v>169</v>
      </c>
    </row>
    <row r="56" spans="1:61" s="21" customFormat="1" ht="20.100000000000001" customHeight="1">
      <c r="B56" s="28">
        <v>294.60000000000002</v>
      </c>
      <c r="C56" s="26">
        <f t="shared" si="0"/>
        <v>44.19</v>
      </c>
      <c r="D56" s="26">
        <f t="shared" si="1"/>
        <v>2.95</v>
      </c>
      <c r="E56" s="26">
        <f t="shared" si="2"/>
        <v>5.89</v>
      </c>
      <c r="F56" s="26">
        <f t="shared" si="3"/>
        <v>8.84</v>
      </c>
      <c r="G56" s="28">
        <v>1207.19</v>
      </c>
      <c r="H56" s="28">
        <v>4.62</v>
      </c>
      <c r="I56" s="26">
        <f t="shared" si="23"/>
        <v>238.5</v>
      </c>
      <c r="J56" s="28">
        <v>152.94999999999999</v>
      </c>
      <c r="K56" s="28">
        <v>70.55</v>
      </c>
      <c r="L56" s="50">
        <v>15</v>
      </c>
      <c r="M56" s="28"/>
      <c r="N56" s="28"/>
      <c r="O56" s="28"/>
      <c r="P56" s="28"/>
      <c r="Q56" s="28"/>
      <c r="R56" s="28"/>
      <c r="S56" s="28"/>
      <c r="T56" s="26">
        <f t="shared" si="4"/>
        <v>173.36</v>
      </c>
      <c r="U56" s="26">
        <f t="shared" si="5"/>
        <v>11.56</v>
      </c>
      <c r="V56" s="26">
        <f t="shared" si="6"/>
        <v>34.67</v>
      </c>
      <c r="W56" s="26">
        <f t="shared" si="7"/>
        <v>1155.71</v>
      </c>
      <c r="X56" s="26">
        <f t="shared" si="8"/>
        <v>1731.77</v>
      </c>
      <c r="Y56" s="26">
        <f t="shared" si="9"/>
        <v>44.19</v>
      </c>
      <c r="Z56" s="26">
        <f t="shared" si="10"/>
        <v>2.95</v>
      </c>
      <c r="AA56" s="26">
        <f t="shared" si="11"/>
        <v>5.89</v>
      </c>
      <c r="AB56" s="26">
        <f t="shared" si="12"/>
        <v>8.84</v>
      </c>
      <c r="AC56" s="26">
        <f t="shared" si="13"/>
        <v>29.46</v>
      </c>
      <c r="AD56" s="26">
        <f t="shared" si="14"/>
        <v>8.84</v>
      </c>
      <c r="AE56" s="27">
        <f t="shared" si="15"/>
        <v>2.95</v>
      </c>
      <c r="AF56" s="26">
        <f t="shared" si="16"/>
        <v>173.36</v>
      </c>
      <c r="AG56" s="26">
        <f t="shared" si="17"/>
        <v>11.56</v>
      </c>
      <c r="AH56" s="26">
        <f t="shared" si="18"/>
        <v>34.67</v>
      </c>
      <c r="AI56" s="26">
        <f t="shared" si="19"/>
        <v>115.57</v>
      </c>
      <c r="AJ56" s="26">
        <f t="shared" si="20"/>
        <v>11.56</v>
      </c>
      <c r="AK56" s="28"/>
      <c r="AL56" s="28"/>
      <c r="AM56" s="28"/>
      <c r="AN56" s="28"/>
      <c r="AO56" s="28"/>
      <c r="AP56" s="28"/>
      <c r="AQ56" s="28">
        <v>1.07</v>
      </c>
      <c r="AR56" s="28">
        <v>8.6</v>
      </c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6">
        <f t="shared" si="21"/>
        <v>459.51</v>
      </c>
      <c r="BE56" s="26">
        <f t="shared" si="22"/>
        <v>1272.26</v>
      </c>
      <c r="BF56" s="29" t="s">
        <v>91</v>
      </c>
      <c r="BG56" s="22" t="s">
        <v>169</v>
      </c>
    </row>
    <row r="57" spans="1:61" s="21" customFormat="1" ht="20.100000000000001" customHeight="1">
      <c r="B57" s="28">
        <v>294.60000000000002</v>
      </c>
      <c r="C57" s="26">
        <f t="shared" si="0"/>
        <v>44.19</v>
      </c>
      <c r="D57" s="26">
        <f t="shared" si="1"/>
        <v>2.95</v>
      </c>
      <c r="E57" s="26">
        <f t="shared" si="2"/>
        <v>5.89</v>
      </c>
      <c r="F57" s="26">
        <f t="shared" si="3"/>
        <v>8.84</v>
      </c>
      <c r="G57" s="28">
        <v>1178.46</v>
      </c>
      <c r="H57" s="28">
        <v>4.62</v>
      </c>
      <c r="I57" s="26">
        <f t="shared" si="23"/>
        <v>238.5</v>
      </c>
      <c r="J57" s="28">
        <v>152.94999999999999</v>
      </c>
      <c r="K57" s="28">
        <v>70.55</v>
      </c>
      <c r="L57" s="50">
        <v>15</v>
      </c>
      <c r="M57" s="28"/>
      <c r="N57" s="28"/>
      <c r="O57" s="28"/>
      <c r="P57" s="28"/>
      <c r="Q57" s="28"/>
      <c r="R57" s="28"/>
      <c r="S57" s="28"/>
      <c r="T57" s="26">
        <f t="shared" si="4"/>
        <v>169.05</v>
      </c>
      <c r="U57" s="26">
        <f t="shared" si="5"/>
        <v>11.27</v>
      </c>
      <c r="V57" s="26">
        <f t="shared" si="6"/>
        <v>33.81</v>
      </c>
      <c r="W57" s="26">
        <f t="shared" si="7"/>
        <v>1126.98</v>
      </c>
      <c r="X57" s="26">
        <f t="shared" si="8"/>
        <v>1697.58</v>
      </c>
      <c r="Y57" s="26">
        <f t="shared" si="9"/>
        <v>44.19</v>
      </c>
      <c r="Z57" s="26">
        <f t="shared" si="10"/>
        <v>2.95</v>
      </c>
      <c r="AA57" s="26">
        <f t="shared" si="11"/>
        <v>5.89</v>
      </c>
      <c r="AB57" s="26">
        <f t="shared" si="12"/>
        <v>8.84</v>
      </c>
      <c r="AC57" s="26">
        <f t="shared" si="13"/>
        <v>29.46</v>
      </c>
      <c r="AD57" s="26">
        <f t="shared" si="14"/>
        <v>8.84</v>
      </c>
      <c r="AE57" s="27">
        <f t="shared" si="15"/>
        <v>2.95</v>
      </c>
      <c r="AF57" s="26">
        <f t="shared" si="16"/>
        <v>169.05</v>
      </c>
      <c r="AG57" s="26">
        <f t="shared" si="17"/>
        <v>11.27</v>
      </c>
      <c r="AH57" s="26">
        <f t="shared" si="18"/>
        <v>33.81</v>
      </c>
      <c r="AI57" s="26">
        <f t="shared" si="19"/>
        <v>112.7</v>
      </c>
      <c r="AJ57" s="26">
        <f t="shared" si="20"/>
        <v>11.27</v>
      </c>
      <c r="AK57" s="28"/>
      <c r="AL57" s="28"/>
      <c r="AM57" s="28"/>
      <c r="AN57" s="28"/>
      <c r="AO57" s="28"/>
      <c r="AP57" s="28"/>
      <c r="AQ57" s="28">
        <v>0.82</v>
      </c>
      <c r="AR57" s="28">
        <v>8.4</v>
      </c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6">
        <f t="shared" si="21"/>
        <v>450.44</v>
      </c>
      <c r="BE57" s="26">
        <f t="shared" si="22"/>
        <v>1247.1400000000001</v>
      </c>
      <c r="BF57" s="29" t="s">
        <v>92</v>
      </c>
      <c r="BG57" s="22" t="s">
        <v>169</v>
      </c>
    </row>
    <row r="58" spans="1:61" s="21" customFormat="1" ht="20.100000000000001" customHeight="1">
      <c r="B58" s="28">
        <v>294.60000000000002</v>
      </c>
      <c r="C58" s="26">
        <f t="shared" si="0"/>
        <v>44.19</v>
      </c>
      <c r="D58" s="26">
        <f t="shared" si="1"/>
        <v>2.95</v>
      </c>
      <c r="E58" s="26">
        <f t="shared" si="2"/>
        <v>5.89</v>
      </c>
      <c r="F58" s="26">
        <f t="shared" si="3"/>
        <v>8.84</v>
      </c>
      <c r="G58" s="28">
        <v>1207.19</v>
      </c>
      <c r="H58" s="28">
        <v>4.68</v>
      </c>
      <c r="I58" s="26">
        <f t="shared" si="23"/>
        <v>238.5</v>
      </c>
      <c r="J58" s="28">
        <v>152.94999999999999</v>
      </c>
      <c r="K58" s="28">
        <v>70.55</v>
      </c>
      <c r="L58" s="50">
        <v>15</v>
      </c>
      <c r="M58" s="28"/>
      <c r="N58" s="28"/>
      <c r="O58" s="28"/>
      <c r="P58" s="28"/>
      <c r="Q58" s="28"/>
      <c r="R58" s="28"/>
      <c r="S58" s="28"/>
      <c r="T58" s="26">
        <f t="shared" si="4"/>
        <v>173.37</v>
      </c>
      <c r="U58" s="26">
        <f t="shared" si="5"/>
        <v>11.56</v>
      </c>
      <c r="V58" s="26">
        <f t="shared" si="6"/>
        <v>34.67</v>
      </c>
      <c r="W58" s="26">
        <f t="shared" si="7"/>
        <v>1155.77</v>
      </c>
      <c r="X58" s="26">
        <f t="shared" si="8"/>
        <v>1731.84</v>
      </c>
      <c r="Y58" s="26">
        <f t="shared" si="9"/>
        <v>44.19</v>
      </c>
      <c r="Z58" s="26">
        <f t="shared" si="10"/>
        <v>2.95</v>
      </c>
      <c r="AA58" s="26">
        <f t="shared" si="11"/>
        <v>5.89</v>
      </c>
      <c r="AB58" s="26">
        <f t="shared" si="12"/>
        <v>8.84</v>
      </c>
      <c r="AC58" s="26">
        <f t="shared" si="13"/>
        <v>29.46</v>
      </c>
      <c r="AD58" s="26">
        <f t="shared" si="14"/>
        <v>8.84</v>
      </c>
      <c r="AE58" s="27">
        <f t="shared" si="15"/>
        <v>2.95</v>
      </c>
      <c r="AF58" s="26">
        <f t="shared" si="16"/>
        <v>173.37</v>
      </c>
      <c r="AG58" s="26">
        <f t="shared" si="17"/>
        <v>11.56</v>
      </c>
      <c r="AH58" s="26">
        <f t="shared" si="18"/>
        <v>34.67</v>
      </c>
      <c r="AI58" s="26">
        <f t="shared" si="19"/>
        <v>115.58</v>
      </c>
      <c r="AJ58" s="26">
        <f t="shared" si="20"/>
        <v>11.56</v>
      </c>
      <c r="AK58" s="28">
        <v>17.55</v>
      </c>
      <c r="AL58" s="28"/>
      <c r="AM58" s="28"/>
      <c r="AN58" s="28"/>
      <c r="AO58" s="28"/>
      <c r="AP58" s="28"/>
      <c r="AQ58" s="28">
        <v>0.76</v>
      </c>
      <c r="AR58" s="28">
        <v>8.35</v>
      </c>
      <c r="AS58" s="28"/>
      <c r="AT58" s="28"/>
      <c r="AU58" s="28"/>
      <c r="AV58" s="28"/>
      <c r="AW58" s="28">
        <v>13.65</v>
      </c>
      <c r="AX58" s="28"/>
      <c r="AY58" s="28"/>
      <c r="AZ58" s="28"/>
      <c r="BA58" s="28"/>
      <c r="BB58" s="28"/>
      <c r="BC58" s="28"/>
      <c r="BD58" s="26">
        <f t="shared" si="21"/>
        <v>490.17</v>
      </c>
      <c r="BE58" s="26">
        <f t="shared" si="22"/>
        <v>1241.67</v>
      </c>
      <c r="BF58" s="29" t="s">
        <v>93</v>
      </c>
      <c r="BG58" s="22" t="s">
        <v>169</v>
      </c>
    </row>
    <row r="59" spans="1:61" s="21" customFormat="1" ht="20.100000000000001" customHeight="1">
      <c r="B59" s="28">
        <v>294.60000000000002</v>
      </c>
      <c r="C59" s="26">
        <f t="shared" si="0"/>
        <v>44.19</v>
      </c>
      <c r="D59" s="26">
        <f t="shared" si="1"/>
        <v>2.95</v>
      </c>
      <c r="E59" s="26">
        <f t="shared" si="2"/>
        <v>5.89</v>
      </c>
      <c r="F59" s="26">
        <f t="shared" si="3"/>
        <v>8.84</v>
      </c>
      <c r="G59" s="28">
        <v>1178.46</v>
      </c>
      <c r="H59" s="28">
        <v>4.62</v>
      </c>
      <c r="I59" s="26">
        <f t="shared" si="23"/>
        <v>238.5</v>
      </c>
      <c r="J59" s="28">
        <v>152.94999999999999</v>
      </c>
      <c r="K59" s="28">
        <v>70.55</v>
      </c>
      <c r="L59" s="50">
        <v>15</v>
      </c>
      <c r="M59" s="28"/>
      <c r="N59" s="28"/>
      <c r="O59" s="28"/>
      <c r="P59" s="28"/>
      <c r="Q59" s="28"/>
      <c r="R59" s="28"/>
      <c r="S59" s="28"/>
      <c r="T59" s="26">
        <f t="shared" si="4"/>
        <v>169.05</v>
      </c>
      <c r="U59" s="26">
        <f t="shared" si="5"/>
        <v>11.27</v>
      </c>
      <c r="V59" s="26">
        <f t="shared" si="6"/>
        <v>33.81</v>
      </c>
      <c r="W59" s="26">
        <f t="shared" si="7"/>
        <v>1126.98</v>
      </c>
      <c r="X59" s="26">
        <f t="shared" si="8"/>
        <v>1697.58</v>
      </c>
      <c r="Y59" s="26">
        <f t="shared" si="9"/>
        <v>44.19</v>
      </c>
      <c r="Z59" s="26">
        <f t="shared" si="10"/>
        <v>2.95</v>
      </c>
      <c r="AA59" s="26">
        <f t="shared" si="11"/>
        <v>5.89</v>
      </c>
      <c r="AB59" s="26">
        <f t="shared" si="12"/>
        <v>8.84</v>
      </c>
      <c r="AC59" s="26">
        <f t="shared" si="13"/>
        <v>29.46</v>
      </c>
      <c r="AD59" s="26">
        <f t="shared" si="14"/>
        <v>8.84</v>
      </c>
      <c r="AE59" s="27">
        <f t="shared" si="15"/>
        <v>2.95</v>
      </c>
      <c r="AF59" s="26">
        <f t="shared" si="16"/>
        <v>169.05</v>
      </c>
      <c r="AG59" s="26">
        <f t="shared" si="17"/>
        <v>11.27</v>
      </c>
      <c r="AH59" s="26">
        <f t="shared" si="18"/>
        <v>33.81</v>
      </c>
      <c r="AI59" s="26">
        <f t="shared" si="19"/>
        <v>112.7</v>
      </c>
      <c r="AJ59" s="26">
        <f t="shared" si="20"/>
        <v>11.27</v>
      </c>
      <c r="AK59" s="28">
        <v>17.079999999999998</v>
      </c>
      <c r="AL59" s="28"/>
      <c r="AM59" s="28"/>
      <c r="AN59" s="28"/>
      <c r="AO59" s="28"/>
      <c r="AP59" s="28"/>
      <c r="AQ59" s="28">
        <v>0.6</v>
      </c>
      <c r="AR59" s="28">
        <v>8.3000000000000007</v>
      </c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6">
        <f t="shared" si="21"/>
        <v>467.2</v>
      </c>
      <c r="BE59" s="26">
        <f t="shared" si="22"/>
        <v>1230.3800000000001</v>
      </c>
      <c r="BF59" s="29" t="s">
        <v>94</v>
      </c>
      <c r="BG59" s="22" t="s">
        <v>169</v>
      </c>
    </row>
    <row r="60" spans="1:61" s="21" customFormat="1" ht="20.100000000000001" customHeight="1">
      <c r="B60" s="28">
        <v>294.60000000000002</v>
      </c>
      <c r="C60" s="26">
        <f t="shared" si="0"/>
        <v>44.19</v>
      </c>
      <c r="D60" s="26">
        <f t="shared" si="1"/>
        <v>2.95</v>
      </c>
      <c r="E60" s="26">
        <f t="shared" si="2"/>
        <v>5.89</v>
      </c>
      <c r="F60" s="26">
        <f t="shared" si="3"/>
        <v>8.84</v>
      </c>
      <c r="G60" s="28">
        <v>1149.71</v>
      </c>
      <c r="H60" s="28">
        <v>4.68</v>
      </c>
      <c r="I60" s="26">
        <f t="shared" si="23"/>
        <v>236.5</v>
      </c>
      <c r="J60" s="28">
        <v>152.94999999999999</v>
      </c>
      <c r="K60" s="28">
        <v>68.55</v>
      </c>
      <c r="L60" s="50">
        <v>15</v>
      </c>
      <c r="M60" s="28"/>
      <c r="N60" s="28"/>
      <c r="O60" s="28"/>
      <c r="P60" s="28"/>
      <c r="Q60" s="28"/>
      <c r="R60" s="28"/>
      <c r="S60" s="28"/>
      <c r="T60" s="26">
        <f t="shared" si="4"/>
        <v>164.44</v>
      </c>
      <c r="U60" s="26">
        <f t="shared" si="5"/>
        <v>10.96</v>
      </c>
      <c r="V60" s="26">
        <f t="shared" si="6"/>
        <v>32.89</v>
      </c>
      <c r="W60" s="26">
        <f t="shared" si="7"/>
        <v>1096.29</v>
      </c>
      <c r="X60" s="26">
        <f t="shared" si="8"/>
        <v>1661.05</v>
      </c>
      <c r="Y60" s="26">
        <f t="shared" si="9"/>
        <v>44.19</v>
      </c>
      <c r="Z60" s="26">
        <f t="shared" si="10"/>
        <v>2.95</v>
      </c>
      <c r="AA60" s="26">
        <f t="shared" si="11"/>
        <v>5.89</v>
      </c>
      <c r="AB60" s="26">
        <f t="shared" si="12"/>
        <v>8.84</v>
      </c>
      <c r="AC60" s="26">
        <f t="shared" si="13"/>
        <v>29.46</v>
      </c>
      <c r="AD60" s="26">
        <f t="shared" si="14"/>
        <v>8.84</v>
      </c>
      <c r="AE60" s="27">
        <f t="shared" si="15"/>
        <v>2.95</v>
      </c>
      <c r="AF60" s="26">
        <f t="shared" si="16"/>
        <v>164.44</v>
      </c>
      <c r="AG60" s="26">
        <f t="shared" si="17"/>
        <v>10.96</v>
      </c>
      <c r="AH60" s="26">
        <f t="shared" si="18"/>
        <v>32.89</v>
      </c>
      <c r="AI60" s="26">
        <f t="shared" si="19"/>
        <v>109.63</v>
      </c>
      <c r="AJ60" s="26">
        <f t="shared" si="20"/>
        <v>10.96</v>
      </c>
      <c r="AK60" s="28">
        <v>13.38</v>
      </c>
      <c r="AL60" s="28"/>
      <c r="AM60" s="28"/>
      <c r="AN60" s="28"/>
      <c r="AO60" s="28"/>
      <c r="AP60" s="28"/>
      <c r="AQ60" s="28">
        <v>0.28999999999999998</v>
      </c>
      <c r="AR60" s="28">
        <v>8.15</v>
      </c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6">
        <f t="shared" si="21"/>
        <v>453.82</v>
      </c>
      <c r="BE60" s="26">
        <f t="shared" si="22"/>
        <v>1207.23</v>
      </c>
      <c r="BF60" s="29" t="s">
        <v>95</v>
      </c>
      <c r="BG60" s="22" t="s">
        <v>169</v>
      </c>
    </row>
    <row r="61" spans="1:61" s="21" customFormat="1" ht="20.100000000000001" customHeight="1">
      <c r="B61" s="28">
        <v>277.77</v>
      </c>
      <c r="C61" s="26">
        <f t="shared" si="0"/>
        <v>41.67</v>
      </c>
      <c r="D61" s="26">
        <f t="shared" si="1"/>
        <v>2.78</v>
      </c>
      <c r="E61" s="26">
        <f t="shared" si="2"/>
        <v>5.56</v>
      </c>
      <c r="F61" s="26">
        <f t="shared" si="3"/>
        <v>8.33</v>
      </c>
      <c r="G61" s="28">
        <v>1198.1500000000001</v>
      </c>
      <c r="H61" s="28">
        <v>4.3899999999999997</v>
      </c>
      <c r="I61" s="26">
        <f t="shared" si="23"/>
        <v>218.5</v>
      </c>
      <c r="J61" s="28">
        <v>145.94999999999999</v>
      </c>
      <c r="K61" s="28">
        <v>62.55</v>
      </c>
      <c r="L61" s="51">
        <v>10</v>
      </c>
      <c r="M61" s="28"/>
      <c r="N61" s="28"/>
      <c r="O61" s="28"/>
      <c r="P61" s="28"/>
      <c r="Q61" s="28"/>
      <c r="R61" s="28"/>
      <c r="S61" s="28"/>
      <c r="T61" s="26">
        <f t="shared" si="4"/>
        <v>171.49</v>
      </c>
      <c r="U61" s="26">
        <f t="shared" si="5"/>
        <v>11.43</v>
      </c>
      <c r="V61" s="26">
        <f t="shared" si="6"/>
        <v>34.299999999999997</v>
      </c>
      <c r="W61" s="26">
        <f t="shared" si="7"/>
        <v>1143.27</v>
      </c>
      <c r="X61" s="26">
        <f t="shared" si="8"/>
        <v>1696.6</v>
      </c>
      <c r="Y61" s="26">
        <f t="shared" si="9"/>
        <v>41.67</v>
      </c>
      <c r="Z61" s="26">
        <f t="shared" si="10"/>
        <v>2.78</v>
      </c>
      <c r="AA61" s="26">
        <f t="shared" si="11"/>
        <v>5.56</v>
      </c>
      <c r="AB61" s="26">
        <f t="shared" si="12"/>
        <v>8.33</v>
      </c>
      <c r="AC61" s="26">
        <f t="shared" si="13"/>
        <v>27.78</v>
      </c>
      <c r="AD61" s="26">
        <f t="shared" si="14"/>
        <v>8.33</v>
      </c>
      <c r="AE61" s="27">
        <f t="shared" si="15"/>
        <v>2.78</v>
      </c>
      <c r="AF61" s="26">
        <f t="shared" si="16"/>
        <v>171.49</v>
      </c>
      <c r="AG61" s="26">
        <f t="shared" si="17"/>
        <v>11.43</v>
      </c>
      <c r="AH61" s="26">
        <f t="shared" si="18"/>
        <v>34.299999999999997</v>
      </c>
      <c r="AI61" s="26">
        <f t="shared" si="19"/>
        <v>114.33</v>
      </c>
      <c r="AJ61" s="26">
        <f t="shared" si="20"/>
        <v>11.43</v>
      </c>
      <c r="AK61" s="28">
        <v>23.18</v>
      </c>
      <c r="AL61" s="28"/>
      <c r="AM61" s="28"/>
      <c r="AN61" s="28"/>
      <c r="AO61" s="28"/>
      <c r="AP61" s="28"/>
      <c r="AQ61" s="28">
        <v>0.55000000000000004</v>
      </c>
      <c r="AR61" s="28">
        <v>8.25</v>
      </c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6">
        <f t="shared" si="21"/>
        <v>472.19</v>
      </c>
      <c r="BE61" s="26">
        <f t="shared" si="22"/>
        <v>1224.4100000000001</v>
      </c>
      <c r="BF61" s="29" t="s">
        <v>96</v>
      </c>
      <c r="BG61" s="22" t="s">
        <v>169</v>
      </c>
    </row>
    <row r="62" spans="1:61" s="21" customFormat="1" ht="20.100000000000001" customHeight="1">
      <c r="B62" s="28">
        <v>518.22</v>
      </c>
      <c r="C62" s="26">
        <f t="shared" si="0"/>
        <v>77.73</v>
      </c>
      <c r="D62" s="26">
        <f t="shared" si="1"/>
        <v>5.18</v>
      </c>
      <c r="E62" s="26">
        <f t="shared" si="2"/>
        <v>10.36</v>
      </c>
      <c r="F62" s="26">
        <f t="shared" si="3"/>
        <v>15.55</v>
      </c>
      <c r="G62" s="28">
        <v>1740.13</v>
      </c>
      <c r="H62" s="28">
        <v>65.400000000000006</v>
      </c>
      <c r="I62" s="26">
        <f t="shared" si="23"/>
        <v>449.18</v>
      </c>
      <c r="J62" s="28">
        <v>256.31</v>
      </c>
      <c r="K62" s="28">
        <v>177.87</v>
      </c>
      <c r="L62" s="51">
        <v>15</v>
      </c>
      <c r="M62" s="28"/>
      <c r="N62" s="28"/>
      <c r="O62" s="28"/>
      <c r="P62" s="28"/>
      <c r="Q62" s="28"/>
      <c r="R62" s="28"/>
      <c r="S62" s="28"/>
      <c r="T62" s="26">
        <f t="shared" si="4"/>
        <v>260.47000000000003</v>
      </c>
      <c r="U62" s="26">
        <f t="shared" si="5"/>
        <v>17.36</v>
      </c>
      <c r="V62" s="26">
        <f t="shared" si="6"/>
        <v>52.09</v>
      </c>
      <c r="W62" s="26">
        <f t="shared" si="7"/>
        <v>1736.49</v>
      </c>
      <c r="X62" s="26">
        <f t="shared" si="8"/>
        <v>2693.45</v>
      </c>
      <c r="Y62" s="26">
        <f t="shared" si="9"/>
        <v>77.73</v>
      </c>
      <c r="Z62" s="26">
        <f t="shared" si="10"/>
        <v>5.18</v>
      </c>
      <c r="AA62" s="26">
        <f t="shared" si="11"/>
        <v>10.36</v>
      </c>
      <c r="AB62" s="26">
        <f t="shared" si="12"/>
        <v>15.55</v>
      </c>
      <c r="AC62" s="26">
        <f t="shared" si="13"/>
        <v>51.82</v>
      </c>
      <c r="AD62" s="26">
        <f t="shared" si="14"/>
        <v>15.55</v>
      </c>
      <c r="AE62" s="27">
        <f t="shared" si="15"/>
        <v>5.18</v>
      </c>
      <c r="AF62" s="26">
        <f t="shared" si="16"/>
        <v>260.47000000000003</v>
      </c>
      <c r="AG62" s="26">
        <f t="shared" si="17"/>
        <v>17.36</v>
      </c>
      <c r="AH62" s="26">
        <f t="shared" si="18"/>
        <v>52.09</v>
      </c>
      <c r="AI62" s="26">
        <f t="shared" si="19"/>
        <v>173.65</v>
      </c>
      <c r="AJ62" s="26">
        <f t="shared" si="20"/>
        <v>17.36</v>
      </c>
      <c r="AK62" s="28"/>
      <c r="AL62" s="28"/>
      <c r="AM62" s="28"/>
      <c r="AN62" s="28"/>
      <c r="AO62" s="28"/>
      <c r="AP62" s="28"/>
      <c r="AQ62" s="28">
        <v>9.31</v>
      </c>
      <c r="AR62" s="28">
        <v>12.95</v>
      </c>
      <c r="AS62" s="28"/>
      <c r="AT62" s="28"/>
      <c r="AU62" s="28"/>
      <c r="AV62" s="28"/>
      <c r="AW62" s="28">
        <v>24.01</v>
      </c>
      <c r="AX62" s="28"/>
      <c r="AY62" s="28"/>
      <c r="AZ62" s="28"/>
      <c r="BA62" s="28"/>
      <c r="BB62" s="28"/>
      <c r="BC62" s="28"/>
      <c r="BD62" s="26">
        <f t="shared" si="21"/>
        <v>748.57</v>
      </c>
      <c r="BE62" s="26">
        <f t="shared" si="22"/>
        <v>1944.88</v>
      </c>
      <c r="BF62" s="29" t="s">
        <v>97</v>
      </c>
      <c r="BG62" s="22" t="s">
        <v>169</v>
      </c>
    </row>
    <row r="63" spans="1:61" s="21" customFormat="1" ht="20.100000000000001" customHeight="1">
      <c r="B63" s="28">
        <v>343.17</v>
      </c>
      <c r="C63" s="26">
        <f t="shared" si="0"/>
        <v>51.48</v>
      </c>
      <c r="D63" s="26">
        <f t="shared" si="1"/>
        <v>3.43</v>
      </c>
      <c r="E63" s="26">
        <f t="shared" si="2"/>
        <v>6.86</v>
      </c>
      <c r="F63" s="26">
        <f t="shared" si="3"/>
        <v>10.3</v>
      </c>
      <c r="G63" s="28">
        <v>1236.2</v>
      </c>
      <c r="H63" s="28">
        <v>15.36</v>
      </c>
      <c r="I63" s="26">
        <f t="shared" si="23"/>
        <v>274</v>
      </c>
      <c r="J63" s="28">
        <v>172.2</v>
      </c>
      <c r="K63" s="28">
        <v>86.8</v>
      </c>
      <c r="L63" s="51">
        <v>15</v>
      </c>
      <c r="M63" s="28"/>
      <c r="N63" s="28"/>
      <c r="O63" s="28"/>
      <c r="P63" s="28"/>
      <c r="Q63" s="28"/>
      <c r="R63" s="28"/>
      <c r="S63" s="28"/>
      <c r="T63" s="26">
        <f t="shared" si="4"/>
        <v>177.36</v>
      </c>
      <c r="U63" s="26">
        <f t="shared" si="5"/>
        <v>11.82</v>
      </c>
      <c r="V63" s="26">
        <f t="shared" si="6"/>
        <v>35.47</v>
      </c>
      <c r="W63" s="26">
        <f t="shared" si="7"/>
        <v>1182.3900000000001</v>
      </c>
      <c r="X63" s="26">
        <f t="shared" si="8"/>
        <v>1822.28</v>
      </c>
      <c r="Y63" s="26">
        <f t="shared" si="9"/>
        <v>51.48</v>
      </c>
      <c r="Z63" s="26">
        <f t="shared" si="10"/>
        <v>3.43</v>
      </c>
      <c r="AA63" s="26">
        <f t="shared" si="11"/>
        <v>6.86</v>
      </c>
      <c r="AB63" s="26">
        <f t="shared" si="12"/>
        <v>10.3</v>
      </c>
      <c r="AC63" s="26">
        <f t="shared" si="13"/>
        <v>34.32</v>
      </c>
      <c r="AD63" s="26">
        <f t="shared" si="14"/>
        <v>10.3</v>
      </c>
      <c r="AE63" s="27">
        <f t="shared" si="15"/>
        <v>3.43</v>
      </c>
      <c r="AF63" s="26">
        <f t="shared" si="16"/>
        <v>177.36</v>
      </c>
      <c r="AG63" s="26">
        <f t="shared" si="17"/>
        <v>11.82</v>
      </c>
      <c r="AH63" s="26">
        <f t="shared" si="18"/>
        <v>35.47</v>
      </c>
      <c r="AI63" s="26">
        <f t="shared" si="19"/>
        <v>118.24</v>
      </c>
      <c r="AJ63" s="26">
        <f t="shared" si="20"/>
        <v>11.82</v>
      </c>
      <c r="AK63" s="28"/>
      <c r="AL63" s="28"/>
      <c r="AM63" s="28"/>
      <c r="AN63" s="28"/>
      <c r="AO63" s="28"/>
      <c r="AP63" s="28"/>
      <c r="AQ63" s="28">
        <v>1.87</v>
      </c>
      <c r="AR63" s="28">
        <v>8.9499999999999993</v>
      </c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6">
        <f t="shared" si="21"/>
        <v>485.65</v>
      </c>
      <c r="BE63" s="26">
        <f t="shared" si="22"/>
        <v>1336.63</v>
      </c>
      <c r="BF63" s="29" t="s">
        <v>98</v>
      </c>
      <c r="BG63" s="22" t="s">
        <v>169</v>
      </c>
    </row>
    <row r="64" spans="1:61" s="21" customFormat="1" ht="20.100000000000001" customHeight="1">
      <c r="B64" s="28">
        <v>350.94</v>
      </c>
      <c r="C64" s="26">
        <f t="shared" si="0"/>
        <v>52.64</v>
      </c>
      <c r="D64" s="26">
        <f t="shared" si="1"/>
        <v>3.51</v>
      </c>
      <c r="E64" s="26">
        <f t="shared" si="2"/>
        <v>7.02</v>
      </c>
      <c r="F64" s="26">
        <f t="shared" si="3"/>
        <v>10.53</v>
      </c>
      <c r="G64" s="28">
        <v>1194.8900000000001</v>
      </c>
      <c r="H64" s="28">
        <v>13.43</v>
      </c>
      <c r="I64" s="26">
        <f t="shared" si="23"/>
        <v>282</v>
      </c>
      <c r="J64" s="28">
        <v>187.6</v>
      </c>
      <c r="K64" s="28">
        <v>79.400000000000006</v>
      </c>
      <c r="L64" s="51">
        <v>15</v>
      </c>
      <c r="M64" s="28"/>
      <c r="N64" s="28"/>
      <c r="O64" s="28"/>
      <c r="P64" s="28"/>
      <c r="Q64" s="28"/>
      <c r="R64" s="28"/>
      <c r="S64" s="28"/>
      <c r="T64" s="26">
        <f t="shared" si="4"/>
        <v>170.91</v>
      </c>
      <c r="U64" s="26">
        <f t="shared" si="5"/>
        <v>11.39</v>
      </c>
      <c r="V64" s="26">
        <f t="shared" si="6"/>
        <v>34.18</v>
      </c>
      <c r="W64" s="26">
        <f t="shared" si="7"/>
        <v>1139.3800000000001</v>
      </c>
      <c r="X64" s="26">
        <f t="shared" si="8"/>
        <v>1780.5</v>
      </c>
      <c r="Y64" s="26">
        <f t="shared" si="9"/>
        <v>52.64</v>
      </c>
      <c r="Z64" s="26">
        <f t="shared" si="10"/>
        <v>3.51</v>
      </c>
      <c r="AA64" s="26">
        <f t="shared" si="11"/>
        <v>7.02</v>
      </c>
      <c r="AB64" s="26">
        <f t="shared" si="12"/>
        <v>10.53</v>
      </c>
      <c r="AC64" s="26">
        <f t="shared" si="13"/>
        <v>35.090000000000003</v>
      </c>
      <c r="AD64" s="26">
        <f t="shared" si="14"/>
        <v>10.53</v>
      </c>
      <c r="AE64" s="27">
        <f t="shared" si="15"/>
        <v>3.51</v>
      </c>
      <c r="AF64" s="26">
        <f t="shared" si="16"/>
        <v>170.91</v>
      </c>
      <c r="AG64" s="26">
        <f t="shared" si="17"/>
        <v>11.39</v>
      </c>
      <c r="AH64" s="26">
        <f t="shared" si="18"/>
        <v>34.18</v>
      </c>
      <c r="AI64" s="26">
        <f t="shared" si="19"/>
        <v>113.94</v>
      </c>
      <c r="AJ64" s="26">
        <f t="shared" si="20"/>
        <v>11.39</v>
      </c>
      <c r="AK64" s="28"/>
      <c r="AL64" s="28"/>
      <c r="AM64" s="28"/>
      <c r="AN64" s="28"/>
      <c r="AO64" s="28"/>
      <c r="AP64" s="28"/>
      <c r="AQ64" s="28">
        <v>1.37</v>
      </c>
      <c r="AR64" s="28">
        <v>8.8000000000000007</v>
      </c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6">
        <f t="shared" si="21"/>
        <v>474.81</v>
      </c>
      <c r="BE64" s="26">
        <f t="shared" si="22"/>
        <v>1305.69</v>
      </c>
      <c r="BF64" s="29" t="s">
        <v>99</v>
      </c>
      <c r="BG64" s="22" t="s">
        <v>169</v>
      </c>
    </row>
    <row r="65" spans="1:61" s="21" customFormat="1" ht="20.100000000000001" customHeight="1">
      <c r="B65" s="28">
        <v>302.37</v>
      </c>
      <c r="C65" s="26">
        <f t="shared" si="0"/>
        <v>45.36</v>
      </c>
      <c r="D65" s="26">
        <f t="shared" si="1"/>
        <v>3.02</v>
      </c>
      <c r="E65" s="26">
        <f t="shared" si="2"/>
        <v>6.05</v>
      </c>
      <c r="F65" s="26">
        <f t="shared" si="3"/>
        <v>9.07</v>
      </c>
      <c r="G65" s="28">
        <v>1176.02</v>
      </c>
      <c r="H65" s="28">
        <v>7.81</v>
      </c>
      <c r="I65" s="26">
        <f t="shared" si="23"/>
        <v>239.5</v>
      </c>
      <c r="J65" s="28">
        <v>145.94999999999999</v>
      </c>
      <c r="K65" s="28">
        <v>83.55</v>
      </c>
      <c r="L65" s="51">
        <v>10</v>
      </c>
      <c r="M65" s="28"/>
      <c r="N65" s="28"/>
      <c r="O65" s="28"/>
      <c r="P65" s="28"/>
      <c r="Q65" s="28"/>
      <c r="R65" s="28"/>
      <c r="S65" s="28"/>
      <c r="T65" s="26">
        <f t="shared" si="4"/>
        <v>168.14</v>
      </c>
      <c r="U65" s="26">
        <f t="shared" si="5"/>
        <v>11.21</v>
      </c>
      <c r="V65" s="26">
        <f t="shared" si="6"/>
        <v>33.630000000000003</v>
      </c>
      <c r="W65" s="26">
        <f t="shared" si="7"/>
        <v>1120.96</v>
      </c>
      <c r="X65" s="26">
        <f t="shared" si="8"/>
        <v>1699.81</v>
      </c>
      <c r="Y65" s="26">
        <f t="shared" si="9"/>
        <v>45.36</v>
      </c>
      <c r="Z65" s="26">
        <f t="shared" si="10"/>
        <v>3.02</v>
      </c>
      <c r="AA65" s="26">
        <f t="shared" si="11"/>
        <v>6.05</v>
      </c>
      <c r="AB65" s="26">
        <f t="shared" si="12"/>
        <v>9.07</v>
      </c>
      <c r="AC65" s="26">
        <f t="shared" si="13"/>
        <v>30.24</v>
      </c>
      <c r="AD65" s="26">
        <f t="shared" si="14"/>
        <v>9.07</v>
      </c>
      <c r="AE65" s="27">
        <f t="shared" si="15"/>
        <v>3.02</v>
      </c>
      <c r="AF65" s="26">
        <f t="shared" si="16"/>
        <v>168.14</v>
      </c>
      <c r="AG65" s="26">
        <f t="shared" si="17"/>
        <v>11.21</v>
      </c>
      <c r="AH65" s="26">
        <f t="shared" si="18"/>
        <v>33.630000000000003</v>
      </c>
      <c r="AI65" s="26">
        <f t="shared" si="19"/>
        <v>112.1</v>
      </c>
      <c r="AJ65" s="26">
        <f t="shared" si="20"/>
        <v>11.21</v>
      </c>
      <c r="AK65" s="28"/>
      <c r="AL65" s="28"/>
      <c r="AM65" s="28"/>
      <c r="AN65" s="28"/>
      <c r="AO65" s="28"/>
      <c r="AP65" s="28"/>
      <c r="AQ65" s="28">
        <v>0.8</v>
      </c>
      <c r="AR65" s="28">
        <v>8.4</v>
      </c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6">
        <f t="shared" si="21"/>
        <v>451.32</v>
      </c>
      <c r="BE65" s="26">
        <f t="shared" si="22"/>
        <v>1248.49</v>
      </c>
      <c r="BF65" s="29" t="s">
        <v>100</v>
      </c>
      <c r="BG65" s="22" t="s">
        <v>169</v>
      </c>
    </row>
    <row r="66" spans="1:61" s="21" customFormat="1" ht="20.100000000000001" customHeight="1">
      <c r="B66" s="28">
        <v>282.95</v>
      </c>
      <c r="C66" s="26">
        <f t="shared" si="0"/>
        <v>42.44</v>
      </c>
      <c r="D66" s="26">
        <f t="shared" si="1"/>
        <v>2.83</v>
      </c>
      <c r="E66" s="26">
        <f t="shared" si="2"/>
        <v>5.66</v>
      </c>
      <c r="F66" s="26">
        <f t="shared" si="3"/>
        <v>8.49</v>
      </c>
      <c r="G66" s="28">
        <v>1133.9000000000001</v>
      </c>
      <c r="H66" s="28">
        <v>4.46</v>
      </c>
      <c r="I66" s="26">
        <f t="shared" si="23"/>
        <v>224.5</v>
      </c>
      <c r="J66" s="28">
        <v>145.94999999999999</v>
      </c>
      <c r="K66" s="28">
        <v>68.55</v>
      </c>
      <c r="L66" s="51">
        <v>10</v>
      </c>
      <c r="M66" s="28"/>
      <c r="N66" s="28"/>
      <c r="O66" s="28"/>
      <c r="P66" s="28"/>
      <c r="Q66" s="28"/>
      <c r="R66" s="28"/>
      <c r="S66" s="28"/>
      <c r="T66" s="26">
        <f t="shared" si="4"/>
        <v>161.99</v>
      </c>
      <c r="U66" s="26">
        <f t="shared" si="5"/>
        <v>10.8</v>
      </c>
      <c r="V66" s="26">
        <f t="shared" si="6"/>
        <v>32.4</v>
      </c>
      <c r="W66" s="26">
        <f t="shared" si="7"/>
        <v>1079.9100000000001</v>
      </c>
      <c r="X66" s="26">
        <f t="shared" si="8"/>
        <v>1627.47</v>
      </c>
      <c r="Y66" s="26">
        <f t="shared" si="9"/>
        <v>42.44</v>
      </c>
      <c r="Z66" s="26">
        <f t="shared" si="10"/>
        <v>2.83</v>
      </c>
      <c r="AA66" s="26">
        <f t="shared" si="11"/>
        <v>5.66</v>
      </c>
      <c r="AB66" s="26">
        <f t="shared" si="12"/>
        <v>8.49</v>
      </c>
      <c r="AC66" s="26">
        <f t="shared" si="13"/>
        <v>28.3</v>
      </c>
      <c r="AD66" s="26">
        <f t="shared" si="14"/>
        <v>8.49</v>
      </c>
      <c r="AE66" s="27">
        <f t="shared" si="15"/>
        <v>2.83</v>
      </c>
      <c r="AF66" s="26">
        <f t="shared" si="16"/>
        <v>161.99</v>
      </c>
      <c r="AG66" s="26">
        <f t="shared" si="17"/>
        <v>10.8</v>
      </c>
      <c r="AH66" s="26">
        <f t="shared" si="18"/>
        <v>32.4</v>
      </c>
      <c r="AI66" s="26">
        <f t="shared" si="19"/>
        <v>107.99</v>
      </c>
      <c r="AJ66" s="26">
        <f t="shared" si="20"/>
        <v>10.8</v>
      </c>
      <c r="AK66" s="28"/>
      <c r="AL66" s="28"/>
      <c r="AM66" s="28"/>
      <c r="AN66" s="28"/>
      <c r="AO66" s="28"/>
      <c r="AP66" s="28"/>
      <c r="AQ66" s="28">
        <v>0.15</v>
      </c>
      <c r="AR66" s="28">
        <v>8.0500000000000007</v>
      </c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6">
        <f t="shared" si="21"/>
        <v>431.22</v>
      </c>
      <c r="BE66" s="26">
        <f t="shared" si="22"/>
        <v>1196.25</v>
      </c>
      <c r="BF66" s="29" t="s">
        <v>101</v>
      </c>
      <c r="BG66" s="22" t="s">
        <v>169</v>
      </c>
    </row>
    <row r="67" spans="1:61" s="21" customFormat="1" ht="20.100000000000001" customHeight="1">
      <c r="B67" s="28">
        <v>282.95</v>
      </c>
      <c r="C67" s="26">
        <f t="shared" si="0"/>
        <v>42.44</v>
      </c>
      <c r="D67" s="26">
        <f t="shared" si="1"/>
        <v>2.83</v>
      </c>
      <c r="E67" s="26">
        <f t="shared" si="2"/>
        <v>5.66</v>
      </c>
      <c r="F67" s="26">
        <f t="shared" si="3"/>
        <v>8.49</v>
      </c>
      <c r="G67" s="28">
        <v>1133.9000000000001</v>
      </c>
      <c r="H67" s="28">
        <v>4.4000000000000004</v>
      </c>
      <c r="I67" s="26">
        <f t="shared" si="23"/>
        <v>222.5</v>
      </c>
      <c r="J67" s="28">
        <v>145.94999999999999</v>
      </c>
      <c r="K67" s="28">
        <v>66.55</v>
      </c>
      <c r="L67" s="51">
        <v>10</v>
      </c>
      <c r="M67" s="28"/>
      <c r="N67" s="28"/>
      <c r="O67" s="28"/>
      <c r="P67" s="28"/>
      <c r="Q67" s="28"/>
      <c r="R67" s="28"/>
      <c r="S67" s="28"/>
      <c r="T67" s="26">
        <f t="shared" si="4"/>
        <v>161.68</v>
      </c>
      <c r="U67" s="26">
        <f t="shared" si="5"/>
        <v>10.78</v>
      </c>
      <c r="V67" s="26">
        <f t="shared" si="6"/>
        <v>32.340000000000003</v>
      </c>
      <c r="W67" s="26">
        <f t="shared" si="7"/>
        <v>1077.8499999999999</v>
      </c>
      <c r="X67" s="26">
        <f t="shared" si="8"/>
        <v>1625.02</v>
      </c>
      <c r="Y67" s="26">
        <f t="shared" si="9"/>
        <v>42.44</v>
      </c>
      <c r="Z67" s="26">
        <f t="shared" si="10"/>
        <v>2.83</v>
      </c>
      <c r="AA67" s="26">
        <f t="shared" si="11"/>
        <v>5.66</v>
      </c>
      <c r="AB67" s="26">
        <f t="shared" si="12"/>
        <v>8.49</v>
      </c>
      <c r="AC67" s="26">
        <f t="shared" si="13"/>
        <v>28.3</v>
      </c>
      <c r="AD67" s="26">
        <f t="shared" si="14"/>
        <v>8.49</v>
      </c>
      <c r="AE67" s="27">
        <f t="shared" si="15"/>
        <v>2.83</v>
      </c>
      <c r="AF67" s="26">
        <f t="shared" si="16"/>
        <v>161.68</v>
      </c>
      <c r="AG67" s="26">
        <f t="shared" si="17"/>
        <v>10.78</v>
      </c>
      <c r="AH67" s="26">
        <f t="shared" si="18"/>
        <v>32.340000000000003</v>
      </c>
      <c r="AI67" s="26">
        <f t="shared" si="19"/>
        <v>107.79</v>
      </c>
      <c r="AJ67" s="26">
        <f t="shared" si="20"/>
        <v>10.78</v>
      </c>
      <c r="AK67" s="28"/>
      <c r="AL67" s="28"/>
      <c r="AM67" s="28"/>
      <c r="AN67" s="28"/>
      <c r="AO67" s="28"/>
      <c r="AP67" s="28"/>
      <c r="AQ67" s="28">
        <v>0.12</v>
      </c>
      <c r="AR67" s="28">
        <v>8.0500000000000007</v>
      </c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6">
        <f t="shared" si="21"/>
        <v>430.58</v>
      </c>
      <c r="BE67" s="26">
        <f t="shared" si="22"/>
        <v>1194.44</v>
      </c>
      <c r="BF67" s="29" t="s">
        <v>102</v>
      </c>
      <c r="BG67" s="22" t="s">
        <v>169</v>
      </c>
    </row>
    <row r="68" spans="1:61" s="21" customFormat="1" ht="20.100000000000001" customHeight="1">
      <c r="B68" s="28">
        <v>282.95</v>
      </c>
      <c r="C68" s="26">
        <f t="shared" si="0"/>
        <v>42.44</v>
      </c>
      <c r="D68" s="26">
        <f t="shared" si="1"/>
        <v>2.83</v>
      </c>
      <c r="E68" s="26">
        <f t="shared" si="2"/>
        <v>5.66</v>
      </c>
      <c r="F68" s="26">
        <f t="shared" si="3"/>
        <v>8.49</v>
      </c>
      <c r="G68" s="28">
        <v>1133.9000000000001</v>
      </c>
      <c r="H68" s="28">
        <v>4.4000000000000004</v>
      </c>
      <c r="I68" s="26">
        <f t="shared" si="23"/>
        <v>222.5</v>
      </c>
      <c r="J68" s="28">
        <v>145.94999999999999</v>
      </c>
      <c r="K68" s="28">
        <v>66.55</v>
      </c>
      <c r="L68" s="51">
        <v>10</v>
      </c>
      <c r="M68" s="28"/>
      <c r="N68" s="28"/>
      <c r="O68" s="28"/>
      <c r="P68" s="28"/>
      <c r="Q68" s="28"/>
      <c r="R68" s="28"/>
      <c r="S68" s="28"/>
      <c r="T68" s="26">
        <f t="shared" si="4"/>
        <v>161.68</v>
      </c>
      <c r="U68" s="26">
        <f t="shared" si="5"/>
        <v>10.78</v>
      </c>
      <c r="V68" s="26">
        <f t="shared" si="6"/>
        <v>32.340000000000003</v>
      </c>
      <c r="W68" s="26">
        <f t="shared" si="7"/>
        <v>1077.8499999999999</v>
      </c>
      <c r="X68" s="26">
        <f t="shared" si="8"/>
        <v>1625.02</v>
      </c>
      <c r="Y68" s="26">
        <f t="shared" si="9"/>
        <v>42.44</v>
      </c>
      <c r="Z68" s="26">
        <f t="shared" si="10"/>
        <v>2.83</v>
      </c>
      <c r="AA68" s="26">
        <f t="shared" si="11"/>
        <v>5.66</v>
      </c>
      <c r="AB68" s="26">
        <f t="shared" si="12"/>
        <v>8.49</v>
      </c>
      <c r="AC68" s="26">
        <f t="shared" si="13"/>
        <v>28.3</v>
      </c>
      <c r="AD68" s="26">
        <f t="shared" si="14"/>
        <v>8.49</v>
      </c>
      <c r="AE68" s="27">
        <f t="shared" si="15"/>
        <v>2.83</v>
      </c>
      <c r="AF68" s="26">
        <f t="shared" si="16"/>
        <v>161.68</v>
      </c>
      <c r="AG68" s="26">
        <f t="shared" si="17"/>
        <v>10.78</v>
      </c>
      <c r="AH68" s="26">
        <f t="shared" si="18"/>
        <v>32.340000000000003</v>
      </c>
      <c r="AI68" s="26">
        <f t="shared" si="19"/>
        <v>107.79</v>
      </c>
      <c r="AJ68" s="26">
        <f t="shared" si="20"/>
        <v>10.78</v>
      </c>
      <c r="AK68" s="28">
        <v>107</v>
      </c>
      <c r="AL68" s="28"/>
      <c r="AM68" s="28"/>
      <c r="AN68" s="28"/>
      <c r="AO68" s="28"/>
      <c r="AP68" s="28"/>
      <c r="AQ68" s="28"/>
      <c r="AR68" s="28">
        <v>7.3</v>
      </c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6">
        <f t="shared" si="21"/>
        <v>536.71</v>
      </c>
      <c r="BE68" s="26">
        <f t="shared" si="22"/>
        <v>1088.31</v>
      </c>
      <c r="BF68" s="29" t="s">
        <v>103</v>
      </c>
      <c r="BG68" s="22" t="s">
        <v>169</v>
      </c>
    </row>
    <row r="69" spans="1:61" s="60" customFormat="1" ht="20.100000000000001" customHeight="1">
      <c r="B69" s="61">
        <f>SUM(B50:B68)</f>
        <v>6872.4</v>
      </c>
      <c r="C69" s="61">
        <f t="shared" ref="C69:BE69" si="26">SUM(C50:C68)</f>
        <v>1030.8499999999999</v>
      </c>
      <c r="D69" s="61">
        <f t="shared" si="26"/>
        <v>68.739999999999995</v>
      </c>
      <c r="E69" s="61">
        <f t="shared" si="26"/>
        <v>137.44</v>
      </c>
      <c r="F69" s="61">
        <f t="shared" si="26"/>
        <v>206.19</v>
      </c>
      <c r="G69" s="61">
        <f t="shared" si="26"/>
        <v>25352.44</v>
      </c>
      <c r="H69" s="61">
        <f t="shared" si="26"/>
        <v>413.31</v>
      </c>
      <c r="I69" s="61">
        <f t="shared" si="26"/>
        <v>5563.99</v>
      </c>
      <c r="J69" s="61">
        <f t="shared" si="26"/>
        <v>3454.04</v>
      </c>
      <c r="K69" s="61">
        <f t="shared" si="26"/>
        <v>1849.95</v>
      </c>
      <c r="L69" s="61">
        <f t="shared" si="26"/>
        <v>260</v>
      </c>
      <c r="M69" s="61">
        <f t="shared" si="26"/>
        <v>0</v>
      </c>
      <c r="N69" s="61">
        <f t="shared" si="26"/>
        <v>0</v>
      </c>
      <c r="O69" s="61">
        <f t="shared" si="26"/>
        <v>0</v>
      </c>
      <c r="P69" s="61">
        <f t="shared" si="26"/>
        <v>0</v>
      </c>
      <c r="Q69" s="61">
        <f t="shared" si="26"/>
        <v>0</v>
      </c>
      <c r="R69" s="61">
        <f t="shared" si="26"/>
        <v>0</v>
      </c>
      <c r="S69" s="61">
        <f t="shared" si="26"/>
        <v>0</v>
      </c>
      <c r="T69" s="61">
        <f t="shared" si="26"/>
        <v>3668.63</v>
      </c>
      <c r="U69" s="61">
        <f t="shared" si="26"/>
        <v>244.56</v>
      </c>
      <c r="V69" s="61">
        <f t="shared" si="26"/>
        <v>733.72</v>
      </c>
      <c r="W69" s="61">
        <f t="shared" si="26"/>
        <v>24457.34</v>
      </c>
      <c r="X69" s="61">
        <f t="shared" si="26"/>
        <v>37419.870000000003</v>
      </c>
      <c r="Y69" s="61">
        <f t="shared" si="26"/>
        <v>1030.8499999999999</v>
      </c>
      <c r="Z69" s="61">
        <f t="shared" si="26"/>
        <v>68.739999999999995</v>
      </c>
      <c r="AA69" s="61">
        <f t="shared" si="26"/>
        <v>137.44</v>
      </c>
      <c r="AB69" s="61">
        <f t="shared" si="26"/>
        <v>206.19</v>
      </c>
      <c r="AC69" s="61">
        <f t="shared" si="26"/>
        <v>687.26</v>
      </c>
      <c r="AD69" s="61">
        <f t="shared" si="26"/>
        <v>206.19</v>
      </c>
      <c r="AE69" s="61">
        <f t="shared" si="26"/>
        <v>68.739999999999995</v>
      </c>
      <c r="AF69" s="61">
        <f t="shared" si="26"/>
        <v>3668.63</v>
      </c>
      <c r="AG69" s="61">
        <f t="shared" si="26"/>
        <v>244.56</v>
      </c>
      <c r="AH69" s="61">
        <f t="shared" si="26"/>
        <v>733.72</v>
      </c>
      <c r="AI69" s="61">
        <f t="shared" si="26"/>
        <v>2445.77</v>
      </c>
      <c r="AJ69" s="61">
        <f t="shared" si="26"/>
        <v>244.56</v>
      </c>
      <c r="AK69" s="61">
        <f t="shared" si="26"/>
        <v>186.45</v>
      </c>
      <c r="AL69" s="61">
        <f t="shared" si="26"/>
        <v>0</v>
      </c>
      <c r="AM69" s="61">
        <f t="shared" si="26"/>
        <v>0</v>
      </c>
      <c r="AN69" s="61">
        <f t="shared" si="26"/>
        <v>0</v>
      </c>
      <c r="AO69" s="61">
        <f t="shared" si="26"/>
        <v>0</v>
      </c>
      <c r="AP69" s="61">
        <f t="shared" si="26"/>
        <v>0</v>
      </c>
      <c r="AQ69" s="61">
        <f t="shared" si="26"/>
        <v>59.01</v>
      </c>
      <c r="AR69" s="61">
        <f t="shared" si="26"/>
        <v>182.6</v>
      </c>
      <c r="AS69" s="61">
        <f t="shared" si="26"/>
        <v>0</v>
      </c>
      <c r="AT69" s="61">
        <f t="shared" si="26"/>
        <v>0</v>
      </c>
      <c r="AU69" s="61">
        <f t="shared" si="26"/>
        <v>0</v>
      </c>
      <c r="AV69" s="61">
        <f t="shared" si="26"/>
        <v>0</v>
      </c>
      <c r="AW69" s="61">
        <f t="shared" si="26"/>
        <v>37.659999999999997</v>
      </c>
      <c r="AX69" s="61">
        <f t="shared" si="26"/>
        <v>0</v>
      </c>
      <c r="AY69" s="61">
        <f t="shared" si="26"/>
        <v>0</v>
      </c>
      <c r="AZ69" s="61">
        <f t="shared" si="26"/>
        <v>10</v>
      </c>
      <c r="BA69" s="61">
        <f t="shared" si="26"/>
        <v>0</v>
      </c>
      <c r="BB69" s="61">
        <f t="shared" si="26"/>
        <v>0</v>
      </c>
      <c r="BC69" s="61">
        <f t="shared" si="26"/>
        <v>0</v>
      </c>
      <c r="BD69" s="61">
        <f t="shared" si="26"/>
        <v>10218.370000000001</v>
      </c>
      <c r="BE69" s="61">
        <f t="shared" si="26"/>
        <v>27201.5</v>
      </c>
      <c r="BF69" s="65" t="s">
        <v>173</v>
      </c>
      <c r="BG69" s="62"/>
    </row>
    <row r="70" spans="1:61" s="21" customFormat="1" ht="15" customHeight="1">
      <c r="A70" s="38" t="s">
        <v>112</v>
      </c>
      <c r="B70" s="369" t="s">
        <v>114</v>
      </c>
      <c r="C70" s="369"/>
      <c r="D70" s="369"/>
      <c r="E70" s="369"/>
      <c r="F70" s="369"/>
      <c r="G70" s="369"/>
      <c r="H70" s="369"/>
      <c r="I70" s="369"/>
      <c r="J70" s="369"/>
      <c r="K70" s="369"/>
      <c r="L70" s="369"/>
      <c r="M70" s="369"/>
      <c r="N70" s="369"/>
      <c r="O70" s="369"/>
      <c r="P70" s="369"/>
      <c r="Q70" s="369"/>
      <c r="R70" s="369"/>
      <c r="S70" s="369"/>
      <c r="T70" s="370"/>
      <c r="U70" s="370"/>
      <c r="V70" s="370"/>
      <c r="W70" s="370"/>
      <c r="X70" s="395" t="s">
        <v>113</v>
      </c>
      <c r="Y70" s="396" t="s">
        <v>111</v>
      </c>
      <c r="Z70" s="396"/>
      <c r="AA70" s="396"/>
      <c r="AB70" s="396"/>
      <c r="AC70" s="396"/>
      <c r="AD70" s="396"/>
      <c r="AE70" s="396"/>
      <c r="AF70" s="396"/>
      <c r="AG70" s="396"/>
      <c r="AH70" s="396"/>
      <c r="AI70" s="396"/>
      <c r="AJ70" s="396"/>
      <c r="AK70" s="396"/>
      <c r="AL70" s="396"/>
      <c r="AM70" s="396"/>
      <c r="AN70" s="396"/>
      <c r="AO70" s="396"/>
      <c r="AP70" s="396"/>
      <c r="AQ70" s="396"/>
      <c r="AR70" s="396"/>
      <c r="AS70" s="396"/>
      <c r="AT70" s="396"/>
      <c r="AU70" s="396"/>
      <c r="AV70" s="396"/>
      <c r="AW70" s="396"/>
      <c r="AX70" s="396"/>
      <c r="AY70" s="396"/>
      <c r="AZ70" s="396"/>
      <c r="BA70" s="396"/>
      <c r="BB70" s="396"/>
      <c r="BC70" s="396"/>
      <c r="BD70" s="395" t="s">
        <v>117</v>
      </c>
      <c r="BE70" s="396" t="s">
        <v>48</v>
      </c>
      <c r="BF70" s="396" t="s">
        <v>118</v>
      </c>
      <c r="BG70" s="395" t="s">
        <v>119</v>
      </c>
      <c r="BH70" s="395" t="s">
        <v>120</v>
      </c>
      <c r="BI70" s="395" t="s">
        <v>121</v>
      </c>
    </row>
    <row r="71" spans="1:61" s="21" customFormat="1" ht="33.75" customHeight="1">
      <c r="A71" s="20"/>
      <c r="B71" s="369" t="s">
        <v>0</v>
      </c>
      <c r="C71" s="369"/>
      <c r="D71" s="369"/>
      <c r="E71" s="369"/>
      <c r="F71" s="369"/>
      <c r="G71" s="63" t="s">
        <v>6</v>
      </c>
      <c r="H71" s="63"/>
      <c r="I71" s="63"/>
      <c r="J71" s="397" t="s">
        <v>110</v>
      </c>
      <c r="K71" s="397"/>
      <c r="L71" s="397"/>
      <c r="M71" s="397"/>
      <c r="N71" s="397"/>
      <c r="O71" s="397"/>
      <c r="P71" s="397"/>
      <c r="Q71" s="397"/>
      <c r="R71" s="397"/>
      <c r="S71" s="397"/>
      <c r="T71" s="369" t="s">
        <v>18</v>
      </c>
      <c r="U71" s="369"/>
      <c r="V71" s="369"/>
      <c r="W71" s="19" t="s">
        <v>22</v>
      </c>
      <c r="X71" s="395"/>
      <c r="Y71" s="369" t="s">
        <v>23</v>
      </c>
      <c r="Z71" s="369"/>
      <c r="AA71" s="369"/>
      <c r="AB71" s="369"/>
      <c r="AC71" s="369"/>
      <c r="AD71" s="369"/>
      <c r="AE71" s="369"/>
      <c r="AF71" s="369" t="s">
        <v>30</v>
      </c>
      <c r="AG71" s="369"/>
      <c r="AH71" s="369"/>
      <c r="AI71" s="369"/>
      <c r="AJ71" s="369"/>
      <c r="AK71" s="397" t="s">
        <v>34</v>
      </c>
      <c r="AL71" s="397"/>
      <c r="AM71" s="397"/>
      <c r="AN71" s="397"/>
      <c r="AO71" s="64" t="s">
        <v>35</v>
      </c>
      <c r="AP71" s="64"/>
      <c r="AQ71" s="59"/>
      <c r="AR71" s="63"/>
      <c r="AS71" s="369" t="s">
        <v>38</v>
      </c>
      <c r="AT71" s="369"/>
      <c r="AU71" s="369" t="s">
        <v>39</v>
      </c>
      <c r="AV71" s="369"/>
      <c r="AW71" s="369"/>
      <c r="AX71" s="369"/>
      <c r="AY71" s="369"/>
      <c r="AZ71" s="369"/>
      <c r="BA71" s="369"/>
      <c r="BB71" s="19"/>
      <c r="BC71" s="19"/>
      <c r="BD71" s="395"/>
      <c r="BE71" s="396"/>
      <c r="BF71" s="396"/>
      <c r="BG71" s="395"/>
      <c r="BH71" s="395"/>
      <c r="BI71" s="395"/>
    </row>
    <row r="72" spans="1:61" s="43" customFormat="1" ht="51.75" customHeight="1">
      <c r="A72" s="39"/>
      <c r="B72" s="40" t="s">
        <v>1</v>
      </c>
      <c r="C72" s="41" t="s">
        <v>2</v>
      </c>
      <c r="D72" s="41" t="s">
        <v>3</v>
      </c>
      <c r="E72" s="41" t="s">
        <v>4</v>
      </c>
      <c r="F72" s="41" t="s">
        <v>5</v>
      </c>
      <c r="G72" s="41" t="s">
        <v>7</v>
      </c>
      <c r="H72" s="41" t="s">
        <v>109</v>
      </c>
      <c r="I72" s="41" t="s">
        <v>108</v>
      </c>
      <c r="J72" s="40" t="s">
        <v>8</v>
      </c>
      <c r="K72" s="40" t="s">
        <v>9</v>
      </c>
      <c r="L72" s="40" t="s">
        <v>10</v>
      </c>
      <c r="M72" s="41" t="s">
        <v>11</v>
      </c>
      <c r="N72" s="41" t="s">
        <v>12</v>
      </c>
      <c r="O72" s="41" t="s">
        <v>13</v>
      </c>
      <c r="P72" s="41" t="s">
        <v>14</v>
      </c>
      <c r="Q72" s="41" t="s">
        <v>15</v>
      </c>
      <c r="R72" s="41" t="s">
        <v>16</v>
      </c>
      <c r="S72" s="41" t="s">
        <v>17</v>
      </c>
      <c r="T72" s="41" t="s">
        <v>165</v>
      </c>
      <c r="U72" s="41" t="s">
        <v>20</v>
      </c>
      <c r="V72" s="41" t="s">
        <v>21</v>
      </c>
      <c r="W72" s="39"/>
      <c r="X72" s="395"/>
      <c r="Y72" s="41" t="s">
        <v>24</v>
      </c>
      <c r="Z72" s="41" t="s">
        <v>25</v>
      </c>
      <c r="AA72" s="41" t="s">
        <v>26</v>
      </c>
      <c r="AB72" s="41" t="s">
        <v>21</v>
      </c>
      <c r="AC72" s="41" t="s">
        <v>27</v>
      </c>
      <c r="AD72" s="41" t="s">
        <v>28</v>
      </c>
      <c r="AE72" s="41" t="s">
        <v>168</v>
      </c>
      <c r="AF72" s="41" t="s">
        <v>104</v>
      </c>
      <c r="AG72" s="41" t="s">
        <v>105</v>
      </c>
      <c r="AH72" s="41" t="s">
        <v>106</v>
      </c>
      <c r="AI72" s="41" t="s">
        <v>107</v>
      </c>
      <c r="AJ72" s="41" t="s">
        <v>3</v>
      </c>
      <c r="AK72" s="41" t="s">
        <v>31</v>
      </c>
      <c r="AL72" s="41" t="s">
        <v>116</v>
      </c>
      <c r="AM72" s="41" t="s">
        <v>32</v>
      </c>
      <c r="AN72" s="40" t="s">
        <v>167</v>
      </c>
      <c r="AO72" s="40" t="s">
        <v>36</v>
      </c>
      <c r="AP72" s="39"/>
      <c r="AQ72" s="41" t="s">
        <v>166</v>
      </c>
      <c r="AR72" s="41" t="s">
        <v>37</v>
      </c>
      <c r="AS72" s="42"/>
      <c r="AT72" s="44" t="s">
        <v>149</v>
      </c>
      <c r="AU72" s="41" t="s">
        <v>40</v>
      </c>
      <c r="AV72" s="41" t="s">
        <v>150</v>
      </c>
      <c r="AW72" s="41" t="s">
        <v>45</v>
      </c>
      <c r="AX72" s="41" t="s">
        <v>41</v>
      </c>
      <c r="AY72" s="41" t="s">
        <v>42</v>
      </c>
      <c r="AZ72" s="41" t="s">
        <v>43</v>
      </c>
      <c r="BA72" s="41" t="s">
        <v>44</v>
      </c>
      <c r="BB72" s="41" t="s">
        <v>46</v>
      </c>
      <c r="BC72" s="41" t="s">
        <v>47</v>
      </c>
      <c r="BD72" s="395"/>
      <c r="BE72" s="396"/>
      <c r="BF72" s="396"/>
      <c r="BG72" s="395"/>
      <c r="BH72" s="395"/>
      <c r="BI72" s="395"/>
    </row>
    <row r="73" spans="1:61" s="21" customFormat="1" ht="20.100000000000001" customHeight="1">
      <c r="B73" s="28">
        <v>277.77</v>
      </c>
      <c r="C73" s="26">
        <f t="shared" si="0"/>
        <v>41.67</v>
      </c>
      <c r="D73" s="26">
        <f t="shared" si="1"/>
        <v>2.78</v>
      </c>
      <c r="E73" s="26">
        <f t="shared" si="2"/>
        <v>5.56</v>
      </c>
      <c r="F73" s="26">
        <f t="shared" si="3"/>
        <v>8.33</v>
      </c>
      <c r="G73" s="28">
        <v>1198.1500000000001</v>
      </c>
      <c r="H73" s="28">
        <v>5.37</v>
      </c>
      <c r="I73" s="26">
        <f t="shared" si="23"/>
        <v>218.5</v>
      </c>
      <c r="J73" s="28">
        <v>145.94999999999999</v>
      </c>
      <c r="K73" s="28">
        <v>62.55</v>
      </c>
      <c r="L73" s="51">
        <v>10</v>
      </c>
      <c r="M73" s="28"/>
      <c r="N73" s="28"/>
      <c r="O73" s="28"/>
      <c r="P73" s="28"/>
      <c r="Q73" s="28"/>
      <c r="R73" s="28"/>
      <c r="S73" s="28"/>
      <c r="T73" s="26">
        <f t="shared" si="4"/>
        <v>171.64</v>
      </c>
      <c r="U73" s="26">
        <f t="shared" si="5"/>
        <v>11.44</v>
      </c>
      <c r="V73" s="26">
        <f t="shared" si="6"/>
        <v>34.33</v>
      </c>
      <c r="W73" s="26">
        <f t="shared" si="7"/>
        <v>1144.25</v>
      </c>
      <c r="X73" s="26">
        <f t="shared" si="8"/>
        <v>1697.77</v>
      </c>
      <c r="Y73" s="26">
        <f t="shared" si="9"/>
        <v>41.67</v>
      </c>
      <c r="Z73" s="26">
        <f t="shared" si="10"/>
        <v>2.78</v>
      </c>
      <c r="AA73" s="26">
        <f t="shared" si="11"/>
        <v>5.56</v>
      </c>
      <c r="AB73" s="26">
        <f t="shared" si="12"/>
        <v>8.33</v>
      </c>
      <c r="AC73" s="26">
        <f t="shared" si="13"/>
        <v>27.78</v>
      </c>
      <c r="AD73" s="26">
        <f t="shared" si="14"/>
        <v>8.33</v>
      </c>
      <c r="AE73" s="27">
        <f t="shared" si="15"/>
        <v>2.78</v>
      </c>
      <c r="AF73" s="26">
        <f t="shared" si="16"/>
        <v>171.64</v>
      </c>
      <c r="AG73" s="26">
        <f t="shared" si="17"/>
        <v>11.44</v>
      </c>
      <c r="AH73" s="26">
        <f t="shared" si="18"/>
        <v>34.33</v>
      </c>
      <c r="AI73" s="26">
        <f t="shared" si="19"/>
        <v>114.43</v>
      </c>
      <c r="AJ73" s="26">
        <f t="shared" si="20"/>
        <v>11.44</v>
      </c>
      <c r="AK73" s="28">
        <v>34.380000000000003</v>
      </c>
      <c r="AL73" s="28"/>
      <c r="AM73" s="28"/>
      <c r="AN73" s="28"/>
      <c r="AO73" s="28"/>
      <c r="AP73" s="28"/>
      <c r="AQ73" s="28">
        <v>0.27</v>
      </c>
      <c r="AR73" s="28">
        <v>8.1</v>
      </c>
      <c r="AS73" s="28"/>
      <c r="AT73" s="28"/>
      <c r="AU73" s="28"/>
      <c r="AV73" s="28"/>
      <c r="AW73" s="28"/>
      <c r="AX73" s="28"/>
      <c r="AY73" s="28"/>
      <c r="AZ73" s="28">
        <v>10</v>
      </c>
      <c r="BA73" s="28"/>
      <c r="BB73" s="28"/>
      <c r="BC73" s="28"/>
      <c r="BD73" s="26">
        <f t="shared" si="21"/>
        <v>493.26</v>
      </c>
      <c r="BE73" s="26">
        <f t="shared" si="22"/>
        <v>1204.51</v>
      </c>
      <c r="BF73" s="29" t="s">
        <v>152</v>
      </c>
      <c r="BG73" s="22" t="s">
        <v>169</v>
      </c>
    </row>
    <row r="74" spans="1:61" s="21" customFormat="1" ht="20.100000000000001" customHeight="1">
      <c r="B74" s="28">
        <v>330.22</v>
      </c>
      <c r="C74" s="26">
        <f t="shared" si="0"/>
        <v>49.53</v>
      </c>
      <c r="D74" s="26">
        <f t="shared" si="1"/>
        <v>3.3</v>
      </c>
      <c r="E74" s="26">
        <f t="shared" si="2"/>
        <v>6.6</v>
      </c>
      <c r="F74" s="26">
        <f t="shared" si="3"/>
        <v>9.91</v>
      </c>
      <c r="G74" s="28">
        <v>1096.33</v>
      </c>
      <c r="H74" s="28">
        <v>7.97</v>
      </c>
      <c r="I74" s="26">
        <f t="shared" si="23"/>
        <v>264</v>
      </c>
      <c r="J74" s="28">
        <v>172.2</v>
      </c>
      <c r="K74" s="28">
        <v>76.8</v>
      </c>
      <c r="L74" s="51">
        <v>15</v>
      </c>
      <c r="M74" s="28"/>
      <c r="N74" s="28"/>
      <c r="O74" s="28"/>
      <c r="P74" s="28"/>
      <c r="Q74" s="28"/>
      <c r="R74" s="28"/>
      <c r="S74" s="28"/>
      <c r="T74" s="26">
        <f t="shared" si="4"/>
        <v>155.71</v>
      </c>
      <c r="U74" s="26">
        <f t="shared" si="5"/>
        <v>10.38</v>
      </c>
      <c r="V74" s="26">
        <f t="shared" si="6"/>
        <v>31.14</v>
      </c>
      <c r="W74" s="26">
        <f t="shared" si="7"/>
        <v>1038.08</v>
      </c>
      <c r="X74" s="26">
        <f t="shared" si="8"/>
        <v>1634.87</v>
      </c>
      <c r="Y74" s="26">
        <f t="shared" si="9"/>
        <v>49.53</v>
      </c>
      <c r="Z74" s="26">
        <f t="shared" si="10"/>
        <v>3.3</v>
      </c>
      <c r="AA74" s="26">
        <f t="shared" si="11"/>
        <v>6.6</v>
      </c>
      <c r="AB74" s="26">
        <f t="shared" si="12"/>
        <v>9.91</v>
      </c>
      <c r="AC74" s="26">
        <f t="shared" si="13"/>
        <v>33.020000000000003</v>
      </c>
      <c r="AD74" s="26">
        <f t="shared" si="14"/>
        <v>9.91</v>
      </c>
      <c r="AE74" s="27">
        <f t="shared" si="15"/>
        <v>3.3</v>
      </c>
      <c r="AF74" s="26">
        <f t="shared" si="16"/>
        <v>155.71</v>
      </c>
      <c r="AG74" s="26">
        <f t="shared" si="17"/>
        <v>10.38</v>
      </c>
      <c r="AH74" s="26">
        <f t="shared" si="18"/>
        <v>31.14</v>
      </c>
      <c r="AI74" s="26">
        <f t="shared" si="19"/>
        <v>103.81</v>
      </c>
      <c r="AJ74" s="26">
        <f t="shared" si="20"/>
        <v>10.38</v>
      </c>
      <c r="AK74" s="28"/>
      <c r="AL74" s="28"/>
      <c r="AM74" s="28"/>
      <c r="AN74" s="28"/>
      <c r="AO74" s="28"/>
      <c r="AP74" s="28"/>
      <c r="AQ74" s="28">
        <v>0.1</v>
      </c>
      <c r="AR74" s="28">
        <v>8.0500000000000007</v>
      </c>
      <c r="AS74" s="28"/>
      <c r="AT74" s="28"/>
      <c r="AU74" s="28"/>
      <c r="AV74" s="28"/>
      <c r="AW74" s="28"/>
      <c r="AX74" s="28"/>
      <c r="AY74" s="28"/>
      <c r="AZ74" s="28">
        <v>10</v>
      </c>
      <c r="BA74" s="28"/>
      <c r="BB74" s="28"/>
      <c r="BC74" s="28">
        <v>2</v>
      </c>
      <c r="BD74" s="26">
        <f t="shared" si="21"/>
        <v>447.14</v>
      </c>
      <c r="BE74" s="26">
        <f t="shared" si="22"/>
        <v>1187.73</v>
      </c>
      <c r="BF74" s="29" t="s">
        <v>153</v>
      </c>
      <c r="BG74" s="22" t="s">
        <v>169</v>
      </c>
    </row>
    <row r="75" spans="1:61" s="21" customFormat="1" ht="20.100000000000001" customHeight="1">
      <c r="B75" s="28">
        <v>722.15</v>
      </c>
      <c r="C75" s="26">
        <f t="shared" si="0"/>
        <v>108.32</v>
      </c>
      <c r="D75" s="26">
        <f t="shared" si="1"/>
        <v>7.22</v>
      </c>
      <c r="E75" s="26">
        <f t="shared" si="2"/>
        <v>14.44</v>
      </c>
      <c r="F75" s="26">
        <f t="shared" si="3"/>
        <v>21.66</v>
      </c>
      <c r="G75" s="28">
        <v>2147.8200000000002</v>
      </c>
      <c r="H75" s="28">
        <v>75.099999999999994</v>
      </c>
      <c r="I75" s="26">
        <f t="shared" si="23"/>
        <v>613.65</v>
      </c>
      <c r="J75" s="28">
        <v>348.77</v>
      </c>
      <c r="K75" s="28">
        <v>249.88</v>
      </c>
      <c r="L75" s="51">
        <v>15</v>
      </c>
      <c r="M75" s="28"/>
      <c r="N75" s="28"/>
      <c r="O75" s="28"/>
      <c r="P75" s="28"/>
      <c r="Q75" s="28"/>
      <c r="R75" s="28"/>
      <c r="S75" s="28"/>
      <c r="T75" s="26">
        <f t="shared" si="4"/>
        <v>317.16000000000003</v>
      </c>
      <c r="U75" s="26">
        <f t="shared" si="5"/>
        <v>21.14</v>
      </c>
      <c r="V75" s="26">
        <f t="shared" si="6"/>
        <v>63.43</v>
      </c>
      <c r="W75" s="26">
        <f t="shared" si="7"/>
        <v>2114.42</v>
      </c>
      <c r="X75" s="26">
        <f t="shared" si="8"/>
        <v>3389.94</v>
      </c>
      <c r="Y75" s="26">
        <f t="shared" si="9"/>
        <v>108.32</v>
      </c>
      <c r="Z75" s="26">
        <f t="shared" si="10"/>
        <v>7.22</v>
      </c>
      <c r="AA75" s="26">
        <f t="shared" si="11"/>
        <v>14.44</v>
      </c>
      <c r="AB75" s="26">
        <f t="shared" si="12"/>
        <v>21.66</v>
      </c>
      <c r="AC75" s="26">
        <f t="shared" si="13"/>
        <v>72.22</v>
      </c>
      <c r="AD75" s="26">
        <f t="shared" si="14"/>
        <v>21.66</v>
      </c>
      <c r="AE75" s="27">
        <f t="shared" si="15"/>
        <v>7.22</v>
      </c>
      <c r="AF75" s="26">
        <f t="shared" si="16"/>
        <v>317.16000000000003</v>
      </c>
      <c r="AG75" s="26">
        <f t="shared" si="17"/>
        <v>21.14</v>
      </c>
      <c r="AH75" s="26">
        <f t="shared" si="18"/>
        <v>63.43</v>
      </c>
      <c r="AI75" s="26">
        <f t="shared" si="19"/>
        <v>211.44</v>
      </c>
      <c r="AJ75" s="26">
        <f t="shared" si="20"/>
        <v>21.14</v>
      </c>
      <c r="AK75" s="28"/>
      <c r="AL75" s="28"/>
      <c r="AM75" s="28"/>
      <c r="AN75" s="28"/>
      <c r="AO75" s="28"/>
      <c r="AP75" s="28"/>
      <c r="AQ75" s="28">
        <v>16.149999999999999</v>
      </c>
      <c r="AR75" s="28">
        <v>16.600000000000001</v>
      </c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6">
        <f t="shared" si="21"/>
        <v>919.8</v>
      </c>
      <c r="BE75" s="26">
        <f t="shared" si="22"/>
        <v>2470.14</v>
      </c>
      <c r="BF75" s="29" t="s">
        <v>154</v>
      </c>
      <c r="BG75" s="22" t="s">
        <v>169</v>
      </c>
    </row>
    <row r="76" spans="1:61" s="21" customFormat="1" ht="20.100000000000001" customHeight="1">
      <c r="B76" s="28">
        <v>270</v>
      </c>
      <c r="C76" s="26">
        <f t="shared" si="0"/>
        <v>40.5</v>
      </c>
      <c r="D76" s="26">
        <f t="shared" si="1"/>
        <v>2.7</v>
      </c>
      <c r="E76" s="26">
        <f t="shared" si="2"/>
        <v>5.4</v>
      </c>
      <c r="F76" s="26">
        <f t="shared" si="3"/>
        <v>8.1</v>
      </c>
      <c r="G76" s="28">
        <v>1044.42</v>
      </c>
      <c r="H76" s="28">
        <v>4.13</v>
      </c>
      <c r="I76" s="26">
        <f t="shared" si="23"/>
        <v>212.5</v>
      </c>
      <c r="J76" s="28">
        <v>140.69999999999999</v>
      </c>
      <c r="K76" s="28">
        <v>63.8</v>
      </c>
      <c r="L76" s="51">
        <v>8</v>
      </c>
      <c r="M76" s="28"/>
      <c r="N76" s="28"/>
      <c r="O76" s="28"/>
      <c r="P76" s="28"/>
      <c r="Q76" s="28"/>
      <c r="R76" s="28"/>
      <c r="S76" s="28"/>
      <c r="T76" s="26">
        <f t="shared" si="4"/>
        <v>148.66</v>
      </c>
      <c r="U76" s="26">
        <f t="shared" si="5"/>
        <v>9.91</v>
      </c>
      <c r="V76" s="26">
        <f t="shared" si="6"/>
        <v>29.73</v>
      </c>
      <c r="W76" s="26">
        <f t="shared" si="7"/>
        <v>991.05</v>
      </c>
      <c r="X76" s="26">
        <f t="shared" si="8"/>
        <v>1506.05</v>
      </c>
      <c r="Y76" s="26">
        <f t="shared" si="9"/>
        <v>40.5</v>
      </c>
      <c r="Z76" s="26">
        <f t="shared" si="10"/>
        <v>2.7</v>
      </c>
      <c r="AA76" s="26">
        <f t="shared" si="11"/>
        <v>5.4</v>
      </c>
      <c r="AB76" s="26">
        <f t="shared" si="12"/>
        <v>8.1</v>
      </c>
      <c r="AC76" s="26">
        <f t="shared" si="13"/>
        <v>27</v>
      </c>
      <c r="AD76" s="26">
        <f t="shared" si="14"/>
        <v>8.1</v>
      </c>
      <c r="AE76" s="27">
        <f t="shared" si="15"/>
        <v>2.7</v>
      </c>
      <c r="AF76" s="26">
        <f t="shared" si="16"/>
        <v>148.66</v>
      </c>
      <c r="AG76" s="26">
        <f t="shared" si="17"/>
        <v>9.91</v>
      </c>
      <c r="AH76" s="26">
        <f t="shared" si="18"/>
        <v>29.73</v>
      </c>
      <c r="AI76" s="26">
        <f t="shared" si="19"/>
        <v>99.11</v>
      </c>
      <c r="AJ76" s="26">
        <f t="shared" si="20"/>
        <v>9.91</v>
      </c>
      <c r="AK76" s="28"/>
      <c r="AL76" s="28"/>
      <c r="AM76" s="28"/>
      <c r="AN76" s="28"/>
      <c r="AO76" s="28"/>
      <c r="AP76" s="28"/>
      <c r="AQ76" s="28"/>
      <c r="AR76" s="28">
        <v>7.4</v>
      </c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6">
        <f t="shared" si="21"/>
        <v>399.22</v>
      </c>
      <c r="BE76" s="26">
        <f t="shared" si="22"/>
        <v>1106.83</v>
      </c>
      <c r="BF76" s="29" t="s">
        <v>155</v>
      </c>
      <c r="BG76" s="22" t="s">
        <v>169</v>
      </c>
    </row>
    <row r="77" spans="1:61" s="21" customFormat="1" ht="20.100000000000001" customHeight="1">
      <c r="B77" s="28">
        <v>318.57</v>
      </c>
      <c r="C77" s="26">
        <f t="shared" si="0"/>
        <v>47.79</v>
      </c>
      <c r="D77" s="26">
        <f t="shared" si="1"/>
        <v>3.19</v>
      </c>
      <c r="E77" s="26">
        <f t="shared" si="2"/>
        <v>6.37</v>
      </c>
      <c r="F77" s="26">
        <f t="shared" si="3"/>
        <v>9.56</v>
      </c>
      <c r="G77" s="28">
        <v>1010.8</v>
      </c>
      <c r="H77" s="28"/>
      <c r="I77" s="26">
        <f t="shared" si="23"/>
        <v>255</v>
      </c>
      <c r="J77" s="28">
        <v>172.2</v>
      </c>
      <c r="K77" s="28">
        <v>67.8</v>
      </c>
      <c r="L77" s="51">
        <v>15</v>
      </c>
      <c r="M77" s="28"/>
      <c r="N77" s="28"/>
      <c r="O77" s="28"/>
      <c r="P77" s="28"/>
      <c r="Q77" s="28"/>
      <c r="R77" s="28"/>
      <c r="S77" s="28"/>
      <c r="T77" s="26">
        <f t="shared" si="4"/>
        <v>142.08000000000001</v>
      </c>
      <c r="U77" s="26">
        <f t="shared" si="5"/>
        <v>9.4700000000000006</v>
      </c>
      <c r="V77" s="26">
        <f t="shared" si="6"/>
        <v>28.42</v>
      </c>
      <c r="W77" s="26">
        <f t="shared" si="7"/>
        <v>947.23</v>
      </c>
      <c r="X77" s="26">
        <f t="shared" si="8"/>
        <v>1512.68</v>
      </c>
      <c r="Y77" s="26">
        <f t="shared" si="9"/>
        <v>47.79</v>
      </c>
      <c r="Z77" s="26">
        <f t="shared" si="10"/>
        <v>3.19</v>
      </c>
      <c r="AA77" s="26">
        <f t="shared" si="11"/>
        <v>6.37</v>
      </c>
      <c r="AB77" s="26">
        <f t="shared" si="12"/>
        <v>9.56</v>
      </c>
      <c r="AC77" s="26">
        <f t="shared" si="13"/>
        <v>31.86</v>
      </c>
      <c r="AD77" s="26">
        <f t="shared" si="14"/>
        <v>9.56</v>
      </c>
      <c r="AE77" s="27">
        <f t="shared" si="15"/>
        <v>3.19</v>
      </c>
      <c r="AF77" s="26">
        <f t="shared" si="16"/>
        <v>142.08000000000001</v>
      </c>
      <c r="AG77" s="26">
        <f t="shared" si="17"/>
        <v>9.4700000000000006</v>
      </c>
      <c r="AH77" s="26">
        <f t="shared" si="18"/>
        <v>28.42</v>
      </c>
      <c r="AI77" s="26">
        <f t="shared" si="19"/>
        <v>94.72</v>
      </c>
      <c r="AJ77" s="26">
        <f t="shared" si="20"/>
        <v>9.4700000000000006</v>
      </c>
      <c r="AK77" s="28"/>
      <c r="AL77" s="28"/>
      <c r="AM77" s="28"/>
      <c r="AN77" s="28"/>
      <c r="AO77" s="28"/>
      <c r="AP77" s="28"/>
      <c r="AQ77" s="28"/>
      <c r="AR77" s="28">
        <v>7.5</v>
      </c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6">
        <f t="shared" si="21"/>
        <v>403.18</v>
      </c>
      <c r="BE77" s="26">
        <f t="shared" si="22"/>
        <v>1109.5</v>
      </c>
      <c r="BF77" s="29" t="s">
        <v>156</v>
      </c>
      <c r="BG77" s="22" t="s">
        <v>169</v>
      </c>
    </row>
    <row r="78" spans="1:61" s="21" customFormat="1" ht="20.100000000000001" customHeight="1">
      <c r="B78" s="28">
        <v>318.57</v>
      </c>
      <c r="C78" s="26">
        <f t="shared" si="0"/>
        <v>47.79</v>
      </c>
      <c r="D78" s="26">
        <f t="shared" si="1"/>
        <v>3.19</v>
      </c>
      <c r="E78" s="26">
        <f t="shared" si="2"/>
        <v>6.37</v>
      </c>
      <c r="F78" s="26">
        <f t="shared" si="3"/>
        <v>9.56</v>
      </c>
      <c r="G78" s="28">
        <v>1010.8</v>
      </c>
      <c r="H78" s="28"/>
      <c r="I78" s="26">
        <f t="shared" si="23"/>
        <v>257</v>
      </c>
      <c r="J78" s="28">
        <v>172.2</v>
      </c>
      <c r="K78" s="28">
        <v>69.8</v>
      </c>
      <c r="L78" s="51">
        <v>15</v>
      </c>
      <c r="M78" s="28"/>
      <c r="N78" s="28"/>
      <c r="O78" s="28"/>
      <c r="P78" s="28"/>
      <c r="Q78" s="28"/>
      <c r="R78" s="28"/>
      <c r="S78" s="28"/>
      <c r="T78" s="26">
        <f t="shared" si="4"/>
        <v>142.38</v>
      </c>
      <c r="U78" s="26">
        <f t="shared" si="5"/>
        <v>9.49</v>
      </c>
      <c r="V78" s="26">
        <f t="shared" si="6"/>
        <v>28.48</v>
      </c>
      <c r="W78" s="26">
        <f t="shared" si="7"/>
        <v>949.23</v>
      </c>
      <c r="X78" s="26">
        <f t="shared" si="8"/>
        <v>1515.06</v>
      </c>
      <c r="Y78" s="26">
        <f t="shared" si="9"/>
        <v>47.79</v>
      </c>
      <c r="Z78" s="26">
        <f t="shared" si="10"/>
        <v>3.19</v>
      </c>
      <c r="AA78" s="26">
        <f t="shared" si="11"/>
        <v>6.37</v>
      </c>
      <c r="AB78" s="26">
        <f t="shared" si="12"/>
        <v>9.56</v>
      </c>
      <c r="AC78" s="26">
        <f t="shared" si="13"/>
        <v>31.86</v>
      </c>
      <c r="AD78" s="26">
        <f t="shared" si="14"/>
        <v>9.56</v>
      </c>
      <c r="AE78" s="27">
        <f t="shared" si="15"/>
        <v>3.19</v>
      </c>
      <c r="AF78" s="26">
        <f t="shared" si="16"/>
        <v>142.38</v>
      </c>
      <c r="AG78" s="26">
        <f t="shared" si="17"/>
        <v>9.49</v>
      </c>
      <c r="AH78" s="26">
        <f t="shared" si="18"/>
        <v>28.48</v>
      </c>
      <c r="AI78" s="26">
        <f t="shared" si="19"/>
        <v>94.92</v>
      </c>
      <c r="AJ78" s="26">
        <f t="shared" si="20"/>
        <v>9.49</v>
      </c>
      <c r="AK78" s="28"/>
      <c r="AL78" s="28"/>
      <c r="AM78" s="28"/>
      <c r="AN78" s="28"/>
      <c r="AO78" s="28"/>
      <c r="AP78" s="28"/>
      <c r="AQ78" s="28"/>
      <c r="AR78" s="28">
        <v>7.45</v>
      </c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6">
        <f t="shared" si="21"/>
        <v>403.73</v>
      </c>
      <c r="BE78" s="26">
        <f t="shared" si="22"/>
        <v>1111.33</v>
      </c>
      <c r="BF78" s="29" t="s">
        <v>157</v>
      </c>
      <c r="BG78" s="22" t="s">
        <v>169</v>
      </c>
    </row>
    <row r="79" spans="1:61" s="21" customFormat="1" ht="20.100000000000001" customHeight="1">
      <c r="B79" s="28">
        <v>318.57</v>
      </c>
      <c r="C79" s="26">
        <f t="shared" si="0"/>
        <v>47.79</v>
      </c>
      <c r="D79" s="26">
        <f t="shared" si="1"/>
        <v>3.19</v>
      </c>
      <c r="E79" s="26">
        <f t="shared" si="2"/>
        <v>6.37</v>
      </c>
      <c r="F79" s="26">
        <f t="shared" si="3"/>
        <v>9.56</v>
      </c>
      <c r="G79" s="28">
        <v>1010.8</v>
      </c>
      <c r="H79" s="28"/>
      <c r="I79" s="26">
        <f t="shared" si="23"/>
        <v>257</v>
      </c>
      <c r="J79" s="28">
        <v>172.2</v>
      </c>
      <c r="K79" s="28">
        <v>69.8</v>
      </c>
      <c r="L79" s="51">
        <v>15</v>
      </c>
      <c r="M79" s="28"/>
      <c r="N79" s="28"/>
      <c r="O79" s="28"/>
      <c r="P79" s="28"/>
      <c r="Q79" s="28"/>
      <c r="R79" s="28"/>
      <c r="S79" s="28"/>
      <c r="T79" s="26">
        <f t="shared" si="4"/>
        <v>142.38</v>
      </c>
      <c r="U79" s="26">
        <f t="shared" si="5"/>
        <v>9.49</v>
      </c>
      <c r="V79" s="26">
        <f t="shared" si="6"/>
        <v>28.48</v>
      </c>
      <c r="W79" s="26">
        <f t="shared" si="7"/>
        <v>949.23</v>
      </c>
      <c r="X79" s="26">
        <f t="shared" si="8"/>
        <v>1515.06</v>
      </c>
      <c r="Y79" s="26">
        <f t="shared" si="9"/>
        <v>47.79</v>
      </c>
      <c r="Z79" s="26">
        <f t="shared" si="10"/>
        <v>3.19</v>
      </c>
      <c r="AA79" s="26">
        <f t="shared" si="11"/>
        <v>6.37</v>
      </c>
      <c r="AB79" s="26">
        <f t="shared" si="12"/>
        <v>9.56</v>
      </c>
      <c r="AC79" s="26">
        <f t="shared" si="13"/>
        <v>31.86</v>
      </c>
      <c r="AD79" s="26">
        <f t="shared" si="14"/>
        <v>9.56</v>
      </c>
      <c r="AE79" s="27">
        <f t="shared" si="15"/>
        <v>3.19</v>
      </c>
      <c r="AF79" s="26">
        <f t="shared" si="16"/>
        <v>142.38</v>
      </c>
      <c r="AG79" s="26">
        <f t="shared" si="17"/>
        <v>9.49</v>
      </c>
      <c r="AH79" s="26">
        <f t="shared" si="18"/>
        <v>28.48</v>
      </c>
      <c r="AI79" s="26">
        <f t="shared" si="19"/>
        <v>94.92</v>
      </c>
      <c r="AJ79" s="26">
        <f t="shared" si="20"/>
        <v>9.49</v>
      </c>
      <c r="AK79" s="28"/>
      <c r="AL79" s="28"/>
      <c r="AM79" s="28"/>
      <c r="AN79" s="28"/>
      <c r="AO79" s="28"/>
      <c r="AP79" s="28"/>
      <c r="AQ79" s="28"/>
      <c r="AR79" s="28">
        <v>7.45</v>
      </c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6">
        <f t="shared" si="21"/>
        <v>403.73</v>
      </c>
      <c r="BE79" s="26">
        <f t="shared" si="22"/>
        <v>1111.33</v>
      </c>
      <c r="BF79" s="29" t="s">
        <v>158</v>
      </c>
      <c r="BG79" s="22" t="s">
        <v>169</v>
      </c>
    </row>
    <row r="80" spans="1:61" s="21" customFormat="1" ht="20.100000000000001" customHeight="1">
      <c r="B80" s="28">
        <v>318.57</v>
      </c>
      <c r="C80" s="26">
        <f t="shared" si="0"/>
        <v>47.79</v>
      </c>
      <c r="D80" s="26">
        <f t="shared" si="1"/>
        <v>3.19</v>
      </c>
      <c r="E80" s="26">
        <f t="shared" si="2"/>
        <v>6.37</v>
      </c>
      <c r="F80" s="26">
        <f t="shared" si="3"/>
        <v>9.56</v>
      </c>
      <c r="G80" s="28">
        <v>1010.8</v>
      </c>
      <c r="H80" s="28"/>
      <c r="I80" s="26">
        <f t="shared" si="23"/>
        <v>257</v>
      </c>
      <c r="J80" s="28">
        <v>172.2</v>
      </c>
      <c r="K80" s="28">
        <v>69.8</v>
      </c>
      <c r="L80" s="51">
        <v>15</v>
      </c>
      <c r="M80" s="28"/>
      <c r="N80" s="28"/>
      <c r="O80" s="28"/>
      <c r="P80" s="28"/>
      <c r="Q80" s="28"/>
      <c r="R80" s="28"/>
      <c r="S80" s="28"/>
      <c r="T80" s="26">
        <f t="shared" si="4"/>
        <v>142.38</v>
      </c>
      <c r="U80" s="26">
        <f t="shared" si="5"/>
        <v>9.49</v>
      </c>
      <c r="V80" s="26">
        <f t="shared" si="6"/>
        <v>28.48</v>
      </c>
      <c r="W80" s="26">
        <f t="shared" si="7"/>
        <v>949.23</v>
      </c>
      <c r="X80" s="26">
        <f t="shared" si="8"/>
        <v>1515.06</v>
      </c>
      <c r="Y80" s="26">
        <f t="shared" si="9"/>
        <v>47.79</v>
      </c>
      <c r="Z80" s="26">
        <f t="shared" si="10"/>
        <v>3.19</v>
      </c>
      <c r="AA80" s="26">
        <f t="shared" si="11"/>
        <v>6.37</v>
      </c>
      <c r="AB80" s="26">
        <f t="shared" si="12"/>
        <v>9.56</v>
      </c>
      <c r="AC80" s="26">
        <f t="shared" si="13"/>
        <v>31.86</v>
      </c>
      <c r="AD80" s="26">
        <f t="shared" si="14"/>
        <v>9.56</v>
      </c>
      <c r="AE80" s="27">
        <f t="shared" si="15"/>
        <v>3.19</v>
      </c>
      <c r="AF80" s="26">
        <f t="shared" si="16"/>
        <v>142.38</v>
      </c>
      <c r="AG80" s="26">
        <f t="shared" si="17"/>
        <v>9.49</v>
      </c>
      <c r="AH80" s="26">
        <f t="shared" si="18"/>
        <v>28.48</v>
      </c>
      <c r="AI80" s="26">
        <f t="shared" si="19"/>
        <v>94.92</v>
      </c>
      <c r="AJ80" s="26">
        <f t="shared" si="20"/>
        <v>9.49</v>
      </c>
      <c r="AK80" s="28">
        <v>49.76</v>
      </c>
      <c r="AL80" s="28"/>
      <c r="AM80" s="28"/>
      <c r="AN80" s="28"/>
      <c r="AO80" s="28"/>
      <c r="AP80" s="28"/>
      <c r="AQ80" s="28"/>
      <c r="AR80" s="28">
        <v>7.45</v>
      </c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6">
        <f t="shared" si="21"/>
        <v>453.49</v>
      </c>
      <c r="BE80" s="26">
        <f t="shared" si="22"/>
        <v>1061.57</v>
      </c>
      <c r="BF80" s="29" t="s">
        <v>159</v>
      </c>
      <c r="BG80" s="22" t="s">
        <v>169</v>
      </c>
    </row>
    <row r="81" spans="2:59" s="21" customFormat="1" ht="20.100000000000001" customHeight="1">
      <c r="B81" s="28">
        <v>318.57</v>
      </c>
      <c r="C81" s="26">
        <f t="shared" ref="C81:C84" si="27">B81*15%</f>
        <v>47.79</v>
      </c>
      <c r="D81" s="26">
        <f t="shared" ref="D81:D84" si="28">B81*1%</f>
        <v>3.19</v>
      </c>
      <c r="E81" s="26">
        <f t="shared" ref="E81:E84" si="29">B81*2%</f>
        <v>6.37</v>
      </c>
      <c r="F81" s="26">
        <f t="shared" ref="F81:F84" si="30">B81*3%</f>
        <v>9.56</v>
      </c>
      <c r="G81" s="28">
        <v>1010.8</v>
      </c>
      <c r="H81" s="28"/>
      <c r="I81" s="26">
        <f t="shared" ref="I81:I84" si="31">SUM(J81:Q81)</f>
        <v>257</v>
      </c>
      <c r="J81" s="28">
        <v>172.2</v>
      </c>
      <c r="K81" s="28">
        <v>69.8</v>
      </c>
      <c r="L81" s="51">
        <v>15</v>
      </c>
      <c r="M81" s="28"/>
      <c r="N81" s="28"/>
      <c r="O81" s="28"/>
      <c r="P81" s="28"/>
      <c r="Q81" s="28"/>
      <c r="R81" s="28"/>
      <c r="S81" s="28"/>
      <c r="T81" s="26">
        <f t="shared" ref="T81:T84" si="32">W81*15%</f>
        <v>142.38</v>
      </c>
      <c r="U81" s="26">
        <f t="shared" ref="U81:U84" si="33">W81*1%</f>
        <v>9.49</v>
      </c>
      <c r="V81" s="26">
        <f t="shared" ref="V81:V84" si="34">W81*3%</f>
        <v>28.48</v>
      </c>
      <c r="W81" s="26">
        <f t="shared" ref="W81:W84" si="35">G81+I81+H81-B81</f>
        <v>949.23</v>
      </c>
      <c r="X81" s="26">
        <f t="shared" ref="X81:X84" si="36">C81+D81+E81+F81+G81+H81+I81+T81+U81+V81</f>
        <v>1515.06</v>
      </c>
      <c r="Y81" s="26">
        <f t="shared" ref="Y81:Y84" si="37">B81*15%</f>
        <v>47.79</v>
      </c>
      <c r="Z81" s="26">
        <f t="shared" ref="Z81:Z84" si="38">B81*1%</f>
        <v>3.19</v>
      </c>
      <c r="AA81" s="26">
        <f t="shared" ref="AA81:AA84" si="39">B81*2%</f>
        <v>6.37</v>
      </c>
      <c r="AB81" s="26">
        <f t="shared" ref="AB81:AB84" si="40">B81*3%</f>
        <v>9.56</v>
      </c>
      <c r="AC81" s="26">
        <f t="shared" ref="AC81:AC84" si="41">B81*10%</f>
        <v>31.86</v>
      </c>
      <c r="AD81" s="26">
        <f t="shared" ref="AD81:AD84" si="42">B81*3%</f>
        <v>9.56</v>
      </c>
      <c r="AE81" s="27">
        <f t="shared" ref="AE81:AE84" si="43">B81*1%</f>
        <v>3.19</v>
      </c>
      <c r="AF81" s="26">
        <f t="shared" ref="AF81:AF84" si="44">W81*15%</f>
        <v>142.38</v>
      </c>
      <c r="AG81" s="26">
        <f t="shared" ref="AG81:AG84" si="45">W81*1%</f>
        <v>9.49</v>
      </c>
      <c r="AH81" s="26">
        <f t="shared" ref="AH81:AH84" si="46">W81*3%</f>
        <v>28.48</v>
      </c>
      <c r="AI81" s="26">
        <f t="shared" ref="AI81:AI84" si="47">W81*10%</f>
        <v>94.92</v>
      </c>
      <c r="AJ81" s="26">
        <f t="shared" ref="AJ81:AJ84" si="48">W81*1%</f>
        <v>9.49</v>
      </c>
      <c r="AK81" s="28"/>
      <c r="AL81" s="28"/>
      <c r="AM81" s="28"/>
      <c r="AN81" s="28"/>
      <c r="AO81" s="28"/>
      <c r="AP81" s="28"/>
      <c r="AQ81" s="28"/>
      <c r="AR81" s="28">
        <v>7.45</v>
      </c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6">
        <f t="shared" ref="BD81:BD84" si="49">SUM(Y81:BC81)</f>
        <v>403.73</v>
      </c>
      <c r="BE81" s="26">
        <f t="shared" ref="BE81:BE84" si="50">AVERAGE(X81-BD81)</f>
        <v>1111.33</v>
      </c>
      <c r="BF81" s="29" t="s">
        <v>161</v>
      </c>
      <c r="BG81" s="22" t="s">
        <v>169</v>
      </c>
    </row>
    <row r="82" spans="2:59" s="21" customFormat="1" ht="20.100000000000001" customHeight="1">
      <c r="B82" s="28">
        <v>270</v>
      </c>
      <c r="C82" s="26">
        <f t="shared" si="27"/>
        <v>40.5</v>
      </c>
      <c r="D82" s="26">
        <f t="shared" si="28"/>
        <v>2.7</v>
      </c>
      <c r="E82" s="26">
        <f t="shared" si="29"/>
        <v>5.4</v>
      </c>
      <c r="F82" s="26">
        <f t="shared" si="30"/>
        <v>8.1</v>
      </c>
      <c r="G82" s="28">
        <v>974.8</v>
      </c>
      <c r="H82" s="28"/>
      <c r="I82" s="26">
        <f t="shared" si="31"/>
        <v>212.5</v>
      </c>
      <c r="J82" s="28">
        <v>145.94999999999999</v>
      </c>
      <c r="K82" s="28">
        <v>56.55</v>
      </c>
      <c r="L82" s="51">
        <v>10</v>
      </c>
      <c r="M82" s="28"/>
      <c r="N82" s="28"/>
      <c r="O82" s="28"/>
      <c r="P82" s="28"/>
      <c r="Q82" s="28"/>
      <c r="R82" s="28"/>
      <c r="S82" s="28"/>
      <c r="T82" s="26">
        <f t="shared" si="32"/>
        <v>137.6</v>
      </c>
      <c r="U82" s="26">
        <f t="shared" si="33"/>
        <v>9.17</v>
      </c>
      <c r="V82" s="26">
        <f t="shared" si="34"/>
        <v>27.52</v>
      </c>
      <c r="W82" s="26">
        <f t="shared" si="35"/>
        <v>917.3</v>
      </c>
      <c r="X82" s="26">
        <f t="shared" si="36"/>
        <v>1418.29</v>
      </c>
      <c r="Y82" s="26">
        <f t="shared" si="37"/>
        <v>40.5</v>
      </c>
      <c r="Z82" s="26">
        <f t="shared" si="38"/>
        <v>2.7</v>
      </c>
      <c r="AA82" s="26">
        <f t="shared" si="39"/>
        <v>5.4</v>
      </c>
      <c r="AB82" s="26">
        <f t="shared" si="40"/>
        <v>8.1</v>
      </c>
      <c r="AC82" s="26">
        <f t="shared" si="41"/>
        <v>27</v>
      </c>
      <c r="AD82" s="26">
        <f t="shared" si="42"/>
        <v>8.1</v>
      </c>
      <c r="AE82" s="27">
        <f t="shared" si="43"/>
        <v>2.7</v>
      </c>
      <c r="AF82" s="26">
        <f t="shared" si="44"/>
        <v>137.6</v>
      </c>
      <c r="AG82" s="26">
        <f t="shared" si="45"/>
        <v>9.17</v>
      </c>
      <c r="AH82" s="26">
        <f t="shared" si="46"/>
        <v>27.52</v>
      </c>
      <c r="AI82" s="26">
        <f t="shared" si="47"/>
        <v>91.73</v>
      </c>
      <c r="AJ82" s="26">
        <f t="shared" si="48"/>
        <v>9.17</v>
      </c>
      <c r="AK82" s="28"/>
      <c r="AL82" s="28"/>
      <c r="AM82" s="28"/>
      <c r="AN82" s="28"/>
      <c r="AO82" s="28"/>
      <c r="AP82" s="28"/>
      <c r="AQ82" s="28"/>
      <c r="AR82" s="28">
        <v>7</v>
      </c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6">
        <f t="shared" si="49"/>
        <v>376.69</v>
      </c>
      <c r="BE82" s="26">
        <f t="shared" si="50"/>
        <v>1041.5999999999999</v>
      </c>
      <c r="BF82" s="29" t="s">
        <v>160</v>
      </c>
      <c r="BG82" s="22" t="s">
        <v>169</v>
      </c>
    </row>
    <row r="83" spans="2:59" s="21" customFormat="1" ht="20.100000000000001" customHeight="1">
      <c r="B83" s="28">
        <v>282.97000000000003</v>
      </c>
      <c r="C83" s="26">
        <f t="shared" si="27"/>
        <v>42.45</v>
      </c>
      <c r="D83" s="26">
        <f t="shared" si="28"/>
        <v>2.83</v>
      </c>
      <c r="E83" s="26">
        <f t="shared" si="29"/>
        <v>5.66</v>
      </c>
      <c r="F83" s="26">
        <f t="shared" si="30"/>
        <v>8.49</v>
      </c>
      <c r="G83" s="28">
        <v>1058.55</v>
      </c>
      <c r="H83" s="28">
        <v>1.9</v>
      </c>
      <c r="I83" s="26">
        <f t="shared" si="31"/>
        <v>224.5</v>
      </c>
      <c r="J83" s="28">
        <v>146</v>
      </c>
      <c r="K83" s="28">
        <v>68.5</v>
      </c>
      <c r="L83" s="51">
        <v>10</v>
      </c>
      <c r="M83" s="28"/>
      <c r="N83" s="28"/>
      <c r="O83" s="28"/>
      <c r="P83" s="28"/>
      <c r="Q83" s="28"/>
      <c r="R83" s="28"/>
      <c r="S83" s="28"/>
      <c r="T83" s="26">
        <f t="shared" si="32"/>
        <v>150.30000000000001</v>
      </c>
      <c r="U83" s="26">
        <f t="shared" si="33"/>
        <v>10.02</v>
      </c>
      <c r="V83" s="26">
        <f t="shared" si="34"/>
        <v>30.06</v>
      </c>
      <c r="W83" s="26">
        <f t="shared" si="35"/>
        <v>1001.98</v>
      </c>
      <c r="X83" s="26">
        <f t="shared" si="36"/>
        <v>1534.76</v>
      </c>
      <c r="Y83" s="26">
        <f t="shared" si="37"/>
        <v>42.45</v>
      </c>
      <c r="Z83" s="26">
        <f t="shared" si="38"/>
        <v>2.83</v>
      </c>
      <c r="AA83" s="26">
        <f t="shared" si="39"/>
        <v>5.66</v>
      </c>
      <c r="AB83" s="26">
        <f t="shared" si="40"/>
        <v>8.49</v>
      </c>
      <c r="AC83" s="26">
        <f t="shared" si="41"/>
        <v>28.3</v>
      </c>
      <c r="AD83" s="26">
        <f t="shared" si="42"/>
        <v>8.49</v>
      </c>
      <c r="AE83" s="27">
        <f t="shared" si="43"/>
        <v>2.83</v>
      </c>
      <c r="AF83" s="26">
        <f t="shared" si="44"/>
        <v>150.30000000000001</v>
      </c>
      <c r="AG83" s="26">
        <f t="shared" si="45"/>
        <v>10.02</v>
      </c>
      <c r="AH83" s="26">
        <f t="shared" si="46"/>
        <v>30.06</v>
      </c>
      <c r="AI83" s="26">
        <f t="shared" si="47"/>
        <v>100.2</v>
      </c>
      <c r="AJ83" s="26">
        <f t="shared" si="48"/>
        <v>10.02</v>
      </c>
      <c r="AK83" s="28"/>
      <c r="AL83" s="28"/>
      <c r="AM83" s="28"/>
      <c r="AN83" s="28"/>
      <c r="AO83" s="28"/>
      <c r="AP83" s="28"/>
      <c r="AQ83" s="28"/>
      <c r="AR83" s="28">
        <v>7.5</v>
      </c>
      <c r="AS83" s="28"/>
      <c r="AT83" s="28"/>
      <c r="AU83" s="28"/>
      <c r="AV83" s="28"/>
      <c r="AW83" s="28">
        <v>12.51</v>
      </c>
      <c r="AX83" s="28"/>
      <c r="AY83" s="28"/>
      <c r="AZ83" s="28"/>
      <c r="BA83" s="28"/>
      <c r="BB83" s="28"/>
      <c r="BC83" s="28"/>
      <c r="BD83" s="26">
        <f t="shared" si="49"/>
        <v>419.66</v>
      </c>
      <c r="BE83" s="26">
        <f t="shared" si="50"/>
        <v>1115.0999999999999</v>
      </c>
      <c r="BF83" s="31" t="s">
        <v>162</v>
      </c>
      <c r="BG83" s="22" t="s">
        <v>169</v>
      </c>
    </row>
    <row r="84" spans="2:59" s="21" customFormat="1" ht="20.100000000000001" customHeight="1">
      <c r="B84" s="28">
        <v>363.91</v>
      </c>
      <c r="C84" s="26">
        <f t="shared" si="27"/>
        <v>54.59</v>
      </c>
      <c r="D84" s="26">
        <f t="shared" si="28"/>
        <v>3.64</v>
      </c>
      <c r="E84" s="26">
        <f t="shared" si="29"/>
        <v>7.28</v>
      </c>
      <c r="F84" s="26">
        <f t="shared" si="30"/>
        <v>10.92</v>
      </c>
      <c r="G84" s="28">
        <v>1254.77</v>
      </c>
      <c r="H84" s="28">
        <v>26.88</v>
      </c>
      <c r="I84" s="26">
        <f t="shared" si="31"/>
        <v>296</v>
      </c>
      <c r="J84" s="28">
        <v>140.5</v>
      </c>
      <c r="K84" s="28">
        <v>140.5</v>
      </c>
      <c r="L84" s="51">
        <v>15</v>
      </c>
      <c r="M84" s="28"/>
      <c r="N84" s="28"/>
      <c r="O84" s="28"/>
      <c r="P84" s="28"/>
      <c r="Q84" s="28"/>
      <c r="R84" s="28"/>
      <c r="S84" s="28"/>
      <c r="T84" s="26">
        <f t="shared" si="32"/>
        <v>182.06</v>
      </c>
      <c r="U84" s="26">
        <f t="shared" si="33"/>
        <v>12.14</v>
      </c>
      <c r="V84" s="26">
        <f t="shared" si="34"/>
        <v>36.409999999999997</v>
      </c>
      <c r="W84" s="26">
        <f t="shared" si="35"/>
        <v>1213.74</v>
      </c>
      <c r="X84" s="26">
        <f t="shared" si="36"/>
        <v>1884.69</v>
      </c>
      <c r="Y84" s="26">
        <f t="shared" si="37"/>
        <v>54.59</v>
      </c>
      <c r="Z84" s="26">
        <f t="shared" si="38"/>
        <v>3.64</v>
      </c>
      <c r="AA84" s="26">
        <f t="shared" si="39"/>
        <v>7.28</v>
      </c>
      <c r="AB84" s="26">
        <f t="shared" si="40"/>
        <v>10.92</v>
      </c>
      <c r="AC84" s="26">
        <f t="shared" si="41"/>
        <v>36.39</v>
      </c>
      <c r="AD84" s="26">
        <f t="shared" si="42"/>
        <v>10.92</v>
      </c>
      <c r="AE84" s="27">
        <f t="shared" si="43"/>
        <v>3.64</v>
      </c>
      <c r="AF84" s="26">
        <f t="shared" si="44"/>
        <v>182.06</v>
      </c>
      <c r="AG84" s="26">
        <f t="shared" si="45"/>
        <v>12.14</v>
      </c>
      <c r="AH84" s="26">
        <f t="shared" si="46"/>
        <v>36.409999999999997</v>
      </c>
      <c r="AI84" s="26">
        <f t="shared" si="47"/>
        <v>121.37</v>
      </c>
      <c r="AJ84" s="26">
        <f t="shared" si="48"/>
        <v>12.14</v>
      </c>
      <c r="AK84" s="28">
        <v>83.32</v>
      </c>
      <c r="AL84" s="28"/>
      <c r="AM84" s="28"/>
      <c r="AN84" s="28"/>
      <c r="AO84" s="28"/>
      <c r="AP84" s="28"/>
      <c r="AQ84" s="28">
        <v>3.12</v>
      </c>
      <c r="AR84" s="28">
        <v>12.4</v>
      </c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6">
        <f t="shared" si="49"/>
        <v>590.34</v>
      </c>
      <c r="BE84" s="26">
        <f t="shared" si="50"/>
        <v>1294.3499999999999</v>
      </c>
      <c r="BF84" s="31" t="s">
        <v>163</v>
      </c>
      <c r="BG84" s="22" t="s">
        <v>169</v>
      </c>
    </row>
    <row r="85" spans="2:59" s="45" customFormat="1" ht="20.100000000000001" customHeight="1">
      <c r="B85" s="46">
        <f t="shared" ref="B85:AG85" si="51">SUM(B73:B84)</f>
        <v>4109.87</v>
      </c>
      <c r="C85" s="46">
        <f t="shared" si="51"/>
        <v>616.51</v>
      </c>
      <c r="D85" s="46">
        <f t="shared" si="51"/>
        <v>41.12</v>
      </c>
      <c r="E85" s="46">
        <f t="shared" si="51"/>
        <v>82.19</v>
      </c>
      <c r="F85" s="46">
        <f t="shared" si="51"/>
        <v>123.31</v>
      </c>
      <c r="G85" s="46">
        <f t="shared" si="51"/>
        <v>13828.84</v>
      </c>
      <c r="H85" s="46">
        <f t="shared" si="51"/>
        <v>121.35</v>
      </c>
      <c r="I85" s="46">
        <f t="shared" si="51"/>
        <v>3324.65</v>
      </c>
      <c r="J85" s="46">
        <f t="shared" si="51"/>
        <v>2101.0700000000002</v>
      </c>
      <c r="K85" s="46">
        <f t="shared" si="51"/>
        <v>1065.58</v>
      </c>
      <c r="L85" s="46">
        <f t="shared" si="51"/>
        <v>158</v>
      </c>
      <c r="M85" s="46">
        <f t="shared" si="51"/>
        <v>0</v>
      </c>
      <c r="N85" s="46">
        <f t="shared" si="51"/>
        <v>0</v>
      </c>
      <c r="O85" s="46">
        <f t="shared" si="51"/>
        <v>0</v>
      </c>
      <c r="P85" s="46">
        <f t="shared" si="51"/>
        <v>0</v>
      </c>
      <c r="Q85" s="46">
        <f t="shared" si="51"/>
        <v>0</v>
      </c>
      <c r="R85" s="46">
        <f t="shared" si="51"/>
        <v>0</v>
      </c>
      <c r="S85" s="46">
        <f t="shared" si="51"/>
        <v>0</v>
      </c>
      <c r="T85" s="46">
        <f t="shared" si="51"/>
        <v>1974.73</v>
      </c>
      <c r="U85" s="46">
        <f t="shared" si="51"/>
        <v>131.63</v>
      </c>
      <c r="V85" s="46">
        <f t="shared" si="51"/>
        <v>394.96</v>
      </c>
      <c r="W85" s="46">
        <f t="shared" si="51"/>
        <v>13164.97</v>
      </c>
      <c r="X85" s="46">
        <f t="shared" si="51"/>
        <v>20639.29</v>
      </c>
      <c r="Y85" s="46">
        <f t="shared" si="51"/>
        <v>616.51</v>
      </c>
      <c r="Z85" s="46">
        <f t="shared" si="51"/>
        <v>41.12</v>
      </c>
      <c r="AA85" s="46">
        <f t="shared" si="51"/>
        <v>82.19</v>
      </c>
      <c r="AB85" s="46">
        <f t="shared" si="51"/>
        <v>123.31</v>
      </c>
      <c r="AC85" s="46">
        <f t="shared" si="51"/>
        <v>411.01</v>
      </c>
      <c r="AD85" s="46">
        <f t="shared" si="51"/>
        <v>123.31</v>
      </c>
      <c r="AE85" s="46">
        <f t="shared" si="51"/>
        <v>41.12</v>
      </c>
      <c r="AF85" s="46">
        <f t="shared" si="51"/>
        <v>1974.73</v>
      </c>
      <c r="AG85" s="46">
        <f t="shared" si="51"/>
        <v>131.63</v>
      </c>
      <c r="AH85" s="46">
        <f t="shared" ref="AH85:BE85" si="52">SUM(AH73:AH84)</f>
        <v>394.96</v>
      </c>
      <c r="AI85" s="46">
        <f t="shared" si="52"/>
        <v>1316.49</v>
      </c>
      <c r="AJ85" s="46">
        <f t="shared" si="52"/>
        <v>131.63</v>
      </c>
      <c r="AK85" s="46">
        <f t="shared" si="52"/>
        <v>167.46</v>
      </c>
      <c r="AL85" s="46">
        <f t="shared" si="52"/>
        <v>0</v>
      </c>
      <c r="AM85" s="46">
        <f t="shared" si="52"/>
        <v>0</v>
      </c>
      <c r="AN85" s="46">
        <f t="shared" si="52"/>
        <v>0</v>
      </c>
      <c r="AO85" s="46">
        <f t="shared" si="52"/>
        <v>0</v>
      </c>
      <c r="AP85" s="46">
        <f t="shared" si="52"/>
        <v>0</v>
      </c>
      <c r="AQ85" s="46">
        <f t="shared" si="52"/>
        <v>19.64</v>
      </c>
      <c r="AR85" s="46">
        <f t="shared" si="52"/>
        <v>104.35</v>
      </c>
      <c r="AS85" s="46">
        <f t="shared" si="52"/>
        <v>0</v>
      </c>
      <c r="AT85" s="46">
        <f t="shared" si="52"/>
        <v>0</v>
      </c>
      <c r="AU85" s="46">
        <f t="shared" si="52"/>
        <v>0</v>
      </c>
      <c r="AV85" s="46">
        <f t="shared" si="52"/>
        <v>0</v>
      </c>
      <c r="AW85" s="46">
        <f t="shared" si="52"/>
        <v>12.51</v>
      </c>
      <c r="AX85" s="46">
        <f t="shared" si="52"/>
        <v>0</v>
      </c>
      <c r="AY85" s="46">
        <f t="shared" si="52"/>
        <v>0</v>
      </c>
      <c r="AZ85" s="46">
        <f t="shared" si="52"/>
        <v>20</v>
      </c>
      <c r="BA85" s="46">
        <f t="shared" si="52"/>
        <v>0</v>
      </c>
      <c r="BB85" s="46">
        <f t="shared" si="52"/>
        <v>0</v>
      </c>
      <c r="BC85" s="46">
        <f t="shared" si="52"/>
        <v>2</v>
      </c>
      <c r="BD85" s="46">
        <f t="shared" si="52"/>
        <v>5713.97</v>
      </c>
      <c r="BE85" s="46">
        <f t="shared" si="52"/>
        <v>14925.32</v>
      </c>
      <c r="BF85" s="66" t="s">
        <v>171</v>
      </c>
      <c r="BG85" s="58"/>
    </row>
    <row r="86" spans="2:59" s="21" customFormat="1" ht="24.95" customHeight="1">
      <c r="L86" s="52"/>
      <c r="AA86" s="22"/>
      <c r="AC86" s="22"/>
      <c r="AD86" s="22"/>
      <c r="AE86" s="25"/>
    </row>
    <row r="87" spans="2:59" s="21" customFormat="1" ht="24.95" customHeight="1">
      <c r="L87" s="52"/>
      <c r="AE87" s="25"/>
    </row>
    <row r="88" spans="2:59" s="21" customFormat="1" ht="24.95" customHeight="1">
      <c r="L88" s="52"/>
      <c r="AE88" s="25"/>
    </row>
    <row r="89" spans="2:59" s="21" customFormat="1" ht="24.95" customHeight="1">
      <c r="L89" s="52"/>
      <c r="AE89" s="25"/>
    </row>
    <row r="90" spans="2:59" s="21" customFormat="1" ht="24.95" customHeight="1">
      <c r="L90" s="52"/>
      <c r="AE90" s="25"/>
      <c r="AN90" s="15"/>
    </row>
  </sheetData>
  <mergeCells count="72">
    <mergeCell ref="BI70:BI72"/>
    <mergeCell ref="B70:S70"/>
    <mergeCell ref="T70:W70"/>
    <mergeCell ref="X70:X72"/>
    <mergeCell ref="Y70:BC70"/>
    <mergeCell ref="BD70:BD72"/>
    <mergeCell ref="BE70:BE72"/>
    <mergeCell ref="BF70:BF72"/>
    <mergeCell ref="BG70:BG72"/>
    <mergeCell ref="AK71:AN71"/>
    <mergeCell ref="AS71:AT71"/>
    <mergeCell ref="AU71:BA71"/>
    <mergeCell ref="B71:F71"/>
    <mergeCell ref="J71:S71"/>
    <mergeCell ref="T71:V71"/>
    <mergeCell ref="BG47:BG49"/>
    <mergeCell ref="Y71:AE71"/>
    <mergeCell ref="AF71:AJ71"/>
    <mergeCell ref="BH70:BH72"/>
    <mergeCell ref="BH47:BH49"/>
    <mergeCell ref="BI47:BI49"/>
    <mergeCell ref="B47:S47"/>
    <mergeCell ref="T47:W47"/>
    <mergeCell ref="X47:X49"/>
    <mergeCell ref="Y47:BC47"/>
    <mergeCell ref="BD47:BD49"/>
    <mergeCell ref="B48:F48"/>
    <mergeCell ref="J48:S48"/>
    <mergeCell ref="T48:V48"/>
    <mergeCell ref="Y48:AE48"/>
    <mergeCell ref="AF48:AJ48"/>
    <mergeCell ref="AK48:AN48"/>
    <mergeCell ref="AS48:AT48"/>
    <mergeCell ref="AU48:BA48"/>
    <mergeCell ref="BE47:BE49"/>
    <mergeCell ref="BF47:BF49"/>
    <mergeCell ref="BE24:BE26"/>
    <mergeCell ref="BF24:BF26"/>
    <mergeCell ref="BG24:BG26"/>
    <mergeCell ref="BH24:BH26"/>
    <mergeCell ref="BI24:BI26"/>
    <mergeCell ref="B24:S24"/>
    <mergeCell ref="T24:W24"/>
    <mergeCell ref="X24:X26"/>
    <mergeCell ref="Y24:BC24"/>
    <mergeCell ref="BD24:BD26"/>
    <mergeCell ref="B25:F25"/>
    <mergeCell ref="J25:S25"/>
    <mergeCell ref="T25:V25"/>
    <mergeCell ref="Y25:AE25"/>
    <mergeCell ref="AF25:AJ25"/>
    <mergeCell ref="AK25:AN25"/>
    <mergeCell ref="AS25:AT25"/>
    <mergeCell ref="AU25:BA25"/>
    <mergeCell ref="B2:S2"/>
    <mergeCell ref="T2:W2"/>
    <mergeCell ref="X2:X4"/>
    <mergeCell ref="Y2:BC2"/>
    <mergeCell ref="B3:F3"/>
    <mergeCell ref="J3:S3"/>
    <mergeCell ref="T3:V3"/>
    <mergeCell ref="Y3:AE3"/>
    <mergeCell ref="AF3:AJ3"/>
    <mergeCell ref="AK3:AN3"/>
    <mergeCell ref="AS3:AT3"/>
    <mergeCell ref="AU3:BA3"/>
    <mergeCell ref="BI2:BI4"/>
    <mergeCell ref="BD2:BD4"/>
    <mergeCell ref="BE2:BE4"/>
    <mergeCell ref="BF2:BF4"/>
    <mergeCell ref="BG2:BG4"/>
    <mergeCell ref="BH2:BH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BL10"/>
  <sheetViews>
    <sheetView rightToLeft="1" topLeftCell="AX1" workbookViewId="0">
      <selection activeCell="BD7" sqref="BD7"/>
    </sheetView>
  </sheetViews>
  <sheetFormatPr defaultRowHeight="15"/>
  <cols>
    <col min="1" max="1" width="0.140625" customWidth="1"/>
    <col min="2" max="6" width="9.140625" customWidth="1"/>
    <col min="7" max="7" width="9.5703125" customWidth="1"/>
    <col min="8" max="11" width="9.140625" customWidth="1"/>
    <col min="12" max="15" width="6.5703125" customWidth="1"/>
    <col min="16" max="16" width="7.5703125" customWidth="1"/>
    <col min="17" max="20" width="6.5703125" customWidth="1"/>
    <col min="21" max="23" width="9.140625" style="75" customWidth="1"/>
    <col min="24" max="25" width="9.5703125" customWidth="1"/>
    <col min="26" max="37" width="9.140625" customWidth="1"/>
    <col min="38" max="42" width="6.5703125" customWidth="1"/>
    <col min="43" max="44" width="7.5703125" customWidth="1"/>
    <col min="45" max="53" width="6.5703125" customWidth="1"/>
    <col min="54" max="54" width="6.5703125" style="110" customWidth="1"/>
    <col min="55" max="55" width="6.5703125" style="1" customWidth="1"/>
    <col min="56" max="56" width="6.5703125" customWidth="1"/>
    <col min="57" max="57" width="9.140625" customWidth="1"/>
    <col min="58" max="58" width="9.5703125" customWidth="1"/>
    <col min="59" max="59" width="18" customWidth="1"/>
    <col min="60" max="60" width="45.7109375" customWidth="1"/>
    <col min="61" max="64" width="7.7109375" customWidth="1"/>
  </cols>
  <sheetData>
    <row r="1" spans="1:64" s="4" customFormat="1" ht="18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404"/>
      <c r="V1" s="405"/>
      <c r="W1" s="405"/>
      <c r="X1" s="406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7.5" customHeight="1">
      <c r="A2" s="8"/>
      <c r="B2" s="354" t="s">
        <v>0</v>
      </c>
      <c r="C2" s="354"/>
      <c r="D2" s="354"/>
      <c r="E2" s="354"/>
      <c r="F2" s="354"/>
      <c r="G2" s="413" t="s">
        <v>6</v>
      </c>
      <c r="H2" s="414"/>
      <c r="I2" s="415"/>
      <c r="J2" s="407" t="s">
        <v>110</v>
      </c>
      <c r="K2" s="408"/>
      <c r="L2" s="408"/>
      <c r="M2" s="408"/>
      <c r="N2" s="408"/>
      <c r="O2" s="408"/>
      <c r="P2" s="408"/>
      <c r="Q2" s="408"/>
      <c r="R2" s="408"/>
      <c r="S2" s="408"/>
      <c r="T2" s="409"/>
      <c r="U2" s="413" t="s">
        <v>18</v>
      </c>
      <c r="V2" s="414"/>
      <c r="W2" s="415"/>
      <c r="X2" s="219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221"/>
      <c r="AT2" s="197"/>
      <c r="AU2" s="197"/>
      <c r="AV2" s="410" t="s">
        <v>39</v>
      </c>
      <c r="AW2" s="411"/>
      <c r="AX2" s="411"/>
      <c r="AY2" s="411"/>
      <c r="AZ2" s="411"/>
      <c r="BA2" s="411"/>
      <c r="BB2" s="412"/>
      <c r="BC2" s="221"/>
      <c r="BD2" s="111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1.75" customHeight="1">
      <c r="A3" s="221"/>
      <c r="B3" s="222" t="s">
        <v>1</v>
      </c>
      <c r="C3" s="218" t="s">
        <v>2</v>
      </c>
      <c r="D3" s="218" t="s">
        <v>3</v>
      </c>
      <c r="E3" s="218" t="s">
        <v>4</v>
      </c>
      <c r="F3" s="218" t="s">
        <v>5</v>
      </c>
      <c r="G3" s="218" t="s">
        <v>7</v>
      </c>
      <c r="H3" s="218" t="s">
        <v>109</v>
      </c>
      <c r="I3" s="218" t="s">
        <v>108</v>
      </c>
      <c r="J3" s="222" t="s">
        <v>8</v>
      </c>
      <c r="K3" s="222" t="s">
        <v>9</v>
      </c>
      <c r="L3" s="222" t="s">
        <v>10</v>
      </c>
      <c r="M3" s="218" t="s">
        <v>11</v>
      </c>
      <c r="N3" s="218" t="s">
        <v>12</v>
      </c>
      <c r="O3" s="218" t="s">
        <v>13</v>
      </c>
      <c r="P3" s="218" t="s">
        <v>180</v>
      </c>
      <c r="Q3" s="222" t="s">
        <v>14</v>
      </c>
      <c r="R3" s="218" t="s">
        <v>15</v>
      </c>
      <c r="S3" s="218" t="s">
        <v>16</v>
      </c>
      <c r="T3" s="218" t="s">
        <v>17</v>
      </c>
      <c r="U3" s="225" t="s">
        <v>19</v>
      </c>
      <c r="V3" s="218" t="s">
        <v>20</v>
      </c>
      <c r="W3" s="218" t="s">
        <v>21</v>
      </c>
      <c r="X3" s="219"/>
      <c r="Y3" s="353"/>
      <c r="Z3" s="218" t="s">
        <v>24</v>
      </c>
      <c r="AA3" s="218" t="s">
        <v>25</v>
      </c>
      <c r="AB3" s="218" t="s">
        <v>26</v>
      </c>
      <c r="AC3" s="218" t="s">
        <v>21</v>
      </c>
      <c r="AD3" s="218" t="s">
        <v>27</v>
      </c>
      <c r="AE3" s="218" t="s">
        <v>28</v>
      </c>
      <c r="AF3" s="218" t="s">
        <v>29</v>
      </c>
      <c r="AG3" s="218" t="s">
        <v>104</v>
      </c>
      <c r="AH3" s="218" t="s">
        <v>105</v>
      </c>
      <c r="AI3" s="218" t="s">
        <v>106</v>
      </c>
      <c r="AJ3" s="218" t="s">
        <v>107</v>
      </c>
      <c r="AK3" s="218" t="s">
        <v>3</v>
      </c>
      <c r="AL3" s="218" t="s">
        <v>31</v>
      </c>
      <c r="AM3" s="218" t="s">
        <v>116</v>
      </c>
      <c r="AN3" s="218" t="s">
        <v>32</v>
      </c>
      <c r="AO3" s="222" t="s">
        <v>33</v>
      </c>
      <c r="AP3" s="218" t="s">
        <v>36</v>
      </c>
      <c r="AQ3" s="218" t="s">
        <v>115</v>
      </c>
      <c r="AR3" s="218" t="s">
        <v>37</v>
      </c>
      <c r="AS3" s="218" t="s">
        <v>149</v>
      </c>
      <c r="AT3" s="218" t="s">
        <v>231</v>
      </c>
      <c r="AU3" s="218" t="s">
        <v>232</v>
      </c>
      <c r="AV3" s="218" t="s">
        <v>40</v>
      </c>
      <c r="AW3" s="218" t="s">
        <v>150</v>
      </c>
      <c r="AX3" s="218" t="s">
        <v>45</v>
      </c>
      <c r="AY3" s="218" t="s">
        <v>41</v>
      </c>
      <c r="AZ3" s="218" t="s">
        <v>42</v>
      </c>
      <c r="BA3" s="218" t="s">
        <v>43</v>
      </c>
      <c r="BB3" s="225" t="s">
        <v>333</v>
      </c>
      <c r="BC3" s="218" t="s">
        <v>46</v>
      </c>
      <c r="BD3" s="226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84" customFormat="1" ht="25.15" customHeight="1">
      <c r="B4" s="184">
        <v>541.5</v>
      </c>
      <c r="C4" s="184">
        <f>B4*15%</f>
        <v>81.23</v>
      </c>
      <c r="D4" s="184">
        <f>B4*1%</f>
        <v>5.42</v>
      </c>
      <c r="E4" s="184">
        <f>B4*2%</f>
        <v>10.83</v>
      </c>
      <c r="F4" s="184">
        <f>B4*3%</f>
        <v>16.25</v>
      </c>
      <c r="G4" s="184">
        <v>1804.53</v>
      </c>
      <c r="H4" s="184">
        <v>68.33</v>
      </c>
      <c r="I4" s="184">
        <f>SUM(J4:Q4)</f>
        <v>433.15</v>
      </c>
      <c r="J4" s="184">
        <v>264.33</v>
      </c>
      <c r="K4" s="184">
        <v>153.82</v>
      </c>
      <c r="L4" s="184">
        <v>15</v>
      </c>
      <c r="U4" s="185">
        <f>IF(X4&gt;2800,2800*15%,X4*15%)</f>
        <v>264.68</v>
      </c>
      <c r="V4" s="185">
        <f>IF(X4&gt;2800,2800*1%,X4*1%)</f>
        <v>17.649999999999999</v>
      </c>
      <c r="W4" s="185">
        <f>IF(X4&gt;2800,2800*3%,X4*3%)</f>
        <v>52.94</v>
      </c>
      <c r="X4" s="184">
        <f>G4+H4+I4-B4</f>
        <v>1764.51</v>
      </c>
      <c r="Y4" s="184">
        <f>C4+D4+E4+F4+G4+H4+I4+U4+V4+W4</f>
        <v>2755.01</v>
      </c>
      <c r="Z4" s="184">
        <f>B4*15%</f>
        <v>81.23</v>
      </c>
      <c r="AA4" s="184">
        <f>B4*1%</f>
        <v>5.42</v>
      </c>
      <c r="AB4" s="184">
        <f>B4*2%</f>
        <v>10.83</v>
      </c>
      <c r="AC4" s="184">
        <f>B4*3%</f>
        <v>16.25</v>
      </c>
      <c r="AD4" s="184">
        <f>B4*10%</f>
        <v>54.15</v>
      </c>
      <c r="AE4" s="184">
        <f>B4*3%</f>
        <v>16.25</v>
      </c>
      <c r="AF4" s="184">
        <f>B4*1%</f>
        <v>5.42</v>
      </c>
      <c r="AG4" s="184">
        <f>IF(X4&gt;2800,2800*15%,X4*15%)</f>
        <v>264.68</v>
      </c>
      <c r="AH4" s="184">
        <f>IF(X4&gt;2800,2800*1%,X4*1%)</f>
        <v>17.649999999999999</v>
      </c>
      <c r="AI4" s="184">
        <f>IF(X4&gt;2800,2800*3%,X4*3%)</f>
        <v>52.94</v>
      </c>
      <c r="AJ4" s="184">
        <f>IF(X4&gt;2800,2800*10%,X4*10%)</f>
        <v>176.45</v>
      </c>
      <c r="AK4" s="184">
        <f>IF(X4&gt;2800,2800*1%,X4*1%)</f>
        <v>17.649999999999999</v>
      </c>
      <c r="AQ4" s="184">
        <v>9.33</v>
      </c>
      <c r="AR4" s="184">
        <v>12.95</v>
      </c>
      <c r="AX4" s="184">
        <v>25.09</v>
      </c>
      <c r="AZ4" s="184">
        <v>47.34</v>
      </c>
      <c r="BB4" s="186"/>
      <c r="BD4" s="187"/>
      <c r="BE4" s="184">
        <f>SUM(Z4:BD4)</f>
        <v>813.63</v>
      </c>
      <c r="BF4" s="184">
        <f>AVERAGE(Y4-BE4)</f>
        <v>1941.38</v>
      </c>
      <c r="BG4" s="184" t="s">
        <v>174</v>
      </c>
      <c r="BH4" s="188" t="s">
        <v>289</v>
      </c>
      <c r="BJ4" s="189" t="s">
        <v>354</v>
      </c>
      <c r="BL4" s="190" t="s">
        <v>421</v>
      </c>
    </row>
    <row r="5" spans="1:64" s="184" customFormat="1" ht="25.15" customHeight="1">
      <c r="B5" s="184">
        <v>566.89</v>
      </c>
      <c r="C5" s="184">
        <f t="shared" ref="C5:C9" si="0">B5*15%</f>
        <v>85.03</v>
      </c>
      <c r="D5" s="184">
        <f t="shared" ref="D5:D8" si="1">B5*1%</f>
        <v>5.67</v>
      </c>
      <c r="E5" s="184">
        <f t="shared" ref="E5:E9" si="2">B5*2%</f>
        <v>11.34</v>
      </c>
      <c r="F5" s="184">
        <f t="shared" ref="F5:F9" si="3">B5*3%</f>
        <v>17.010000000000002</v>
      </c>
      <c r="G5" s="184">
        <v>1775.96</v>
      </c>
      <c r="H5" s="184">
        <v>72.36</v>
      </c>
      <c r="I5" s="184">
        <f t="shared" ref="I5:I9" si="4">SUM(J5:Q5)</f>
        <v>452.76</v>
      </c>
      <c r="J5" s="184">
        <v>273.18</v>
      </c>
      <c r="K5" s="184">
        <v>164.58</v>
      </c>
      <c r="L5" s="184">
        <v>15</v>
      </c>
      <c r="U5" s="185">
        <f t="shared" ref="U5:U9" si="5">IF(X5&gt;2800,2800*15%,X5*15%)</f>
        <v>260.13</v>
      </c>
      <c r="V5" s="185">
        <f t="shared" ref="V5:V9" si="6">IF(X5&gt;2800,2800*1%,X5*1%)</f>
        <v>17.34</v>
      </c>
      <c r="W5" s="185">
        <f t="shared" ref="W5:W9" si="7">IF(X5&gt;2800,2800*3%,X5*3%)</f>
        <v>52.03</v>
      </c>
      <c r="X5" s="184">
        <f t="shared" ref="X5:X9" si="8">G5+H5+I5-B5</f>
        <v>1734.19</v>
      </c>
      <c r="Y5" s="184">
        <f t="shared" ref="Y5:Y9" si="9">C5+D5+E5+F5+G5+H5+I5+U5+V5+W5</f>
        <v>2749.63</v>
      </c>
      <c r="Z5" s="184">
        <f t="shared" ref="Z5:Z9" si="10">B5*15%</f>
        <v>85.03</v>
      </c>
      <c r="AA5" s="184">
        <f t="shared" ref="AA5:AA9" si="11">B5*1%</f>
        <v>5.67</v>
      </c>
      <c r="AB5" s="184">
        <f t="shared" ref="AB5:AB9" si="12">B5*2%</f>
        <v>11.34</v>
      </c>
      <c r="AC5" s="184">
        <f t="shared" ref="AC5:AC9" si="13">B5*3%</f>
        <v>17.010000000000002</v>
      </c>
      <c r="AD5" s="184">
        <f t="shared" ref="AD5:AD9" si="14">B5*10%</f>
        <v>56.69</v>
      </c>
      <c r="AE5" s="184">
        <f t="shared" ref="AE5:AE9" si="15">B5*3%</f>
        <v>17.010000000000002</v>
      </c>
      <c r="AF5" s="184">
        <f t="shared" ref="AF5:AF9" si="16">B5*1%</f>
        <v>5.67</v>
      </c>
      <c r="AG5" s="184">
        <f t="shared" ref="AG5:AG9" si="17">IF(X5&gt;2800,2800*15%,X5*15%)</f>
        <v>260.13</v>
      </c>
      <c r="AH5" s="184">
        <f t="shared" ref="AH5:AH9" si="18">IF(X5&gt;2800,2800*1%,X5*1%)</f>
        <v>17.34</v>
      </c>
      <c r="AI5" s="184">
        <f t="shared" ref="AI5:AI9" si="19">IF(X5&gt;2800,2800*3%,X5*3%)</f>
        <v>52.03</v>
      </c>
      <c r="AJ5" s="184">
        <f t="shared" ref="AJ5:AJ9" si="20">IF(X5&gt;2800,2800*10%,X5*10%)</f>
        <v>173.42</v>
      </c>
      <c r="AK5" s="184">
        <f t="shared" ref="AK5:AK9" si="21">IF(X5&gt;2800,2800*1%,X5*1%)</f>
        <v>17.34</v>
      </c>
      <c r="AL5" s="184">
        <v>9</v>
      </c>
      <c r="AQ5" s="184">
        <v>9.91</v>
      </c>
      <c r="AR5" s="184">
        <v>13.3</v>
      </c>
      <c r="BB5" s="186"/>
      <c r="BC5" s="184">
        <v>1</v>
      </c>
      <c r="BD5" s="187"/>
      <c r="BE5" s="184">
        <f t="shared" ref="BE5:BE9" si="22">SUM(Z5:BD5)</f>
        <v>751.89</v>
      </c>
      <c r="BF5" s="184">
        <f t="shared" ref="BF5:BF9" si="23">AVERAGE(Y5-BE5)</f>
        <v>1997.74</v>
      </c>
      <c r="BG5" s="184" t="s">
        <v>175</v>
      </c>
      <c r="BH5" s="188" t="s">
        <v>334</v>
      </c>
      <c r="BJ5" s="189" t="s">
        <v>355</v>
      </c>
      <c r="BL5" s="190" t="s">
        <v>421</v>
      </c>
    </row>
    <row r="6" spans="1:64" s="184" customFormat="1" ht="25.15" customHeight="1">
      <c r="B6" s="184">
        <v>940.25</v>
      </c>
      <c r="C6" s="184">
        <f t="shared" si="0"/>
        <v>141.04</v>
      </c>
      <c r="D6" s="184">
        <f t="shared" si="1"/>
        <v>9.4</v>
      </c>
      <c r="E6" s="184">
        <f t="shared" si="2"/>
        <v>18.809999999999999</v>
      </c>
      <c r="F6" s="184">
        <f t="shared" si="3"/>
        <v>28.21</v>
      </c>
      <c r="G6" s="184">
        <v>2595.6</v>
      </c>
      <c r="H6" s="184">
        <v>124.28</v>
      </c>
      <c r="I6" s="184">
        <f t="shared" si="4"/>
        <v>741.04</v>
      </c>
      <c r="J6" s="184">
        <v>531.11</v>
      </c>
      <c r="K6" s="184">
        <v>194.93</v>
      </c>
      <c r="L6" s="184">
        <v>15</v>
      </c>
      <c r="U6" s="185">
        <f t="shared" si="5"/>
        <v>378.1</v>
      </c>
      <c r="V6" s="185">
        <f t="shared" si="6"/>
        <v>25.21</v>
      </c>
      <c r="W6" s="185">
        <f t="shared" si="7"/>
        <v>75.62</v>
      </c>
      <c r="X6" s="184">
        <f t="shared" si="8"/>
        <v>2520.67</v>
      </c>
      <c r="Y6" s="184">
        <f t="shared" si="9"/>
        <v>4137.3100000000004</v>
      </c>
      <c r="Z6" s="184">
        <f t="shared" si="10"/>
        <v>141.04</v>
      </c>
      <c r="AA6" s="184">
        <f t="shared" si="11"/>
        <v>9.4</v>
      </c>
      <c r="AB6" s="184">
        <f t="shared" si="12"/>
        <v>18.809999999999999</v>
      </c>
      <c r="AC6" s="184">
        <f t="shared" si="13"/>
        <v>28.21</v>
      </c>
      <c r="AD6" s="184">
        <f t="shared" si="14"/>
        <v>94.03</v>
      </c>
      <c r="AE6" s="184">
        <f t="shared" si="15"/>
        <v>28.21</v>
      </c>
      <c r="AF6" s="184">
        <f t="shared" si="16"/>
        <v>9.4</v>
      </c>
      <c r="AG6" s="184">
        <f t="shared" si="17"/>
        <v>378.1</v>
      </c>
      <c r="AH6" s="184">
        <f t="shared" si="18"/>
        <v>25.21</v>
      </c>
      <c r="AI6" s="184">
        <f t="shared" si="19"/>
        <v>75.62</v>
      </c>
      <c r="AJ6" s="184">
        <f t="shared" si="20"/>
        <v>252.07</v>
      </c>
      <c r="AK6" s="184">
        <f t="shared" si="21"/>
        <v>25.21</v>
      </c>
      <c r="AQ6" s="184">
        <v>21.7</v>
      </c>
      <c r="AR6" s="184">
        <v>20.2</v>
      </c>
      <c r="BB6" s="186"/>
      <c r="BD6" s="187"/>
      <c r="BE6" s="184">
        <f t="shared" si="22"/>
        <v>1127.21</v>
      </c>
      <c r="BF6" s="184">
        <f t="shared" si="23"/>
        <v>3010.1</v>
      </c>
      <c r="BG6" s="184" t="s">
        <v>176</v>
      </c>
      <c r="BH6" s="188" t="s">
        <v>290</v>
      </c>
      <c r="BJ6" s="189" t="s">
        <v>356</v>
      </c>
      <c r="BL6" s="190" t="s">
        <v>427</v>
      </c>
    </row>
    <row r="7" spans="1:64" s="184" customFormat="1" ht="25.15" customHeight="1">
      <c r="B7" s="184">
        <v>326.35000000000002</v>
      </c>
      <c r="C7" s="184">
        <f t="shared" si="0"/>
        <v>48.95</v>
      </c>
      <c r="D7" s="184">
        <f t="shared" si="1"/>
        <v>3.26</v>
      </c>
      <c r="E7" s="184">
        <f t="shared" si="2"/>
        <v>6.53</v>
      </c>
      <c r="F7" s="184">
        <f t="shared" si="3"/>
        <v>9.7899999999999991</v>
      </c>
      <c r="G7" s="184">
        <v>1226.3</v>
      </c>
      <c r="H7" s="184">
        <v>31.38</v>
      </c>
      <c r="I7" s="184">
        <f t="shared" si="4"/>
        <v>420</v>
      </c>
      <c r="J7" s="184">
        <v>172.2</v>
      </c>
      <c r="K7" s="184">
        <v>73.8</v>
      </c>
      <c r="L7" s="184">
        <v>19.2</v>
      </c>
      <c r="N7" s="184">
        <v>14.4</v>
      </c>
      <c r="P7" s="184">
        <v>126</v>
      </c>
      <c r="Q7" s="184">
        <v>14.4</v>
      </c>
      <c r="U7" s="185">
        <f t="shared" si="5"/>
        <v>202.7</v>
      </c>
      <c r="V7" s="185">
        <f t="shared" si="6"/>
        <v>13.51</v>
      </c>
      <c r="W7" s="185">
        <f t="shared" si="7"/>
        <v>40.54</v>
      </c>
      <c r="X7" s="184">
        <f t="shared" si="8"/>
        <v>1351.33</v>
      </c>
      <c r="Y7" s="184">
        <f t="shared" si="9"/>
        <v>2002.96</v>
      </c>
      <c r="Z7" s="184">
        <f t="shared" si="10"/>
        <v>48.95</v>
      </c>
      <c r="AA7" s="184">
        <f t="shared" si="11"/>
        <v>3.26</v>
      </c>
      <c r="AB7" s="184">
        <f t="shared" si="12"/>
        <v>6.53</v>
      </c>
      <c r="AC7" s="184">
        <f t="shared" si="13"/>
        <v>9.7899999999999991</v>
      </c>
      <c r="AD7" s="184">
        <f t="shared" si="14"/>
        <v>32.64</v>
      </c>
      <c r="AE7" s="184">
        <f t="shared" si="15"/>
        <v>9.7899999999999991</v>
      </c>
      <c r="AF7" s="184">
        <f t="shared" si="16"/>
        <v>3.26</v>
      </c>
      <c r="AG7" s="184">
        <f t="shared" si="17"/>
        <v>202.7</v>
      </c>
      <c r="AH7" s="184">
        <f t="shared" si="18"/>
        <v>13.51</v>
      </c>
      <c r="AI7" s="184">
        <f t="shared" si="19"/>
        <v>40.54</v>
      </c>
      <c r="AJ7" s="184">
        <f t="shared" si="20"/>
        <v>135.13</v>
      </c>
      <c r="AK7" s="184">
        <f t="shared" si="21"/>
        <v>13.51</v>
      </c>
      <c r="AQ7" s="184">
        <v>4</v>
      </c>
      <c r="AR7" s="184">
        <v>9.85</v>
      </c>
      <c r="BB7" s="186"/>
      <c r="BD7" s="187"/>
      <c r="BE7" s="184">
        <f t="shared" si="22"/>
        <v>533.46</v>
      </c>
      <c r="BF7" s="184">
        <f t="shared" si="23"/>
        <v>1469.5</v>
      </c>
      <c r="BG7" s="184" t="s">
        <v>177</v>
      </c>
      <c r="BH7" s="188" t="s">
        <v>291</v>
      </c>
      <c r="BJ7" s="189" t="s">
        <v>357</v>
      </c>
      <c r="BL7" s="190" t="s">
        <v>422</v>
      </c>
    </row>
    <row r="8" spans="1:64" s="184" customFormat="1" ht="25.15" customHeight="1">
      <c r="B8" s="184">
        <v>558.5</v>
      </c>
      <c r="C8" s="184">
        <f t="shared" si="0"/>
        <v>83.78</v>
      </c>
      <c r="D8" s="184">
        <f t="shared" si="1"/>
        <v>5.59</v>
      </c>
      <c r="E8" s="184">
        <f t="shared" si="2"/>
        <v>11.17</v>
      </c>
      <c r="F8" s="184">
        <f t="shared" si="3"/>
        <v>16.760000000000002</v>
      </c>
      <c r="G8" s="184">
        <v>1755.07</v>
      </c>
      <c r="H8" s="184">
        <v>70.66</v>
      </c>
      <c r="I8" s="184">
        <f t="shared" si="4"/>
        <v>446.27</v>
      </c>
      <c r="J8" s="184">
        <v>266.55</v>
      </c>
      <c r="K8" s="184">
        <v>164.72</v>
      </c>
      <c r="L8" s="184">
        <v>15</v>
      </c>
      <c r="U8" s="185">
        <f t="shared" si="5"/>
        <v>257.02999999999997</v>
      </c>
      <c r="V8" s="185">
        <f t="shared" si="6"/>
        <v>17.14</v>
      </c>
      <c r="W8" s="185">
        <f t="shared" si="7"/>
        <v>51.41</v>
      </c>
      <c r="X8" s="184">
        <f t="shared" si="8"/>
        <v>1713.5</v>
      </c>
      <c r="Y8" s="184">
        <f t="shared" si="9"/>
        <v>2714.88</v>
      </c>
      <c r="Z8" s="184">
        <f t="shared" si="10"/>
        <v>83.78</v>
      </c>
      <c r="AA8" s="184">
        <f t="shared" si="11"/>
        <v>5.59</v>
      </c>
      <c r="AB8" s="184">
        <f t="shared" si="12"/>
        <v>11.17</v>
      </c>
      <c r="AC8" s="184">
        <f t="shared" si="13"/>
        <v>16.760000000000002</v>
      </c>
      <c r="AD8" s="184">
        <f t="shared" si="14"/>
        <v>55.85</v>
      </c>
      <c r="AE8" s="184">
        <f t="shared" si="15"/>
        <v>16.760000000000002</v>
      </c>
      <c r="AF8" s="184">
        <f t="shared" si="16"/>
        <v>5.59</v>
      </c>
      <c r="AG8" s="184">
        <f t="shared" si="17"/>
        <v>257.02999999999997</v>
      </c>
      <c r="AH8" s="184">
        <f t="shared" si="18"/>
        <v>17.14</v>
      </c>
      <c r="AI8" s="184">
        <f t="shared" si="19"/>
        <v>51.41</v>
      </c>
      <c r="AJ8" s="184">
        <f t="shared" si="20"/>
        <v>171.35</v>
      </c>
      <c r="AK8" s="184">
        <f t="shared" si="21"/>
        <v>17.14</v>
      </c>
      <c r="AQ8" s="184">
        <v>9.7100000000000009</v>
      </c>
      <c r="AR8" s="184">
        <v>13.15</v>
      </c>
      <c r="AY8" s="184">
        <v>2</v>
      </c>
      <c r="BB8" s="186"/>
      <c r="BD8" s="187"/>
      <c r="BE8" s="184">
        <f t="shared" si="22"/>
        <v>734.43</v>
      </c>
      <c r="BF8" s="184">
        <f t="shared" si="23"/>
        <v>1980.45</v>
      </c>
      <c r="BG8" s="184" t="s">
        <v>178</v>
      </c>
      <c r="BH8" s="188" t="s">
        <v>292</v>
      </c>
      <c r="BJ8" s="189" t="s">
        <v>358</v>
      </c>
      <c r="BL8" s="190" t="s">
        <v>423</v>
      </c>
    </row>
    <row r="9" spans="1:64" s="184" customFormat="1" ht="25.15" customHeight="1">
      <c r="B9" s="184">
        <v>545.04999999999995</v>
      </c>
      <c r="C9" s="184">
        <f t="shared" si="0"/>
        <v>81.760000000000005</v>
      </c>
      <c r="D9" s="184">
        <f>B9*1%</f>
        <v>5.45</v>
      </c>
      <c r="E9" s="184">
        <f t="shared" si="2"/>
        <v>10.9</v>
      </c>
      <c r="F9" s="184">
        <f t="shared" si="3"/>
        <v>16.350000000000001</v>
      </c>
      <c r="G9" s="184">
        <v>1724.62</v>
      </c>
      <c r="H9" s="184">
        <v>69.760000000000005</v>
      </c>
      <c r="I9" s="184">
        <f t="shared" si="4"/>
        <v>435.88</v>
      </c>
      <c r="J9" s="184">
        <v>264.45</v>
      </c>
      <c r="K9" s="184">
        <v>156.43</v>
      </c>
      <c r="L9" s="184">
        <v>15</v>
      </c>
      <c r="U9" s="185">
        <f t="shared" si="5"/>
        <v>252.78</v>
      </c>
      <c r="V9" s="185">
        <f t="shared" si="6"/>
        <v>16.850000000000001</v>
      </c>
      <c r="W9" s="185">
        <f t="shared" si="7"/>
        <v>50.56</v>
      </c>
      <c r="X9" s="184">
        <f t="shared" si="8"/>
        <v>1685.21</v>
      </c>
      <c r="Y9" s="184">
        <f t="shared" si="9"/>
        <v>2664.91</v>
      </c>
      <c r="Z9" s="184">
        <f t="shared" si="10"/>
        <v>81.760000000000005</v>
      </c>
      <c r="AA9" s="184">
        <f t="shared" si="11"/>
        <v>5.45</v>
      </c>
      <c r="AB9" s="184">
        <f t="shared" si="12"/>
        <v>10.9</v>
      </c>
      <c r="AC9" s="184">
        <f t="shared" si="13"/>
        <v>16.350000000000001</v>
      </c>
      <c r="AD9" s="184">
        <f t="shared" si="14"/>
        <v>54.51</v>
      </c>
      <c r="AE9" s="184">
        <f t="shared" si="15"/>
        <v>16.350000000000001</v>
      </c>
      <c r="AF9" s="184">
        <f t="shared" si="16"/>
        <v>5.45</v>
      </c>
      <c r="AG9" s="184">
        <f t="shared" si="17"/>
        <v>252.78</v>
      </c>
      <c r="AH9" s="184">
        <f t="shared" si="18"/>
        <v>16.850000000000001</v>
      </c>
      <c r="AI9" s="184">
        <f t="shared" si="19"/>
        <v>50.56</v>
      </c>
      <c r="AJ9" s="184">
        <f t="shared" si="20"/>
        <v>168.52</v>
      </c>
      <c r="AK9" s="184">
        <f t="shared" si="21"/>
        <v>16.850000000000001</v>
      </c>
      <c r="AL9" s="184">
        <v>32.020000000000003</v>
      </c>
      <c r="AQ9" s="184">
        <v>13.27</v>
      </c>
      <c r="AR9" s="184">
        <v>12.7</v>
      </c>
      <c r="BB9" s="186"/>
      <c r="BD9" s="187"/>
      <c r="BE9" s="184">
        <f t="shared" si="22"/>
        <v>754.32</v>
      </c>
      <c r="BF9" s="184">
        <f t="shared" si="23"/>
        <v>1910.59</v>
      </c>
      <c r="BG9" s="184" t="s">
        <v>179</v>
      </c>
      <c r="BH9" s="188" t="s">
        <v>292</v>
      </c>
      <c r="BJ9" s="189" t="s">
        <v>359</v>
      </c>
      <c r="BL9" s="190" t="s">
        <v>423</v>
      </c>
    </row>
    <row r="10" spans="1:64" s="191" customFormat="1" ht="25.15" customHeight="1">
      <c r="B10" s="191">
        <f>SUM(B4:B9)</f>
        <v>3478.54</v>
      </c>
      <c r="C10" s="191">
        <f t="shared" ref="C10:BF10" si="24">SUM(C4:C9)</f>
        <v>521.79</v>
      </c>
      <c r="D10" s="191">
        <f t="shared" si="24"/>
        <v>34.79</v>
      </c>
      <c r="E10" s="191">
        <f t="shared" si="24"/>
        <v>69.58</v>
      </c>
      <c r="F10" s="191">
        <f t="shared" si="24"/>
        <v>104.37</v>
      </c>
      <c r="G10" s="191">
        <f t="shared" si="24"/>
        <v>10882.08</v>
      </c>
      <c r="H10" s="191">
        <f t="shared" si="24"/>
        <v>436.77</v>
      </c>
      <c r="I10" s="191">
        <f t="shared" si="24"/>
        <v>2929.1</v>
      </c>
      <c r="J10" s="191">
        <f t="shared" si="24"/>
        <v>1771.82</v>
      </c>
      <c r="K10" s="191">
        <f t="shared" si="24"/>
        <v>908.28</v>
      </c>
      <c r="L10" s="191">
        <f t="shared" si="24"/>
        <v>94.2</v>
      </c>
      <c r="M10" s="191">
        <f t="shared" si="24"/>
        <v>0</v>
      </c>
      <c r="N10" s="191">
        <f t="shared" si="24"/>
        <v>14.4</v>
      </c>
      <c r="O10" s="191">
        <f t="shared" si="24"/>
        <v>0</v>
      </c>
      <c r="P10" s="191">
        <f t="shared" si="24"/>
        <v>126</v>
      </c>
      <c r="Q10" s="191">
        <f t="shared" si="24"/>
        <v>14.4</v>
      </c>
      <c r="R10" s="191">
        <f t="shared" si="24"/>
        <v>0</v>
      </c>
      <c r="S10" s="191">
        <f t="shared" si="24"/>
        <v>0</v>
      </c>
      <c r="T10" s="191">
        <f t="shared" si="24"/>
        <v>0</v>
      </c>
      <c r="U10" s="191">
        <f t="shared" si="24"/>
        <v>1615.42</v>
      </c>
      <c r="V10" s="191">
        <f t="shared" si="24"/>
        <v>107.7</v>
      </c>
      <c r="W10" s="191">
        <f t="shared" si="24"/>
        <v>323.10000000000002</v>
      </c>
      <c r="X10" s="191">
        <f t="shared" si="24"/>
        <v>10769.41</v>
      </c>
      <c r="Y10" s="191">
        <f t="shared" si="24"/>
        <v>17024.7</v>
      </c>
      <c r="Z10" s="191">
        <f t="shared" si="24"/>
        <v>521.79</v>
      </c>
      <c r="AA10" s="191">
        <f t="shared" si="24"/>
        <v>34.79</v>
      </c>
      <c r="AB10" s="191">
        <f t="shared" si="24"/>
        <v>69.58</v>
      </c>
      <c r="AC10" s="191">
        <f t="shared" si="24"/>
        <v>104.37</v>
      </c>
      <c r="AD10" s="191">
        <f t="shared" si="24"/>
        <v>347.87</v>
      </c>
      <c r="AE10" s="191">
        <f t="shared" si="24"/>
        <v>104.37</v>
      </c>
      <c r="AF10" s="191">
        <f t="shared" si="24"/>
        <v>34.79</v>
      </c>
      <c r="AG10" s="191">
        <f t="shared" si="24"/>
        <v>1615.42</v>
      </c>
      <c r="AH10" s="191">
        <f t="shared" si="24"/>
        <v>107.7</v>
      </c>
      <c r="AI10" s="191">
        <f t="shared" si="24"/>
        <v>323.10000000000002</v>
      </c>
      <c r="AJ10" s="191">
        <f t="shared" si="24"/>
        <v>1076.94</v>
      </c>
      <c r="AK10" s="191">
        <f t="shared" si="24"/>
        <v>107.7</v>
      </c>
      <c r="AL10" s="191">
        <f t="shared" si="24"/>
        <v>41.02</v>
      </c>
      <c r="AM10" s="191">
        <f t="shared" si="24"/>
        <v>0</v>
      </c>
      <c r="AN10" s="191">
        <f t="shared" si="24"/>
        <v>0</v>
      </c>
      <c r="AO10" s="191">
        <f t="shared" si="24"/>
        <v>0</v>
      </c>
      <c r="AP10" s="191">
        <f t="shared" si="24"/>
        <v>0</v>
      </c>
      <c r="AQ10" s="191">
        <f t="shared" si="24"/>
        <v>67.92</v>
      </c>
      <c r="AR10" s="191">
        <f t="shared" si="24"/>
        <v>82.15</v>
      </c>
      <c r="AS10" s="191">
        <f t="shared" si="24"/>
        <v>0</v>
      </c>
      <c r="AT10" s="191">
        <f t="shared" si="24"/>
        <v>0</v>
      </c>
      <c r="AU10" s="191">
        <f t="shared" si="24"/>
        <v>0</v>
      </c>
      <c r="AV10" s="191">
        <f t="shared" si="24"/>
        <v>0</v>
      </c>
      <c r="AW10" s="191">
        <f t="shared" si="24"/>
        <v>0</v>
      </c>
      <c r="AX10" s="191">
        <f t="shared" si="24"/>
        <v>25.09</v>
      </c>
      <c r="AY10" s="191">
        <f t="shared" si="24"/>
        <v>2</v>
      </c>
      <c r="AZ10" s="191">
        <f t="shared" si="24"/>
        <v>47.34</v>
      </c>
      <c r="BA10" s="191">
        <f t="shared" si="24"/>
        <v>0</v>
      </c>
      <c r="BB10" s="191">
        <f t="shared" si="24"/>
        <v>0</v>
      </c>
      <c r="BC10" s="191">
        <f t="shared" si="24"/>
        <v>1</v>
      </c>
      <c r="BD10" s="191">
        <f t="shared" si="24"/>
        <v>0</v>
      </c>
      <c r="BE10" s="191">
        <f t="shared" si="24"/>
        <v>4714.9399999999996</v>
      </c>
      <c r="BF10" s="191">
        <f t="shared" si="24"/>
        <v>12309.76</v>
      </c>
    </row>
  </sheetData>
  <mergeCells count="20">
    <mergeCell ref="BG1:BG3"/>
    <mergeCell ref="BF1:BF3"/>
    <mergeCell ref="B1:T1"/>
    <mergeCell ref="U1:X1"/>
    <mergeCell ref="Y1:Y3"/>
    <mergeCell ref="Z1:BD1"/>
    <mergeCell ref="BE1:BE3"/>
    <mergeCell ref="B2:F2"/>
    <mergeCell ref="G2:I2"/>
    <mergeCell ref="J2:T2"/>
    <mergeCell ref="U2:W2"/>
    <mergeCell ref="Z2:AF2"/>
    <mergeCell ref="AG2:AK2"/>
    <mergeCell ref="AL2:AR2"/>
    <mergeCell ref="AV2:BB2"/>
    <mergeCell ref="BH1:BH3"/>
    <mergeCell ref="BI1:BI3"/>
    <mergeCell ref="BJ1:BJ3"/>
    <mergeCell ref="BK1:BK3"/>
    <mergeCell ref="BL1:BL3"/>
  </mergeCells>
  <pageMargins left="0.70866141732283472" right="0.70866141732283472" top="0.74803149606299213" bottom="0.74803149606299213" header="0.31496062992125984" footer="0.31496062992125984"/>
  <pageSetup paperSize="9" scale="86" pageOrder="overThenDown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BL11"/>
  <sheetViews>
    <sheetView rightToLeft="1" topLeftCell="B1" workbookViewId="0">
      <selection activeCell="BE11" sqref="BE11:BF11"/>
    </sheetView>
  </sheetViews>
  <sheetFormatPr defaultRowHeight="15"/>
  <cols>
    <col min="1" max="1" width="4.140625" hidden="1" customWidth="1"/>
    <col min="2" max="12" width="9.140625" customWidth="1"/>
    <col min="13" max="13" width="6.7109375" customWidth="1"/>
    <col min="14" max="14" width="7.7109375" customWidth="1"/>
    <col min="15" max="20" width="6.7109375" customWidth="1"/>
    <col min="21" max="37" width="9.140625" customWidth="1"/>
    <col min="38" max="42" width="6.7109375" customWidth="1"/>
    <col min="43" max="44" width="9.140625" customWidth="1"/>
    <col min="45" max="47" width="6.7109375" customWidth="1"/>
    <col min="48" max="48" width="9.140625" customWidth="1"/>
    <col min="49" max="49" width="6.7109375" customWidth="1"/>
    <col min="50" max="50" width="9.140625" customWidth="1"/>
    <col min="51" max="56" width="6.7109375" customWidth="1"/>
    <col min="57" max="58" width="9.140625" customWidth="1"/>
    <col min="59" max="59" width="17.42578125" customWidth="1"/>
    <col min="60" max="60" width="26.85546875" customWidth="1"/>
  </cols>
  <sheetData>
    <row r="1" spans="1:64" s="4" customFormat="1" ht="18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404"/>
      <c r="V1" s="405"/>
      <c r="W1" s="405"/>
      <c r="X1" s="406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7.5" customHeight="1">
      <c r="A2" s="8"/>
      <c r="B2" s="354" t="s">
        <v>0</v>
      </c>
      <c r="C2" s="354"/>
      <c r="D2" s="354"/>
      <c r="E2" s="354"/>
      <c r="F2" s="354"/>
      <c r="G2" s="413" t="s">
        <v>6</v>
      </c>
      <c r="H2" s="414"/>
      <c r="I2" s="415"/>
      <c r="J2" s="407" t="s">
        <v>110</v>
      </c>
      <c r="K2" s="408"/>
      <c r="L2" s="408"/>
      <c r="M2" s="408"/>
      <c r="N2" s="408"/>
      <c r="O2" s="408"/>
      <c r="P2" s="408"/>
      <c r="Q2" s="408"/>
      <c r="R2" s="408"/>
      <c r="S2" s="408"/>
      <c r="T2" s="409"/>
      <c r="U2" s="413" t="s">
        <v>18</v>
      </c>
      <c r="V2" s="414"/>
      <c r="W2" s="415"/>
      <c r="X2" s="219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221"/>
      <c r="AT2" s="197"/>
      <c r="AU2" s="197"/>
      <c r="AV2" s="410" t="s">
        <v>39</v>
      </c>
      <c r="AW2" s="411"/>
      <c r="AX2" s="411"/>
      <c r="AY2" s="411"/>
      <c r="AZ2" s="411"/>
      <c r="BA2" s="411"/>
      <c r="BB2" s="412"/>
      <c r="BC2" s="221"/>
      <c r="BD2" s="111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1.75" customHeight="1">
      <c r="A3" s="221"/>
      <c r="B3" s="222" t="s">
        <v>1</v>
      </c>
      <c r="C3" s="218" t="s">
        <v>2</v>
      </c>
      <c r="D3" s="218" t="s">
        <v>3</v>
      </c>
      <c r="E3" s="218" t="s">
        <v>4</v>
      </c>
      <c r="F3" s="218" t="s">
        <v>5</v>
      </c>
      <c r="G3" s="218" t="s">
        <v>7</v>
      </c>
      <c r="H3" s="218" t="s">
        <v>109</v>
      </c>
      <c r="I3" s="218" t="s">
        <v>108</v>
      </c>
      <c r="J3" s="222" t="s">
        <v>8</v>
      </c>
      <c r="K3" s="222" t="s">
        <v>9</v>
      </c>
      <c r="L3" s="222" t="s">
        <v>10</v>
      </c>
      <c r="M3" s="218" t="s">
        <v>11</v>
      </c>
      <c r="N3" s="218" t="s">
        <v>12</v>
      </c>
      <c r="O3" s="218" t="s">
        <v>13</v>
      </c>
      <c r="P3" s="218" t="s">
        <v>180</v>
      </c>
      <c r="Q3" s="222" t="s">
        <v>14</v>
      </c>
      <c r="R3" s="218" t="s">
        <v>15</v>
      </c>
      <c r="S3" s="218" t="s">
        <v>16</v>
      </c>
      <c r="T3" s="218" t="s">
        <v>17</v>
      </c>
      <c r="U3" s="225" t="s">
        <v>19</v>
      </c>
      <c r="V3" s="218" t="s">
        <v>20</v>
      </c>
      <c r="W3" s="218" t="s">
        <v>21</v>
      </c>
      <c r="X3" s="219"/>
      <c r="Y3" s="353"/>
      <c r="Z3" s="218" t="s">
        <v>24</v>
      </c>
      <c r="AA3" s="218" t="s">
        <v>25</v>
      </c>
      <c r="AB3" s="218" t="s">
        <v>26</v>
      </c>
      <c r="AC3" s="218" t="s">
        <v>21</v>
      </c>
      <c r="AD3" s="218" t="s">
        <v>27</v>
      </c>
      <c r="AE3" s="218" t="s">
        <v>28</v>
      </c>
      <c r="AF3" s="218" t="s">
        <v>29</v>
      </c>
      <c r="AG3" s="218" t="s">
        <v>104</v>
      </c>
      <c r="AH3" s="218" t="s">
        <v>105</v>
      </c>
      <c r="AI3" s="218" t="s">
        <v>106</v>
      </c>
      <c r="AJ3" s="218" t="s">
        <v>107</v>
      </c>
      <c r="AK3" s="218" t="s">
        <v>3</v>
      </c>
      <c r="AL3" s="218" t="s">
        <v>31</v>
      </c>
      <c r="AM3" s="218" t="s">
        <v>116</v>
      </c>
      <c r="AN3" s="218" t="s">
        <v>32</v>
      </c>
      <c r="AO3" s="222" t="s">
        <v>33</v>
      </c>
      <c r="AP3" s="218" t="s">
        <v>36</v>
      </c>
      <c r="AQ3" s="218" t="s">
        <v>115</v>
      </c>
      <c r="AR3" s="218" t="s">
        <v>37</v>
      </c>
      <c r="AS3" s="218" t="s">
        <v>149</v>
      </c>
      <c r="AT3" s="218" t="s">
        <v>231</v>
      </c>
      <c r="AU3" s="218" t="s">
        <v>232</v>
      </c>
      <c r="AV3" s="218" t="s">
        <v>40</v>
      </c>
      <c r="AW3" s="218" t="s">
        <v>150</v>
      </c>
      <c r="AX3" s="218" t="s">
        <v>45</v>
      </c>
      <c r="AY3" s="218" t="s">
        <v>41</v>
      </c>
      <c r="AZ3" s="218" t="s">
        <v>42</v>
      </c>
      <c r="BA3" s="218" t="s">
        <v>43</v>
      </c>
      <c r="BB3" s="225" t="s">
        <v>333</v>
      </c>
      <c r="BC3" s="218" t="s">
        <v>46</v>
      </c>
      <c r="BD3" s="226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92" customFormat="1" ht="25.15" customHeight="1">
      <c r="B4" s="193">
        <v>453.32</v>
      </c>
      <c r="C4" s="190">
        <f>B4*15%</f>
        <v>68</v>
      </c>
      <c r="D4" s="190">
        <f>B4*1%</f>
        <v>4.53</v>
      </c>
      <c r="E4" s="190">
        <f>B4*2%</f>
        <v>9.07</v>
      </c>
      <c r="F4" s="190">
        <f>B4*3%</f>
        <v>13.6</v>
      </c>
      <c r="G4" s="193">
        <v>1554.72</v>
      </c>
      <c r="H4" s="193">
        <v>54.66</v>
      </c>
      <c r="I4" s="190">
        <f>SUM(J4:Q4)</f>
        <v>365.14</v>
      </c>
      <c r="J4" s="193">
        <v>223.68</v>
      </c>
      <c r="K4" s="193">
        <v>126.46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228.18</v>
      </c>
      <c r="V4" s="190">
        <f>IF(X4&gt;2800,2800*1%,X4*1%)</f>
        <v>15.21</v>
      </c>
      <c r="W4" s="190">
        <f>IF(X4&gt;2800,2800*3%,X4*3%)</f>
        <v>45.64</v>
      </c>
      <c r="X4" s="190">
        <f>G4+H4+I4-B4</f>
        <v>1521.2</v>
      </c>
      <c r="Y4" s="190">
        <f>C4+D4+E4+F4+G4+H4+I4+U4+V4+W4</f>
        <v>2358.75</v>
      </c>
      <c r="Z4" s="190">
        <f>B4*15%</f>
        <v>68</v>
      </c>
      <c r="AA4" s="190">
        <f>B4*1%</f>
        <v>4.53</v>
      </c>
      <c r="AB4" s="190">
        <f>B4*2%</f>
        <v>9.07</v>
      </c>
      <c r="AC4" s="190">
        <f>B4*3%</f>
        <v>13.6</v>
      </c>
      <c r="AD4" s="190">
        <f>B4*10%</f>
        <v>45.33</v>
      </c>
      <c r="AE4" s="190">
        <f>B4*3%</f>
        <v>13.6</v>
      </c>
      <c r="AF4" s="190">
        <f>B4*1%</f>
        <v>4.53</v>
      </c>
      <c r="AG4" s="190">
        <f>IF(X4&gt;2800,2800*15%,X4*15%)</f>
        <v>228.18</v>
      </c>
      <c r="AH4" s="190">
        <f>IF(X4&gt;2800,2800*1%,X4*1%)</f>
        <v>15.21</v>
      </c>
      <c r="AI4" s="190">
        <f>IF(X4&gt;2800,2800*3%,X4*3%)</f>
        <v>45.64</v>
      </c>
      <c r="AJ4" s="190">
        <f>IF(X4&gt;2800,2800*10%,X4*10%)</f>
        <v>152.12</v>
      </c>
      <c r="AK4" s="190">
        <f>IF(X4&gt;2800,2800*1%,X4*1%)</f>
        <v>15.21</v>
      </c>
      <c r="AL4" s="193"/>
      <c r="AM4" s="193"/>
      <c r="AN4" s="193"/>
      <c r="AO4" s="193"/>
      <c r="AP4" s="193"/>
      <c r="AQ4" s="193">
        <v>6.62</v>
      </c>
      <c r="AR4" s="193">
        <v>11.5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633.14</v>
      </c>
      <c r="BF4" s="190">
        <f>AVERAGE(Y4-BE4)</f>
        <v>1725.61</v>
      </c>
      <c r="BG4" s="192" t="s">
        <v>181</v>
      </c>
      <c r="BH4" s="192" t="s">
        <v>294</v>
      </c>
      <c r="BJ4" s="189" t="s">
        <v>360</v>
      </c>
      <c r="BL4" s="193" t="s">
        <v>434</v>
      </c>
    </row>
    <row r="5" spans="1:64" s="192" customFormat="1" ht="25.15" customHeight="1">
      <c r="B5" s="193">
        <v>282.95</v>
      </c>
      <c r="C5" s="190">
        <f t="shared" ref="C5:C10" si="0">B5*15%</f>
        <v>42.44</v>
      </c>
      <c r="D5" s="190">
        <f t="shared" ref="D5:D10" si="1">B5*1%</f>
        <v>2.83</v>
      </c>
      <c r="E5" s="190">
        <f t="shared" ref="E5:E10" si="2">B5*2%</f>
        <v>5.66</v>
      </c>
      <c r="F5" s="190">
        <f t="shared" ref="F5:F10" si="3">B5*3%</f>
        <v>8.49</v>
      </c>
      <c r="G5" s="193">
        <v>1058.54</v>
      </c>
      <c r="H5" s="193">
        <v>4.7</v>
      </c>
      <c r="I5" s="190">
        <f t="shared" ref="I5:I9" si="4">SUM(J5:Q5)</f>
        <v>224.5</v>
      </c>
      <c r="J5" s="193">
        <v>145.94999999999999</v>
      </c>
      <c r="K5" s="193">
        <v>68.55</v>
      </c>
      <c r="L5" s="193">
        <v>10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10" si="5">IF(X5&gt;2800,2800*15%,X5*15%)</f>
        <v>150.72</v>
      </c>
      <c r="V5" s="190">
        <f t="shared" ref="V5:V10" si="6">IF(X5&gt;2800,2800*1%,X5*1%)</f>
        <v>10.050000000000001</v>
      </c>
      <c r="W5" s="190">
        <f t="shared" ref="W5:W10" si="7">IF(X5&gt;2800,2800*3%,X5*3%)</f>
        <v>30.14</v>
      </c>
      <c r="X5" s="190">
        <f t="shared" ref="X5:X10" si="8">G5+H5+I5-B5</f>
        <v>1004.79</v>
      </c>
      <c r="Y5" s="190">
        <f t="shared" ref="Y5:Y10" si="9">C5+D5+E5+F5+G5+H5+I5+U5+V5+W5</f>
        <v>1538.07</v>
      </c>
      <c r="Z5" s="190">
        <f t="shared" ref="Z5:Z10" si="10">B5*15%</f>
        <v>42.44</v>
      </c>
      <c r="AA5" s="190">
        <f t="shared" ref="AA5:AA10" si="11">B5*1%</f>
        <v>2.83</v>
      </c>
      <c r="AB5" s="190">
        <f t="shared" ref="AB5:AB10" si="12">B5*2%</f>
        <v>5.66</v>
      </c>
      <c r="AC5" s="190">
        <f t="shared" ref="AC5:AC10" si="13">B5*3%</f>
        <v>8.49</v>
      </c>
      <c r="AD5" s="190">
        <f t="shared" ref="AD5:AD10" si="14">B5*10%</f>
        <v>28.3</v>
      </c>
      <c r="AE5" s="190">
        <f t="shared" ref="AE5:AE10" si="15">B5*3%</f>
        <v>8.49</v>
      </c>
      <c r="AF5" s="190">
        <f t="shared" ref="AF5:AF10" si="16">B5*1%</f>
        <v>2.83</v>
      </c>
      <c r="AG5" s="190">
        <f t="shared" ref="AG5:AG10" si="17">IF(X5&gt;2800,2800*15%,X5*15%)</f>
        <v>150.72</v>
      </c>
      <c r="AH5" s="190">
        <f t="shared" ref="AH5:AH10" si="18">IF(X5&gt;2800,2800*1%,X5*1%)</f>
        <v>10.050000000000001</v>
      </c>
      <c r="AI5" s="190">
        <f t="shared" ref="AI5:AI10" si="19">IF(X5&gt;2800,2800*3%,X5*3%)</f>
        <v>30.14</v>
      </c>
      <c r="AJ5" s="190">
        <f t="shared" ref="AJ5:AJ10" si="20">IF(X5&gt;2800,2800*10%,X5*10%)</f>
        <v>100.48</v>
      </c>
      <c r="AK5" s="190">
        <f t="shared" ref="AK5:AK10" si="21">IF(X5&gt;2800,2800*1%,X5*1%)</f>
        <v>10.050000000000001</v>
      </c>
      <c r="AL5" s="193"/>
      <c r="AM5" s="193"/>
      <c r="AN5" s="193"/>
      <c r="AO5" s="193"/>
      <c r="AP5" s="193"/>
      <c r="AQ5" s="193"/>
      <c r="AR5" s="193">
        <v>7.6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10" si="22">SUM(Z5:BD5)</f>
        <v>408.08</v>
      </c>
      <c r="BF5" s="190">
        <f t="shared" ref="BF5:BF10" si="23">AVERAGE(Y5-BE5)</f>
        <v>1129.99</v>
      </c>
      <c r="BG5" s="192" t="s">
        <v>182</v>
      </c>
      <c r="BH5" s="192" t="s">
        <v>295</v>
      </c>
      <c r="BJ5" s="189" t="s">
        <v>361</v>
      </c>
      <c r="BL5" s="193" t="s">
        <v>435</v>
      </c>
    </row>
    <row r="6" spans="1:64" s="192" customFormat="1" ht="25.15" customHeight="1">
      <c r="B6" s="193">
        <v>322.45999999999998</v>
      </c>
      <c r="C6" s="190">
        <f t="shared" si="0"/>
        <v>48.37</v>
      </c>
      <c r="D6" s="190">
        <f t="shared" si="1"/>
        <v>3.22</v>
      </c>
      <c r="E6" s="190">
        <f t="shared" si="2"/>
        <v>6.45</v>
      </c>
      <c r="F6" s="190">
        <f t="shared" si="3"/>
        <v>9.67</v>
      </c>
      <c r="G6" s="193">
        <v>1244.55</v>
      </c>
      <c r="H6" s="193">
        <v>10.19</v>
      </c>
      <c r="I6" s="190">
        <f t="shared" si="4"/>
        <v>266.60000000000002</v>
      </c>
      <c r="J6" s="193">
        <v>172.2</v>
      </c>
      <c r="K6" s="193">
        <v>60.8</v>
      </c>
      <c r="L6" s="193">
        <v>19.2</v>
      </c>
      <c r="M6" s="193"/>
      <c r="N6" s="193">
        <v>14.4</v>
      </c>
      <c r="O6" s="193"/>
      <c r="P6" s="193"/>
      <c r="Q6" s="193"/>
      <c r="R6" s="193"/>
      <c r="S6" s="193"/>
      <c r="T6" s="193"/>
      <c r="U6" s="190">
        <f t="shared" si="5"/>
        <v>179.83</v>
      </c>
      <c r="V6" s="190">
        <f t="shared" si="6"/>
        <v>11.99</v>
      </c>
      <c r="W6" s="190">
        <f t="shared" si="7"/>
        <v>35.97</v>
      </c>
      <c r="X6" s="190">
        <f t="shared" si="8"/>
        <v>1198.8800000000001</v>
      </c>
      <c r="Y6" s="190">
        <f t="shared" si="9"/>
        <v>1816.84</v>
      </c>
      <c r="Z6" s="190">
        <f t="shared" si="10"/>
        <v>48.37</v>
      </c>
      <c r="AA6" s="190">
        <f t="shared" si="11"/>
        <v>3.22</v>
      </c>
      <c r="AB6" s="190">
        <f t="shared" si="12"/>
        <v>6.45</v>
      </c>
      <c r="AC6" s="190">
        <f t="shared" si="13"/>
        <v>9.67</v>
      </c>
      <c r="AD6" s="190">
        <f t="shared" si="14"/>
        <v>32.25</v>
      </c>
      <c r="AE6" s="190">
        <f t="shared" si="15"/>
        <v>9.67</v>
      </c>
      <c r="AF6" s="190">
        <f t="shared" si="16"/>
        <v>3.22</v>
      </c>
      <c r="AG6" s="190">
        <f t="shared" si="17"/>
        <v>179.83</v>
      </c>
      <c r="AH6" s="190">
        <f t="shared" si="18"/>
        <v>11.99</v>
      </c>
      <c r="AI6" s="190">
        <f t="shared" si="19"/>
        <v>35.97</v>
      </c>
      <c r="AJ6" s="190">
        <f t="shared" si="20"/>
        <v>119.89</v>
      </c>
      <c r="AK6" s="190">
        <f t="shared" si="21"/>
        <v>11.99</v>
      </c>
      <c r="AL6" s="193"/>
      <c r="AM6" s="193"/>
      <c r="AN6" s="193"/>
      <c r="AO6" s="193"/>
      <c r="AP6" s="193"/>
      <c r="AQ6" s="193">
        <v>1</v>
      </c>
      <c r="AR6" s="193">
        <v>9.0500000000000007</v>
      </c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0">
        <f t="shared" si="22"/>
        <v>482.57</v>
      </c>
      <c r="BF6" s="190">
        <f t="shared" si="23"/>
        <v>1334.27</v>
      </c>
      <c r="BG6" s="192" t="s">
        <v>183</v>
      </c>
      <c r="BH6" s="192" t="s">
        <v>296</v>
      </c>
      <c r="BL6" s="193" t="s">
        <v>436</v>
      </c>
    </row>
    <row r="7" spans="1:64" s="192" customFormat="1" ht="25.15" customHeight="1">
      <c r="B7" s="193">
        <v>714.48</v>
      </c>
      <c r="C7" s="190">
        <f t="shared" si="0"/>
        <v>107.17</v>
      </c>
      <c r="D7" s="190">
        <f t="shared" si="1"/>
        <v>7.14</v>
      </c>
      <c r="E7" s="190">
        <f t="shared" si="2"/>
        <v>14.29</v>
      </c>
      <c r="F7" s="190">
        <f t="shared" si="3"/>
        <v>21.43</v>
      </c>
      <c r="G7" s="193">
        <v>2078.42</v>
      </c>
      <c r="H7" s="193">
        <v>92.02</v>
      </c>
      <c r="I7" s="190">
        <f t="shared" si="4"/>
        <v>566.71</v>
      </c>
      <c r="J7" s="193">
        <v>390.02</v>
      </c>
      <c r="K7" s="193">
        <v>161.69</v>
      </c>
      <c r="L7" s="193">
        <v>15</v>
      </c>
      <c r="M7" s="193"/>
      <c r="N7" s="193"/>
      <c r="O7" s="193"/>
      <c r="P7" s="193"/>
      <c r="Q7" s="193"/>
      <c r="R7" s="193"/>
      <c r="S7" s="193"/>
      <c r="T7" s="193"/>
      <c r="U7" s="190">
        <f t="shared" si="5"/>
        <v>303.39999999999998</v>
      </c>
      <c r="V7" s="190">
        <f t="shared" si="6"/>
        <v>20.23</v>
      </c>
      <c r="W7" s="190">
        <f t="shared" si="7"/>
        <v>60.68</v>
      </c>
      <c r="X7" s="190">
        <f t="shared" si="8"/>
        <v>2022.67</v>
      </c>
      <c r="Y7" s="190">
        <f t="shared" si="9"/>
        <v>3271.49</v>
      </c>
      <c r="Z7" s="190">
        <f t="shared" si="10"/>
        <v>107.17</v>
      </c>
      <c r="AA7" s="190">
        <f t="shared" si="11"/>
        <v>7.14</v>
      </c>
      <c r="AB7" s="190">
        <f t="shared" si="12"/>
        <v>14.29</v>
      </c>
      <c r="AC7" s="190">
        <f t="shared" si="13"/>
        <v>21.43</v>
      </c>
      <c r="AD7" s="190">
        <f t="shared" si="14"/>
        <v>71.45</v>
      </c>
      <c r="AE7" s="190">
        <f t="shared" si="15"/>
        <v>21.43</v>
      </c>
      <c r="AF7" s="190">
        <f t="shared" si="16"/>
        <v>7.14</v>
      </c>
      <c r="AG7" s="190">
        <f t="shared" si="17"/>
        <v>303.39999999999998</v>
      </c>
      <c r="AH7" s="190">
        <f t="shared" si="18"/>
        <v>20.23</v>
      </c>
      <c r="AI7" s="190">
        <f t="shared" si="19"/>
        <v>60.68</v>
      </c>
      <c r="AJ7" s="190">
        <f t="shared" si="20"/>
        <v>202.27</v>
      </c>
      <c r="AK7" s="190">
        <f t="shared" si="21"/>
        <v>20.23</v>
      </c>
      <c r="AL7" s="193"/>
      <c r="AM7" s="193"/>
      <c r="AN7" s="193"/>
      <c r="AO7" s="193"/>
      <c r="AP7" s="193"/>
      <c r="AQ7" s="193">
        <v>14</v>
      </c>
      <c r="AR7" s="193">
        <v>15.9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886.76</v>
      </c>
      <c r="BF7" s="190">
        <f t="shared" si="23"/>
        <v>2384.73</v>
      </c>
      <c r="BG7" s="192" t="s">
        <v>184</v>
      </c>
      <c r="BH7" s="192" t="s">
        <v>297</v>
      </c>
      <c r="BJ7" s="189" t="s">
        <v>362</v>
      </c>
      <c r="BL7" s="193" t="s">
        <v>351</v>
      </c>
    </row>
    <row r="8" spans="1:64" s="192" customFormat="1" ht="25.15" customHeight="1">
      <c r="B8" s="193">
        <v>457.12</v>
      </c>
      <c r="C8" s="190">
        <f t="shared" si="0"/>
        <v>68.569999999999993</v>
      </c>
      <c r="D8" s="190">
        <f t="shared" si="1"/>
        <v>4.57</v>
      </c>
      <c r="E8" s="190">
        <f t="shared" si="2"/>
        <v>9.14</v>
      </c>
      <c r="F8" s="190">
        <f t="shared" si="3"/>
        <v>13.71</v>
      </c>
      <c r="G8" s="193">
        <v>1640.2</v>
      </c>
      <c r="H8" s="193">
        <v>56.5</v>
      </c>
      <c r="I8" s="190">
        <f t="shared" si="4"/>
        <v>365.99</v>
      </c>
      <c r="J8" s="193">
        <v>258.33999999999997</v>
      </c>
      <c r="K8" s="193">
        <v>92.65</v>
      </c>
      <c r="L8" s="193">
        <v>15</v>
      </c>
      <c r="M8" s="193"/>
      <c r="N8" s="193"/>
      <c r="O8" s="193"/>
      <c r="P8" s="193"/>
      <c r="Q8" s="193"/>
      <c r="R8" s="193"/>
      <c r="S8" s="193"/>
      <c r="T8" s="193"/>
      <c r="U8" s="190">
        <f t="shared" si="5"/>
        <v>240.84</v>
      </c>
      <c r="V8" s="190">
        <f t="shared" si="6"/>
        <v>16.059999999999999</v>
      </c>
      <c r="W8" s="190">
        <f t="shared" si="7"/>
        <v>48.17</v>
      </c>
      <c r="X8" s="190">
        <f t="shared" si="8"/>
        <v>1605.57</v>
      </c>
      <c r="Y8" s="190">
        <f t="shared" si="9"/>
        <v>2463.75</v>
      </c>
      <c r="Z8" s="190">
        <f t="shared" si="10"/>
        <v>68.569999999999993</v>
      </c>
      <c r="AA8" s="190">
        <f t="shared" si="11"/>
        <v>4.57</v>
      </c>
      <c r="AB8" s="190">
        <f t="shared" si="12"/>
        <v>9.14</v>
      </c>
      <c r="AC8" s="190">
        <f t="shared" si="13"/>
        <v>13.71</v>
      </c>
      <c r="AD8" s="190">
        <f t="shared" si="14"/>
        <v>45.71</v>
      </c>
      <c r="AE8" s="190">
        <f t="shared" si="15"/>
        <v>13.71</v>
      </c>
      <c r="AF8" s="190">
        <f t="shared" si="16"/>
        <v>4.57</v>
      </c>
      <c r="AG8" s="190">
        <f t="shared" si="17"/>
        <v>240.84</v>
      </c>
      <c r="AH8" s="190">
        <f t="shared" si="18"/>
        <v>16.059999999999999</v>
      </c>
      <c r="AI8" s="190">
        <f t="shared" si="19"/>
        <v>48.17</v>
      </c>
      <c r="AJ8" s="190">
        <f t="shared" si="20"/>
        <v>160.56</v>
      </c>
      <c r="AK8" s="190">
        <f t="shared" si="21"/>
        <v>16.059999999999999</v>
      </c>
      <c r="AL8" s="193"/>
      <c r="AM8" s="193"/>
      <c r="AN8" s="193"/>
      <c r="AO8" s="193"/>
      <c r="AP8" s="193"/>
      <c r="AQ8" s="193">
        <v>7.4</v>
      </c>
      <c r="AR8" s="193">
        <v>12</v>
      </c>
      <c r="AS8" s="193"/>
      <c r="AT8" s="193"/>
      <c r="AU8" s="193"/>
      <c r="AV8" s="193"/>
      <c r="AW8" s="193"/>
      <c r="AX8" s="193">
        <v>21.17</v>
      </c>
      <c r="AY8" s="193"/>
      <c r="AZ8" s="193"/>
      <c r="BA8" s="193"/>
      <c r="BB8" s="193"/>
      <c r="BC8" s="193"/>
      <c r="BD8" s="193"/>
      <c r="BE8" s="190">
        <f t="shared" si="22"/>
        <v>682.24</v>
      </c>
      <c r="BF8" s="190">
        <f t="shared" si="23"/>
        <v>1781.51</v>
      </c>
      <c r="BG8" s="192" t="s">
        <v>185</v>
      </c>
      <c r="BH8" s="192" t="s">
        <v>298</v>
      </c>
      <c r="BL8" s="193" t="s">
        <v>351</v>
      </c>
    </row>
    <row r="9" spans="1:64" s="192" customFormat="1" ht="25.15" customHeight="1">
      <c r="B9" s="193">
        <v>454.59</v>
      </c>
      <c r="C9" s="190">
        <f t="shared" si="0"/>
        <v>68.19</v>
      </c>
      <c r="D9" s="190">
        <f t="shared" si="1"/>
        <v>4.55</v>
      </c>
      <c r="E9" s="190">
        <f t="shared" si="2"/>
        <v>9.09</v>
      </c>
      <c r="F9" s="190">
        <f t="shared" si="3"/>
        <v>13.64</v>
      </c>
      <c r="G9" s="193">
        <v>1556.26</v>
      </c>
      <c r="H9" s="193">
        <v>54.56</v>
      </c>
      <c r="I9" s="190">
        <f t="shared" si="4"/>
        <v>364.04</v>
      </c>
      <c r="J9" s="193">
        <v>222.51</v>
      </c>
      <c r="K9" s="193">
        <v>126.53</v>
      </c>
      <c r="L9" s="193">
        <v>15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228.04</v>
      </c>
      <c r="V9" s="190">
        <f t="shared" si="6"/>
        <v>15.2</v>
      </c>
      <c r="W9" s="190">
        <f t="shared" si="7"/>
        <v>45.61</v>
      </c>
      <c r="X9" s="190">
        <f t="shared" si="8"/>
        <v>1520.27</v>
      </c>
      <c r="Y9" s="190">
        <f t="shared" si="9"/>
        <v>2359.1799999999998</v>
      </c>
      <c r="Z9" s="190">
        <f t="shared" si="10"/>
        <v>68.19</v>
      </c>
      <c r="AA9" s="190">
        <f t="shared" si="11"/>
        <v>4.55</v>
      </c>
      <c r="AB9" s="190">
        <f t="shared" si="12"/>
        <v>9.09</v>
      </c>
      <c r="AC9" s="190">
        <f t="shared" si="13"/>
        <v>13.64</v>
      </c>
      <c r="AD9" s="190">
        <f t="shared" si="14"/>
        <v>45.46</v>
      </c>
      <c r="AE9" s="190">
        <f t="shared" si="15"/>
        <v>13.64</v>
      </c>
      <c r="AF9" s="190">
        <f t="shared" si="16"/>
        <v>4.55</v>
      </c>
      <c r="AG9" s="190">
        <f t="shared" si="17"/>
        <v>228.04</v>
      </c>
      <c r="AH9" s="190">
        <f t="shared" si="18"/>
        <v>15.2</v>
      </c>
      <c r="AI9" s="190">
        <f t="shared" si="19"/>
        <v>45.61</v>
      </c>
      <c r="AJ9" s="190">
        <f t="shared" si="20"/>
        <v>152.03</v>
      </c>
      <c r="AK9" s="190">
        <f t="shared" si="21"/>
        <v>15.2</v>
      </c>
      <c r="AL9" s="193"/>
      <c r="AM9" s="193"/>
      <c r="AN9" s="193"/>
      <c r="AO9" s="193"/>
      <c r="AP9" s="193"/>
      <c r="AQ9" s="193">
        <v>6.53</v>
      </c>
      <c r="AR9" s="193">
        <v>11.45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2"/>
        <v>633.17999999999995</v>
      </c>
      <c r="BF9" s="190">
        <f t="shared" si="23"/>
        <v>1726</v>
      </c>
      <c r="BG9" s="192" t="s">
        <v>186</v>
      </c>
      <c r="BH9" s="192" t="s">
        <v>299</v>
      </c>
      <c r="BL9" s="193" t="s">
        <v>423</v>
      </c>
    </row>
    <row r="10" spans="1:64" s="192" customFormat="1" ht="25.15" customHeight="1">
      <c r="B10" s="193">
        <v>658.48</v>
      </c>
      <c r="C10" s="190">
        <f t="shared" si="0"/>
        <v>98.77</v>
      </c>
      <c r="D10" s="190">
        <f t="shared" si="1"/>
        <v>6.58</v>
      </c>
      <c r="E10" s="190">
        <f t="shared" si="2"/>
        <v>13.17</v>
      </c>
      <c r="F10" s="190">
        <f t="shared" si="3"/>
        <v>19.75</v>
      </c>
      <c r="G10" s="193">
        <v>2001.98</v>
      </c>
      <c r="H10" s="193">
        <v>84.96</v>
      </c>
      <c r="I10" s="190">
        <f>SUM(J10:Q10)</f>
        <v>557.74</v>
      </c>
      <c r="J10" s="193">
        <v>315.66000000000003</v>
      </c>
      <c r="K10" s="193">
        <v>193.08</v>
      </c>
      <c r="L10" s="193">
        <v>28</v>
      </c>
      <c r="M10" s="193"/>
      <c r="N10" s="193">
        <v>21</v>
      </c>
      <c r="O10" s="193"/>
      <c r="P10" s="193"/>
      <c r="Q10" s="193"/>
      <c r="R10" s="193"/>
      <c r="S10" s="193"/>
      <c r="T10" s="193"/>
      <c r="U10" s="190">
        <f t="shared" si="5"/>
        <v>297.93</v>
      </c>
      <c r="V10" s="190">
        <f t="shared" si="6"/>
        <v>19.86</v>
      </c>
      <c r="W10" s="190">
        <f t="shared" si="7"/>
        <v>59.59</v>
      </c>
      <c r="X10" s="190">
        <f t="shared" si="8"/>
        <v>1986.2</v>
      </c>
      <c r="Y10" s="190">
        <f t="shared" si="9"/>
        <v>3160.33</v>
      </c>
      <c r="Z10" s="190">
        <f t="shared" si="10"/>
        <v>98.77</v>
      </c>
      <c r="AA10" s="190">
        <f t="shared" si="11"/>
        <v>6.58</v>
      </c>
      <c r="AB10" s="190">
        <f t="shared" si="12"/>
        <v>13.17</v>
      </c>
      <c r="AC10" s="190">
        <f t="shared" si="13"/>
        <v>19.75</v>
      </c>
      <c r="AD10" s="190">
        <f t="shared" si="14"/>
        <v>65.849999999999994</v>
      </c>
      <c r="AE10" s="190">
        <f t="shared" si="15"/>
        <v>19.75</v>
      </c>
      <c r="AF10" s="190">
        <f t="shared" si="16"/>
        <v>6.58</v>
      </c>
      <c r="AG10" s="190">
        <f t="shared" si="17"/>
        <v>297.93</v>
      </c>
      <c r="AH10" s="190">
        <f t="shared" si="18"/>
        <v>19.86</v>
      </c>
      <c r="AI10" s="190">
        <f t="shared" si="19"/>
        <v>59.59</v>
      </c>
      <c r="AJ10" s="190">
        <f t="shared" si="20"/>
        <v>198.62</v>
      </c>
      <c r="AK10" s="190">
        <f t="shared" si="21"/>
        <v>19.86</v>
      </c>
      <c r="AL10" s="193">
        <v>14.8</v>
      </c>
      <c r="AM10" s="193"/>
      <c r="AN10" s="193"/>
      <c r="AO10" s="193"/>
      <c r="AP10" s="193"/>
      <c r="AQ10" s="193">
        <v>13.55</v>
      </c>
      <c r="AR10" s="193">
        <v>15.25</v>
      </c>
      <c r="AS10" s="193"/>
      <c r="AT10" s="193"/>
      <c r="AU10" s="193"/>
      <c r="AV10" s="193">
        <v>7.1</v>
      </c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2"/>
        <v>877.01</v>
      </c>
      <c r="BF10" s="190">
        <f t="shared" si="23"/>
        <v>2283.3200000000002</v>
      </c>
      <c r="BG10" s="192" t="s">
        <v>208</v>
      </c>
      <c r="BH10" s="192" t="s">
        <v>297</v>
      </c>
      <c r="BL10" s="193" t="s">
        <v>428</v>
      </c>
    </row>
    <row r="11" spans="1:64" s="194" customFormat="1" ht="25.15" customHeight="1">
      <c r="B11" s="195">
        <f>SUM(B4:B10)</f>
        <v>3343.4</v>
      </c>
      <c r="C11" s="195">
        <f t="shared" ref="C11:BF11" si="24">SUM(C4:C10)</f>
        <v>501.51</v>
      </c>
      <c r="D11" s="195">
        <f t="shared" si="24"/>
        <v>33.42</v>
      </c>
      <c r="E11" s="195">
        <f t="shared" si="24"/>
        <v>66.87</v>
      </c>
      <c r="F11" s="195">
        <f t="shared" si="24"/>
        <v>100.29</v>
      </c>
      <c r="G11" s="195">
        <f t="shared" si="24"/>
        <v>11134.67</v>
      </c>
      <c r="H11" s="195">
        <f t="shared" si="24"/>
        <v>357.59</v>
      </c>
      <c r="I11" s="195">
        <f t="shared" si="24"/>
        <v>2710.72</v>
      </c>
      <c r="J11" s="195">
        <f t="shared" si="24"/>
        <v>1728.36</v>
      </c>
      <c r="K11" s="195">
        <f t="shared" si="24"/>
        <v>829.76</v>
      </c>
      <c r="L11" s="195">
        <f t="shared" si="24"/>
        <v>117.2</v>
      </c>
      <c r="M11" s="195">
        <f t="shared" si="24"/>
        <v>0</v>
      </c>
      <c r="N11" s="195">
        <f t="shared" si="24"/>
        <v>35.4</v>
      </c>
      <c r="O11" s="195">
        <f t="shared" si="24"/>
        <v>0</v>
      </c>
      <c r="P11" s="195">
        <f t="shared" si="24"/>
        <v>0</v>
      </c>
      <c r="Q11" s="195">
        <f t="shared" si="24"/>
        <v>0</v>
      </c>
      <c r="R11" s="195">
        <f t="shared" si="24"/>
        <v>0</v>
      </c>
      <c r="S11" s="195">
        <f t="shared" si="24"/>
        <v>0</v>
      </c>
      <c r="T11" s="195">
        <f t="shared" si="24"/>
        <v>0</v>
      </c>
      <c r="U11" s="195">
        <f t="shared" si="24"/>
        <v>1628.94</v>
      </c>
      <c r="V11" s="195">
        <f t="shared" si="24"/>
        <v>108.6</v>
      </c>
      <c r="W11" s="195">
        <f t="shared" si="24"/>
        <v>325.8</v>
      </c>
      <c r="X11" s="195">
        <f t="shared" si="24"/>
        <v>10859.58</v>
      </c>
      <c r="Y11" s="195">
        <f t="shared" si="24"/>
        <v>16968.41</v>
      </c>
      <c r="Z11" s="195">
        <f t="shared" si="24"/>
        <v>501.51</v>
      </c>
      <c r="AA11" s="195">
        <f t="shared" si="24"/>
        <v>33.42</v>
      </c>
      <c r="AB11" s="195">
        <f t="shared" si="24"/>
        <v>66.87</v>
      </c>
      <c r="AC11" s="195">
        <f t="shared" si="24"/>
        <v>100.29</v>
      </c>
      <c r="AD11" s="195">
        <f t="shared" si="24"/>
        <v>334.35</v>
      </c>
      <c r="AE11" s="195">
        <f t="shared" si="24"/>
        <v>100.29</v>
      </c>
      <c r="AF11" s="195">
        <f t="shared" si="24"/>
        <v>33.42</v>
      </c>
      <c r="AG11" s="195">
        <f t="shared" si="24"/>
        <v>1628.94</v>
      </c>
      <c r="AH11" s="195">
        <f t="shared" si="24"/>
        <v>108.6</v>
      </c>
      <c r="AI11" s="195">
        <f t="shared" si="24"/>
        <v>325.8</v>
      </c>
      <c r="AJ11" s="195">
        <f t="shared" si="24"/>
        <v>1085.97</v>
      </c>
      <c r="AK11" s="195">
        <f t="shared" si="24"/>
        <v>108.6</v>
      </c>
      <c r="AL11" s="195">
        <f t="shared" si="24"/>
        <v>14.8</v>
      </c>
      <c r="AM11" s="195">
        <f t="shared" si="24"/>
        <v>0</v>
      </c>
      <c r="AN11" s="195">
        <f t="shared" si="24"/>
        <v>0</v>
      </c>
      <c r="AO11" s="195">
        <f t="shared" si="24"/>
        <v>0</v>
      </c>
      <c r="AP11" s="195">
        <f t="shared" si="24"/>
        <v>0</v>
      </c>
      <c r="AQ11" s="195">
        <f t="shared" si="24"/>
        <v>49.1</v>
      </c>
      <c r="AR11" s="195">
        <f t="shared" si="24"/>
        <v>82.75</v>
      </c>
      <c r="AS11" s="195">
        <f t="shared" si="24"/>
        <v>0</v>
      </c>
      <c r="AT11" s="195">
        <f t="shared" si="24"/>
        <v>0</v>
      </c>
      <c r="AU11" s="195">
        <f t="shared" si="24"/>
        <v>0</v>
      </c>
      <c r="AV11" s="195">
        <f t="shared" si="24"/>
        <v>7.1</v>
      </c>
      <c r="AW11" s="195">
        <f t="shared" si="24"/>
        <v>0</v>
      </c>
      <c r="AX11" s="195">
        <f t="shared" si="24"/>
        <v>21.17</v>
      </c>
      <c r="AY11" s="195">
        <f t="shared" si="24"/>
        <v>0</v>
      </c>
      <c r="AZ11" s="195">
        <f t="shared" si="24"/>
        <v>0</v>
      </c>
      <c r="BA11" s="195">
        <f t="shared" si="24"/>
        <v>0</v>
      </c>
      <c r="BB11" s="195">
        <f t="shared" si="24"/>
        <v>0</v>
      </c>
      <c r="BC11" s="195">
        <f t="shared" si="24"/>
        <v>0</v>
      </c>
      <c r="BD11" s="195">
        <f t="shared" si="24"/>
        <v>0</v>
      </c>
      <c r="BE11" s="195">
        <f t="shared" si="24"/>
        <v>4602.9799999999996</v>
      </c>
      <c r="BF11" s="195">
        <f t="shared" si="24"/>
        <v>12365.43</v>
      </c>
    </row>
  </sheetData>
  <mergeCells count="20">
    <mergeCell ref="BG1:BG3"/>
    <mergeCell ref="BF1:BF3"/>
    <mergeCell ref="B1:T1"/>
    <mergeCell ref="U1:X1"/>
    <mergeCell ref="Y1:Y3"/>
    <mergeCell ref="Z1:BD1"/>
    <mergeCell ref="BE1:BE3"/>
    <mergeCell ref="B2:F2"/>
    <mergeCell ref="G2:I2"/>
    <mergeCell ref="J2:T2"/>
    <mergeCell ref="U2:W2"/>
    <mergeCell ref="Z2:AF2"/>
    <mergeCell ref="AG2:AK2"/>
    <mergeCell ref="AL2:AR2"/>
    <mergeCell ref="AV2:BB2"/>
    <mergeCell ref="BH1:BH3"/>
    <mergeCell ref="BI1:BI3"/>
    <mergeCell ref="BJ1:BJ3"/>
    <mergeCell ref="BK1:BK3"/>
    <mergeCell ref="BL1:BL3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BL12"/>
  <sheetViews>
    <sheetView rightToLeft="1" topLeftCell="AU1" workbookViewId="0">
      <selection activeCell="BG15" sqref="BG15"/>
    </sheetView>
  </sheetViews>
  <sheetFormatPr defaultRowHeight="15"/>
  <cols>
    <col min="1" max="1" width="0.140625" customWidth="1"/>
    <col min="2" max="11" width="9.140625" customWidth="1"/>
    <col min="12" max="20" width="6.7109375" customWidth="1"/>
    <col min="21" max="23" width="9.140625" customWidth="1"/>
    <col min="24" max="25" width="9.5703125" customWidth="1"/>
    <col min="26" max="38" width="9.140625" customWidth="1"/>
    <col min="39" max="42" width="6.7109375" customWidth="1"/>
    <col min="43" max="44" width="7.7109375" customWidth="1"/>
    <col min="45" max="56" width="6.7109375" customWidth="1"/>
    <col min="57" max="57" width="9.140625" customWidth="1"/>
    <col min="58" max="58" width="10.140625" customWidth="1"/>
    <col min="59" max="59" width="20.5703125" customWidth="1"/>
    <col min="60" max="60" width="18.7109375" customWidth="1"/>
  </cols>
  <sheetData>
    <row r="1" spans="1:64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416" t="s">
        <v>111</v>
      </c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  <c r="AZ1" s="417"/>
      <c r="BA1" s="417"/>
      <c r="BB1" s="417"/>
      <c r="BC1" s="417"/>
      <c r="BD1" s="418"/>
      <c r="BE1" s="353" t="s">
        <v>117</v>
      </c>
      <c r="BF1" s="357" t="s">
        <v>48</v>
      </c>
      <c r="BG1" s="398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40.5" customHeight="1">
      <c r="A2" s="8"/>
      <c r="B2" s="357" t="s">
        <v>0</v>
      </c>
      <c r="C2" s="357"/>
      <c r="D2" s="357"/>
      <c r="E2" s="357"/>
      <c r="F2" s="357"/>
      <c r="G2" s="109" t="s">
        <v>6</v>
      </c>
      <c r="H2" s="109"/>
      <c r="I2" s="72"/>
      <c r="J2" s="413" t="s">
        <v>110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0" t="s">
        <v>335</v>
      </c>
      <c r="V2" s="411"/>
      <c r="W2" s="412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221"/>
      <c r="AT2" s="221"/>
      <c r="AU2" s="221"/>
      <c r="AV2" s="354" t="s">
        <v>39</v>
      </c>
      <c r="AW2" s="354"/>
      <c r="AX2" s="354"/>
      <c r="AY2" s="354"/>
      <c r="AZ2" s="354"/>
      <c r="BA2" s="354"/>
      <c r="BB2" s="354"/>
      <c r="BC2" s="221"/>
      <c r="BD2" s="221"/>
      <c r="BE2" s="353"/>
      <c r="BF2" s="357"/>
      <c r="BG2" s="399"/>
      <c r="BH2" s="399"/>
      <c r="BI2" s="353"/>
      <c r="BJ2" s="353"/>
      <c r="BK2" s="353"/>
      <c r="BL2" s="402"/>
    </row>
    <row r="3" spans="1:64" s="4" customFormat="1" ht="65.25" customHeight="1">
      <c r="A3" s="221"/>
      <c r="B3" s="222" t="s">
        <v>1</v>
      </c>
      <c r="C3" s="218" t="s">
        <v>2</v>
      </c>
      <c r="D3" s="218" t="s">
        <v>3</v>
      </c>
      <c r="E3" s="218" t="s">
        <v>4</v>
      </c>
      <c r="F3" s="218" t="s">
        <v>5</v>
      </c>
      <c r="G3" s="218" t="s">
        <v>7</v>
      </c>
      <c r="H3" s="218" t="s">
        <v>109</v>
      </c>
      <c r="I3" s="218" t="s">
        <v>108</v>
      </c>
      <c r="J3" s="222" t="s">
        <v>8</v>
      </c>
      <c r="K3" s="222" t="s">
        <v>9</v>
      </c>
      <c r="L3" s="222" t="s">
        <v>10</v>
      </c>
      <c r="M3" s="218" t="s">
        <v>11</v>
      </c>
      <c r="N3" s="218" t="s">
        <v>12</v>
      </c>
      <c r="O3" s="218" t="s">
        <v>13</v>
      </c>
      <c r="P3" s="218" t="s">
        <v>180</v>
      </c>
      <c r="Q3" s="218" t="s">
        <v>14</v>
      </c>
      <c r="R3" s="218" t="s">
        <v>15</v>
      </c>
      <c r="S3" s="218" t="s">
        <v>16</v>
      </c>
      <c r="T3" s="218" t="s">
        <v>17</v>
      </c>
      <c r="U3" s="218" t="s">
        <v>19</v>
      </c>
      <c r="V3" s="218" t="s">
        <v>20</v>
      </c>
      <c r="W3" s="218" t="s">
        <v>21</v>
      </c>
      <c r="X3" s="400"/>
      <c r="Y3" s="353"/>
      <c r="Z3" s="218" t="s">
        <v>24</v>
      </c>
      <c r="AA3" s="218" t="s">
        <v>25</v>
      </c>
      <c r="AB3" s="218" t="s">
        <v>26</v>
      </c>
      <c r="AC3" s="218" t="s">
        <v>21</v>
      </c>
      <c r="AD3" s="218" t="s">
        <v>27</v>
      </c>
      <c r="AE3" s="218" t="s">
        <v>28</v>
      </c>
      <c r="AF3" s="218" t="s">
        <v>29</v>
      </c>
      <c r="AG3" s="218" t="s">
        <v>104</v>
      </c>
      <c r="AH3" s="218" t="s">
        <v>105</v>
      </c>
      <c r="AI3" s="218" t="s">
        <v>106</v>
      </c>
      <c r="AJ3" s="218" t="s">
        <v>107</v>
      </c>
      <c r="AK3" s="218" t="s">
        <v>3</v>
      </c>
      <c r="AL3" s="218" t="s">
        <v>31</v>
      </c>
      <c r="AM3" s="218" t="s">
        <v>116</v>
      </c>
      <c r="AN3" s="218" t="s">
        <v>32</v>
      </c>
      <c r="AO3" s="222" t="s">
        <v>33</v>
      </c>
      <c r="AP3" s="218" t="s">
        <v>36</v>
      </c>
      <c r="AQ3" s="218" t="s">
        <v>115</v>
      </c>
      <c r="AR3" s="218" t="s">
        <v>37</v>
      </c>
      <c r="AS3" s="218" t="s">
        <v>149</v>
      </c>
      <c r="AT3" s="218" t="s">
        <v>231</v>
      </c>
      <c r="AU3" s="218" t="s">
        <v>232</v>
      </c>
      <c r="AV3" s="218" t="s">
        <v>40</v>
      </c>
      <c r="AW3" s="218" t="s">
        <v>150</v>
      </c>
      <c r="AX3" s="218" t="s">
        <v>45</v>
      </c>
      <c r="AY3" s="218" t="s">
        <v>41</v>
      </c>
      <c r="AZ3" s="218" t="s">
        <v>42</v>
      </c>
      <c r="BA3" s="218" t="s">
        <v>43</v>
      </c>
      <c r="BB3" s="218" t="s">
        <v>44</v>
      </c>
      <c r="BC3" s="218" t="s">
        <v>46</v>
      </c>
      <c r="BD3" s="218" t="s">
        <v>47</v>
      </c>
      <c r="BE3" s="353"/>
      <c r="BF3" s="357"/>
      <c r="BG3" s="400"/>
      <c r="BH3" s="400"/>
      <c r="BI3" s="353"/>
      <c r="BJ3" s="353"/>
      <c r="BK3" s="353"/>
      <c r="BL3" s="403"/>
    </row>
    <row r="4" spans="1:64" s="192" customFormat="1" ht="25.15" customHeight="1">
      <c r="B4" s="193">
        <v>535.80999999999995</v>
      </c>
      <c r="C4" s="190">
        <f>B4*15%</f>
        <v>80.37</v>
      </c>
      <c r="D4" s="190">
        <f>B4*1%</f>
        <v>5.36</v>
      </c>
      <c r="E4" s="190">
        <f>B4*2%</f>
        <v>10.72</v>
      </c>
      <c r="F4" s="190">
        <f>B4*3%</f>
        <v>16.07</v>
      </c>
      <c r="G4" s="193">
        <v>1701.34</v>
      </c>
      <c r="H4" s="193">
        <v>68.87</v>
      </c>
      <c r="I4" s="193">
        <f>SUM(J4:Q4)</f>
        <v>468.74</v>
      </c>
      <c r="J4" s="193">
        <v>263.10000000000002</v>
      </c>
      <c r="K4" s="193">
        <v>190.64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255.47</v>
      </c>
      <c r="V4" s="190">
        <f>IF(X4&gt;2800,2800*1%,X4*1%)</f>
        <v>17.03</v>
      </c>
      <c r="W4" s="190">
        <f>IF(X4&gt;2800,2800*3%,X4*3%)</f>
        <v>51.09</v>
      </c>
      <c r="X4" s="193">
        <f>G4+H4+I4-B4</f>
        <v>1703.14</v>
      </c>
      <c r="Y4" s="190">
        <f>C4+D4+E4+F4+G4+H4+I4+U4+V4+W4</f>
        <v>2675.06</v>
      </c>
      <c r="Z4" s="190">
        <f>B4*15%</f>
        <v>80.37</v>
      </c>
      <c r="AA4" s="190">
        <f>B4*1%</f>
        <v>5.36</v>
      </c>
      <c r="AB4" s="190">
        <f>B4*2%</f>
        <v>10.72</v>
      </c>
      <c r="AC4" s="190">
        <f>B4*3%</f>
        <v>16.07</v>
      </c>
      <c r="AD4" s="190">
        <f>B4*10%</f>
        <v>53.58</v>
      </c>
      <c r="AE4" s="190">
        <f>B4*3%</f>
        <v>16.07</v>
      </c>
      <c r="AF4" s="190">
        <f>B4*1%</f>
        <v>5.36</v>
      </c>
      <c r="AG4" s="190">
        <f t="shared" ref="AG4:AG11" si="0">IF(X4&gt;2800,2800*15%,X4*15%)</f>
        <v>255.47</v>
      </c>
      <c r="AH4" s="190">
        <f>IF(X4&gt;2800,2800*1%,X4*1%)</f>
        <v>17.03</v>
      </c>
      <c r="AI4" s="190">
        <f>IF(X4&gt;2800,2800*3%,X4*3%)</f>
        <v>51.09</v>
      </c>
      <c r="AJ4" s="190">
        <f>IF(X4&gt;2800,2800*10%,X4*10%)</f>
        <v>170.31</v>
      </c>
      <c r="AK4" s="190">
        <f>IF(X4&gt;2800,2800*1%,X4*1%)</f>
        <v>17.03</v>
      </c>
      <c r="AL4" s="193"/>
      <c r="AM4" s="193"/>
      <c r="AN4" s="193"/>
      <c r="AO4" s="193"/>
      <c r="AP4" s="193"/>
      <c r="AQ4" s="193">
        <v>9.3699999999999992</v>
      </c>
      <c r="AR4" s="193">
        <v>13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720.83</v>
      </c>
      <c r="BF4" s="190">
        <f>AVERAGE(Y4-BE4)</f>
        <v>1954.23</v>
      </c>
      <c r="BG4" s="193" t="s">
        <v>187</v>
      </c>
      <c r="BH4" s="193" t="s">
        <v>300</v>
      </c>
      <c r="BI4" s="193"/>
      <c r="BJ4" s="193"/>
      <c r="BK4" s="193"/>
      <c r="BL4" s="193" t="s">
        <v>423</v>
      </c>
    </row>
    <row r="5" spans="1:64" s="192" customFormat="1" ht="25.15" customHeight="1">
      <c r="B5" s="193">
        <v>436</v>
      </c>
      <c r="C5" s="190">
        <f t="shared" ref="C5:C11" si="1">B5*15%</f>
        <v>65.400000000000006</v>
      </c>
      <c r="D5" s="190">
        <f t="shared" ref="D5:D11" si="2">B5*1%</f>
        <v>4.3600000000000003</v>
      </c>
      <c r="E5" s="190">
        <f t="shared" ref="E5:E11" si="3">B5*2%</f>
        <v>8.7200000000000006</v>
      </c>
      <c r="F5" s="190">
        <f>B5*3%</f>
        <v>13.08</v>
      </c>
      <c r="G5" s="193">
        <v>1577.87</v>
      </c>
      <c r="H5" s="193">
        <v>54.14</v>
      </c>
      <c r="I5" s="193">
        <f t="shared" ref="I5:I11" si="4">SUM(J5:Q5)</f>
        <v>346.49</v>
      </c>
      <c r="J5" s="193">
        <v>213.53</v>
      </c>
      <c r="K5" s="193">
        <v>122.96</v>
      </c>
      <c r="L5" s="193">
        <v>10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11" si="5">IF(X5&gt;2800,2800*15%,X5*15%)</f>
        <v>231.38</v>
      </c>
      <c r="V5" s="190">
        <f t="shared" ref="V5:V11" si="6">IF(X5&gt;2800,2800*1%,X5*1%)</f>
        <v>15.43</v>
      </c>
      <c r="W5" s="190">
        <f t="shared" ref="W5:W11" si="7">IF(X5&gt;2800,2800*3%,X5*3%)</f>
        <v>46.28</v>
      </c>
      <c r="X5" s="193">
        <f t="shared" ref="X5:X11" si="8">G5+H5+I5-B5</f>
        <v>1542.5</v>
      </c>
      <c r="Y5" s="190">
        <f t="shared" ref="Y5:Y11" si="9">C5+D5+E5+F5+G5+H5+I5+U5+V5+W5</f>
        <v>2363.15</v>
      </c>
      <c r="Z5" s="190">
        <f t="shared" ref="Z5:Z11" si="10">B5*15%</f>
        <v>65.400000000000006</v>
      </c>
      <c r="AA5" s="190">
        <f t="shared" ref="AA5:AA11" si="11">B5*1%</f>
        <v>4.3600000000000003</v>
      </c>
      <c r="AB5" s="190">
        <f t="shared" ref="AB5:AB11" si="12">B5*2%</f>
        <v>8.7200000000000006</v>
      </c>
      <c r="AC5" s="190">
        <f t="shared" ref="AC5:AC11" si="13">B5*3%</f>
        <v>13.08</v>
      </c>
      <c r="AD5" s="190">
        <f t="shared" ref="AD5:AD11" si="14">B5*10%</f>
        <v>43.6</v>
      </c>
      <c r="AE5" s="190">
        <f t="shared" ref="AE5:AE11" si="15">B5*3%</f>
        <v>13.08</v>
      </c>
      <c r="AF5" s="190">
        <f t="shared" ref="AF5:AF11" si="16">B5*1%</f>
        <v>4.3600000000000003</v>
      </c>
      <c r="AG5" s="190">
        <f t="shared" si="0"/>
        <v>231.38</v>
      </c>
      <c r="AH5" s="190">
        <f t="shared" ref="AH5:AH11" si="17">IF(X5&gt;2800,2800*1%,X5*1%)</f>
        <v>15.43</v>
      </c>
      <c r="AI5" s="190">
        <f t="shared" ref="AI5:AI11" si="18">IF(X5&gt;2800,2800*3%,X5*3%)</f>
        <v>46.28</v>
      </c>
      <c r="AJ5" s="190">
        <f t="shared" ref="AJ5:AJ11" si="19">IF(X5&gt;2800,2800*10%,X5*10%)</f>
        <v>154.25</v>
      </c>
      <c r="AK5" s="190">
        <f t="shared" ref="AK5:AK11" si="20">IF(X5&gt;2800,2800*1%,X5*1%)</f>
        <v>15.43</v>
      </c>
      <c r="AL5" s="193"/>
      <c r="AM5" s="193"/>
      <c r="AN5" s="193"/>
      <c r="AO5" s="193"/>
      <c r="AP5" s="193"/>
      <c r="AQ5" s="193">
        <v>6.6</v>
      </c>
      <c r="AR5" s="193">
        <v>11.55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11" si="21">SUM(Z5:BD5)</f>
        <v>633.52</v>
      </c>
      <c r="BF5" s="190">
        <f t="shared" ref="BF5:BF11" si="22">AVERAGE(Y5-BE5)</f>
        <v>1729.63</v>
      </c>
      <c r="BG5" s="193" t="s">
        <v>188</v>
      </c>
      <c r="BH5" s="193" t="s">
        <v>300</v>
      </c>
      <c r="BI5" s="193"/>
      <c r="BJ5" s="193"/>
      <c r="BK5" s="193"/>
      <c r="BL5" s="193" t="s">
        <v>423</v>
      </c>
    </row>
    <row r="6" spans="1:64" s="192" customFormat="1" ht="25.15" customHeight="1">
      <c r="B6" s="193">
        <v>625.15</v>
      </c>
      <c r="C6" s="190">
        <f t="shared" si="1"/>
        <v>93.77</v>
      </c>
      <c r="D6" s="190">
        <f t="shared" si="2"/>
        <v>6.25</v>
      </c>
      <c r="E6" s="190">
        <f t="shared" si="3"/>
        <v>12.5</v>
      </c>
      <c r="F6" s="190">
        <f t="shared" ref="F6:F11" si="23">B6*3%</f>
        <v>18.75</v>
      </c>
      <c r="G6" s="193">
        <v>1860.7</v>
      </c>
      <c r="H6" s="193">
        <v>77.77</v>
      </c>
      <c r="I6" s="193">
        <f t="shared" si="4"/>
        <v>538.74</v>
      </c>
      <c r="J6" s="193">
        <v>306.44</v>
      </c>
      <c r="K6" s="193">
        <v>217.3</v>
      </c>
      <c r="L6" s="193">
        <v>15</v>
      </c>
      <c r="M6" s="193"/>
      <c r="N6" s="193"/>
      <c r="O6" s="193"/>
      <c r="P6" s="193"/>
      <c r="Q6" s="193"/>
      <c r="R6" s="193"/>
      <c r="S6" s="193"/>
      <c r="T6" s="193"/>
      <c r="U6" s="190">
        <f t="shared" si="5"/>
        <v>277.81</v>
      </c>
      <c r="V6" s="190">
        <f t="shared" si="6"/>
        <v>18.52</v>
      </c>
      <c r="W6" s="190">
        <f t="shared" si="7"/>
        <v>55.56</v>
      </c>
      <c r="X6" s="193">
        <f t="shared" si="8"/>
        <v>1852.06</v>
      </c>
      <c r="Y6" s="190">
        <f t="shared" si="9"/>
        <v>2960.37</v>
      </c>
      <c r="Z6" s="190">
        <f t="shared" si="10"/>
        <v>93.77</v>
      </c>
      <c r="AA6" s="190">
        <f t="shared" si="11"/>
        <v>6.25</v>
      </c>
      <c r="AB6" s="190">
        <f t="shared" si="12"/>
        <v>12.5</v>
      </c>
      <c r="AC6" s="190">
        <f t="shared" si="13"/>
        <v>18.75</v>
      </c>
      <c r="AD6" s="190">
        <f t="shared" si="14"/>
        <v>62.52</v>
      </c>
      <c r="AE6" s="190">
        <f t="shared" si="15"/>
        <v>18.75</v>
      </c>
      <c r="AF6" s="190">
        <f t="shared" si="16"/>
        <v>6.25</v>
      </c>
      <c r="AG6" s="190">
        <f t="shared" si="0"/>
        <v>277.81</v>
      </c>
      <c r="AH6" s="190">
        <f t="shared" si="17"/>
        <v>18.52</v>
      </c>
      <c r="AI6" s="190">
        <f t="shared" si="18"/>
        <v>55.56</v>
      </c>
      <c r="AJ6" s="190">
        <f t="shared" si="19"/>
        <v>185.21</v>
      </c>
      <c r="AK6" s="190">
        <f t="shared" si="20"/>
        <v>18.52</v>
      </c>
      <c r="AL6" s="193">
        <v>64.62</v>
      </c>
      <c r="AM6" s="193"/>
      <c r="AN6" s="193"/>
      <c r="AO6" s="193"/>
      <c r="AP6" s="193"/>
      <c r="AQ6" s="193">
        <v>12.17</v>
      </c>
      <c r="AR6" s="193">
        <v>14.5</v>
      </c>
      <c r="AS6" s="193"/>
      <c r="AT6" s="193"/>
      <c r="AU6" s="193"/>
      <c r="AV6" s="193"/>
      <c r="AW6" s="193"/>
      <c r="AX6" s="193"/>
      <c r="AY6" s="193"/>
      <c r="AZ6" s="193">
        <v>30.48</v>
      </c>
      <c r="BA6" s="193"/>
      <c r="BB6" s="193"/>
      <c r="BC6" s="193"/>
      <c r="BD6" s="193"/>
      <c r="BE6" s="190">
        <f t="shared" si="21"/>
        <v>896.18</v>
      </c>
      <c r="BF6" s="190">
        <f t="shared" si="22"/>
        <v>2064.19</v>
      </c>
      <c r="BG6" s="193" t="s">
        <v>190</v>
      </c>
      <c r="BH6" s="193" t="s">
        <v>301</v>
      </c>
      <c r="BI6" s="193"/>
      <c r="BJ6" s="196" t="s">
        <v>363</v>
      </c>
      <c r="BK6" s="193"/>
      <c r="BL6" s="193" t="s">
        <v>436</v>
      </c>
    </row>
    <row r="7" spans="1:64" s="192" customFormat="1" ht="25.15" customHeight="1">
      <c r="B7" s="193">
        <v>270.98</v>
      </c>
      <c r="C7" s="190">
        <f t="shared" si="1"/>
        <v>40.65</v>
      </c>
      <c r="D7" s="190">
        <f t="shared" si="2"/>
        <v>2.71</v>
      </c>
      <c r="E7" s="190">
        <f t="shared" si="3"/>
        <v>5.42</v>
      </c>
      <c r="F7" s="190">
        <f t="shared" si="23"/>
        <v>8.1300000000000008</v>
      </c>
      <c r="G7" s="193">
        <v>1149.77</v>
      </c>
      <c r="H7" s="193">
        <v>4.28</v>
      </c>
      <c r="I7" s="193">
        <f t="shared" si="4"/>
        <v>217.25</v>
      </c>
      <c r="J7" s="193">
        <v>141.01</v>
      </c>
      <c r="K7" s="193">
        <v>57.44</v>
      </c>
      <c r="L7" s="193">
        <v>8</v>
      </c>
      <c r="M7" s="193"/>
      <c r="N7" s="193"/>
      <c r="O7" s="193"/>
      <c r="P7" s="193"/>
      <c r="Q7" s="193">
        <v>10.8</v>
      </c>
      <c r="R7" s="193"/>
      <c r="S7" s="193"/>
      <c r="T7" s="193"/>
      <c r="U7" s="190">
        <f t="shared" si="5"/>
        <v>165.05</v>
      </c>
      <c r="V7" s="190">
        <f t="shared" si="6"/>
        <v>11</v>
      </c>
      <c r="W7" s="190">
        <f t="shared" si="7"/>
        <v>33.01</v>
      </c>
      <c r="X7" s="193">
        <f t="shared" si="8"/>
        <v>1100.32</v>
      </c>
      <c r="Y7" s="190">
        <f t="shared" si="9"/>
        <v>1637.27</v>
      </c>
      <c r="Z7" s="190">
        <f t="shared" si="10"/>
        <v>40.65</v>
      </c>
      <c r="AA7" s="190">
        <f t="shared" si="11"/>
        <v>2.71</v>
      </c>
      <c r="AB7" s="190">
        <f t="shared" si="12"/>
        <v>5.42</v>
      </c>
      <c r="AC7" s="190">
        <f t="shared" si="13"/>
        <v>8.1300000000000008</v>
      </c>
      <c r="AD7" s="190">
        <f t="shared" si="14"/>
        <v>27.1</v>
      </c>
      <c r="AE7" s="190">
        <f t="shared" si="15"/>
        <v>8.1300000000000008</v>
      </c>
      <c r="AF7" s="190">
        <f t="shared" si="16"/>
        <v>2.71</v>
      </c>
      <c r="AG7" s="190">
        <f t="shared" si="0"/>
        <v>165.05</v>
      </c>
      <c r="AH7" s="190">
        <f t="shared" si="17"/>
        <v>11</v>
      </c>
      <c r="AI7" s="190">
        <f t="shared" si="18"/>
        <v>33.01</v>
      </c>
      <c r="AJ7" s="190">
        <f t="shared" si="19"/>
        <v>110.03</v>
      </c>
      <c r="AK7" s="190">
        <f t="shared" si="20"/>
        <v>11</v>
      </c>
      <c r="AL7" s="193"/>
      <c r="AM7" s="193"/>
      <c r="AN7" s="193"/>
      <c r="AO7" s="193"/>
      <c r="AP7" s="193"/>
      <c r="AQ7" s="193">
        <v>0.33</v>
      </c>
      <c r="AR7" s="193">
        <v>8.1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1"/>
        <v>433.37</v>
      </c>
      <c r="BF7" s="190">
        <f t="shared" si="22"/>
        <v>1203.9000000000001</v>
      </c>
      <c r="BG7" s="193" t="s">
        <v>189</v>
      </c>
      <c r="BH7" s="193" t="s">
        <v>302</v>
      </c>
      <c r="BI7" s="193"/>
      <c r="BJ7" s="193"/>
      <c r="BK7" s="193"/>
      <c r="BL7" s="193" t="s">
        <v>421</v>
      </c>
    </row>
    <row r="8" spans="1:64" s="192" customFormat="1" ht="25.15" customHeight="1">
      <c r="B8" s="193">
        <v>545.04</v>
      </c>
      <c r="C8" s="190">
        <f t="shared" si="1"/>
        <v>81.760000000000005</v>
      </c>
      <c r="D8" s="190">
        <f t="shared" si="2"/>
        <v>5.45</v>
      </c>
      <c r="E8" s="190">
        <f t="shared" si="3"/>
        <v>10.9</v>
      </c>
      <c r="F8" s="190">
        <f t="shared" si="23"/>
        <v>16.350000000000001</v>
      </c>
      <c r="G8" s="193">
        <v>1724.62</v>
      </c>
      <c r="H8" s="193">
        <v>69.62</v>
      </c>
      <c r="I8" s="193">
        <f t="shared" si="4"/>
        <v>435.88</v>
      </c>
      <c r="J8" s="193">
        <v>264.45</v>
      </c>
      <c r="K8" s="193">
        <v>156.43</v>
      </c>
      <c r="L8" s="193">
        <v>15</v>
      </c>
      <c r="M8" s="193"/>
      <c r="N8" s="193"/>
      <c r="O8" s="193"/>
      <c r="P8" s="193"/>
      <c r="Q8" s="193"/>
      <c r="R8" s="193"/>
      <c r="S8" s="193"/>
      <c r="T8" s="193"/>
      <c r="U8" s="190">
        <f t="shared" si="5"/>
        <v>252.76</v>
      </c>
      <c r="V8" s="190">
        <f t="shared" si="6"/>
        <v>16.850000000000001</v>
      </c>
      <c r="W8" s="190">
        <f t="shared" si="7"/>
        <v>50.55</v>
      </c>
      <c r="X8" s="193">
        <f t="shared" si="8"/>
        <v>1685.08</v>
      </c>
      <c r="Y8" s="190">
        <f t="shared" si="9"/>
        <v>2664.74</v>
      </c>
      <c r="Z8" s="190">
        <f t="shared" si="10"/>
        <v>81.760000000000005</v>
      </c>
      <c r="AA8" s="190">
        <f t="shared" si="11"/>
        <v>5.45</v>
      </c>
      <c r="AB8" s="190">
        <f t="shared" si="12"/>
        <v>10.9</v>
      </c>
      <c r="AC8" s="190">
        <f t="shared" si="13"/>
        <v>16.350000000000001</v>
      </c>
      <c r="AD8" s="190">
        <f t="shared" si="14"/>
        <v>54.5</v>
      </c>
      <c r="AE8" s="190">
        <f t="shared" si="15"/>
        <v>16.350000000000001</v>
      </c>
      <c r="AF8" s="190">
        <f t="shared" si="16"/>
        <v>5.45</v>
      </c>
      <c r="AG8" s="190">
        <f t="shared" si="0"/>
        <v>252.76</v>
      </c>
      <c r="AH8" s="190">
        <f t="shared" si="17"/>
        <v>16.850000000000001</v>
      </c>
      <c r="AI8" s="190">
        <f t="shared" si="18"/>
        <v>50.55</v>
      </c>
      <c r="AJ8" s="190">
        <f t="shared" si="19"/>
        <v>168.51</v>
      </c>
      <c r="AK8" s="190">
        <f t="shared" si="20"/>
        <v>16.850000000000001</v>
      </c>
      <c r="AL8" s="193"/>
      <c r="AM8" s="193"/>
      <c r="AN8" s="193"/>
      <c r="AO8" s="193"/>
      <c r="AP8" s="193"/>
      <c r="AQ8" s="193">
        <v>9.23</v>
      </c>
      <c r="AR8" s="193">
        <v>12.9</v>
      </c>
      <c r="AS8" s="193"/>
      <c r="AT8" s="193"/>
      <c r="AU8" s="193"/>
      <c r="AV8" s="193"/>
      <c r="AW8" s="193"/>
      <c r="AX8" s="193"/>
      <c r="AY8" s="193">
        <v>2</v>
      </c>
      <c r="AZ8" s="193"/>
      <c r="BA8" s="193"/>
      <c r="BB8" s="193"/>
      <c r="BC8" s="193"/>
      <c r="BD8" s="193"/>
      <c r="BE8" s="190">
        <f t="shared" si="21"/>
        <v>720.41</v>
      </c>
      <c r="BF8" s="190">
        <f t="shared" si="22"/>
        <v>1944.33</v>
      </c>
      <c r="BG8" s="193" t="s">
        <v>191</v>
      </c>
      <c r="BH8" s="193" t="s">
        <v>300</v>
      </c>
      <c r="BI8" s="193"/>
      <c r="BJ8" s="193"/>
      <c r="BK8" s="193"/>
      <c r="BL8" s="193" t="s">
        <v>423</v>
      </c>
    </row>
    <row r="9" spans="1:64" s="192" customFormat="1" ht="25.15" customHeight="1">
      <c r="B9" s="193">
        <v>552.63</v>
      </c>
      <c r="C9" s="190">
        <f t="shared" si="1"/>
        <v>82.89</v>
      </c>
      <c r="D9" s="190">
        <f t="shared" si="2"/>
        <v>5.53</v>
      </c>
      <c r="E9" s="190">
        <f t="shared" si="3"/>
        <v>11.05</v>
      </c>
      <c r="F9" s="190">
        <f t="shared" si="23"/>
        <v>16.579999999999998</v>
      </c>
      <c r="G9" s="193">
        <v>1742.97</v>
      </c>
      <c r="H9" s="193">
        <v>64.37</v>
      </c>
      <c r="I9" s="193">
        <f t="shared" si="4"/>
        <v>441.74</v>
      </c>
      <c r="J9" s="193">
        <v>265.58</v>
      </c>
      <c r="K9" s="193">
        <v>161.16</v>
      </c>
      <c r="L9" s="193">
        <v>15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254.47</v>
      </c>
      <c r="V9" s="190">
        <f t="shared" si="6"/>
        <v>16.96</v>
      </c>
      <c r="W9" s="190">
        <f t="shared" si="7"/>
        <v>50.89</v>
      </c>
      <c r="X9" s="193">
        <f t="shared" si="8"/>
        <v>1696.45</v>
      </c>
      <c r="Y9" s="190">
        <f t="shared" si="9"/>
        <v>2687.45</v>
      </c>
      <c r="Z9" s="190">
        <f t="shared" si="10"/>
        <v>82.89</v>
      </c>
      <c r="AA9" s="190">
        <f t="shared" si="11"/>
        <v>5.53</v>
      </c>
      <c r="AB9" s="190">
        <f t="shared" si="12"/>
        <v>11.05</v>
      </c>
      <c r="AC9" s="190">
        <f t="shared" si="13"/>
        <v>16.579999999999998</v>
      </c>
      <c r="AD9" s="190">
        <f t="shared" si="14"/>
        <v>55.26</v>
      </c>
      <c r="AE9" s="190">
        <f t="shared" si="15"/>
        <v>16.579999999999998</v>
      </c>
      <c r="AF9" s="190">
        <f t="shared" si="16"/>
        <v>5.53</v>
      </c>
      <c r="AG9" s="190">
        <f t="shared" si="0"/>
        <v>254.47</v>
      </c>
      <c r="AH9" s="190">
        <f t="shared" si="17"/>
        <v>16.96</v>
      </c>
      <c r="AI9" s="190">
        <f t="shared" si="18"/>
        <v>50.89</v>
      </c>
      <c r="AJ9" s="190">
        <f t="shared" si="19"/>
        <v>169.65</v>
      </c>
      <c r="AK9" s="190">
        <f t="shared" si="20"/>
        <v>16.96</v>
      </c>
      <c r="AL9" s="193"/>
      <c r="AM9" s="193"/>
      <c r="AN9" s="193"/>
      <c r="AO9" s="193"/>
      <c r="AP9" s="193"/>
      <c r="AQ9" s="193">
        <v>9.56</v>
      </c>
      <c r="AR9" s="193">
        <v>13.1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1"/>
        <v>725.01</v>
      </c>
      <c r="BF9" s="190">
        <f t="shared" si="22"/>
        <v>1962.44</v>
      </c>
      <c r="BG9" s="193" t="s">
        <v>192</v>
      </c>
      <c r="BH9" s="193" t="s">
        <v>300</v>
      </c>
      <c r="BI9" s="193"/>
      <c r="BJ9" s="193"/>
      <c r="BK9" s="193"/>
      <c r="BL9" s="193" t="s">
        <v>423</v>
      </c>
    </row>
    <row r="10" spans="1:64" s="192" customFormat="1" ht="25.15" customHeight="1">
      <c r="B10" s="193">
        <v>437.35</v>
      </c>
      <c r="C10" s="190">
        <f t="shared" si="1"/>
        <v>65.599999999999994</v>
      </c>
      <c r="D10" s="190">
        <f t="shared" si="2"/>
        <v>4.37</v>
      </c>
      <c r="E10" s="190">
        <f t="shared" si="3"/>
        <v>8.75</v>
      </c>
      <c r="F10" s="190">
        <f t="shared" si="23"/>
        <v>13.12</v>
      </c>
      <c r="G10" s="193">
        <v>1514.84</v>
      </c>
      <c r="H10" s="193">
        <v>49.68</v>
      </c>
      <c r="I10" s="193">
        <f t="shared" si="4"/>
        <v>352.72</v>
      </c>
      <c r="J10" s="193">
        <v>217.5</v>
      </c>
      <c r="K10" s="193">
        <v>120.22</v>
      </c>
      <c r="L10" s="193">
        <v>15</v>
      </c>
      <c r="M10" s="193"/>
      <c r="N10" s="193"/>
      <c r="O10" s="193"/>
      <c r="P10" s="193"/>
      <c r="Q10" s="193"/>
      <c r="R10" s="193"/>
      <c r="S10" s="193"/>
      <c r="T10" s="193"/>
      <c r="U10" s="190">
        <f t="shared" si="5"/>
        <v>221.98</v>
      </c>
      <c r="V10" s="190">
        <f t="shared" si="6"/>
        <v>14.8</v>
      </c>
      <c r="W10" s="190">
        <f t="shared" si="7"/>
        <v>44.4</v>
      </c>
      <c r="X10" s="193">
        <f t="shared" si="8"/>
        <v>1479.89</v>
      </c>
      <c r="Y10" s="190">
        <f t="shared" si="9"/>
        <v>2290.2600000000002</v>
      </c>
      <c r="Z10" s="190">
        <f t="shared" si="10"/>
        <v>65.599999999999994</v>
      </c>
      <c r="AA10" s="190">
        <f t="shared" si="11"/>
        <v>4.37</v>
      </c>
      <c r="AB10" s="190">
        <f t="shared" si="12"/>
        <v>8.75</v>
      </c>
      <c r="AC10" s="190">
        <f t="shared" si="13"/>
        <v>13.12</v>
      </c>
      <c r="AD10" s="190">
        <f t="shared" si="14"/>
        <v>43.74</v>
      </c>
      <c r="AE10" s="190">
        <f t="shared" si="15"/>
        <v>13.12</v>
      </c>
      <c r="AF10" s="190">
        <f t="shared" si="16"/>
        <v>4.37</v>
      </c>
      <c r="AG10" s="190">
        <f t="shared" si="0"/>
        <v>221.98</v>
      </c>
      <c r="AH10" s="190">
        <f t="shared" si="17"/>
        <v>14.8</v>
      </c>
      <c r="AI10" s="190">
        <f t="shared" si="18"/>
        <v>44.4</v>
      </c>
      <c r="AJ10" s="190">
        <f t="shared" si="19"/>
        <v>147.99</v>
      </c>
      <c r="AK10" s="190">
        <f t="shared" si="20"/>
        <v>14.8</v>
      </c>
      <c r="AL10" s="193"/>
      <c r="AM10" s="193"/>
      <c r="AN10" s="193"/>
      <c r="AO10" s="193"/>
      <c r="AP10" s="193"/>
      <c r="AQ10" s="193">
        <v>5.94</v>
      </c>
      <c r="AR10" s="193">
        <v>11.15</v>
      </c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1"/>
        <v>614.13</v>
      </c>
      <c r="BF10" s="190">
        <f t="shared" si="22"/>
        <v>1676.13</v>
      </c>
      <c r="BG10" s="193" t="s">
        <v>193</v>
      </c>
      <c r="BH10" s="193" t="s">
        <v>300</v>
      </c>
      <c r="BI10" s="193"/>
      <c r="BJ10" s="193"/>
      <c r="BK10" s="193"/>
      <c r="BL10" s="193" t="s">
        <v>423</v>
      </c>
    </row>
    <row r="11" spans="1:64" s="192" customFormat="1" ht="25.15" customHeight="1">
      <c r="B11" s="193">
        <v>280.56</v>
      </c>
      <c r="C11" s="190">
        <f t="shared" si="1"/>
        <v>42.08</v>
      </c>
      <c r="D11" s="190">
        <f t="shared" si="2"/>
        <v>2.81</v>
      </c>
      <c r="E11" s="190">
        <f t="shared" si="3"/>
        <v>5.61</v>
      </c>
      <c r="F11" s="190">
        <f t="shared" si="23"/>
        <v>8.42</v>
      </c>
      <c r="G11" s="193">
        <v>1217.03</v>
      </c>
      <c r="H11" s="193">
        <v>22.5</v>
      </c>
      <c r="I11" s="193">
        <f t="shared" si="4"/>
        <v>255.4</v>
      </c>
      <c r="J11" s="193">
        <v>160.79</v>
      </c>
      <c r="K11" s="193">
        <v>86.61</v>
      </c>
      <c r="L11" s="193">
        <v>8</v>
      </c>
      <c r="M11" s="193"/>
      <c r="N11" s="193"/>
      <c r="O11" s="193"/>
      <c r="P11" s="193"/>
      <c r="Q11" s="193"/>
      <c r="R11" s="193"/>
      <c r="S11" s="193"/>
      <c r="T11" s="193"/>
      <c r="U11" s="190">
        <f t="shared" si="5"/>
        <v>182.16</v>
      </c>
      <c r="V11" s="190">
        <f t="shared" si="6"/>
        <v>12.14</v>
      </c>
      <c r="W11" s="190">
        <f t="shared" si="7"/>
        <v>36.43</v>
      </c>
      <c r="X11" s="193">
        <f t="shared" si="8"/>
        <v>1214.3699999999999</v>
      </c>
      <c r="Y11" s="190">
        <f t="shared" si="9"/>
        <v>1784.58</v>
      </c>
      <c r="Z11" s="190">
        <f t="shared" si="10"/>
        <v>42.08</v>
      </c>
      <c r="AA11" s="190">
        <f t="shared" si="11"/>
        <v>2.81</v>
      </c>
      <c r="AB11" s="190">
        <f t="shared" si="12"/>
        <v>5.61</v>
      </c>
      <c r="AC11" s="190">
        <f t="shared" si="13"/>
        <v>8.42</v>
      </c>
      <c r="AD11" s="190">
        <f t="shared" si="14"/>
        <v>28.06</v>
      </c>
      <c r="AE11" s="190">
        <f t="shared" si="15"/>
        <v>8.42</v>
      </c>
      <c r="AF11" s="190">
        <f t="shared" si="16"/>
        <v>2.81</v>
      </c>
      <c r="AG11" s="190">
        <f t="shared" si="0"/>
        <v>182.16</v>
      </c>
      <c r="AH11" s="190">
        <f t="shared" si="17"/>
        <v>12.14</v>
      </c>
      <c r="AI11" s="190">
        <f t="shared" si="18"/>
        <v>36.43</v>
      </c>
      <c r="AJ11" s="190">
        <f t="shared" si="19"/>
        <v>121.44</v>
      </c>
      <c r="AK11" s="190">
        <f t="shared" si="20"/>
        <v>12.14</v>
      </c>
      <c r="AL11" s="193"/>
      <c r="AM11" s="193"/>
      <c r="AN11" s="193"/>
      <c r="AO11" s="193"/>
      <c r="AP11" s="193"/>
      <c r="AQ11" s="193">
        <v>0.61</v>
      </c>
      <c r="AR11" s="193">
        <v>8.75</v>
      </c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0">
        <f t="shared" si="21"/>
        <v>471.88</v>
      </c>
      <c r="BF11" s="190">
        <f t="shared" si="22"/>
        <v>1312.7</v>
      </c>
      <c r="BG11" s="193" t="s">
        <v>194</v>
      </c>
      <c r="BH11" s="193" t="s">
        <v>300</v>
      </c>
      <c r="BI11" s="193"/>
      <c r="BJ11" s="193"/>
      <c r="BK11" s="193"/>
      <c r="BL11" s="193" t="s">
        <v>423</v>
      </c>
    </row>
    <row r="12" spans="1:64" s="194" customFormat="1" ht="25.15" customHeight="1">
      <c r="B12" s="195">
        <f>SUM(B4:B11)</f>
        <v>3683.52</v>
      </c>
      <c r="C12" s="195">
        <f t="shared" ref="C12:BF12" si="24">SUM(C4:C11)</f>
        <v>552.52</v>
      </c>
      <c r="D12" s="195">
        <f t="shared" si="24"/>
        <v>36.840000000000003</v>
      </c>
      <c r="E12" s="195">
        <f t="shared" si="24"/>
        <v>73.67</v>
      </c>
      <c r="F12" s="195">
        <f t="shared" si="24"/>
        <v>110.5</v>
      </c>
      <c r="G12" s="195">
        <f t="shared" si="24"/>
        <v>12489.14</v>
      </c>
      <c r="H12" s="195">
        <f t="shared" si="24"/>
        <v>411.23</v>
      </c>
      <c r="I12" s="195">
        <f t="shared" si="24"/>
        <v>3056.96</v>
      </c>
      <c r="J12" s="195">
        <f t="shared" si="24"/>
        <v>1832.4</v>
      </c>
      <c r="K12" s="195">
        <f t="shared" si="24"/>
        <v>1112.76</v>
      </c>
      <c r="L12" s="195">
        <f t="shared" si="24"/>
        <v>101</v>
      </c>
      <c r="M12" s="195">
        <f t="shared" si="24"/>
        <v>0</v>
      </c>
      <c r="N12" s="195">
        <f t="shared" si="24"/>
        <v>0</v>
      </c>
      <c r="O12" s="195">
        <f t="shared" si="24"/>
        <v>0</v>
      </c>
      <c r="P12" s="195">
        <f t="shared" si="24"/>
        <v>0</v>
      </c>
      <c r="Q12" s="195">
        <f t="shared" si="24"/>
        <v>10.8</v>
      </c>
      <c r="R12" s="195">
        <f t="shared" si="24"/>
        <v>0</v>
      </c>
      <c r="S12" s="195">
        <f t="shared" si="24"/>
        <v>0</v>
      </c>
      <c r="T12" s="195">
        <f t="shared" si="24"/>
        <v>0</v>
      </c>
      <c r="U12" s="195">
        <f t="shared" si="24"/>
        <v>1841.08</v>
      </c>
      <c r="V12" s="195">
        <f t="shared" si="24"/>
        <v>122.73</v>
      </c>
      <c r="W12" s="195">
        <f t="shared" si="24"/>
        <v>368.21</v>
      </c>
      <c r="X12" s="195">
        <f t="shared" si="24"/>
        <v>12273.81</v>
      </c>
      <c r="Y12" s="195">
        <f t="shared" si="24"/>
        <v>19062.88</v>
      </c>
      <c r="Z12" s="195">
        <f t="shared" si="24"/>
        <v>552.52</v>
      </c>
      <c r="AA12" s="195">
        <f t="shared" si="24"/>
        <v>36.840000000000003</v>
      </c>
      <c r="AB12" s="195">
        <f t="shared" si="24"/>
        <v>73.67</v>
      </c>
      <c r="AC12" s="195">
        <f t="shared" si="24"/>
        <v>110.5</v>
      </c>
      <c r="AD12" s="195">
        <f t="shared" si="24"/>
        <v>368.36</v>
      </c>
      <c r="AE12" s="195">
        <f t="shared" si="24"/>
        <v>110.5</v>
      </c>
      <c r="AF12" s="195">
        <f t="shared" si="24"/>
        <v>36.840000000000003</v>
      </c>
      <c r="AG12" s="195">
        <f t="shared" si="24"/>
        <v>1841.08</v>
      </c>
      <c r="AH12" s="195">
        <f t="shared" si="24"/>
        <v>122.73</v>
      </c>
      <c r="AI12" s="195">
        <f t="shared" si="24"/>
        <v>368.21</v>
      </c>
      <c r="AJ12" s="195">
        <f t="shared" si="24"/>
        <v>1227.3900000000001</v>
      </c>
      <c r="AK12" s="195">
        <f t="shared" si="24"/>
        <v>122.73</v>
      </c>
      <c r="AL12" s="195">
        <f t="shared" si="24"/>
        <v>64.62</v>
      </c>
      <c r="AM12" s="195">
        <f t="shared" si="24"/>
        <v>0</v>
      </c>
      <c r="AN12" s="195">
        <f t="shared" si="24"/>
        <v>0</v>
      </c>
      <c r="AO12" s="195">
        <f t="shared" si="24"/>
        <v>0</v>
      </c>
      <c r="AP12" s="195">
        <f t="shared" si="24"/>
        <v>0</v>
      </c>
      <c r="AQ12" s="195">
        <f t="shared" si="24"/>
        <v>53.81</v>
      </c>
      <c r="AR12" s="195">
        <f t="shared" si="24"/>
        <v>93.05</v>
      </c>
      <c r="AS12" s="195">
        <f t="shared" si="24"/>
        <v>0</v>
      </c>
      <c r="AT12" s="195">
        <f t="shared" si="24"/>
        <v>0</v>
      </c>
      <c r="AU12" s="195">
        <f t="shared" si="24"/>
        <v>0</v>
      </c>
      <c r="AV12" s="195">
        <f t="shared" si="24"/>
        <v>0</v>
      </c>
      <c r="AW12" s="195">
        <f t="shared" si="24"/>
        <v>0</v>
      </c>
      <c r="AX12" s="195">
        <f t="shared" si="24"/>
        <v>0</v>
      </c>
      <c r="AY12" s="195">
        <f t="shared" si="24"/>
        <v>2</v>
      </c>
      <c r="AZ12" s="195">
        <f t="shared" si="24"/>
        <v>30.48</v>
      </c>
      <c r="BA12" s="195">
        <f t="shared" si="24"/>
        <v>0</v>
      </c>
      <c r="BB12" s="195">
        <f t="shared" si="24"/>
        <v>0</v>
      </c>
      <c r="BC12" s="195">
        <f t="shared" si="24"/>
        <v>0</v>
      </c>
      <c r="BD12" s="195">
        <f t="shared" si="24"/>
        <v>0</v>
      </c>
      <c r="BE12" s="195">
        <f t="shared" si="24"/>
        <v>5215.33</v>
      </c>
      <c r="BF12" s="195">
        <f t="shared" si="24"/>
        <v>13847.55</v>
      </c>
      <c r="BG12" s="195"/>
      <c r="BH12" s="195"/>
      <c r="BI12" s="195"/>
      <c r="BJ12" s="195"/>
      <c r="BK12" s="195"/>
      <c r="BL12" s="195"/>
    </row>
  </sheetData>
  <mergeCells count="20">
    <mergeCell ref="BG1:BG3"/>
    <mergeCell ref="BF1:BF3"/>
    <mergeCell ref="B1:T1"/>
    <mergeCell ref="U1:X1"/>
    <mergeCell ref="Y1:Y3"/>
    <mergeCell ref="Z1:BD1"/>
    <mergeCell ref="BE1:BE3"/>
    <mergeCell ref="B2:F2"/>
    <mergeCell ref="J2:T2"/>
    <mergeCell ref="U2:W2"/>
    <mergeCell ref="X2:X3"/>
    <mergeCell ref="Z2:AF2"/>
    <mergeCell ref="AG2:AK2"/>
    <mergeCell ref="AL2:AR2"/>
    <mergeCell ref="AV2:BB2"/>
    <mergeCell ref="BH1:BH3"/>
    <mergeCell ref="BI1:BI3"/>
    <mergeCell ref="BJ1:BJ3"/>
    <mergeCell ref="BK1:BK3"/>
    <mergeCell ref="BL1:BL3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K22"/>
  <sheetViews>
    <sheetView rightToLeft="1" topLeftCell="AN10" workbookViewId="0">
      <selection activeCell="N9" sqref="N9"/>
    </sheetView>
  </sheetViews>
  <sheetFormatPr defaultRowHeight="15"/>
  <cols>
    <col min="1" max="1" width="0.140625" customWidth="1"/>
    <col min="2" max="11" width="9.140625" customWidth="1"/>
    <col min="12" max="13" width="6.7109375" customWidth="1"/>
    <col min="14" max="14" width="7.7109375" customWidth="1"/>
    <col min="15" max="20" width="6.7109375" customWidth="1"/>
    <col min="21" max="23" width="9.140625" customWidth="1"/>
    <col min="24" max="24" width="10.140625" customWidth="1"/>
    <col min="25" max="37" width="9.140625" customWidth="1"/>
    <col min="38" max="38" width="7.7109375" customWidth="1"/>
    <col min="39" max="42" width="6.7109375" customWidth="1"/>
    <col min="43" max="44" width="7.7109375" customWidth="1"/>
    <col min="45" max="56" width="6.7109375" customWidth="1"/>
    <col min="57" max="58" width="10.140625" customWidth="1"/>
    <col min="59" max="59" width="22" customWidth="1"/>
    <col min="60" max="60" width="22.85546875" customWidth="1"/>
    <col min="61" max="62" width="7.5703125" customWidth="1"/>
  </cols>
  <sheetData>
    <row r="1" spans="1:63" s="4" customFormat="1" ht="14.25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419" t="s">
        <v>420</v>
      </c>
    </row>
    <row r="2" spans="1:63" s="4" customFormat="1" ht="33.75" customHeight="1">
      <c r="A2" s="8"/>
      <c r="B2" s="354" t="s">
        <v>0</v>
      </c>
      <c r="C2" s="354"/>
      <c r="D2" s="354"/>
      <c r="E2" s="354"/>
      <c r="F2" s="354"/>
      <c r="G2" s="407" t="s">
        <v>6</v>
      </c>
      <c r="H2" s="408"/>
      <c r="I2" s="409"/>
      <c r="J2" s="413" t="s">
        <v>110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3" t="s">
        <v>18</v>
      </c>
      <c r="V2" s="414"/>
      <c r="W2" s="415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355" t="s">
        <v>34</v>
      </c>
      <c r="AM2" s="355"/>
      <c r="AN2" s="355"/>
      <c r="AO2" s="355"/>
      <c r="AP2" s="222" t="s">
        <v>35</v>
      </c>
      <c r="AQ2" s="219"/>
      <c r="AR2" s="72"/>
      <c r="AS2" s="221"/>
      <c r="AT2" s="221"/>
      <c r="AU2" s="221"/>
      <c r="AV2" s="354" t="s">
        <v>39</v>
      </c>
      <c r="AW2" s="354"/>
      <c r="AX2" s="354"/>
      <c r="AY2" s="354"/>
      <c r="AZ2" s="354"/>
      <c r="BA2" s="354"/>
      <c r="BB2" s="354"/>
      <c r="BC2" s="221"/>
      <c r="BD2" s="221"/>
      <c r="BE2" s="353"/>
      <c r="BF2" s="357"/>
      <c r="BG2" s="357"/>
      <c r="BH2" s="399"/>
      <c r="BI2" s="353"/>
      <c r="BJ2" s="353"/>
      <c r="BK2" s="420"/>
    </row>
    <row r="3" spans="1:63" s="4" customFormat="1" ht="52.15" customHeight="1">
      <c r="A3" s="221"/>
      <c r="B3" s="222" t="s">
        <v>1</v>
      </c>
      <c r="C3" s="218" t="s">
        <v>2</v>
      </c>
      <c r="D3" s="218" t="s">
        <v>3</v>
      </c>
      <c r="E3" s="218" t="s">
        <v>4</v>
      </c>
      <c r="F3" s="218" t="s">
        <v>5</v>
      </c>
      <c r="G3" s="218" t="s">
        <v>7</v>
      </c>
      <c r="H3" s="218" t="s">
        <v>109</v>
      </c>
      <c r="I3" s="218" t="s">
        <v>108</v>
      </c>
      <c r="J3" s="222" t="s">
        <v>8</v>
      </c>
      <c r="K3" s="222" t="s">
        <v>9</v>
      </c>
      <c r="L3" s="222" t="s">
        <v>10</v>
      </c>
      <c r="M3" s="218" t="s">
        <v>11</v>
      </c>
      <c r="N3" s="218" t="s">
        <v>12</v>
      </c>
      <c r="O3" s="218" t="s">
        <v>13</v>
      </c>
      <c r="P3" s="218" t="s">
        <v>180</v>
      </c>
      <c r="Q3" s="218" t="s">
        <v>14</v>
      </c>
      <c r="R3" s="218" t="s">
        <v>15</v>
      </c>
      <c r="S3" s="218" t="s">
        <v>16</v>
      </c>
      <c r="T3" s="218" t="s">
        <v>17</v>
      </c>
      <c r="U3" s="218" t="s">
        <v>19</v>
      </c>
      <c r="V3" s="218" t="s">
        <v>20</v>
      </c>
      <c r="W3" s="218" t="s">
        <v>21</v>
      </c>
      <c r="X3" s="400"/>
      <c r="Y3" s="353"/>
      <c r="Z3" s="218" t="s">
        <v>24</v>
      </c>
      <c r="AA3" s="218" t="s">
        <v>25</v>
      </c>
      <c r="AB3" s="218" t="s">
        <v>26</v>
      </c>
      <c r="AC3" s="218" t="s">
        <v>21</v>
      </c>
      <c r="AD3" s="218" t="s">
        <v>27</v>
      </c>
      <c r="AE3" s="218" t="s">
        <v>28</v>
      </c>
      <c r="AF3" s="218" t="s">
        <v>29</v>
      </c>
      <c r="AG3" s="218" t="s">
        <v>104</v>
      </c>
      <c r="AH3" s="218" t="s">
        <v>105</v>
      </c>
      <c r="AI3" s="218" t="s">
        <v>106</v>
      </c>
      <c r="AJ3" s="218" t="s">
        <v>107</v>
      </c>
      <c r="AK3" s="218" t="s">
        <v>3</v>
      </c>
      <c r="AL3" s="218" t="s">
        <v>31</v>
      </c>
      <c r="AM3" s="218" t="s">
        <v>116</v>
      </c>
      <c r="AN3" s="218" t="s">
        <v>32</v>
      </c>
      <c r="AO3" s="222" t="s">
        <v>33</v>
      </c>
      <c r="AP3" s="218" t="s">
        <v>36</v>
      </c>
      <c r="AQ3" s="218" t="s">
        <v>115</v>
      </c>
      <c r="AR3" s="218" t="s">
        <v>37</v>
      </c>
      <c r="AS3" s="218" t="s">
        <v>149</v>
      </c>
      <c r="AT3" s="218" t="s">
        <v>231</v>
      </c>
      <c r="AU3" s="218" t="s">
        <v>232</v>
      </c>
      <c r="AV3" s="218" t="s">
        <v>40</v>
      </c>
      <c r="AW3" s="218" t="s">
        <v>150</v>
      </c>
      <c r="AX3" s="218" t="s">
        <v>45</v>
      </c>
      <c r="AY3" s="218" t="s">
        <v>41</v>
      </c>
      <c r="AZ3" s="218" t="s">
        <v>42</v>
      </c>
      <c r="BA3" s="218" t="s">
        <v>43</v>
      </c>
      <c r="BB3" s="218" t="s">
        <v>44</v>
      </c>
      <c r="BC3" s="218" t="s">
        <v>46</v>
      </c>
      <c r="BD3" s="218" t="s">
        <v>47</v>
      </c>
      <c r="BE3" s="353"/>
      <c r="BF3" s="357"/>
      <c r="BG3" s="357"/>
      <c r="BH3" s="400"/>
      <c r="BI3" s="353"/>
      <c r="BJ3" s="353"/>
      <c r="BK3" s="421"/>
    </row>
    <row r="4" spans="1:63" s="198" customFormat="1" ht="25.15" customHeight="1">
      <c r="B4" s="193">
        <v>911.68</v>
      </c>
      <c r="C4" s="190">
        <f>B4*15%</f>
        <v>136.75</v>
      </c>
      <c r="D4" s="190">
        <f>B4*1%</f>
        <v>9.1199999999999992</v>
      </c>
      <c r="E4" s="190">
        <f>B4*2%</f>
        <v>18.23</v>
      </c>
      <c r="F4" s="190">
        <f>B4*3%</f>
        <v>27.35</v>
      </c>
      <c r="G4" s="193">
        <v>2550.62</v>
      </c>
      <c r="H4" s="193">
        <v>104.7</v>
      </c>
      <c r="I4" s="193">
        <f>SUM(J4:Q4)</f>
        <v>733.98</v>
      </c>
      <c r="J4" s="193">
        <v>440.01</v>
      </c>
      <c r="K4" s="193">
        <v>263.97000000000003</v>
      </c>
      <c r="L4" s="193">
        <v>30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371.64</v>
      </c>
      <c r="V4" s="190">
        <f>IF(X4&gt;2800,2800*1%,X4*1%)</f>
        <v>24.78</v>
      </c>
      <c r="W4" s="190">
        <f>IF(X4&gt;2800,2800*3%,X4*3%)</f>
        <v>74.33</v>
      </c>
      <c r="X4" s="190">
        <f>G4+H4+I4-B4</f>
        <v>2477.62</v>
      </c>
      <c r="Y4" s="190">
        <f>C4+D4+E4+F4+G4+H4+I4+U4+V4+W4</f>
        <v>4051.5</v>
      </c>
      <c r="Z4" s="190">
        <f>B4*15%</f>
        <v>136.75</v>
      </c>
      <c r="AA4" s="190">
        <f>B4*1%</f>
        <v>9.1199999999999992</v>
      </c>
      <c r="AB4" s="190">
        <f>B4*2%</f>
        <v>18.23</v>
      </c>
      <c r="AC4" s="190">
        <f>B4*3%</f>
        <v>27.35</v>
      </c>
      <c r="AD4" s="190">
        <f>B4*10%</f>
        <v>91.17</v>
      </c>
      <c r="AE4" s="190">
        <f>B4*3%</f>
        <v>27.35</v>
      </c>
      <c r="AF4" s="190">
        <f>B4*1%</f>
        <v>9.1199999999999992</v>
      </c>
      <c r="AG4" s="190">
        <f>IF(X4&gt;2800,2800*15%,X4*15%)</f>
        <v>371.64</v>
      </c>
      <c r="AH4" s="190">
        <f>IF(X4&gt;2800,2800*1%,X4*1%)</f>
        <v>24.78</v>
      </c>
      <c r="AI4" s="190">
        <f>IF(X4&gt;2800,2800*3%,X4*3%)</f>
        <v>74.33</v>
      </c>
      <c r="AJ4" s="190">
        <f>IF(X4&gt;2800,2800*10%,X4*10%)</f>
        <v>247.76</v>
      </c>
      <c r="AK4" s="190">
        <f>IF(X4&gt;2800,2800*1%,X4*1%)</f>
        <v>24.78</v>
      </c>
      <c r="AL4" s="193"/>
      <c r="AM4" s="193"/>
      <c r="AN4" s="193"/>
      <c r="AO4" s="193"/>
      <c r="AP4" s="193"/>
      <c r="AQ4" s="193">
        <v>22.88</v>
      </c>
      <c r="AR4" s="193">
        <v>21.3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1106.56</v>
      </c>
      <c r="BF4" s="190">
        <f>AVERAGE(Y4-BE4)</f>
        <v>2944.94</v>
      </c>
      <c r="BG4" s="198" t="s">
        <v>195</v>
      </c>
      <c r="BH4" s="198" t="s">
        <v>303</v>
      </c>
      <c r="BK4" s="199" t="s">
        <v>425</v>
      </c>
    </row>
    <row r="5" spans="1:63" s="198" customFormat="1" ht="25.15" customHeight="1">
      <c r="B5" s="193">
        <v>482.15</v>
      </c>
      <c r="C5" s="190">
        <f t="shared" ref="C5:C21" si="0">B5*15%</f>
        <v>72.319999999999993</v>
      </c>
      <c r="D5" s="190">
        <f t="shared" ref="D5:D21" si="1">B5*1%</f>
        <v>4.82</v>
      </c>
      <c r="E5" s="190">
        <f t="shared" ref="E5:E21" si="2">B5*2%</f>
        <v>9.64</v>
      </c>
      <c r="F5" s="190">
        <f t="shared" ref="F5:F21" si="3">B5*3%</f>
        <v>14.46</v>
      </c>
      <c r="G5" s="193">
        <v>1624.71</v>
      </c>
      <c r="H5" s="193">
        <v>63.44</v>
      </c>
      <c r="I5" s="193">
        <f t="shared" ref="I5:I21" si="4">SUM(J5:Q5)</f>
        <v>387.3</v>
      </c>
      <c r="J5" s="193">
        <v>226.63</v>
      </c>
      <c r="K5" s="193">
        <v>145.66999999999999</v>
      </c>
      <c r="L5" s="193">
        <v>15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21" si="5">IF(X5&gt;2800,2800*15%,X5*15%)</f>
        <v>239</v>
      </c>
      <c r="V5" s="190">
        <f t="shared" ref="V5:V21" si="6">IF(X5&gt;2800,2800*1%,X5*1%)</f>
        <v>15.93</v>
      </c>
      <c r="W5" s="190">
        <f t="shared" ref="W5:W21" si="7">IF(X5&gt;2800,2800*3%,X5*3%)</f>
        <v>47.8</v>
      </c>
      <c r="X5" s="190">
        <f t="shared" ref="X5:X21" si="8">G5+H5+I5-B5</f>
        <v>1593.3</v>
      </c>
      <c r="Y5" s="190">
        <f t="shared" ref="Y5:Y21" si="9">C5+D5+E5+F5+G5+H5+I5+U5+V5+W5</f>
        <v>2479.42</v>
      </c>
      <c r="Z5" s="190">
        <f t="shared" ref="Z5:Z21" si="10">B5*15%</f>
        <v>72.319999999999993</v>
      </c>
      <c r="AA5" s="190">
        <f t="shared" ref="AA5:AA21" si="11">B5*1%</f>
        <v>4.82</v>
      </c>
      <c r="AB5" s="190">
        <f t="shared" ref="AB5:AB21" si="12">B5*2%</f>
        <v>9.64</v>
      </c>
      <c r="AC5" s="190">
        <f t="shared" ref="AC5:AC21" si="13">B5*3%</f>
        <v>14.46</v>
      </c>
      <c r="AD5" s="190">
        <f t="shared" ref="AD5:AD21" si="14">B5*10%</f>
        <v>48.22</v>
      </c>
      <c r="AE5" s="190">
        <f t="shared" ref="AE5:AE21" si="15">B5*3%</f>
        <v>14.46</v>
      </c>
      <c r="AF5" s="190">
        <f t="shared" ref="AF5:AF21" si="16">B5*1%</f>
        <v>4.82</v>
      </c>
      <c r="AG5" s="190">
        <f t="shared" ref="AG5:AG21" si="17">IF(X5&gt;2800,2800*15%,X5*15%)</f>
        <v>239</v>
      </c>
      <c r="AH5" s="190">
        <f t="shared" ref="AH5:AH21" si="18">IF(X5&gt;2800,2800*1%,X5*1%)</f>
        <v>15.93</v>
      </c>
      <c r="AI5" s="190">
        <f t="shared" ref="AI5:AI21" si="19">IF(X5&gt;2800,2800*3%,X5*3%)</f>
        <v>47.8</v>
      </c>
      <c r="AJ5" s="190">
        <f t="shared" ref="AJ5:AJ21" si="20">IF(X5&gt;2800,2800*10%,X5*10%)</f>
        <v>159.33000000000001</v>
      </c>
      <c r="AK5" s="190">
        <f t="shared" ref="AK5:AK21" si="21">IF(X5&gt;2800,2800*1%,X5*1%)</f>
        <v>15.93</v>
      </c>
      <c r="AL5" s="193"/>
      <c r="AM5" s="193"/>
      <c r="AN5" s="193"/>
      <c r="AO5" s="193"/>
      <c r="AP5" s="193"/>
      <c r="AQ5" s="193">
        <v>7.21</v>
      </c>
      <c r="AR5" s="193">
        <v>11.9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21" si="22">SUM(Z5:BD5)</f>
        <v>665.84</v>
      </c>
      <c r="BF5" s="190">
        <f t="shared" ref="BF5:BF21" si="23">AVERAGE(Y5-BE5)</f>
        <v>1813.58</v>
      </c>
      <c r="BG5" s="198" t="s">
        <v>196</v>
      </c>
      <c r="BH5" s="198" t="s">
        <v>304</v>
      </c>
      <c r="BK5" s="199" t="s">
        <v>425</v>
      </c>
    </row>
    <row r="6" spans="1:63" s="198" customFormat="1" ht="25.15" customHeight="1">
      <c r="B6" s="193">
        <v>282.98</v>
      </c>
      <c r="C6" s="190">
        <f t="shared" si="0"/>
        <v>42.45</v>
      </c>
      <c r="D6" s="190">
        <f t="shared" si="1"/>
        <v>2.83</v>
      </c>
      <c r="E6" s="190">
        <f t="shared" si="2"/>
        <v>5.66</v>
      </c>
      <c r="F6" s="190">
        <f t="shared" si="3"/>
        <v>8.49</v>
      </c>
      <c r="G6" s="193">
        <v>1058.55</v>
      </c>
      <c r="H6" s="193">
        <v>4.04</v>
      </c>
      <c r="I6" s="193">
        <f t="shared" si="4"/>
        <v>226.5</v>
      </c>
      <c r="J6" s="193">
        <v>145.94999999999999</v>
      </c>
      <c r="K6" s="193">
        <v>70.55</v>
      </c>
      <c r="L6" s="193">
        <v>10</v>
      </c>
      <c r="M6" s="193"/>
      <c r="N6" s="193"/>
      <c r="O6" s="193"/>
      <c r="P6" s="193"/>
      <c r="Q6" s="193"/>
      <c r="R6" s="193"/>
      <c r="S6" s="193"/>
      <c r="T6" s="193"/>
      <c r="U6" s="190">
        <f t="shared" si="5"/>
        <v>150.91999999999999</v>
      </c>
      <c r="V6" s="190">
        <f t="shared" si="6"/>
        <v>10.06</v>
      </c>
      <c r="W6" s="190">
        <f t="shared" si="7"/>
        <v>30.18</v>
      </c>
      <c r="X6" s="190">
        <f t="shared" si="8"/>
        <v>1006.11</v>
      </c>
      <c r="Y6" s="190">
        <f t="shared" si="9"/>
        <v>1539.68</v>
      </c>
      <c r="Z6" s="190">
        <f t="shared" si="10"/>
        <v>42.45</v>
      </c>
      <c r="AA6" s="190">
        <f t="shared" si="11"/>
        <v>2.83</v>
      </c>
      <c r="AB6" s="190">
        <f t="shared" si="12"/>
        <v>5.66</v>
      </c>
      <c r="AC6" s="190">
        <f t="shared" si="13"/>
        <v>8.49</v>
      </c>
      <c r="AD6" s="190">
        <f t="shared" si="14"/>
        <v>28.3</v>
      </c>
      <c r="AE6" s="190">
        <f t="shared" si="15"/>
        <v>8.49</v>
      </c>
      <c r="AF6" s="190">
        <f t="shared" si="16"/>
        <v>2.83</v>
      </c>
      <c r="AG6" s="190">
        <f t="shared" si="17"/>
        <v>150.91999999999999</v>
      </c>
      <c r="AH6" s="190">
        <f t="shared" si="18"/>
        <v>10.06</v>
      </c>
      <c r="AI6" s="190">
        <f t="shared" si="19"/>
        <v>30.18</v>
      </c>
      <c r="AJ6" s="190">
        <f t="shared" si="20"/>
        <v>100.61</v>
      </c>
      <c r="AK6" s="190">
        <f t="shared" si="21"/>
        <v>10.06</v>
      </c>
      <c r="AL6" s="193"/>
      <c r="AM6" s="193"/>
      <c r="AN6" s="193"/>
      <c r="AO6" s="193"/>
      <c r="AP6" s="193"/>
      <c r="AQ6" s="193"/>
      <c r="AR6" s="193">
        <v>7.95</v>
      </c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0">
        <f t="shared" si="22"/>
        <v>408.83</v>
      </c>
      <c r="BF6" s="190">
        <f t="shared" si="23"/>
        <v>1130.8499999999999</v>
      </c>
      <c r="BG6" s="198" t="s">
        <v>197</v>
      </c>
      <c r="BH6" s="198" t="s">
        <v>305</v>
      </c>
      <c r="BK6" s="199" t="s">
        <v>425</v>
      </c>
    </row>
    <row r="7" spans="1:63" s="198" customFormat="1" ht="25.15" customHeight="1">
      <c r="B7" s="193">
        <v>724.17</v>
      </c>
      <c r="C7" s="190">
        <f t="shared" si="0"/>
        <v>108.63</v>
      </c>
      <c r="D7" s="190">
        <f t="shared" si="1"/>
        <v>7.24</v>
      </c>
      <c r="E7" s="190">
        <f t="shared" si="2"/>
        <v>14.48</v>
      </c>
      <c r="F7" s="190">
        <f t="shared" si="3"/>
        <v>21.73</v>
      </c>
      <c r="G7" s="193">
        <v>2105.06</v>
      </c>
      <c r="H7" s="193">
        <v>91.96</v>
      </c>
      <c r="I7" s="193">
        <f t="shared" si="4"/>
        <v>737.05</v>
      </c>
      <c r="J7" s="193">
        <v>344.98</v>
      </c>
      <c r="K7" s="193">
        <v>214.22</v>
      </c>
      <c r="L7" s="193">
        <v>30</v>
      </c>
      <c r="M7" s="193"/>
      <c r="N7" s="193">
        <v>147.85</v>
      </c>
      <c r="O7" s="193"/>
      <c r="P7" s="193"/>
      <c r="Q7" s="193"/>
      <c r="R7" s="193"/>
      <c r="S7" s="193"/>
      <c r="T7" s="193"/>
      <c r="U7" s="190">
        <f t="shared" si="5"/>
        <v>331.49</v>
      </c>
      <c r="V7" s="190">
        <f t="shared" si="6"/>
        <v>22.1</v>
      </c>
      <c r="W7" s="190">
        <f t="shared" si="7"/>
        <v>66.3</v>
      </c>
      <c r="X7" s="190">
        <f t="shared" si="8"/>
        <v>2209.9</v>
      </c>
      <c r="Y7" s="190">
        <f t="shared" si="9"/>
        <v>3506.04</v>
      </c>
      <c r="Z7" s="190">
        <f t="shared" si="10"/>
        <v>108.63</v>
      </c>
      <c r="AA7" s="190">
        <f t="shared" si="11"/>
        <v>7.24</v>
      </c>
      <c r="AB7" s="190">
        <f t="shared" si="12"/>
        <v>14.48</v>
      </c>
      <c r="AC7" s="190">
        <f t="shared" si="13"/>
        <v>21.73</v>
      </c>
      <c r="AD7" s="190">
        <f t="shared" si="14"/>
        <v>72.42</v>
      </c>
      <c r="AE7" s="190">
        <f t="shared" si="15"/>
        <v>21.73</v>
      </c>
      <c r="AF7" s="190">
        <f t="shared" si="16"/>
        <v>7.24</v>
      </c>
      <c r="AG7" s="190">
        <f t="shared" si="17"/>
        <v>331.49</v>
      </c>
      <c r="AH7" s="190">
        <f t="shared" si="18"/>
        <v>22.1</v>
      </c>
      <c r="AI7" s="190">
        <f t="shared" si="19"/>
        <v>66.3</v>
      </c>
      <c r="AJ7" s="190">
        <f t="shared" si="20"/>
        <v>220.99</v>
      </c>
      <c r="AK7" s="190">
        <f t="shared" si="21"/>
        <v>22.1</v>
      </c>
      <c r="AL7" s="193"/>
      <c r="AM7" s="193"/>
      <c r="AN7" s="193">
        <v>0.86</v>
      </c>
      <c r="AO7" s="193"/>
      <c r="AP7" s="190">
        <v>0.6</v>
      </c>
      <c r="AQ7" s="193">
        <v>17.12</v>
      </c>
      <c r="AR7" s="193">
        <v>17.25</v>
      </c>
      <c r="AS7" s="193"/>
      <c r="AT7" s="193"/>
      <c r="AU7" s="193"/>
      <c r="AV7" s="193">
        <v>7.1</v>
      </c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959.38</v>
      </c>
      <c r="BF7" s="190">
        <f t="shared" si="23"/>
        <v>2546.66</v>
      </c>
      <c r="BG7" s="198" t="s">
        <v>198</v>
      </c>
      <c r="BH7" s="198" t="s">
        <v>306</v>
      </c>
      <c r="BK7" s="199" t="s">
        <v>352</v>
      </c>
    </row>
    <row r="8" spans="1:63" s="198" customFormat="1" ht="25.15" customHeight="1">
      <c r="B8" s="193">
        <v>804.89</v>
      </c>
      <c r="C8" s="190">
        <f t="shared" si="0"/>
        <v>120.73</v>
      </c>
      <c r="D8" s="190">
        <f t="shared" si="1"/>
        <v>8.0500000000000007</v>
      </c>
      <c r="E8" s="190">
        <f t="shared" si="2"/>
        <v>16.100000000000001</v>
      </c>
      <c r="F8" s="190">
        <f t="shared" si="3"/>
        <v>24.15</v>
      </c>
      <c r="G8" s="193">
        <v>2185.15</v>
      </c>
      <c r="H8" s="193">
        <v>94.44</v>
      </c>
      <c r="I8" s="193">
        <f t="shared" si="4"/>
        <v>906.09</v>
      </c>
      <c r="J8" s="193">
        <v>388.18</v>
      </c>
      <c r="K8" s="193">
        <v>314.35000000000002</v>
      </c>
      <c r="L8" s="193">
        <v>30</v>
      </c>
      <c r="M8" s="193"/>
      <c r="N8" s="193">
        <v>173.56</v>
      </c>
      <c r="O8" s="193"/>
      <c r="P8" s="193"/>
      <c r="Q8" s="193"/>
      <c r="R8" s="193"/>
      <c r="S8" s="193"/>
      <c r="T8" s="193"/>
      <c r="U8" s="190">
        <f t="shared" si="5"/>
        <v>357.12</v>
      </c>
      <c r="V8" s="190">
        <f t="shared" si="6"/>
        <v>23.81</v>
      </c>
      <c r="W8" s="190">
        <f t="shared" si="7"/>
        <v>71.42</v>
      </c>
      <c r="X8" s="190">
        <f t="shared" si="8"/>
        <v>2380.79</v>
      </c>
      <c r="Y8" s="190">
        <f t="shared" si="9"/>
        <v>3807.06</v>
      </c>
      <c r="Z8" s="190">
        <f t="shared" si="10"/>
        <v>120.73</v>
      </c>
      <c r="AA8" s="190">
        <f t="shared" si="11"/>
        <v>8.0500000000000007</v>
      </c>
      <c r="AB8" s="190">
        <f t="shared" si="12"/>
        <v>16.100000000000001</v>
      </c>
      <c r="AC8" s="190">
        <f t="shared" si="13"/>
        <v>24.15</v>
      </c>
      <c r="AD8" s="190">
        <f t="shared" si="14"/>
        <v>80.489999999999995</v>
      </c>
      <c r="AE8" s="190">
        <f t="shared" si="15"/>
        <v>24.15</v>
      </c>
      <c r="AF8" s="190">
        <f t="shared" si="16"/>
        <v>8.0500000000000007</v>
      </c>
      <c r="AG8" s="190">
        <f t="shared" si="17"/>
        <v>357.12</v>
      </c>
      <c r="AH8" s="190">
        <f t="shared" si="18"/>
        <v>23.81</v>
      </c>
      <c r="AI8" s="190">
        <f t="shared" si="19"/>
        <v>71.42</v>
      </c>
      <c r="AJ8" s="190">
        <f t="shared" si="20"/>
        <v>238.08</v>
      </c>
      <c r="AK8" s="190">
        <f t="shared" si="21"/>
        <v>23.81</v>
      </c>
      <c r="AL8" s="193"/>
      <c r="AM8" s="193"/>
      <c r="AN8" s="193"/>
      <c r="AO8" s="193"/>
      <c r="AP8" s="193"/>
      <c r="AQ8" s="193">
        <v>19.690000000000001</v>
      </c>
      <c r="AR8" s="193">
        <v>19.95</v>
      </c>
      <c r="AS8" s="193"/>
      <c r="AT8" s="193"/>
      <c r="AU8" s="193"/>
      <c r="AV8" s="193">
        <v>7.1</v>
      </c>
      <c r="AW8" s="193"/>
      <c r="AX8" s="193"/>
      <c r="AY8" s="193"/>
      <c r="AZ8" s="193"/>
      <c r="BA8" s="193"/>
      <c r="BB8" s="193"/>
      <c r="BC8" s="193"/>
      <c r="BD8" s="193"/>
      <c r="BE8" s="190">
        <f t="shared" si="22"/>
        <v>1042.7</v>
      </c>
      <c r="BF8" s="190">
        <f t="shared" si="23"/>
        <v>2764.36</v>
      </c>
      <c r="BG8" s="198" t="s">
        <v>199</v>
      </c>
      <c r="BH8" s="198" t="s">
        <v>305</v>
      </c>
      <c r="BK8" s="199" t="s">
        <v>151</v>
      </c>
    </row>
    <row r="9" spans="1:63" s="198" customFormat="1" ht="25.15" customHeight="1">
      <c r="B9" s="193">
        <v>270</v>
      </c>
      <c r="C9" s="190">
        <f t="shared" si="0"/>
        <v>40.5</v>
      </c>
      <c r="D9" s="190">
        <f t="shared" si="1"/>
        <v>2.7</v>
      </c>
      <c r="E9" s="190">
        <f t="shared" si="2"/>
        <v>5.4</v>
      </c>
      <c r="F9" s="190">
        <f t="shared" si="3"/>
        <v>8.1</v>
      </c>
      <c r="G9" s="193">
        <v>1037.1400000000001</v>
      </c>
      <c r="H9" s="193">
        <v>3.91</v>
      </c>
      <c r="I9" s="193">
        <f t="shared" si="4"/>
        <v>214.5</v>
      </c>
      <c r="J9" s="193">
        <v>145.94999999999999</v>
      </c>
      <c r="K9" s="193">
        <v>58.55</v>
      </c>
      <c r="L9" s="193">
        <v>10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147.83000000000001</v>
      </c>
      <c r="V9" s="190">
        <f t="shared" si="6"/>
        <v>9.86</v>
      </c>
      <c r="W9" s="190">
        <f t="shared" si="7"/>
        <v>29.57</v>
      </c>
      <c r="X9" s="190">
        <f t="shared" si="8"/>
        <v>985.55</v>
      </c>
      <c r="Y9" s="190">
        <f t="shared" si="9"/>
        <v>1499.51</v>
      </c>
      <c r="Z9" s="190">
        <f t="shared" si="10"/>
        <v>40.5</v>
      </c>
      <c r="AA9" s="190">
        <f t="shared" si="11"/>
        <v>2.7</v>
      </c>
      <c r="AB9" s="190">
        <f t="shared" si="12"/>
        <v>5.4</v>
      </c>
      <c r="AC9" s="190">
        <f t="shared" si="13"/>
        <v>8.1</v>
      </c>
      <c r="AD9" s="190">
        <f t="shared" si="14"/>
        <v>27</v>
      </c>
      <c r="AE9" s="190">
        <f t="shared" si="15"/>
        <v>8.1</v>
      </c>
      <c r="AF9" s="190">
        <f t="shared" si="16"/>
        <v>2.7</v>
      </c>
      <c r="AG9" s="190">
        <f t="shared" si="17"/>
        <v>147.83000000000001</v>
      </c>
      <c r="AH9" s="190">
        <f t="shared" si="18"/>
        <v>9.86</v>
      </c>
      <c r="AI9" s="190">
        <f t="shared" si="19"/>
        <v>29.57</v>
      </c>
      <c r="AJ9" s="190">
        <f t="shared" si="20"/>
        <v>98.56</v>
      </c>
      <c r="AK9" s="190">
        <f t="shared" si="21"/>
        <v>9.86</v>
      </c>
      <c r="AL9" s="193">
        <v>49</v>
      </c>
      <c r="AM9" s="193"/>
      <c r="AN9" s="193"/>
      <c r="AO9" s="193"/>
      <c r="AP9" s="193"/>
      <c r="AQ9" s="193"/>
      <c r="AR9" s="193">
        <v>7.05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2"/>
        <v>446.23</v>
      </c>
      <c r="BF9" s="190">
        <f t="shared" si="23"/>
        <v>1053.28</v>
      </c>
      <c r="BG9" s="198" t="s">
        <v>200</v>
      </c>
      <c r="BH9" s="198" t="s">
        <v>305</v>
      </c>
      <c r="BK9" s="199" t="s">
        <v>151</v>
      </c>
    </row>
    <row r="10" spans="1:63" s="198" customFormat="1" ht="25.15" customHeight="1">
      <c r="B10" s="193">
        <v>357.42</v>
      </c>
      <c r="C10" s="190">
        <f t="shared" si="0"/>
        <v>53.61</v>
      </c>
      <c r="D10" s="190">
        <f t="shared" si="1"/>
        <v>3.57</v>
      </c>
      <c r="E10" s="190">
        <f t="shared" si="2"/>
        <v>7.15</v>
      </c>
      <c r="F10" s="190">
        <f t="shared" si="3"/>
        <v>10.72</v>
      </c>
      <c r="G10" s="193">
        <v>1306.3900000000001</v>
      </c>
      <c r="H10" s="193">
        <v>19.149999999999999</v>
      </c>
      <c r="I10" s="193">
        <f t="shared" si="4"/>
        <v>298</v>
      </c>
      <c r="J10" s="193">
        <v>187.6</v>
      </c>
      <c r="K10" s="193">
        <v>82.4</v>
      </c>
      <c r="L10" s="193">
        <v>28</v>
      </c>
      <c r="M10" s="193"/>
      <c r="N10" s="193"/>
      <c r="O10" s="193"/>
      <c r="P10" s="193"/>
      <c r="Q10" s="193"/>
      <c r="R10" s="193"/>
      <c r="S10" s="193"/>
      <c r="T10" s="193"/>
      <c r="U10" s="190">
        <f t="shared" si="5"/>
        <v>189.92</v>
      </c>
      <c r="V10" s="190">
        <f t="shared" si="6"/>
        <v>12.66</v>
      </c>
      <c r="W10" s="190">
        <f t="shared" si="7"/>
        <v>37.979999999999997</v>
      </c>
      <c r="X10" s="190">
        <f t="shared" si="8"/>
        <v>1266.1199999999999</v>
      </c>
      <c r="Y10" s="190">
        <f t="shared" si="9"/>
        <v>1939.15</v>
      </c>
      <c r="Z10" s="190">
        <f t="shared" si="10"/>
        <v>53.61</v>
      </c>
      <c r="AA10" s="190">
        <f t="shared" si="11"/>
        <v>3.57</v>
      </c>
      <c r="AB10" s="190">
        <f t="shared" si="12"/>
        <v>7.15</v>
      </c>
      <c r="AC10" s="190">
        <f t="shared" si="13"/>
        <v>10.72</v>
      </c>
      <c r="AD10" s="190">
        <f t="shared" si="14"/>
        <v>35.74</v>
      </c>
      <c r="AE10" s="190">
        <f t="shared" si="15"/>
        <v>10.72</v>
      </c>
      <c r="AF10" s="190">
        <f t="shared" si="16"/>
        <v>3.57</v>
      </c>
      <c r="AG10" s="190">
        <f t="shared" si="17"/>
        <v>189.92</v>
      </c>
      <c r="AH10" s="190">
        <f t="shared" si="18"/>
        <v>12.66</v>
      </c>
      <c r="AI10" s="190">
        <f t="shared" si="19"/>
        <v>37.979999999999997</v>
      </c>
      <c r="AJ10" s="190">
        <f t="shared" si="20"/>
        <v>126.61</v>
      </c>
      <c r="AK10" s="190">
        <f t="shared" si="21"/>
        <v>12.66</v>
      </c>
      <c r="AL10" s="193"/>
      <c r="AM10" s="193"/>
      <c r="AN10" s="193"/>
      <c r="AO10" s="193"/>
      <c r="AP10" s="193"/>
      <c r="AQ10" s="193">
        <v>2.93</v>
      </c>
      <c r="AR10" s="193">
        <v>9.1</v>
      </c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2"/>
        <v>516.94000000000005</v>
      </c>
      <c r="BF10" s="190">
        <f t="shared" si="23"/>
        <v>1422.21</v>
      </c>
      <c r="BG10" s="198" t="s">
        <v>201</v>
      </c>
      <c r="BH10" s="198" t="s">
        <v>426</v>
      </c>
      <c r="BK10" s="199" t="s">
        <v>352</v>
      </c>
    </row>
    <row r="11" spans="1:63" s="198" customFormat="1" ht="25.15" customHeight="1">
      <c r="B11" s="193">
        <v>486.42</v>
      </c>
      <c r="C11" s="190">
        <f t="shared" si="0"/>
        <v>72.959999999999994</v>
      </c>
      <c r="D11" s="190">
        <f t="shared" si="1"/>
        <v>4.8600000000000003</v>
      </c>
      <c r="E11" s="190">
        <f t="shared" si="2"/>
        <v>9.73</v>
      </c>
      <c r="F11" s="190">
        <f t="shared" si="3"/>
        <v>14.59</v>
      </c>
      <c r="G11" s="193">
        <v>1629.8</v>
      </c>
      <c r="H11" s="193">
        <v>67.73</v>
      </c>
      <c r="I11" s="193">
        <f t="shared" si="4"/>
        <v>423.78</v>
      </c>
      <c r="J11" s="193">
        <v>279.39999999999998</v>
      </c>
      <c r="K11" s="193">
        <v>129.38</v>
      </c>
      <c r="L11" s="193">
        <v>15</v>
      </c>
      <c r="M11" s="193"/>
      <c r="N11" s="193"/>
      <c r="O11" s="193"/>
      <c r="P11" s="193"/>
      <c r="Q11" s="193"/>
      <c r="R11" s="193"/>
      <c r="S11" s="193"/>
      <c r="T11" s="193"/>
      <c r="U11" s="190">
        <f t="shared" si="5"/>
        <v>245.23</v>
      </c>
      <c r="V11" s="190">
        <f t="shared" si="6"/>
        <v>16.350000000000001</v>
      </c>
      <c r="W11" s="190">
        <f t="shared" si="7"/>
        <v>49.05</v>
      </c>
      <c r="X11" s="190">
        <f t="shared" si="8"/>
        <v>1634.89</v>
      </c>
      <c r="Y11" s="190">
        <f t="shared" si="9"/>
        <v>2534.08</v>
      </c>
      <c r="Z11" s="190">
        <f t="shared" si="10"/>
        <v>72.959999999999994</v>
      </c>
      <c r="AA11" s="190">
        <f t="shared" si="11"/>
        <v>4.8600000000000003</v>
      </c>
      <c r="AB11" s="190">
        <f t="shared" si="12"/>
        <v>9.73</v>
      </c>
      <c r="AC11" s="190">
        <f t="shared" si="13"/>
        <v>14.59</v>
      </c>
      <c r="AD11" s="190">
        <f t="shared" si="14"/>
        <v>48.64</v>
      </c>
      <c r="AE11" s="190">
        <f t="shared" si="15"/>
        <v>14.59</v>
      </c>
      <c r="AF11" s="190">
        <f t="shared" si="16"/>
        <v>4.8600000000000003</v>
      </c>
      <c r="AG11" s="190">
        <f t="shared" si="17"/>
        <v>245.23</v>
      </c>
      <c r="AH11" s="190">
        <f t="shared" si="18"/>
        <v>16.350000000000001</v>
      </c>
      <c r="AI11" s="190">
        <f t="shared" si="19"/>
        <v>49.05</v>
      </c>
      <c r="AJ11" s="190">
        <f t="shared" si="20"/>
        <v>163.49</v>
      </c>
      <c r="AK11" s="190">
        <f t="shared" si="21"/>
        <v>16.350000000000001</v>
      </c>
      <c r="AL11" s="193"/>
      <c r="AM11" s="193"/>
      <c r="AN11" s="193"/>
      <c r="AO11" s="193"/>
      <c r="AP11" s="193"/>
      <c r="AQ11" s="193">
        <v>8.6999999999999993</v>
      </c>
      <c r="AR11" s="193">
        <v>12.8</v>
      </c>
      <c r="AS11" s="193"/>
      <c r="AT11" s="193"/>
      <c r="AU11" s="193"/>
      <c r="AV11" s="193">
        <v>7.1</v>
      </c>
      <c r="AW11" s="193"/>
      <c r="AX11" s="193"/>
      <c r="AY11" s="193"/>
      <c r="AZ11" s="193"/>
      <c r="BA11" s="193"/>
      <c r="BB11" s="193"/>
      <c r="BC11" s="193"/>
      <c r="BD11" s="193"/>
      <c r="BE11" s="190">
        <f t="shared" si="22"/>
        <v>689.3</v>
      </c>
      <c r="BF11" s="190">
        <f t="shared" si="23"/>
        <v>1844.78</v>
      </c>
      <c r="BG11" s="198" t="s">
        <v>202</v>
      </c>
      <c r="BH11" s="198" t="s">
        <v>308</v>
      </c>
      <c r="BK11" s="199" t="s">
        <v>427</v>
      </c>
    </row>
    <row r="12" spans="1:63" s="198" customFormat="1" ht="25.15" customHeight="1">
      <c r="B12" s="193">
        <v>441.67</v>
      </c>
      <c r="C12" s="190">
        <f t="shared" si="0"/>
        <v>66.25</v>
      </c>
      <c r="D12" s="190">
        <f t="shared" si="1"/>
        <v>4.42</v>
      </c>
      <c r="E12" s="190">
        <f t="shared" si="2"/>
        <v>8.83</v>
      </c>
      <c r="F12" s="190">
        <f t="shared" si="3"/>
        <v>13.25</v>
      </c>
      <c r="G12" s="193">
        <v>1525.43</v>
      </c>
      <c r="H12" s="193">
        <v>51.78</v>
      </c>
      <c r="I12" s="193">
        <f t="shared" si="4"/>
        <v>356.06</v>
      </c>
      <c r="J12" s="193">
        <v>249.47</v>
      </c>
      <c r="K12" s="193">
        <v>91.59</v>
      </c>
      <c r="L12" s="193">
        <v>15</v>
      </c>
      <c r="M12" s="193"/>
      <c r="N12" s="193"/>
      <c r="O12" s="193"/>
      <c r="P12" s="193"/>
      <c r="Q12" s="193"/>
      <c r="R12" s="193"/>
      <c r="S12" s="193"/>
      <c r="T12" s="193"/>
      <c r="U12" s="190">
        <f t="shared" si="5"/>
        <v>223.74</v>
      </c>
      <c r="V12" s="190">
        <f t="shared" si="6"/>
        <v>14.92</v>
      </c>
      <c r="W12" s="190">
        <f t="shared" si="7"/>
        <v>44.75</v>
      </c>
      <c r="X12" s="190">
        <f t="shared" si="8"/>
        <v>1491.6</v>
      </c>
      <c r="Y12" s="190">
        <f t="shared" si="9"/>
        <v>2309.4299999999998</v>
      </c>
      <c r="Z12" s="190">
        <f t="shared" si="10"/>
        <v>66.25</v>
      </c>
      <c r="AA12" s="190">
        <f t="shared" si="11"/>
        <v>4.42</v>
      </c>
      <c r="AB12" s="190">
        <f t="shared" si="12"/>
        <v>8.83</v>
      </c>
      <c r="AC12" s="190">
        <f t="shared" si="13"/>
        <v>13.25</v>
      </c>
      <c r="AD12" s="190">
        <f t="shared" si="14"/>
        <v>44.17</v>
      </c>
      <c r="AE12" s="190">
        <f t="shared" si="15"/>
        <v>13.25</v>
      </c>
      <c r="AF12" s="190">
        <f t="shared" si="16"/>
        <v>4.42</v>
      </c>
      <c r="AG12" s="190">
        <f t="shared" si="17"/>
        <v>223.74</v>
      </c>
      <c r="AH12" s="190">
        <f t="shared" si="18"/>
        <v>14.92</v>
      </c>
      <c r="AI12" s="190">
        <f t="shared" si="19"/>
        <v>44.75</v>
      </c>
      <c r="AJ12" s="190">
        <f t="shared" si="20"/>
        <v>149.16</v>
      </c>
      <c r="AK12" s="190">
        <f t="shared" si="21"/>
        <v>14.92</v>
      </c>
      <c r="AL12" s="193">
        <v>5.92</v>
      </c>
      <c r="AM12" s="193"/>
      <c r="AN12" s="193"/>
      <c r="AO12" s="193"/>
      <c r="AP12" s="193"/>
      <c r="AQ12" s="193">
        <v>5.6</v>
      </c>
      <c r="AR12" s="193">
        <v>11.2</v>
      </c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0">
        <f t="shared" si="22"/>
        <v>624.79999999999995</v>
      </c>
      <c r="BF12" s="190">
        <f t="shared" si="23"/>
        <v>1684.63</v>
      </c>
      <c r="BG12" s="198" t="s">
        <v>203</v>
      </c>
      <c r="BH12" s="198" t="s">
        <v>307</v>
      </c>
      <c r="BK12" s="199" t="s">
        <v>427</v>
      </c>
    </row>
    <row r="13" spans="1:63" s="198" customFormat="1" ht="25.15" customHeight="1">
      <c r="B13" s="193">
        <v>477.68</v>
      </c>
      <c r="C13" s="190">
        <f t="shared" si="0"/>
        <v>71.650000000000006</v>
      </c>
      <c r="D13" s="190">
        <f t="shared" si="1"/>
        <v>4.78</v>
      </c>
      <c r="E13" s="190">
        <f t="shared" si="2"/>
        <v>9.5500000000000007</v>
      </c>
      <c r="F13" s="190">
        <f t="shared" si="3"/>
        <v>14.33</v>
      </c>
      <c r="G13" s="193">
        <v>1693.65</v>
      </c>
      <c r="H13" s="193">
        <v>61.35</v>
      </c>
      <c r="I13" s="193">
        <f t="shared" si="4"/>
        <v>383.86</v>
      </c>
      <c r="J13" s="193">
        <v>261.88</v>
      </c>
      <c r="K13" s="193">
        <v>106.98</v>
      </c>
      <c r="L13" s="193">
        <v>15</v>
      </c>
      <c r="M13" s="193"/>
      <c r="N13" s="193"/>
      <c r="O13" s="193"/>
      <c r="P13" s="193"/>
      <c r="Q13" s="193"/>
      <c r="R13" s="193"/>
      <c r="S13" s="193"/>
      <c r="T13" s="193"/>
      <c r="U13" s="190">
        <f t="shared" si="5"/>
        <v>249.18</v>
      </c>
      <c r="V13" s="190">
        <f t="shared" si="6"/>
        <v>16.61</v>
      </c>
      <c r="W13" s="190">
        <f t="shared" si="7"/>
        <v>49.84</v>
      </c>
      <c r="X13" s="190">
        <f t="shared" si="8"/>
        <v>1661.18</v>
      </c>
      <c r="Y13" s="190">
        <f t="shared" si="9"/>
        <v>2554.8000000000002</v>
      </c>
      <c r="Z13" s="190">
        <f t="shared" si="10"/>
        <v>71.650000000000006</v>
      </c>
      <c r="AA13" s="190">
        <f t="shared" si="11"/>
        <v>4.78</v>
      </c>
      <c r="AB13" s="190">
        <f t="shared" si="12"/>
        <v>9.5500000000000007</v>
      </c>
      <c r="AC13" s="190">
        <f t="shared" si="13"/>
        <v>14.33</v>
      </c>
      <c r="AD13" s="190">
        <f t="shared" si="14"/>
        <v>47.77</v>
      </c>
      <c r="AE13" s="190">
        <f t="shared" si="15"/>
        <v>14.33</v>
      </c>
      <c r="AF13" s="190">
        <f t="shared" si="16"/>
        <v>4.78</v>
      </c>
      <c r="AG13" s="190">
        <f t="shared" si="17"/>
        <v>249.18</v>
      </c>
      <c r="AH13" s="190">
        <f t="shared" si="18"/>
        <v>16.61</v>
      </c>
      <c r="AI13" s="190">
        <f t="shared" si="19"/>
        <v>49.84</v>
      </c>
      <c r="AJ13" s="190">
        <f t="shared" si="20"/>
        <v>166.12</v>
      </c>
      <c r="AK13" s="190">
        <f t="shared" si="21"/>
        <v>16.61</v>
      </c>
      <c r="AL13" s="193"/>
      <c r="AM13" s="193"/>
      <c r="AN13" s="193"/>
      <c r="AO13" s="193"/>
      <c r="AP13" s="193"/>
      <c r="AQ13" s="193">
        <v>6</v>
      </c>
      <c r="AR13" s="193">
        <v>11</v>
      </c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>
        <v>1</v>
      </c>
      <c r="BD13" s="193"/>
      <c r="BE13" s="190">
        <f t="shared" si="22"/>
        <v>683.55</v>
      </c>
      <c r="BF13" s="190">
        <f t="shared" si="23"/>
        <v>1871.25</v>
      </c>
      <c r="BG13" s="198" t="s">
        <v>204</v>
      </c>
      <c r="BH13" s="198" t="s">
        <v>309</v>
      </c>
      <c r="BK13" s="199" t="s">
        <v>427</v>
      </c>
    </row>
    <row r="14" spans="1:63" s="198" customFormat="1" ht="25.15" customHeight="1">
      <c r="B14" s="193">
        <v>270.98</v>
      </c>
      <c r="C14" s="190">
        <f t="shared" si="0"/>
        <v>40.65</v>
      </c>
      <c r="D14" s="190">
        <f t="shared" si="1"/>
        <v>2.71</v>
      </c>
      <c r="E14" s="190">
        <f t="shared" si="2"/>
        <v>5.42</v>
      </c>
      <c r="F14" s="190">
        <f t="shared" si="3"/>
        <v>8.1300000000000008</v>
      </c>
      <c r="G14" s="193">
        <v>1164.6500000000001</v>
      </c>
      <c r="H14" s="193">
        <v>3.97</v>
      </c>
      <c r="I14" s="193">
        <f t="shared" si="4"/>
        <v>213.25</v>
      </c>
      <c r="J14" s="193">
        <v>141.01</v>
      </c>
      <c r="K14" s="193">
        <v>64.239999999999995</v>
      </c>
      <c r="L14" s="193">
        <v>8</v>
      </c>
      <c r="M14" s="193"/>
      <c r="N14" s="193"/>
      <c r="O14" s="193"/>
      <c r="P14" s="193"/>
      <c r="Q14" s="193"/>
      <c r="R14" s="193"/>
      <c r="S14" s="193"/>
      <c r="T14" s="193"/>
      <c r="U14" s="190">
        <f t="shared" si="5"/>
        <v>166.63</v>
      </c>
      <c r="V14" s="190">
        <f t="shared" si="6"/>
        <v>11.11</v>
      </c>
      <c r="W14" s="190">
        <f t="shared" si="7"/>
        <v>33.33</v>
      </c>
      <c r="X14" s="190">
        <f t="shared" si="8"/>
        <v>1110.8900000000001</v>
      </c>
      <c r="Y14" s="190">
        <f t="shared" si="9"/>
        <v>1649.85</v>
      </c>
      <c r="Z14" s="190">
        <f t="shared" si="10"/>
        <v>40.65</v>
      </c>
      <c r="AA14" s="190">
        <f t="shared" si="11"/>
        <v>2.71</v>
      </c>
      <c r="AB14" s="190">
        <f t="shared" si="12"/>
        <v>5.42</v>
      </c>
      <c r="AC14" s="190">
        <f t="shared" si="13"/>
        <v>8.1300000000000008</v>
      </c>
      <c r="AD14" s="190">
        <f t="shared" si="14"/>
        <v>27.1</v>
      </c>
      <c r="AE14" s="190">
        <f t="shared" si="15"/>
        <v>8.1300000000000008</v>
      </c>
      <c r="AF14" s="190">
        <f t="shared" si="16"/>
        <v>2.71</v>
      </c>
      <c r="AG14" s="190">
        <f t="shared" si="17"/>
        <v>166.63</v>
      </c>
      <c r="AH14" s="190">
        <f t="shared" si="18"/>
        <v>11.11</v>
      </c>
      <c r="AI14" s="190">
        <f t="shared" si="19"/>
        <v>33.33</v>
      </c>
      <c r="AJ14" s="190">
        <f t="shared" si="20"/>
        <v>111.09</v>
      </c>
      <c r="AK14" s="190">
        <f t="shared" si="21"/>
        <v>11.11</v>
      </c>
      <c r="AL14" s="193"/>
      <c r="AM14" s="193"/>
      <c r="AN14" s="193"/>
      <c r="AO14" s="193"/>
      <c r="AP14" s="193"/>
      <c r="AQ14" s="193">
        <v>0.12</v>
      </c>
      <c r="AR14" s="193">
        <v>8.15</v>
      </c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0">
        <f t="shared" si="22"/>
        <v>436.39</v>
      </c>
      <c r="BF14" s="190">
        <f t="shared" si="23"/>
        <v>1213.46</v>
      </c>
      <c r="BG14" s="198" t="s">
        <v>205</v>
      </c>
      <c r="BH14" s="198" t="s">
        <v>310</v>
      </c>
      <c r="BK14" s="199" t="s">
        <v>421</v>
      </c>
    </row>
    <row r="15" spans="1:63" s="198" customFormat="1" ht="25.15" customHeight="1">
      <c r="B15" s="193">
        <v>501.81</v>
      </c>
      <c r="C15" s="190">
        <f t="shared" si="0"/>
        <v>75.27</v>
      </c>
      <c r="D15" s="190">
        <f t="shared" si="1"/>
        <v>5.0199999999999996</v>
      </c>
      <c r="E15" s="190">
        <f t="shared" si="2"/>
        <v>10.039999999999999</v>
      </c>
      <c r="F15" s="190">
        <f t="shared" si="3"/>
        <v>15.05</v>
      </c>
      <c r="G15" s="193">
        <v>1672.57</v>
      </c>
      <c r="H15" s="193">
        <v>65.930000000000007</v>
      </c>
      <c r="I15" s="193">
        <f t="shared" si="4"/>
        <v>402.5</v>
      </c>
      <c r="J15" s="193">
        <v>247.11</v>
      </c>
      <c r="K15" s="193">
        <v>140.38999999999999</v>
      </c>
      <c r="L15" s="193">
        <v>15</v>
      </c>
      <c r="M15" s="193"/>
      <c r="N15" s="193"/>
      <c r="O15" s="193"/>
      <c r="P15" s="193"/>
      <c r="Q15" s="193"/>
      <c r="R15" s="193"/>
      <c r="S15" s="193"/>
      <c r="T15" s="193"/>
      <c r="U15" s="190">
        <f t="shared" si="5"/>
        <v>245.88</v>
      </c>
      <c r="V15" s="190">
        <f t="shared" si="6"/>
        <v>16.39</v>
      </c>
      <c r="W15" s="190">
        <f t="shared" si="7"/>
        <v>49.18</v>
      </c>
      <c r="X15" s="190">
        <f t="shared" si="8"/>
        <v>1639.19</v>
      </c>
      <c r="Y15" s="190">
        <f t="shared" si="9"/>
        <v>2557.83</v>
      </c>
      <c r="Z15" s="190">
        <f t="shared" si="10"/>
        <v>75.27</v>
      </c>
      <c r="AA15" s="190">
        <f t="shared" si="11"/>
        <v>5.0199999999999996</v>
      </c>
      <c r="AB15" s="190">
        <f t="shared" si="12"/>
        <v>10.039999999999999</v>
      </c>
      <c r="AC15" s="190">
        <f t="shared" si="13"/>
        <v>15.05</v>
      </c>
      <c r="AD15" s="190">
        <f t="shared" si="14"/>
        <v>50.18</v>
      </c>
      <c r="AE15" s="190">
        <f t="shared" si="15"/>
        <v>15.05</v>
      </c>
      <c r="AF15" s="190">
        <f t="shared" si="16"/>
        <v>5.0199999999999996</v>
      </c>
      <c r="AG15" s="190">
        <f t="shared" si="17"/>
        <v>245.88</v>
      </c>
      <c r="AH15" s="190">
        <f t="shared" si="18"/>
        <v>16.39</v>
      </c>
      <c r="AI15" s="190">
        <f t="shared" si="19"/>
        <v>49.18</v>
      </c>
      <c r="AJ15" s="190">
        <f t="shared" si="20"/>
        <v>163.92</v>
      </c>
      <c r="AK15" s="190">
        <f t="shared" si="21"/>
        <v>16.39</v>
      </c>
      <c r="AL15" s="193"/>
      <c r="AM15" s="193"/>
      <c r="AN15" s="193"/>
      <c r="AO15" s="193"/>
      <c r="AP15" s="193"/>
      <c r="AQ15" s="193">
        <v>8.32</v>
      </c>
      <c r="AR15" s="193">
        <v>12.4</v>
      </c>
      <c r="AS15" s="193"/>
      <c r="AT15" s="193"/>
      <c r="AU15" s="193"/>
      <c r="AV15" s="193"/>
      <c r="AW15" s="193"/>
      <c r="AX15" s="193"/>
      <c r="AY15" s="193">
        <v>2</v>
      </c>
      <c r="AZ15" s="193"/>
      <c r="BA15" s="193"/>
      <c r="BB15" s="193"/>
      <c r="BC15" s="193"/>
      <c r="BD15" s="193"/>
      <c r="BE15" s="190">
        <f t="shared" si="22"/>
        <v>690.11</v>
      </c>
      <c r="BF15" s="190">
        <f t="shared" si="23"/>
        <v>1867.72</v>
      </c>
      <c r="BG15" s="198" t="s">
        <v>206</v>
      </c>
      <c r="BH15" s="198" t="s">
        <v>304</v>
      </c>
      <c r="BK15" s="199" t="s">
        <v>423</v>
      </c>
    </row>
    <row r="16" spans="1:63" s="198" customFormat="1" ht="25.15" customHeight="1">
      <c r="B16" s="193">
        <v>437.35</v>
      </c>
      <c r="C16" s="190">
        <f t="shared" si="0"/>
        <v>65.599999999999994</v>
      </c>
      <c r="D16" s="190">
        <f t="shared" si="1"/>
        <v>4.37</v>
      </c>
      <c r="E16" s="190">
        <f t="shared" si="2"/>
        <v>8.75</v>
      </c>
      <c r="F16" s="190">
        <f t="shared" si="3"/>
        <v>13.12</v>
      </c>
      <c r="G16" s="193">
        <v>1514.84</v>
      </c>
      <c r="H16" s="193">
        <v>49.72</v>
      </c>
      <c r="I16" s="193">
        <f t="shared" si="4"/>
        <v>352.72</v>
      </c>
      <c r="J16" s="193">
        <v>217.5</v>
      </c>
      <c r="K16" s="193">
        <v>120.22</v>
      </c>
      <c r="L16" s="193">
        <v>15</v>
      </c>
      <c r="M16" s="193"/>
      <c r="N16" s="193"/>
      <c r="O16" s="193"/>
      <c r="P16" s="193"/>
      <c r="Q16" s="193"/>
      <c r="R16" s="193"/>
      <c r="S16" s="193"/>
      <c r="T16" s="193"/>
      <c r="U16" s="190">
        <f t="shared" si="5"/>
        <v>221.99</v>
      </c>
      <c r="V16" s="190">
        <f t="shared" si="6"/>
        <v>14.8</v>
      </c>
      <c r="W16" s="190">
        <f t="shared" si="7"/>
        <v>44.4</v>
      </c>
      <c r="X16" s="190">
        <f t="shared" si="8"/>
        <v>1479.93</v>
      </c>
      <c r="Y16" s="190">
        <f t="shared" si="9"/>
        <v>2290.31</v>
      </c>
      <c r="Z16" s="190">
        <f t="shared" si="10"/>
        <v>65.599999999999994</v>
      </c>
      <c r="AA16" s="190">
        <f t="shared" si="11"/>
        <v>4.37</v>
      </c>
      <c r="AB16" s="190">
        <f t="shared" si="12"/>
        <v>8.75</v>
      </c>
      <c r="AC16" s="190">
        <f t="shared" si="13"/>
        <v>13.12</v>
      </c>
      <c r="AD16" s="190">
        <f t="shared" si="14"/>
        <v>43.74</v>
      </c>
      <c r="AE16" s="190">
        <f t="shared" si="15"/>
        <v>13.12</v>
      </c>
      <c r="AF16" s="190">
        <f t="shared" si="16"/>
        <v>4.37</v>
      </c>
      <c r="AG16" s="190">
        <f t="shared" si="17"/>
        <v>221.99</v>
      </c>
      <c r="AH16" s="190">
        <f t="shared" si="18"/>
        <v>14.8</v>
      </c>
      <c r="AI16" s="190">
        <f t="shared" si="19"/>
        <v>44.4</v>
      </c>
      <c r="AJ16" s="190">
        <f t="shared" si="20"/>
        <v>147.99</v>
      </c>
      <c r="AK16" s="190">
        <f t="shared" si="21"/>
        <v>14.8</v>
      </c>
      <c r="AL16" s="193"/>
      <c r="AM16" s="193"/>
      <c r="AN16" s="193"/>
      <c r="AO16" s="193"/>
      <c r="AP16" s="193"/>
      <c r="AQ16" s="193">
        <v>5.94</v>
      </c>
      <c r="AR16" s="193">
        <v>11.15</v>
      </c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0">
        <f t="shared" si="22"/>
        <v>614.14</v>
      </c>
      <c r="BF16" s="190">
        <f t="shared" si="23"/>
        <v>1676.17</v>
      </c>
      <c r="BG16" s="198" t="s">
        <v>207</v>
      </c>
      <c r="BH16" s="198" t="s">
        <v>304</v>
      </c>
      <c r="BK16" s="199" t="s">
        <v>423</v>
      </c>
    </row>
    <row r="17" spans="2:63" s="198" customFormat="1" ht="25.15" customHeight="1">
      <c r="B17" s="193">
        <v>1078.57</v>
      </c>
      <c r="C17" s="190">
        <f t="shared" si="0"/>
        <v>161.79</v>
      </c>
      <c r="D17" s="190">
        <f t="shared" si="1"/>
        <v>10.79</v>
      </c>
      <c r="E17" s="190">
        <f t="shared" si="2"/>
        <v>21.57</v>
      </c>
      <c r="F17" s="190">
        <f t="shared" si="3"/>
        <v>32.36</v>
      </c>
      <c r="G17" s="193">
        <v>2951.6</v>
      </c>
      <c r="H17" s="193">
        <v>128.72</v>
      </c>
      <c r="I17" s="193">
        <f t="shared" si="4"/>
        <v>900.36</v>
      </c>
      <c r="J17" s="193">
        <v>515.15</v>
      </c>
      <c r="K17" s="193">
        <v>317.70999999999998</v>
      </c>
      <c r="L17" s="193">
        <v>30</v>
      </c>
      <c r="M17" s="193"/>
      <c r="N17" s="193">
        <v>37.5</v>
      </c>
      <c r="O17" s="193"/>
      <c r="P17" s="193"/>
      <c r="Q17" s="193"/>
      <c r="R17" s="193"/>
      <c r="S17" s="193"/>
      <c r="T17" s="193"/>
      <c r="U17" s="190">
        <f t="shared" si="5"/>
        <v>420</v>
      </c>
      <c r="V17" s="190">
        <f t="shared" si="6"/>
        <v>28</v>
      </c>
      <c r="W17" s="190">
        <f t="shared" si="7"/>
        <v>84</v>
      </c>
      <c r="X17" s="190">
        <f t="shared" si="8"/>
        <v>2902.11</v>
      </c>
      <c r="Y17" s="190">
        <f t="shared" si="9"/>
        <v>4739.1899999999996</v>
      </c>
      <c r="Z17" s="190">
        <f t="shared" si="10"/>
        <v>161.79</v>
      </c>
      <c r="AA17" s="190">
        <f t="shared" si="11"/>
        <v>10.79</v>
      </c>
      <c r="AB17" s="190">
        <f t="shared" si="12"/>
        <v>21.57</v>
      </c>
      <c r="AC17" s="190">
        <f t="shared" si="13"/>
        <v>32.36</v>
      </c>
      <c r="AD17" s="190">
        <f t="shared" si="14"/>
        <v>107.86</v>
      </c>
      <c r="AE17" s="190">
        <f t="shared" si="15"/>
        <v>32.36</v>
      </c>
      <c r="AF17" s="190">
        <f t="shared" si="16"/>
        <v>10.79</v>
      </c>
      <c r="AG17" s="190">
        <f t="shared" si="17"/>
        <v>420</v>
      </c>
      <c r="AH17" s="190">
        <f t="shared" si="18"/>
        <v>28</v>
      </c>
      <c r="AI17" s="190">
        <f t="shared" si="19"/>
        <v>84</v>
      </c>
      <c r="AJ17" s="190">
        <f t="shared" si="20"/>
        <v>280</v>
      </c>
      <c r="AK17" s="190">
        <f t="shared" si="21"/>
        <v>28</v>
      </c>
      <c r="AL17" s="193"/>
      <c r="AM17" s="193"/>
      <c r="AN17" s="193">
        <v>1.23</v>
      </c>
      <c r="AO17" s="193"/>
      <c r="AP17" s="193"/>
      <c r="AQ17" s="193">
        <v>134.06</v>
      </c>
      <c r="AR17" s="193">
        <v>23.3</v>
      </c>
      <c r="AS17" s="193"/>
      <c r="AT17" s="193"/>
      <c r="AU17" s="193"/>
      <c r="AV17" s="193">
        <v>7.1</v>
      </c>
      <c r="AW17" s="193"/>
      <c r="AX17" s="193"/>
      <c r="AY17" s="193"/>
      <c r="AZ17" s="193"/>
      <c r="BA17" s="193"/>
      <c r="BB17" s="193"/>
      <c r="BC17" s="193"/>
      <c r="BD17" s="193"/>
      <c r="BE17" s="190">
        <f t="shared" si="22"/>
        <v>1383.21</v>
      </c>
      <c r="BF17" s="190">
        <f t="shared" si="23"/>
        <v>3355.98</v>
      </c>
      <c r="BG17" s="198" t="s">
        <v>209</v>
      </c>
      <c r="BH17" s="198" t="s">
        <v>311</v>
      </c>
      <c r="BK17" s="199" t="s">
        <v>428</v>
      </c>
    </row>
    <row r="18" spans="2:63" s="198" customFormat="1" ht="25.15" customHeight="1">
      <c r="B18" s="193">
        <v>790.47</v>
      </c>
      <c r="C18" s="190">
        <f t="shared" si="0"/>
        <v>118.57</v>
      </c>
      <c r="D18" s="190">
        <f t="shared" si="1"/>
        <v>7.9</v>
      </c>
      <c r="E18" s="190">
        <f t="shared" si="2"/>
        <v>15.81</v>
      </c>
      <c r="F18" s="190">
        <f t="shared" si="3"/>
        <v>23.71</v>
      </c>
      <c r="G18" s="193">
        <v>2366.77</v>
      </c>
      <c r="H18" s="193">
        <v>89.84</v>
      </c>
      <c r="I18" s="193">
        <f t="shared" si="4"/>
        <v>805.38</v>
      </c>
      <c r="J18" s="193">
        <v>387.35</v>
      </c>
      <c r="K18" s="193">
        <v>223.04</v>
      </c>
      <c r="L18" s="193">
        <v>30</v>
      </c>
      <c r="M18" s="193"/>
      <c r="N18" s="193">
        <v>164.99</v>
      </c>
      <c r="O18" s="193"/>
      <c r="P18" s="193"/>
      <c r="Q18" s="193"/>
      <c r="R18" s="193"/>
      <c r="S18" s="193"/>
      <c r="T18" s="193"/>
      <c r="U18" s="190">
        <f t="shared" si="5"/>
        <v>370.73</v>
      </c>
      <c r="V18" s="190">
        <f t="shared" si="6"/>
        <v>24.72</v>
      </c>
      <c r="W18" s="190">
        <f t="shared" si="7"/>
        <v>74.150000000000006</v>
      </c>
      <c r="X18" s="190">
        <f t="shared" si="8"/>
        <v>2471.52</v>
      </c>
      <c r="Y18" s="190">
        <f t="shared" si="9"/>
        <v>3897.58</v>
      </c>
      <c r="Z18" s="190">
        <f t="shared" si="10"/>
        <v>118.57</v>
      </c>
      <c r="AA18" s="190">
        <f t="shared" si="11"/>
        <v>7.9</v>
      </c>
      <c r="AB18" s="190">
        <f t="shared" si="12"/>
        <v>15.81</v>
      </c>
      <c r="AC18" s="190">
        <f t="shared" si="13"/>
        <v>23.71</v>
      </c>
      <c r="AD18" s="190">
        <f t="shared" si="14"/>
        <v>79.05</v>
      </c>
      <c r="AE18" s="190">
        <f t="shared" si="15"/>
        <v>23.71</v>
      </c>
      <c r="AF18" s="190">
        <f t="shared" si="16"/>
        <v>7.9</v>
      </c>
      <c r="AG18" s="190">
        <f t="shared" si="17"/>
        <v>370.73</v>
      </c>
      <c r="AH18" s="190">
        <f t="shared" si="18"/>
        <v>24.72</v>
      </c>
      <c r="AI18" s="190">
        <f t="shared" si="19"/>
        <v>74.150000000000006</v>
      </c>
      <c r="AJ18" s="190">
        <f t="shared" si="20"/>
        <v>247.15</v>
      </c>
      <c r="AK18" s="190">
        <f t="shared" si="21"/>
        <v>24.72</v>
      </c>
      <c r="AL18" s="193"/>
      <c r="AM18" s="193"/>
      <c r="AN18" s="193">
        <v>2.62</v>
      </c>
      <c r="AO18" s="193"/>
      <c r="AP18" s="193"/>
      <c r="AQ18" s="193">
        <v>18.75</v>
      </c>
      <c r="AR18" s="193">
        <v>17.95</v>
      </c>
      <c r="AS18" s="193"/>
      <c r="AT18" s="193"/>
      <c r="AU18" s="193"/>
      <c r="AV18" s="193">
        <v>7.1</v>
      </c>
      <c r="AW18" s="193"/>
      <c r="AX18" s="193"/>
      <c r="AY18" s="193"/>
      <c r="AZ18" s="193"/>
      <c r="BA18" s="193"/>
      <c r="BB18" s="193"/>
      <c r="BC18" s="193"/>
      <c r="BD18" s="193"/>
      <c r="BE18" s="190">
        <f t="shared" si="22"/>
        <v>1064.54</v>
      </c>
      <c r="BF18" s="190">
        <f t="shared" si="23"/>
        <v>2833.04</v>
      </c>
      <c r="BG18" s="198" t="s">
        <v>210</v>
      </c>
      <c r="BH18" s="198" t="s">
        <v>305</v>
      </c>
      <c r="BK18" s="199" t="s">
        <v>428</v>
      </c>
    </row>
    <row r="19" spans="2:63" s="198" customFormat="1" ht="25.15" customHeight="1">
      <c r="B19" s="193">
        <v>737.88</v>
      </c>
      <c r="C19" s="190">
        <f t="shared" si="0"/>
        <v>110.68</v>
      </c>
      <c r="D19" s="190">
        <f t="shared" si="1"/>
        <v>7.38</v>
      </c>
      <c r="E19" s="190">
        <f t="shared" si="2"/>
        <v>14.76</v>
      </c>
      <c r="F19" s="190">
        <f t="shared" si="3"/>
        <v>22.14</v>
      </c>
      <c r="G19" s="193">
        <v>2023.72</v>
      </c>
      <c r="H19" s="193">
        <v>91.64</v>
      </c>
      <c r="I19" s="193">
        <f t="shared" si="4"/>
        <v>665.79</v>
      </c>
      <c r="J19" s="193">
        <v>364.55</v>
      </c>
      <c r="K19" s="193">
        <v>286.24</v>
      </c>
      <c r="L19" s="193">
        <v>15</v>
      </c>
      <c r="M19" s="193"/>
      <c r="N19" s="193"/>
      <c r="O19" s="193"/>
      <c r="P19" s="193"/>
      <c r="Q19" s="193"/>
      <c r="R19" s="193"/>
      <c r="S19" s="193"/>
      <c r="T19" s="193"/>
      <c r="U19" s="190">
        <f t="shared" si="5"/>
        <v>306.49</v>
      </c>
      <c r="V19" s="190">
        <f t="shared" si="6"/>
        <v>20.43</v>
      </c>
      <c r="W19" s="190">
        <f t="shared" si="7"/>
        <v>61.3</v>
      </c>
      <c r="X19" s="190">
        <f t="shared" si="8"/>
        <v>2043.27</v>
      </c>
      <c r="Y19" s="190">
        <f t="shared" si="9"/>
        <v>3324.33</v>
      </c>
      <c r="Z19" s="190">
        <f t="shared" si="10"/>
        <v>110.68</v>
      </c>
      <c r="AA19" s="190">
        <f t="shared" si="11"/>
        <v>7.38</v>
      </c>
      <c r="AB19" s="190">
        <f t="shared" si="12"/>
        <v>14.76</v>
      </c>
      <c r="AC19" s="190">
        <f t="shared" si="13"/>
        <v>22.14</v>
      </c>
      <c r="AD19" s="190">
        <f t="shared" si="14"/>
        <v>73.790000000000006</v>
      </c>
      <c r="AE19" s="190">
        <f t="shared" si="15"/>
        <v>22.14</v>
      </c>
      <c r="AF19" s="190">
        <f t="shared" si="16"/>
        <v>7.38</v>
      </c>
      <c r="AG19" s="190">
        <f t="shared" si="17"/>
        <v>306.49</v>
      </c>
      <c r="AH19" s="190">
        <f t="shared" si="18"/>
        <v>20.43</v>
      </c>
      <c r="AI19" s="190">
        <f t="shared" si="19"/>
        <v>61.3</v>
      </c>
      <c r="AJ19" s="190">
        <f t="shared" si="20"/>
        <v>204.33</v>
      </c>
      <c r="AK19" s="190">
        <f t="shared" si="21"/>
        <v>20.43</v>
      </c>
      <c r="AL19" s="193">
        <v>19.440000000000001</v>
      </c>
      <c r="AM19" s="193"/>
      <c r="AN19" s="193"/>
      <c r="AO19" s="193"/>
      <c r="AP19" s="193"/>
      <c r="AQ19" s="193">
        <v>15.02</v>
      </c>
      <c r="AR19" s="193">
        <v>16</v>
      </c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0">
        <f t="shared" si="22"/>
        <v>921.71</v>
      </c>
      <c r="BF19" s="190">
        <f t="shared" si="23"/>
        <v>2402.62</v>
      </c>
      <c r="BG19" s="198" t="s">
        <v>211</v>
      </c>
      <c r="BH19" s="198" t="s">
        <v>429</v>
      </c>
      <c r="BJ19" s="196" t="s">
        <v>364</v>
      </c>
      <c r="BK19" s="199" t="s">
        <v>169</v>
      </c>
    </row>
    <row r="20" spans="2:63" s="198" customFormat="1" ht="25.15" customHeight="1">
      <c r="B20" s="193">
        <v>587.82000000000005</v>
      </c>
      <c r="C20" s="190">
        <f t="shared" si="0"/>
        <v>88.17</v>
      </c>
      <c r="D20" s="190">
        <f t="shared" si="1"/>
        <v>5.88</v>
      </c>
      <c r="E20" s="190">
        <f t="shared" si="2"/>
        <v>11.76</v>
      </c>
      <c r="F20" s="190">
        <f t="shared" si="3"/>
        <v>17.63</v>
      </c>
      <c r="G20" s="193">
        <v>1769.57</v>
      </c>
      <c r="H20" s="193">
        <v>77.38</v>
      </c>
      <c r="I20" s="193">
        <f t="shared" si="4"/>
        <v>513.9</v>
      </c>
      <c r="J20" s="193">
        <v>273.63</v>
      </c>
      <c r="K20" s="193">
        <v>225.27</v>
      </c>
      <c r="L20" s="193">
        <v>15</v>
      </c>
      <c r="M20" s="193"/>
      <c r="N20" s="193"/>
      <c r="O20" s="193"/>
      <c r="P20" s="193"/>
      <c r="Q20" s="193"/>
      <c r="R20" s="193"/>
      <c r="S20" s="193"/>
      <c r="T20" s="193"/>
      <c r="U20" s="190">
        <f t="shared" si="5"/>
        <v>265.95</v>
      </c>
      <c r="V20" s="190">
        <f t="shared" si="6"/>
        <v>17.73</v>
      </c>
      <c r="W20" s="190">
        <f t="shared" si="7"/>
        <v>53.19</v>
      </c>
      <c r="X20" s="190">
        <f t="shared" si="8"/>
        <v>1773.03</v>
      </c>
      <c r="Y20" s="190">
        <f t="shared" si="9"/>
        <v>2821.16</v>
      </c>
      <c r="Z20" s="190">
        <f t="shared" si="10"/>
        <v>88.17</v>
      </c>
      <c r="AA20" s="190">
        <f t="shared" si="11"/>
        <v>5.88</v>
      </c>
      <c r="AB20" s="190">
        <f t="shared" si="12"/>
        <v>11.76</v>
      </c>
      <c r="AC20" s="190">
        <f t="shared" si="13"/>
        <v>17.63</v>
      </c>
      <c r="AD20" s="190">
        <f t="shared" si="14"/>
        <v>58.78</v>
      </c>
      <c r="AE20" s="190">
        <f t="shared" si="15"/>
        <v>17.63</v>
      </c>
      <c r="AF20" s="190">
        <f t="shared" si="16"/>
        <v>5.88</v>
      </c>
      <c r="AG20" s="190">
        <f t="shared" si="17"/>
        <v>265.95</v>
      </c>
      <c r="AH20" s="190">
        <f t="shared" si="18"/>
        <v>17.73</v>
      </c>
      <c r="AI20" s="190">
        <f t="shared" si="19"/>
        <v>53.19</v>
      </c>
      <c r="AJ20" s="190">
        <f t="shared" si="20"/>
        <v>177.3</v>
      </c>
      <c r="AK20" s="190">
        <f t="shared" si="21"/>
        <v>17.73</v>
      </c>
      <c r="AL20" s="193"/>
      <c r="AM20" s="193"/>
      <c r="AN20" s="193"/>
      <c r="AO20" s="193"/>
      <c r="AP20" s="193"/>
      <c r="AQ20" s="193">
        <v>10.7</v>
      </c>
      <c r="AR20" s="193">
        <v>14.7</v>
      </c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0">
        <f t="shared" si="22"/>
        <v>763.03</v>
      </c>
      <c r="BF20" s="190">
        <f t="shared" si="23"/>
        <v>2058.13</v>
      </c>
      <c r="BG20" s="198" t="s">
        <v>280</v>
      </c>
      <c r="BH20" s="198" t="s">
        <v>312</v>
      </c>
      <c r="BK20" s="199" t="s">
        <v>424</v>
      </c>
    </row>
    <row r="21" spans="2:63" s="198" customFormat="1" ht="25.15" customHeight="1">
      <c r="B21" s="193">
        <v>295.92</v>
      </c>
      <c r="C21" s="190">
        <f t="shared" si="0"/>
        <v>44.39</v>
      </c>
      <c r="D21" s="190">
        <f t="shared" si="1"/>
        <v>2.96</v>
      </c>
      <c r="E21" s="190">
        <f t="shared" si="2"/>
        <v>5.92</v>
      </c>
      <c r="F21" s="190">
        <f t="shared" si="3"/>
        <v>8.8800000000000008</v>
      </c>
      <c r="G21" s="193">
        <v>1152.31</v>
      </c>
      <c r="H21" s="193">
        <v>2.44</v>
      </c>
      <c r="I21" s="193">
        <f t="shared" si="4"/>
        <v>239.5</v>
      </c>
      <c r="J21" s="193">
        <v>152.94999999999999</v>
      </c>
      <c r="K21" s="193">
        <v>71.55</v>
      </c>
      <c r="L21" s="193">
        <v>15</v>
      </c>
      <c r="M21" s="193"/>
      <c r="N21" s="193"/>
      <c r="O21" s="193"/>
      <c r="P21" s="193"/>
      <c r="Q21" s="193"/>
      <c r="R21" s="193"/>
      <c r="S21" s="193"/>
      <c r="T21" s="193"/>
      <c r="U21" s="190">
        <f t="shared" si="5"/>
        <v>164.75</v>
      </c>
      <c r="V21" s="190">
        <f t="shared" si="6"/>
        <v>10.98</v>
      </c>
      <c r="W21" s="190">
        <f t="shared" si="7"/>
        <v>32.950000000000003</v>
      </c>
      <c r="X21" s="190">
        <f t="shared" si="8"/>
        <v>1098.33</v>
      </c>
      <c r="Y21" s="190">
        <f t="shared" si="9"/>
        <v>1665.08</v>
      </c>
      <c r="Z21" s="190">
        <f t="shared" si="10"/>
        <v>44.39</v>
      </c>
      <c r="AA21" s="190">
        <f t="shared" si="11"/>
        <v>2.96</v>
      </c>
      <c r="AB21" s="190">
        <f t="shared" si="12"/>
        <v>5.92</v>
      </c>
      <c r="AC21" s="190">
        <f t="shared" si="13"/>
        <v>8.8800000000000008</v>
      </c>
      <c r="AD21" s="190">
        <f t="shared" si="14"/>
        <v>29.59</v>
      </c>
      <c r="AE21" s="190">
        <f t="shared" si="15"/>
        <v>8.8800000000000008</v>
      </c>
      <c r="AF21" s="190">
        <f t="shared" si="16"/>
        <v>2.96</v>
      </c>
      <c r="AG21" s="190">
        <f t="shared" si="17"/>
        <v>164.75</v>
      </c>
      <c r="AH21" s="190">
        <f t="shared" si="18"/>
        <v>10.98</v>
      </c>
      <c r="AI21" s="190">
        <f t="shared" si="19"/>
        <v>32.950000000000003</v>
      </c>
      <c r="AJ21" s="190">
        <f t="shared" si="20"/>
        <v>109.83</v>
      </c>
      <c r="AK21" s="190">
        <f t="shared" si="21"/>
        <v>10.98</v>
      </c>
      <c r="AL21" s="193">
        <v>29.72</v>
      </c>
      <c r="AM21" s="193"/>
      <c r="AN21" s="193"/>
      <c r="AO21" s="193"/>
      <c r="AP21" s="193"/>
      <c r="AQ21" s="193"/>
      <c r="AR21" s="193">
        <v>8.6</v>
      </c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0">
        <f t="shared" si="22"/>
        <v>471.39</v>
      </c>
      <c r="BF21" s="190">
        <f t="shared" si="23"/>
        <v>1193.69</v>
      </c>
      <c r="BG21" s="198" t="s">
        <v>281</v>
      </c>
      <c r="BH21" s="198" t="s">
        <v>313</v>
      </c>
      <c r="BK21" s="199" t="s">
        <v>424</v>
      </c>
    </row>
    <row r="22" spans="2:63" s="200" customFormat="1" ht="25.15" customHeight="1">
      <c r="B22" s="195">
        <f>SUM(B4:B21)</f>
        <v>9939.86</v>
      </c>
      <c r="C22" s="195">
        <f t="shared" ref="C22:BF22" si="24">SUM(C4:C21)</f>
        <v>1490.97</v>
      </c>
      <c r="D22" s="195">
        <f t="shared" si="24"/>
        <v>99.4</v>
      </c>
      <c r="E22" s="195">
        <f t="shared" si="24"/>
        <v>198.8</v>
      </c>
      <c r="F22" s="195">
        <f t="shared" si="24"/>
        <v>298.19</v>
      </c>
      <c r="G22" s="195">
        <f t="shared" si="24"/>
        <v>31332.53</v>
      </c>
      <c r="H22" s="195">
        <f t="shared" si="24"/>
        <v>1072.1400000000001</v>
      </c>
      <c r="I22" s="195">
        <f t="shared" si="24"/>
        <v>8760.52</v>
      </c>
      <c r="J22" s="195">
        <f t="shared" si="24"/>
        <v>4969.3</v>
      </c>
      <c r="K22" s="195">
        <f t="shared" si="24"/>
        <v>2926.32</v>
      </c>
      <c r="L22" s="195">
        <f t="shared" si="24"/>
        <v>341</v>
      </c>
      <c r="M22" s="195">
        <f t="shared" si="24"/>
        <v>0</v>
      </c>
      <c r="N22" s="195">
        <f t="shared" si="24"/>
        <v>523.9</v>
      </c>
      <c r="O22" s="195">
        <f t="shared" si="24"/>
        <v>0</v>
      </c>
      <c r="P22" s="195">
        <f t="shared" si="24"/>
        <v>0</v>
      </c>
      <c r="Q22" s="195">
        <f t="shared" si="24"/>
        <v>0</v>
      </c>
      <c r="R22" s="195">
        <f t="shared" si="24"/>
        <v>0</v>
      </c>
      <c r="S22" s="195">
        <f t="shared" si="24"/>
        <v>0</v>
      </c>
      <c r="T22" s="195">
        <f t="shared" si="24"/>
        <v>0</v>
      </c>
      <c r="U22" s="195">
        <f t="shared" si="24"/>
        <v>4668.49</v>
      </c>
      <c r="V22" s="195">
        <f t="shared" si="24"/>
        <v>311.24</v>
      </c>
      <c r="W22" s="195">
        <f t="shared" si="24"/>
        <v>933.72</v>
      </c>
      <c r="X22" s="195">
        <f t="shared" si="24"/>
        <v>31225.33</v>
      </c>
      <c r="Y22" s="195">
        <f t="shared" si="24"/>
        <v>49166</v>
      </c>
      <c r="Z22" s="195">
        <f t="shared" si="24"/>
        <v>1490.97</v>
      </c>
      <c r="AA22" s="195">
        <f t="shared" si="24"/>
        <v>99.4</v>
      </c>
      <c r="AB22" s="195">
        <f t="shared" si="24"/>
        <v>198.8</v>
      </c>
      <c r="AC22" s="195">
        <f t="shared" si="24"/>
        <v>298.19</v>
      </c>
      <c r="AD22" s="195">
        <f t="shared" si="24"/>
        <v>994.01</v>
      </c>
      <c r="AE22" s="195">
        <f t="shared" si="24"/>
        <v>298.19</v>
      </c>
      <c r="AF22" s="195">
        <f t="shared" si="24"/>
        <v>99.4</v>
      </c>
      <c r="AG22" s="195">
        <f t="shared" si="24"/>
        <v>4668.49</v>
      </c>
      <c r="AH22" s="195">
        <f t="shared" si="24"/>
        <v>311.24</v>
      </c>
      <c r="AI22" s="195">
        <f t="shared" si="24"/>
        <v>933.72</v>
      </c>
      <c r="AJ22" s="195">
        <f t="shared" si="24"/>
        <v>3112.32</v>
      </c>
      <c r="AK22" s="195">
        <f t="shared" si="24"/>
        <v>311.24</v>
      </c>
      <c r="AL22" s="195">
        <f t="shared" si="24"/>
        <v>104.08</v>
      </c>
      <c r="AM22" s="195">
        <f t="shared" si="24"/>
        <v>0</v>
      </c>
      <c r="AN22" s="195">
        <f t="shared" si="24"/>
        <v>4.71</v>
      </c>
      <c r="AO22" s="195">
        <f t="shared" si="24"/>
        <v>0</v>
      </c>
      <c r="AP22" s="195">
        <f t="shared" si="24"/>
        <v>0.6</v>
      </c>
      <c r="AQ22" s="195">
        <f t="shared" si="24"/>
        <v>283.04000000000002</v>
      </c>
      <c r="AR22" s="195">
        <f t="shared" si="24"/>
        <v>241.75</v>
      </c>
      <c r="AS22" s="195">
        <f t="shared" si="24"/>
        <v>0</v>
      </c>
      <c r="AT22" s="195">
        <f t="shared" si="24"/>
        <v>0</v>
      </c>
      <c r="AU22" s="195">
        <f t="shared" si="24"/>
        <v>0</v>
      </c>
      <c r="AV22" s="195">
        <f t="shared" si="24"/>
        <v>35.5</v>
      </c>
      <c r="AW22" s="195">
        <f t="shared" si="24"/>
        <v>0</v>
      </c>
      <c r="AX22" s="195">
        <f t="shared" si="24"/>
        <v>0</v>
      </c>
      <c r="AY22" s="195">
        <f t="shared" si="24"/>
        <v>2</v>
      </c>
      <c r="AZ22" s="195">
        <f t="shared" si="24"/>
        <v>0</v>
      </c>
      <c r="BA22" s="195">
        <f t="shared" si="24"/>
        <v>0</v>
      </c>
      <c r="BB22" s="195">
        <f t="shared" si="24"/>
        <v>0</v>
      </c>
      <c r="BC22" s="195">
        <f t="shared" si="24"/>
        <v>1</v>
      </c>
      <c r="BD22" s="195">
        <f t="shared" si="24"/>
        <v>0</v>
      </c>
      <c r="BE22" s="195">
        <f t="shared" si="24"/>
        <v>13488.65</v>
      </c>
      <c r="BF22" s="195">
        <f t="shared" si="24"/>
        <v>35677.35</v>
      </c>
      <c r="BK22" s="201"/>
    </row>
  </sheetData>
  <mergeCells count="20">
    <mergeCell ref="BF1:BF3"/>
    <mergeCell ref="Z2:AF2"/>
    <mergeCell ref="AG2:AK2"/>
    <mergeCell ref="AL2:AO2"/>
    <mergeCell ref="AV2:BB2"/>
    <mergeCell ref="B1:T1"/>
    <mergeCell ref="U1:X1"/>
    <mergeCell ref="Y1:Y3"/>
    <mergeCell ref="Z1:BD1"/>
    <mergeCell ref="BE1:BE3"/>
    <mergeCell ref="B2:F2"/>
    <mergeCell ref="G2:I2"/>
    <mergeCell ref="J2:T2"/>
    <mergeCell ref="U2:W2"/>
    <mergeCell ref="X2:X3"/>
    <mergeCell ref="BG1:BG3"/>
    <mergeCell ref="BH1:BH3"/>
    <mergeCell ref="BI1:BI3"/>
    <mergeCell ref="BJ1:BJ3"/>
    <mergeCell ref="BK1:BK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BL8"/>
  <sheetViews>
    <sheetView rightToLeft="1" topLeftCell="L1" workbookViewId="0">
      <selection activeCell="N3" sqref="N1:N1048576"/>
    </sheetView>
  </sheetViews>
  <sheetFormatPr defaultRowHeight="15"/>
  <cols>
    <col min="1" max="1" width="3.85546875" hidden="1" customWidth="1"/>
    <col min="2" max="11" width="9.140625" customWidth="1"/>
    <col min="12" max="15" width="6.7109375" customWidth="1"/>
    <col min="16" max="16" width="8.7109375" customWidth="1"/>
    <col min="17" max="20" width="6.7109375" customWidth="1"/>
    <col min="21" max="37" width="9.140625" customWidth="1"/>
    <col min="38" max="42" width="6.7109375" customWidth="1"/>
    <col min="43" max="44" width="7.7109375" customWidth="1"/>
    <col min="45" max="56" width="6.7109375" customWidth="1"/>
    <col min="57" max="58" width="9.140625" customWidth="1"/>
    <col min="59" max="59" width="16.42578125" customWidth="1"/>
    <col min="60" max="60" width="22" customWidth="1"/>
  </cols>
  <sheetData>
    <row r="1" spans="1:64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8.25" customHeight="1">
      <c r="A2" s="8"/>
      <c r="B2" s="354" t="s">
        <v>0</v>
      </c>
      <c r="C2" s="354"/>
      <c r="D2" s="354"/>
      <c r="E2" s="354"/>
      <c r="F2" s="354"/>
      <c r="G2" s="407" t="s">
        <v>6</v>
      </c>
      <c r="H2" s="408"/>
      <c r="I2" s="409"/>
      <c r="J2" s="355" t="s">
        <v>110</v>
      </c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220" t="s">
        <v>18</v>
      </c>
      <c r="V2" s="354"/>
      <c r="W2" s="354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13" t="s">
        <v>34</v>
      </c>
      <c r="AM2" s="414"/>
      <c r="AN2" s="414"/>
      <c r="AO2" s="411" t="s">
        <v>35</v>
      </c>
      <c r="AP2" s="411"/>
      <c r="AQ2" s="412"/>
      <c r="AR2" s="72"/>
      <c r="AS2" s="221"/>
      <c r="AT2" s="197"/>
      <c r="AU2" s="197"/>
      <c r="AV2" s="407" t="s">
        <v>39</v>
      </c>
      <c r="AW2" s="408"/>
      <c r="AX2" s="408"/>
      <c r="AY2" s="408"/>
      <c r="AZ2" s="408"/>
      <c r="BA2" s="408"/>
      <c r="BB2" s="409"/>
      <c r="BC2" s="221"/>
      <c r="BD2" s="221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4.75" customHeight="1">
      <c r="A3" s="221"/>
      <c r="B3" s="222" t="s">
        <v>1</v>
      </c>
      <c r="C3" s="218" t="s">
        <v>2</v>
      </c>
      <c r="D3" s="218" t="s">
        <v>3</v>
      </c>
      <c r="E3" s="218" t="s">
        <v>4</v>
      </c>
      <c r="F3" s="218" t="s">
        <v>5</v>
      </c>
      <c r="G3" s="218" t="s">
        <v>7</v>
      </c>
      <c r="H3" s="218" t="s">
        <v>109</v>
      </c>
      <c r="I3" s="218" t="s">
        <v>108</v>
      </c>
      <c r="J3" s="222" t="s">
        <v>8</v>
      </c>
      <c r="K3" s="222" t="s">
        <v>9</v>
      </c>
      <c r="L3" s="222" t="s">
        <v>10</v>
      </c>
      <c r="M3" s="218" t="s">
        <v>11</v>
      </c>
      <c r="N3" s="218" t="s">
        <v>12</v>
      </c>
      <c r="O3" s="218" t="s">
        <v>13</v>
      </c>
      <c r="P3" s="218" t="s">
        <v>180</v>
      </c>
      <c r="Q3" s="218" t="s">
        <v>14</v>
      </c>
      <c r="R3" s="218" t="s">
        <v>15</v>
      </c>
      <c r="S3" s="218" t="s">
        <v>16</v>
      </c>
      <c r="T3" s="218" t="s">
        <v>17</v>
      </c>
      <c r="U3" s="218" t="s">
        <v>19</v>
      </c>
      <c r="V3" s="218" t="s">
        <v>20</v>
      </c>
      <c r="W3" s="218" t="s">
        <v>21</v>
      </c>
      <c r="X3" s="400"/>
      <c r="Y3" s="353"/>
      <c r="Z3" s="218" t="s">
        <v>24</v>
      </c>
      <c r="AA3" s="218" t="s">
        <v>25</v>
      </c>
      <c r="AB3" s="218" t="s">
        <v>26</v>
      </c>
      <c r="AC3" s="218" t="s">
        <v>21</v>
      </c>
      <c r="AD3" s="218" t="s">
        <v>27</v>
      </c>
      <c r="AE3" s="218" t="s">
        <v>28</v>
      </c>
      <c r="AF3" s="218" t="s">
        <v>29</v>
      </c>
      <c r="AG3" s="218" t="s">
        <v>104</v>
      </c>
      <c r="AH3" s="218" t="s">
        <v>105</v>
      </c>
      <c r="AI3" s="218" t="s">
        <v>106</v>
      </c>
      <c r="AJ3" s="218" t="s">
        <v>107</v>
      </c>
      <c r="AK3" s="218" t="s">
        <v>3</v>
      </c>
      <c r="AL3" s="218" t="s">
        <v>31</v>
      </c>
      <c r="AM3" s="218" t="s">
        <v>116</v>
      </c>
      <c r="AN3" s="218" t="s">
        <v>32</v>
      </c>
      <c r="AO3" s="222" t="s">
        <v>33</v>
      </c>
      <c r="AP3" s="218" t="s">
        <v>36</v>
      </c>
      <c r="AQ3" s="218" t="s">
        <v>115</v>
      </c>
      <c r="AR3" s="218" t="s">
        <v>37</v>
      </c>
      <c r="AS3" s="218" t="s">
        <v>149</v>
      </c>
      <c r="AT3" s="218" t="s">
        <v>231</v>
      </c>
      <c r="AU3" s="218" t="s">
        <v>232</v>
      </c>
      <c r="AV3" s="218" t="s">
        <v>40</v>
      </c>
      <c r="AW3" s="218" t="s">
        <v>150</v>
      </c>
      <c r="AX3" s="218" t="s">
        <v>45</v>
      </c>
      <c r="AY3" s="218" t="s">
        <v>41</v>
      </c>
      <c r="AZ3" s="218" t="s">
        <v>42</v>
      </c>
      <c r="BA3" s="218" t="s">
        <v>43</v>
      </c>
      <c r="BB3" s="218" t="s">
        <v>44</v>
      </c>
      <c r="BC3" s="218" t="s">
        <v>46</v>
      </c>
      <c r="BD3" s="218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92" customFormat="1" ht="25.15" customHeight="1">
      <c r="B4" s="193">
        <v>508.74</v>
      </c>
      <c r="C4" s="190">
        <f>B4*15%</f>
        <v>76.31</v>
      </c>
      <c r="D4" s="190">
        <f>B4*1%</f>
        <v>5.09</v>
      </c>
      <c r="E4" s="190">
        <f>B4*2%</f>
        <v>10.17</v>
      </c>
      <c r="F4" s="190">
        <f>B4*3%</f>
        <v>15.26</v>
      </c>
      <c r="G4" s="193">
        <v>1688.35</v>
      </c>
      <c r="H4" s="193">
        <v>68.62</v>
      </c>
      <c r="I4" s="193">
        <f>SUM(J4:S4)</f>
        <v>407.95</v>
      </c>
      <c r="J4" s="193">
        <v>250.09</v>
      </c>
      <c r="K4" s="193">
        <v>142.86000000000001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248.43</v>
      </c>
      <c r="V4" s="190">
        <f>IF(X4&gt;2800,2800*1%,X4*1%)</f>
        <v>16.559999999999999</v>
      </c>
      <c r="W4" s="190">
        <f>IF(X4&gt;2800,2800*3%,X4*3%)</f>
        <v>49.69</v>
      </c>
      <c r="X4" s="193">
        <f>G4+H4+I4-B4</f>
        <v>1656.18</v>
      </c>
      <c r="Y4" s="190">
        <f>C4+D4+E4+F4+G4+H4+I4+U4+V4+W4</f>
        <v>2586.4299999999998</v>
      </c>
      <c r="Z4" s="190">
        <f>B4*15%</f>
        <v>76.31</v>
      </c>
      <c r="AA4" s="190">
        <f>B4*1%</f>
        <v>5.09</v>
      </c>
      <c r="AB4" s="190">
        <f>B4*2%</f>
        <v>10.17</v>
      </c>
      <c r="AC4" s="190">
        <f>B4*3%</f>
        <v>15.26</v>
      </c>
      <c r="AD4" s="190">
        <f>B4*10%</f>
        <v>50.87</v>
      </c>
      <c r="AE4" s="190">
        <f>B4*3%</f>
        <v>15.26</v>
      </c>
      <c r="AF4" s="190">
        <f>B4*1%</f>
        <v>5.09</v>
      </c>
      <c r="AG4" s="190">
        <f>IF(X4&gt;2800,2800*15%,X4*15%)</f>
        <v>248.43</v>
      </c>
      <c r="AH4" s="190">
        <f>IF(X4&gt;2800,2800*1%,X4*1%)</f>
        <v>16.559999999999999</v>
      </c>
      <c r="AI4" s="190">
        <f>IF(X4&gt;2800,2800*3%,X4*3%)</f>
        <v>49.69</v>
      </c>
      <c r="AJ4" s="190">
        <f>IF(X4&gt;2800,2800*10%,X4*10%)</f>
        <v>165.62</v>
      </c>
      <c r="AK4" s="190">
        <f>IF(X4&gt;2800,2800*1%,X4*1%)</f>
        <v>16.559999999999999</v>
      </c>
      <c r="AL4" s="193"/>
      <c r="AM4" s="193"/>
      <c r="AN4" s="193"/>
      <c r="AO4" s="193"/>
      <c r="AP4" s="193"/>
      <c r="AQ4" s="193">
        <v>8.5399999999999991</v>
      </c>
      <c r="AR4" s="193">
        <v>12.55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696</v>
      </c>
      <c r="BF4" s="190">
        <f>AVERAGE(Y4-BE4)</f>
        <v>1890.43</v>
      </c>
      <c r="BG4" s="192" t="s">
        <v>227</v>
      </c>
      <c r="BH4" s="192" t="s">
        <v>314</v>
      </c>
      <c r="BL4" s="192" t="s">
        <v>421</v>
      </c>
    </row>
    <row r="5" spans="1:64" s="192" customFormat="1" ht="25.15" customHeight="1">
      <c r="B5" s="193">
        <v>555.36</v>
      </c>
      <c r="C5" s="190">
        <f t="shared" ref="C5:C7" si="0">B5*15%</f>
        <v>83.3</v>
      </c>
      <c r="D5" s="190">
        <f t="shared" ref="D5:D7" si="1">B5*1%</f>
        <v>5.55</v>
      </c>
      <c r="E5" s="190">
        <f t="shared" ref="E5:E7" si="2">B5*2%</f>
        <v>11.11</v>
      </c>
      <c r="F5" s="190">
        <f t="shared" ref="F5:F7" si="3">B5*3%</f>
        <v>16.66</v>
      </c>
      <c r="G5" s="193">
        <v>1747.89</v>
      </c>
      <c r="H5" s="193">
        <v>70.06</v>
      </c>
      <c r="I5" s="193">
        <f t="shared" ref="I5:I7" si="4">SUM(J5:S5)</f>
        <v>443.84</v>
      </c>
      <c r="J5" s="193">
        <v>265.44</v>
      </c>
      <c r="K5" s="193">
        <v>163.4</v>
      </c>
      <c r="L5" s="193">
        <v>15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7" si="5">IF(X5&gt;2800,2800*15%,X5*15%)</f>
        <v>255.96</v>
      </c>
      <c r="V5" s="190">
        <f t="shared" ref="V5:V7" si="6">IF(X5&gt;2800,2800*1%,X5*1%)</f>
        <v>17.059999999999999</v>
      </c>
      <c r="W5" s="190">
        <f t="shared" ref="W5:W7" si="7">IF(X5&gt;2800,2800*3%,X5*3%)</f>
        <v>51.19</v>
      </c>
      <c r="X5" s="193">
        <f t="shared" ref="X5:X7" si="8">G5+H5+I5-B5</f>
        <v>1706.43</v>
      </c>
      <c r="Y5" s="190">
        <f t="shared" ref="Y5:Y7" si="9">C5+D5+E5+F5+G5+H5+I5+U5+V5+W5</f>
        <v>2702.62</v>
      </c>
      <c r="Z5" s="190">
        <f t="shared" ref="Z5:Z7" si="10">B5*15%</f>
        <v>83.3</v>
      </c>
      <c r="AA5" s="190">
        <f t="shared" ref="AA5:AA7" si="11">B5*1%</f>
        <v>5.55</v>
      </c>
      <c r="AB5" s="190">
        <f t="shared" ref="AB5:AB7" si="12">B5*2%</f>
        <v>11.11</v>
      </c>
      <c r="AC5" s="190">
        <f t="shared" ref="AC5:AC7" si="13">B5*3%</f>
        <v>16.66</v>
      </c>
      <c r="AD5" s="190">
        <f t="shared" ref="AD5:AD7" si="14">B5*10%</f>
        <v>55.54</v>
      </c>
      <c r="AE5" s="190">
        <f t="shared" ref="AE5:AE7" si="15">B5*3%</f>
        <v>16.66</v>
      </c>
      <c r="AF5" s="190">
        <f t="shared" ref="AF5:AF7" si="16">B5*1%</f>
        <v>5.55</v>
      </c>
      <c r="AG5" s="190">
        <f t="shared" ref="AG5:AG7" si="17">IF(X5&gt;2800,2800*15%,X5*15%)</f>
        <v>255.96</v>
      </c>
      <c r="AH5" s="190">
        <f t="shared" ref="AH5:AH7" si="18">IF(X5&gt;2800,2800*1%,X5*1%)</f>
        <v>17.059999999999999</v>
      </c>
      <c r="AI5" s="190">
        <f t="shared" ref="AI5:AI7" si="19">IF(X5&gt;2800,2800*3%,X5*3%)</f>
        <v>51.19</v>
      </c>
      <c r="AJ5" s="190">
        <f t="shared" ref="AJ5:AJ7" si="20">IF(X5&gt;2800,2800*10%,X5*10%)</f>
        <v>170.64</v>
      </c>
      <c r="AK5" s="190">
        <f t="shared" ref="AK5:AK7" si="21">IF(X5&gt;2800,2800*1%,X5*1%)</f>
        <v>17.059999999999999</v>
      </c>
      <c r="AL5" s="193">
        <v>9.82</v>
      </c>
      <c r="AM5" s="193"/>
      <c r="AN5" s="193"/>
      <c r="AO5" s="193"/>
      <c r="AP5" s="193"/>
      <c r="AQ5" s="193">
        <v>9.4700000000000006</v>
      </c>
      <c r="AR5" s="193">
        <v>13.05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>
        <v>1</v>
      </c>
      <c r="BD5" s="193"/>
      <c r="BE5" s="190">
        <f t="shared" ref="BE5:BE7" si="22">SUM(Z5:BD5)</f>
        <v>739.62</v>
      </c>
      <c r="BF5" s="190">
        <f t="shared" ref="BF5:BF7" si="23">AVERAGE(Y5-BE5)</f>
        <v>1963</v>
      </c>
      <c r="BG5" s="192" t="s">
        <v>228</v>
      </c>
      <c r="BH5" s="192" t="s">
        <v>315</v>
      </c>
      <c r="BJ5" s="196" t="s">
        <v>365</v>
      </c>
      <c r="BL5" s="192" t="s">
        <v>421</v>
      </c>
    </row>
    <row r="6" spans="1:64" s="192" customFormat="1" ht="25.15" customHeight="1">
      <c r="B6" s="193">
        <v>528.83000000000004</v>
      </c>
      <c r="C6" s="190">
        <f t="shared" si="0"/>
        <v>79.319999999999993</v>
      </c>
      <c r="D6" s="190">
        <f t="shared" si="1"/>
        <v>5.29</v>
      </c>
      <c r="E6" s="190">
        <f t="shared" si="2"/>
        <v>10.58</v>
      </c>
      <c r="F6" s="190">
        <f t="shared" si="3"/>
        <v>15.86</v>
      </c>
      <c r="G6" s="193">
        <v>1770.53</v>
      </c>
      <c r="H6" s="193">
        <v>88.25</v>
      </c>
      <c r="I6" s="193">
        <f t="shared" si="4"/>
        <v>1769.94</v>
      </c>
      <c r="J6" s="193">
        <v>251.54</v>
      </c>
      <c r="K6" s="193">
        <v>156.82</v>
      </c>
      <c r="L6" s="193">
        <v>28</v>
      </c>
      <c r="M6" s="193"/>
      <c r="N6" s="193">
        <v>21</v>
      </c>
      <c r="O6" s="193"/>
      <c r="P6" s="193">
        <v>1225.08</v>
      </c>
      <c r="Q6" s="193">
        <v>35</v>
      </c>
      <c r="R6" s="193"/>
      <c r="S6" s="193">
        <v>52.5</v>
      </c>
      <c r="T6" s="193"/>
      <c r="U6" s="190">
        <f t="shared" si="5"/>
        <v>420</v>
      </c>
      <c r="V6" s="190">
        <f t="shared" si="6"/>
        <v>28</v>
      </c>
      <c r="W6" s="190">
        <f t="shared" si="7"/>
        <v>84</v>
      </c>
      <c r="X6" s="193">
        <f t="shared" si="8"/>
        <v>3099.89</v>
      </c>
      <c r="Y6" s="190">
        <f t="shared" si="9"/>
        <v>4271.7700000000004</v>
      </c>
      <c r="Z6" s="190">
        <f t="shared" si="10"/>
        <v>79.319999999999993</v>
      </c>
      <c r="AA6" s="190">
        <f t="shared" si="11"/>
        <v>5.29</v>
      </c>
      <c r="AB6" s="190">
        <f t="shared" si="12"/>
        <v>10.58</v>
      </c>
      <c r="AC6" s="190">
        <f t="shared" si="13"/>
        <v>15.86</v>
      </c>
      <c r="AD6" s="190">
        <f t="shared" si="14"/>
        <v>52.88</v>
      </c>
      <c r="AE6" s="190">
        <f t="shared" si="15"/>
        <v>15.86</v>
      </c>
      <c r="AF6" s="190">
        <f t="shared" si="16"/>
        <v>5.29</v>
      </c>
      <c r="AG6" s="190">
        <f t="shared" si="17"/>
        <v>420</v>
      </c>
      <c r="AH6" s="190">
        <f t="shared" si="18"/>
        <v>28</v>
      </c>
      <c r="AI6" s="190">
        <f t="shared" si="19"/>
        <v>84</v>
      </c>
      <c r="AJ6" s="190">
        <f t="shared" si="20"/>
        <v>280</v>
      </c>
      <c r="AK6" s="190">
        <f t="shared" si="21"/>
        <v>28</v>
      </c>
      <c r="AL6" s="193"/>
      <c r="AM6" s="193"/>
      <c r="AN6" s="193"/>
      <c r="AO6" s="193"/>
      <c r="AP6" s="193"/>
      <c r="AQ6" s="193">
        <v>36</v>
      </c>
      <c r="AR6" s="193">
        <v>20.75</v>
      </c>
      <c r="AS6" s="193"/>
      <c r="AT6" s="193"/>
      <c r="AU6" s="193"/>
      <c r="AV6" s="193"/>
      <c r="AW6" s="193"/>
      <c r="AX6" s="193">
        <v>24.5</v>
      </c>
      <c r="AY6" s="193"/>
      <c r="AZ6" s="193"/>
      <c r="BA6" s="193"/>
      <c r="BB6" s="193"/>
      <c r="BC6" s="193"/>
      <c r="BD6" s="193"/>
      <c r="BE6" s="190">
        <f t="shared" si="22"/>
        <v>1106.33</v>
      </c>
      <c r="BF6" s="190">
        <f t="shared" si="23"/>
        <v>3165.44</v>
      </c>
      <c r="BG6" s="192" t="s">
        <v>229</v>
      </c>
      <c r="BH6" s="192" t="s">
        <v>316</v>
      </c>
      <c r="BL6" s="192" t="s">
        <v>422</v>
      </c>
    </row>
    <row r="7" spans="1:64" s="192" customFormat="1" ht="25.15" customHeight="1">
      <c r="B7" s="193">
        <v>357.43</v>
      </c>
      <c r="C7" s="190">
        <f t="shared" si="0"/>
        <v>53.61</v>
      </c>
      <c r="D7" s="190">
        <f t="shared" si="1"/>
        <v>3.57</v>
      </c>
      <c r="E7" s="190">
        <f t="shared" si="2"/>
        <v>7.15</v>
      </c>
      <c r="F7" s="190">
        <f t="shared" si="3"/>
        <v>10.72</v>
      </c>
      <c r="G7" s="193">
        <v>1275.3</v>
      </c>
      <c r="H7" s="193">
        <v>20.39</v>
      </c>
      <c r="I7" s="193">
        <f t="shared" si="4"/>
        <v>300</v>
      </c>
      <c r="J7" s="193">
        <v>187.6</v>
      </c>
      <c r="K7" s="193">
        <v>84.4</v>
      </c>
      <c r="L7" s="193">
        <v>28</v>
      </c>
      <c r="M7" s="193"/>
      <c r="N7" s="193"/>
      <c r="O7" s="193"/>
      <c r="P7" s="193"/>
      <c r="Q7" s="193"/>
      <c r="R7" s="193"/>
      <c r="S7" s="193"/>
      <c r="T7" s="193"/>
      <c r="U7" s="190">
        <f t="shared" si="5"/>
        <v>185.74</v>
      </c>
      <c r="V7" s="190">
        <f t="shared" si="6"/>
        <v>12.38</v>
      </c>
      <c r="W7" s="190">
        <f t="shared" si="7"/>
        <v>37.15</v>
      </c>
      <c r="X7" s="193">
        <f t="shared" si="8"/>
        <v>1238.26</v>
      </c>
      <c r="Y7" s="190">
        <f t="shared" si="9"/>
        <v>1906.01</v>
      </c>
      <c r="Z7" s="190">
        <f t="shared" si="10"/>
        <v>53.61</v>
      </c>
      <c r="AA7" s="190">
        <f t="shared" si="11"/>
        <v>3.57</v>
      </c>
      <c r="AB7" s="190">
        <f t="shared" si="12"/>
        <v>7.15</v>
      </c>
      <c r="AC7" s="190">
        <f t="shared" si="13"/>
        <v>10.72</v>
      </c>
      <c r="AD7" s="190">
        <f t="shared" si="14"/>
        <v>35.74</v>
      </c>
      <c r="AE7" s="190">
        <f t="shared" si="15"/>
        <v>10.72</v>
      </c>
      <c r="AF7" s="190">
        <f t="shared" si="16"/>
        <v>3.57</v>
      </c>
      <c r="AG7" s="190">
        <f t="shared" si="17"/>
        <v>185.74</v>
      </c>
      <c r="AH7" s="190">
        <f t="shared" si="18"/>
        <v>12.38</v>
      </c>
      <c r="AI7" s="190">
        <f t="shared" si="19"/>
        <v>37.15</v>
      </c>
      <c r="AJ7" s="190">
        <f t="shared" si="20"/>
        <v>123.83</v>
      </c>
      <c r="AK7" s="190">
        <f t="shared" si="21"/>
        <v>12.38</v>
      </c>
      <c r="AL7" s="193"/>
      <c r="AM7" s="193"/>
      <c r="AN7" s="193"/>
      <c r="AO7" s="193"/>
      <c r="AP7" s="193"/>
      <c r="AQ7" s="193">
        <v>3.66</v>
      </c>
      <c r="AR7" s="193">
        <v>9.4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509.62</v>
      </c>
      <c r="BF7" s="190">
        <f t="shared" si="23"/>
        <v>1396.39</v>
      </c>
      <c r="BG7" s="192" t="s">
        <v>230</v>
      </c>
      <c r="BH7" s="192" t="s">
        <v>317</v>
      </c>
      <c r="BJ7" s="196" t="s">
        <v>366</v>
      </c>
      <c r="BL7" s="192" t="s">
        <v>422</v>
      </c>
    </row>
    <row r="8" spans="1:64" s="194" customFormat="1" ht="25.15" customHeight="1">
      <c r="B8" s="195">
        <f>SUM(B4:B7)</f>
        <v>1950.36</v>
      </c>
      <c r="C8" s="195">
        <f t="shared" ref="C8:BF8" si="24">SUM(C4:C7)</f>
        <v>292.54000000000002</v>
      </c>
      <c r="D8" s="195">
        <f t="shared" si="24"/>
        <v>19.5</v>
      </c>
      <c r="E8" s="195">
        <f t="shared" si="24"/>
        <v>39.01</v>
      </c>
      <c r="F8" s="195">
        <f t="shared" si="24"/>
        <v>58.5</v>
      </c>
      <c r="G8" s="195">
        <f t="shared" si="24"/>
        <v>6482.07</v>
      </c>
      <c r="H8" s="195">
        <f t="shared" si="24"/>
        <v>247.32</v>
      </c>
      <c r="I8" s="195">
        <f t="shared" si="24"/>
        <v>2921.73</v>
      </c>
      <c r="J8" s="195">
        <f t="shared" si="24"/>
        <v>954.67</v>
      </c>
      <c r="K8" s="195">
        <f t="shared" si="24"/>
        <v>547.48</v>
      </c>
      <c r="L8" s="195">
        <f t="shared" si="24"/>
        <v>86</v>
      </c>
      <c r="M8" s="195">
        <f t="shared" si="24"/>
        <v>0</v>
      </c>
      <c r="N8" s="195">
        <f t="shared" si="24"/>
        <v>21</v>
      </c>
      <c r="O8" s="195">
        <f t="shared" si="24"/>
        <v>0</v>
      </c>
      <c r="P8" s="195">
        <f t="shared" si="24"/>
        <v>1225.08</v>
      </c>
      <c r="Q8" s="195">
        <f t="shared" si="24"/>
        <v>35</v>
      </c>
      <c r="R8" s="195">
        <f t="shared" si="24"/>
        <v>0</v>
      </c>
      <c r="S8" s="195">
        <f t="shared" si="24"/>
        <v>52.5</v>
      </c>
      <c r="T8" s="195">
        <f t="shared" si="24"/>
        <v>0</v>
      </c>
      <c r="U8" s="195">
        <f t="shared" si="24"/>
        <v>1110.1300000000001</v>
      </c>
      <c r="V8" s="195">
        <f t="shared" si="24"/>
        <v>74</v>
      </c>
      <c r="W8" s="195">
        <f t="shared" si="24"/>
        <v>222.03</v>
      </c>
      <c r="X8" s="195">
        <f t="shared" si="24"/>
        <v>7700.76</v>
      </c>
      <c r="Y8" s="195">
        <f t="shared" si="24"/>
        <v>11466.83</v>
      </c>
      <c r="Z8" s="195">
        <f t="shared" si="24"/>
        <v>292.54000000000002</v>
      </c>
      <c r="AA8" s="195">
        <f t="shared" si="24"/>
        <v>19.5</v>
      </c>
      <c r="AB8" s="195">
        <f t="shared" si="24"/>
        <v>39.01</v>
      </c>
      <c r="AC8" s="195">
        <f t="shared" si="24"/>
        <v>58.5</v>
      </c>
      <c r="AD8" s="195">
        <f t="shared" si="24"/>
        <v>195.03</v>
      </c>
      <c r="AE8" s="195">
        <f t="shared" si="24"/>
        <v>58.5</v>
      </c>
      <c r="AF8" s="195">
        <f t="shared" si="24"/>
        <v>19.5</v>
      </c>
      <c r="AG8" s="195">
        <f t="shared" si="24"/>
        <v>1110.1300000000001</v>
      </c>
      <c r="AH8" s="195">
        <f t="shared" si="24"/>
        <v>74</v>
      </c>
      <c r="AI8" s="195">
        <f t="shared" si="24"/>
        <v>222.03</v>
      </c>
      <c r="AJ8" s="195">
        <f t="shared" si="24"/>
        <v>740.09</v>
      </c>
      <c r="AK8" s="195">
        <f t="shared" si="24"/>
        <v>74</v>
      </c>
      <c r="AL8" s="195">
        <f t="shared" si="24"/>
        <v>9.82</v>
      </c>
      <c r="AM8" s="195">
        <f t="shared" si="24"/>
        <v>0</v>
      </c>
      <c r="AN8" s="195">
        <f t="shared" si="24"/>
        <v>0</v>
      </c>
      <c r="AO8" s="195">
        <f t="shared" si="24"/>
        <v>0</v>
      </c>
      <c r="AP8" s="195">
        <f t="shared" si="24"/>
        <v>0</v>
      </c>
      <c r="AQ8" s="195">
        <f t="shared" si="24"/>
        <v>57.67</v>
      </c>
      <c r="AR8" s="195">
        <f t="shared" si="24"/>
        <v>55.75</v>
      </c>
      <c r="AS8" s="195">
        <f t="shared" si="24"/>
        <v>0</v>
      </c>
      <c r="AT8" s="195">
        <f t="shared" si="24"/>
        <v>0</v>
      </c>
      <c r="AU8" s="195">
        <f t="shared" si="24"/>
        <v>0</v>
      </c>
      <c r="AV8" s="195">
        <f t="shared" si="24"/>
        <v>0</v>
      </c>
      <c r="AW8" s="195">
        <f t="shared" si="24"/>
        <v>0</v>
      </c>
      <c r="AX8" s="195">
        <f t="shared" si="24"/>
        <v>24.5</v>
      </c>
      <c r="AY8" s="195">
        <f t="shared" si="24"/>
        <v>0</v>
      </c>
      <c r="AZ8" s="195">
        <f t="shared" si="24"/>
        <v>0</v>
      </c>
      <c r="BA8" s="195">
        <f t="shared" si="24"/>
        <v>0</v>
      </c>
      <c r="BB8" s="195">
        <f t="shared" si="24"/>
        <v>0</v>
      </c>
      <c r="BC8" s="195">
        <f t="shared" si="24"/>
        <v>1</v>
      </c>
      <c r="BD8" s="195">
        <f t="shared" si="24"/>
        <v>0</v>
      </c>
      <c r="BE8" s="195">
        <f t="shared" si="24"/>
        <v>3051.57</v>
      </c>
      <c r="BF8" s="195">
        <f t="shared" si="24"/>
        <v>8415.26</v>
      </c>
    </row>
  </sheetData>
  <mergeCells count="22">
    <mergeCell ref="BK1:BK3"/>
    <mergeCell ref="BL1:BL3"/>
    <mergeCell ref="B1:T1"/>
    <mergeCell ref="U1:X1"/>
    <mergeCell ref="Y1:Y3"/>
    <mergeCell ref="Z1:BD1"/>
    <mergeCell ref="BE1:BE3"/>
    <mergeCell ref="BF1:BF3"/>
    <mergeCell ref="B2:F2"/>
    <mergeCell ref="G2:I2"/>
    <mergeCell ref="J2:T2"/>
    <mergeCell ref="V2:W2"/>
    <mergeCell ref="AV2:BB2"/>
    <mergeCell ref="BG1:BG3"/>
    <mergeCell ref="BH1:BH3"/>
    <mergeCell ref="BI1:BI3"/>
    <mergeCell ref="BJ1:BJ3"/>
    <mergeCell ref="X2:X3"/>
    <mergeCell ref="Z2:AF2"/>
    <mergeCell ref="AG2:AK2"/>
    <mergeCell ref="AL2:AN2"/>
    <mergeCell ref="AO2:AQ2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BJ54"/>
  <sheetViews>
    <sheetView rightToLeft="1" topLeftCell="AO46" workbookViewId="0">
      <selection activeCell="AS19" sqref="AS19"/>
    </sheetView>
  </sheetViews>
  <sheetFormatPr defaultRowHeight="15"/>
  <cols>
    <col min="1" max="1" width="10.140625" customWidth="1"/>
    <col min="2" max="10" width="9.140625" customWidth="1"/>
    <col min="11" max="19" width="6.7109375" customWidth="1"/>
    <col min="20" max="22" width="9.140625" customWidth="1"/>
    <col min="23" max="23" width="10.140625" customWidth="1"/>
    <col min="24" max="36" width="9.140625" customWidth="1"/>
    <col min="37" max="37" width="7.7109375" customWidth="1"/>
    <col min="38" max="41" width="6.7109375" customWidth="1"/>
    <col min="42" max="43" width="7.7109375" customWidth="1"/>
    <col min="44" max="48" width="6.7109375" customWidth="1"/>
    <col min="49" max="49" width="7.7109375" customWidth="1"/>
    <col min="50" max="55" width="6.7109375" customWidth="1"/>
    <col min="56" max="57" width="10.140625" customWidth="1"/>
    <col min="58" max="58" width="17.7109375" customWidth="1"/>
    <col min="59" max="59" width="26.42578125" customWidth="1"/>
    <col min="60" max="60" width="8" customWidth="1"/>
  </cols>
  <sheetData>
    <row r="1" spans="1:62" s="103" customFormat="1" ht="21" customHeight="1">
      <c r="A1" s="354" t="s">
        <v>114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3" t="s">
        <v>113</v>
      </c>
      <c r="Y1" s="357" t="s">
        <v>111</v>
      </c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3" t="s">
        <v>117</v>
      </c>
      <c r="BE1" s="357" t="s">
        <v>48</v>
      </c>
      <c r="BF1" s="422" t="s">
        <v>118</v>
      </c>
      <c r="BG1" s="398" t="s">
        <v>293</v>
      </c>
      <c r="BH1" s="353" t="s">
        <v>119</v>
      </c>
      <c r="BI1" s="422" t="s">
        <v>120</v>
      </c>
      <c r="BJ1" s="422" t="s">
        <v>420</v>
      </c>
    </row>
    <row r="2" spans="1:62" s="103" customFormat="1" ht="38.25" customHeight="1">
      <c r="A2" s="354" t="s">
        <v>0</v>
      </c>
      <c r="B2" s="354"/>
      <c r="C2" s="354"/>
      <c r="D2" s="354"/>
      <c r="E2" s="354"/>
      <c r="F2" s="429" t="s">
        <v>287</v>
      </c>
      <c r="G2" s="430"/>
      <c r="H2" s="433"/>
      <c r="I2" s="429" t="s">
        <v>110</v>
      </c>
      <c r="J2" s="430"/>
      <c r="K2" s="430"/>
      <c r="L2" s="98"/>
      <c r="M2" s="98"/>
      <c r="N2" s="98"/>
      <c r="O2" s="98"/>
      <c r="P2" s="98"/>
      <c r="Q2" s="98"/>
      <c r="R2" s="98"/>
      <c r="S2" s="99"/>
      <c r="T2" s="219" t="s">
        <v>18</v>
      </c>
      <c r="U2" s="227"/>
      <c r="V2" s="228"/>
      <c r="W2" s="219"/>
      <c r="X2" s="353"/>
      <c r="Y2" s="354" t="s">
        <v>23</v>
      </c>
      <c r="Z2" s="354"/>
      <c r="AA2" s="354"/>
      <c r="AB2" s="354"/>
      <c r="AC2" s="354"/>
      <c r="AD2" s="354"/>
      <c r="AE2" s="354"/>
      <c r="AF2" s="354" t="s">
        <v>30</v>
      </c>
      <c r="AG2" s="354"/>
      <c r="AH2" s="354"/>
      <c r="AI2" s="354"/>
      <c r="AJ2" s="354"/>
      <c r="AK2" s="431" t="s">
        <v>286</v>
      </c>
      <c r="AL2" s="432"/>
      <c r="AM2" s="432"/>
      <c r="AN2" s="101"/>
      <c r="AO2" s="88" t="s">
        <v>35</v>
      </c>
      <c r="AP2" s="223"/>
      <c r="AQ2" s="72"/>
      <c r="AR2" s="221"/>
      <c r="AS2" s="221"/>
      <c r="AT2" s="221"/>
      <c r="AU2" s="354" t="s">
        <v>39</v>
      </c>
      <c r="AV2" s="354"/>
      <c r="AW2" s="354"/>
      <c r="AX2" s="354"/>
      <c r="AY2" s="354"/>
      <c r="AZ2" s="354"/>
      <c r="BA2" s="354"/>
      <c r="BB2" s="221"/>
      <c r="BC2" s="422" t="s">
        <v>47</v>
      </c>
      <c r="BD2" s="353"/>
      <c r="BE2" s="357"/>
      <c r="BF2" s="424"/>
      <c r="BG2" s="399"/>
      <c r="BH2" s="353"/>
      <c r="BI2" s="424"/>
      <c r="BJ2" s="424"/>
    </row>
    <row r="3" spans="1:62" s="103" customFormat="1" ht="66" customHeight="1">
      <c r="A3" s="222" t="s">
        <v>1</v>
      </c>
      <c r="B3" s="218" t="s">
        <v>2</v>
      </c>
      <c r="C3" s="218" t="s">
        <v>3</v>
      </c>
      <c r="D3" s="218" t="s">
        <v>4</v>
      </c>
      <c r="E3" s="218" t="s">
        <v>5</v>
      </c>
      <c r="F3" s="218" t="s">
        <v>7</v>
      </c>
      <c r="G3" s="218" t="s">
        <v>109</v>
      </c>
      <c r="H3" s="222" t="s">
        <v>108</v>
      </c>
      <c r="I3" s="222" t="s">
        <v>8</v>
      </c>
      <c r="J3" s="222" t="s">
        <v>9</v>
      </c>
      <c r="K3" s="222" t="s">
        <v>10</v>
      </c>
      <c r="L3" s="218" t="s">
        <v>11</v>
      </c>
      <c r="M3" s="218" t="s">
        <v>12</v>
      </c>
      <c r="N3" s="218" t="s">
        <v>13</v>
      </c>
      <c r="O3" s="218" t="s">
        <v>180</v>
      </c>
      <c r="P3" s="218" t="s">
        <v>14</v>
      </c>
      <c r="Q3" s="218" t="s">
        <v>15</v>
      </c>
      <c r="R3" s="218" t="s">
        <v>16</v>
      </c>
      <c r="S3" s="218" t="s">
        <v>17</v>
      </c>
      <c r="T3" s="218" t="s">
        <v>19</v>
      </c>
      <c r="U3" s="218" t="s">
        <v>20</v>
      </c>
      <c r="V3" s="218" t="s">
        <v>21</v>
      </c>
      <c r="W3" s="218" t="s">
        <v>22</v>
      </c>
      <c r="X3" s="353"/>
      <c r="Y3" s="218" t="s">
        <v>24</v>
      </c>
      <c r="Z3" s="218" t="s">
        <v>25</v>
      </c>
      <c r="AA3" s="218" t="s">
        <v>26</v>
      </c>
      <c r="AB3" s="218" t="s">
        <v>21</v>
      </c>
      <c r="AC3" s="218" t="s">
        <v>27</v>
      </c>
      <c r="AD3" s="218" t="s">
        <v>28</v>
      </c>
      <c r="AE3" s="218" t="s">
        <v>29</v>
      </c>
      <c r="AF3" s="218" t="s">
        <v>104</v>
      </c>
      <c r="AG3" s="218" t="s">
        <v>105</v>
      </c>
      <c r="AH3" s="218" t="s">
        <v>106</v>
      </c>
      <c r="AI3" s="218" t="s">
        <v>107</v>
      </c>
      <c r="AJ3" s="218" t="s">
        <v>3</v>
      </c>
      <c r="AK3" s="218" t="s">
        <v>31</v>
      </c>
      <c r="AL3" s="218" t="s">
        <v>116</v>
      </c>
      <c r="AM3" s="218" t="s">
        <v>32</v>
      </c>
      <c r="AN3" s="222" t="s">
        <v>33</v>
      </c>
      <c r="AO3" s="218" t="s">
        <v>36</v>
      </c>
      <c r="AP3" s="218" t="s">
        <v>115</v>
      </c>
      <c r="AQ3" s="218" t="s">
        <v>37</v>
      </c>
      <c r="AR3" s="218" t="s">
        <v>149</v>
      </c>
      <c r="AS3" s="218" t="s">
        <v>231</v>
      </c>
      <c r="AT3" s="218" t="s">
        <v>232</v>
      </c>
      <c r="AU3" s="218" t="s">
        <v>40</v>
      </c>
      <c r="AV3" s="218" t="s">
        <v>150</v>
      </c>
      <c r="AW3" s="218" t="s">
        <v>45</v>
      </c>
      <c r="AX3" s="218" t="s">
        <v>233</v>
      </c>
      <c r="AY3" s="218" t="s">
        <v>42</v>
      </c>
      <c r="AZ3" s="218" t="s">
        <v>43</v>
      </c>
      <c r="BA3" s="218" t="s">
        <v>44</v>
      </c>
      <c r="BB3" s="218" t="s">
        <v>46</v>
      </c>
      <c r="BC3" s="423"/>
      <c r="BD3" s="353"/>
      <c r="BE3" s="357"/>
      <c r="BF3" s="423"/>
      <c r="BG3" s="400"/>
      <c r="BH3" s="353"/>
      <c r="BI3" s="423"/>
      <c r="BJ3" s="423"/>
    </row>
    <row r="4" spans="1:62" s="192" customFormat="1" ht="25.15" customHeight="1">
      <c r="A4" s="202">
        <v>918.22</v>
      </c>
      <c r="B4" s="203">
        <f>A4*15%</f>
        <v>137.72999999999999</v>
      </c>
      <c r="C4" s="203">
        <f>A4*1%</f>
        <v>9.18</v>
      </c>
      <c r="D4" s="203">
        <f>A4*2%</f>
        <v>18.36</v>
      </c>
      <c r="E4" s="203">
        <f>A4*3%</f>
        <v>27.55</v>
      </c>
      <c r="F4" s="202">
        <v>2500.33</v>
      </c>
      <c r="G4" s="202">
        <v>108.42</v>
      </c>
      <c r="H4" s="202">
        <f>SUM(I4:Q4)</f>
        <v>859.54</v>
      </c>
      <c r="I4" s="202">
        <v>450.25</v>
      </c>
      <c r="J4" s="202">
        <v>341.79</v>
      </c>
      <c r="K4" s="202">
        <v>30</v>
      </c>
      <c r="L4" s="202"/>
      <c r="M4" s="202">
        <v>37.5</v>
      </c>
      <c r="N4" s="202"/>
      <c r="O4" s="202"/>
      <c r="P4" s="202"/>
      <c r="Q4" s="202"/>
      <c r="R4" s="202"/>
      <c r="S4" s="202"/>
      <c r="T4" s="203">
        <f>IF(W4&gt;2800,2800*15%,W4*15%)</f>
        <v>382.51</v>
      </c>
      <c r="U4" s="203">
        <f>IF(W4&gt;2800,2800*1%,W4*1%)</f>
        <v>25.5</v>
      </c>
      <c r="V4" s="203">
        <f>IF(W4&gt;2800,2800*3%,W4*3%)</f>
        <v>76.5</v>
      </c>
      <c r="W4" s="202">
        <f t="shared" ref="W4:W53" si="0">F4+G4+H4-A4</f>
        <v>2550.0700000000002</v>
      </c>
      <c r="X4" s="203">
        <f t="shared" ref="X4:X53" si="1">B4+C4+D4+E4+F4+G4+H4+T4+U4+V4</f>
        <v>4145.62</v>
      </c>
      <c r="Y4" s="203">
        <f t="shared" ref="Y4:Y53" si="2">A4*15%</f>
        <v>137.72999999999999</v>
      </c>
      <c r="Z4" s="203">
        <f>A4*1%</f>
        <v>9.18</v>
      </c>
      <c r="AA4" s="203">
        <f>A4*2%</f>
        <v>18.36</v>
      </c>
      <c r="AB4" s="203">
        <f>A4*3%</f>
        <v>27.55</v>
      </c>
      <c r="AC4" s="203">
        <f>A4*10%</f>
        <v>91.82</v>
      </c>
      <c r="AD4" s="203">
        <f>A4*3%</f>
        <v>27.55</v>
      </c>
      <c r="AE4" s="203">
        <f>A4*1%</f>
        <v>9.18</v>
      </c>
      <c r="AF4" s="203">
        <f>IF(W4&gt;2800,2800*15%,W4*15%)</f>
        <v>382.51</v>
      </c>
      <c r="AG4" s="203">
        <f>IF(W4&gt;2800,2800*1%,W4*1%)</f>
        <v>25.5</v>
      </c>
      <c r="AH4" s="203">
        <f>IF(W4&gt;2800,2800*3%,W4*3%)</f>
        <v>76.5</v>
      </c>
      <c r="AI4" s="203">
        <f>IF(W4&gt;2800,2800*10%,W4*10%)</f>
        <v>255.01</v>
      </c>
      <c r="AJ4" s="203">
        <f>IF(W4&gt;2800,2800*1%,W4*1%)</f>
        <v>25.5</v>
      </c>
      <c r="AK4" s="202"/>
      <c r="AL4" s="202"/>
      <c r="AM4" s="202"/>
      <c r="AN4" s="202"/>
      <c r="AO4" s="202"/>
      <c r="AP4" s="202">
        <v>21.98</v>
      </c>
      <c r="AQ4" s="202">
        <v>21.35</v>
      </c>
      <c r="AR4" s="202"/>
      <c r="AS4" s="202"/>
      <c r="AT4" s="202"/>
      <c r="AU4" s="202">
        <v>7.1</v>
      </c>
      <c r="AV4" s="202"/>
      <c r="AW4" s="202">
        <v>42.18</v>
      </c>
      <c r="AX4" s="202"/>
      <c r="AY4" s="202"/>
      <c r="AZ4" s="202">
        <v>10</v>
      </c>
      <c r="BA4" s="202"/>
      <c r="BB4" s="202"/>
      <c r="BC4" s="202"/>
      <c r="BD4" s="203">
        <f>SUM(Y4:BC4)</f>
        <v>1189</v>
      </c>
      <c r="BE4" s="203">
        <f>AVERAGE(X4-BD4)</f>
        <v>2956.62</v>
      </c>
      <c r="BF4" s="202" t="s">
        <v>234</v>
      </c>
      <c r="BG4" s="202" t="s">
        <v>320</v>
      </c>
      <c r="BH4" s="202"/>
      <c r="BI4" s="204" t="s">
        <v>367</v>
      </c>
      <c r="BJ4" s="202" t="s">
        <v>151</v>
      </c>
    </row>
    <row r="5" spans="1:62" s="192" customFormat="1" ht="25.15" customHeight="1">
      <c r="A5" s="202">
        <v>360.02</v>
      </c>
      <c r="B5" s="203">
        <f t="shared" ref="B5:B53" si="3">A5*15%</f>
        <v>54</v>
      </c>
      <c r="C5" s="203">
        <f t="shared" ref="C5:C53" si="4">A5*1%</f>
        <v>3.6</v>
      </c>
      <c r="D5" s="203">
        <f t="shared" ref="D5:D53" si="5">A5*2%</f>
        <v>7.2</v>
      </c>
      <c r="E5" s="203">
        <f t="shared" ref="E5:E53" si="6">A5*3%</f>
        <v>10.8</v>
      </c>
      <c r="F5" s="202">
        <v>1249.56</v>
      </c>
      <c r="G5" s="202">
        <v>38.25</v>
      </c>
      <c r="H5" s="202">
        <f t="shared" ref="H5:H53" si="7">SUM(I5:Q5)</f>
        <v>457</v>
      </c>
      <c r="I5" s="202">
        <v>187.6</v>
      </c>
      <c r="J5" s="202">
        <v>125.4</v>
      </c>
      <c r="K5" s="202">
        <v>21</v>
      </c>
      <c r="L5" s="202"/>
      <c r="M5" s="202">
        <v>28</v>
      </c>
      <c r="N5" s="202"/>
      <c r="O5" s="202"/>
      <c r="P5" s="202"/>
      <c r="Q5" s="202">
        <v>95</v>
      </c>
      <c r="R5" s="202"/>
      <c r="S5" s="202"/>
      <c r="T5" s="203">
        <f t="shared" ref="T5:T18" si="8">IF(W5&gt;2800,2800*15%,W5*15%)</f>
        <v>207.72</v>
      </c>
      <c r="U5" s="203">
        <f t="shared" ref="U5:U18" si="9">IF(W5&gt;2800,2800*1%,W5*1%)</f>
        <v>13.85</v>
      </c>
      <c r="V5" s="203">
        <f t="shared" ref="V5:V18" si="10">IF(W5&gt;2800,2800*3%,W5*3%)</f>
        <v>41.54</v>
      </c>
      <c r="W5" s="202">
        <f t="shared" si="0"/>
        <v>1384.79</v>
      </c>
      <c r="X5" s="203">
        <f t="shared" si="1"/>
        <v>2083.52</v>
      </c>
      <c r="Y5" s="203">
        <f t="shared" si="2"/>
        <v>54</v>
      </c>
      <c r="Z5" s="203">
        <f t="shared" ref="Z5:Z53" si="11">A5*1%</f>
        <v>3.6</v>
      </c>
      <c r="AA5" s="203">
        <f t="shared" ref="AA5:AA53" si="12">A5*2%</f>
        <v>7.2</v>
      </c>
      <c r="AB5" s="203">
        <f t="shared" ref="AB5:AB53" si="13">A5*3%</f>
        <v>10.8</v>
      </c>
      <c r="AC5" s="203">
        <f t="shared" ref="AC5:AC53" si="14">A5*10%</f>
        <v>36</v>
      </c>
      <c r="AD5" s="203">
        <f t="shared" ref="AD5:AD53" si="15">A5*3%</f>
        <v>10.8</v>
      </c>
      <c r="AE5" s="203">
        <f t="shared" ref="AE5:AE53" si="16">A5*1%</f>
        <v>3.6</v>
      </c>
      <c r="AF5" s="203">
        <f t="shared" ref="AF5:AF18" si="17">IF(W5&gt;2800,2800*15%,W5*15%)</f>
        <v>207.72</v>
      </c>
      <c r="AG5" s="203">
        <f t="shared" ref="AG5:AG18" si="18">IF(W5&gt;2800,2800*1%,W5*1%)</f>
        <v>13.85</v>
      </c>
      <c r="AH5" s="203">
        <f t="shared" ref="AH5:AH18" si="19">IF(W5&gt;2800,2800*3%,W5*3%)</f>
        <v>41.54</v>
      </c>
      <c r="AI5" s="203">
        <f t="shared" ref="AI5:AI18" si="20">IF(W5&gt;2800,2800*10%,W5*10%)</f>
        <v>138.47999999999999</v>
      </c>
      <c r="AJ5" s="203">
        <f t="shared" ref="AJ5:AJ18" si="21">IF(W5&gt;2800,2800*1%,W5*1%)</f>
        <v>13.85</v>
      </c>
      <c r="AK5" s="202"/>
      <c r="AL5" s="202"/>
      <c r="AM5" s="202"/>
      <c r="AN5" s="202"/>
      <c r="AO5" s="202"/>
      <c r="AP5" s="202">
        <v>4.04</v>
      </c>
      <c r="AQ5" s="202">
        <v>10.199999999999999</v>
      </c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3">
        <f t="shared" ref="BD5:BD53" si="22">SUM(Y5:BC5)</f>
        <v>555.67999999999995</v>
      </c>
      <c r="BE5" s="203">
        <f t="shared" ref="BE5:BE53" si="23">AVERAGE(X5-BD5)</f>
        <v>1527.84</v>
      </c>
      <c r="BF5" s="202" t="s">
        <v>133</v>
      </c>
      <c r="BG5" s="202" t="s">
        <v>320</v>
      </c>
      <c r="BH5" s="202"/>
      <c r="BI5" s="204" t="s">
        <v>368</v>
      </c>
      <c r="BJ5" s="202" t="s">
        <v>151</v>
      </c>
    </row>
    <row r="6" spans="1:62" s="192" customFormat="1" ht="25.15" customHeight="1">
      <c r="A6" s="202">
        <v>633.75</v>
      </c>
      <c r="B6" s="203">
        <f t="shared" si="3"/>
        <v>95.06</v>
      </c>
      <c r="C6" s="203">
        <f t="shared" si="4"/>
        <v>6.34</v>
      </c>
      <c r="D6" s="203">
        <f t="shared" si="5"/>
        <v>12.68</v>
      </c>
      <c r="E6" s="203">
        <f t="shared" si="6"/>
        <v>19.010000000000002</v>
      </c>
      <c r="F6" s="202">
        <v>1947.59</v>
      </c>
      <c r="G6" s="202">
        <v>81.22</v>
      </c>
      <c r="H6" s="202">
        <f t="shared" si="7"/>
        <v>504.37</v>
      </c>
      <c r="I6" s="202">
        <v>301.94</v>
      </c>
      <c r="J6" s="202">
        <v>187.43</v>
      </c>
      <c r="K6" s="202">
        <v>15</v>
      </c>
      <c r="L6" s="202"/>
      <c r="M6" s="202"/>
      <c r="N6" s="202"/>
      <c r="O6" s="202"/>
      <c r="P6" s="202"/>
      <c r="Q6" s="202"/>
      <c r="R6" s="202"/>
      <c r="S6" s="202"/>
      <c r="T6" s="203">
        <f t="shared" si="8"/>
        <v>284.91000000000003</v>
      </c>
      <c r="U6" s="203">
        <f t="shared" si="9"/>
        <v>18.989999999999998</v>
      </c>
      <c r="V6" s="203">
        <f t="shared" si="10"/>
        <v>56.98</v>
      </c>
      <c r="W6" s="202">
        <f t="shared" si="0"/>
        <v>1899.43</v>
      </c>
      <c r="X6" s="203">
        <f t="shared" si="1"/>
        <v>3027.15</v>
      </c>
      <c r="Y6" s="203">
        <f t="shared" si="2"/>
        <v>95.06</v>
      </c>
      <c r="Z6" s="203">
        <f t="shared" si="11"/>
        <v>6.34</v>
      </c>
      <c r="AA6" s="203">
        <f t="shared" si="12"/>
        <v>12.68</v>
      </c>
      <c r="AB6" s="203">
        <f t="shared" si="13"/>
        <v>19.010000000000002</v>
      </c>
      <c r="AC6" s="203">
        <f t="shared" si="14"/>
        <v>63.38</v>
      </c>
      <c r="AD6" s="203">
        <f t="shared" si="15"/>
        <v>19.010000000000002</v>
      </c>
      <c r="AE6" s="203">
        <f t="shared" si="16"/>
        <v>6.34</v>
      </c>
      <c r="AF6" s="203">
        <f t="shared" si="17"/>
        <v>284.91000000000003</v>
      </c>
      <c r="AG6" s="203">
        <f t="shared" si="18"/>
        <v>18.989999999999998</v>
      </c>
      <c r="AH6" s="203">
        <f t="shared" si="19"/>
        <v>56.98</v>
      </c>
      <c r="AI6" s="203">
        <f t="shared" si="20"/>
        <v>189.94</v>
      </c>
      <c r="AJ6" s="203">
        <f t="shared" si="21"/>
        <v>18.989999999999998</v>
      </c>
      <c r="AK6" s="202"/>
      <c r="AL6" s="202"/>
      <c r="AM6" s="202"/>
      <c r="AN6" s="202"/>
      <c r="AO6" s="202"/>
      <c r="AP6" s="202">
        <v>12.84</v>
      </c>
      <c r="AQ6" s="202">
        <v>14.75</v>
      </c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3">
        <f t="shared" si="22"/>
        <v>819.22</v>
      </c>
      <c r="BE6" s="203">
        <f t="shared" si="23"/>
        <v>2207.9299999999998</v>
      </c>
      <c r="BF6" s="202" t="s">
        <v>235</v>
      </c>
      <c r="BG6" s="202" t="s">
        <v>318</v>
      </c>
      <c r="BH6" s="202"/>
      <c r="BI6" s="204" t="s">
        <v>369</v>
      </c>
      <c r="BJ6" s="202" t="s">
        <v>353</v>
      </c>
    </row>
    <row r="7" spans="1:62" s="192" customFormat="1" ht="25.15" customHeight="1">
      <c r="A7" s="202">
        <v>295.93</v>
      </c>
      <c r="B7" s="203">
        <f t="shared" si="3"/>
        <v>44.39</v>
      </c>
      <c r="C7" s="203">
        <f t="shared" si="4"/>
        <v>2.96</v>
      </c>
      <c r="D7" s="203">
        <f t="shared" si="5"/>
        <v>5.92</v>
      </c>
      <c r="E7" s="203">
        <f t="shared" si="6"/>
        <v>8.8800000000000008</v>
      </c>
      <c r="F7" s="202">
        <v>1152.31</v>
      </c>
      <c r="G7" s="202">
        <v>4.8</v>
      </c>
      <c r="H7" s="202">
        <f t="shared" si="7"/>
        <v>239.5</v>
      </c>
      <c r="I7" s="202">
        <v>152.94999999999999</v>
      </c>
      <c r="J7" s="202">
        <v>71.55</v>
      </c>
      <c r="K7" s="202">
        <v>15</v>
      </c>
      <c r="L7" s="202"/>
      <c r="M7" s="202"/>
      <c r="N7" s="202"/>
      <c r="O7" s="202"/>
      <c r="P7" s="202"/>
      <c r="Q7" s="202"/>
      <c r="R7" s="202"/>
      <c r="S7" s="202"/>
      <c r="T7" s="203">
        <f t="shared" si="8"/>
        <v>165.1</v>
      </c>
      <c r="U7" s="203">
        <f t="shared" si="9"/>
        <v>11.01</v>
      </c>
      <c r="V7" s="203">
        <f t="shared" si="10"/>
        <v>33.020000000000003</v>
      </c>
      <c r="W7" s="202">
        <f t="shared" si="0"/>
        <v>1100.68</v>
      </c>
      <c r="X7" s="203">
        <f t="shared" si="1"/>
        <v>1667.89</v>
      </c>
      <c r="Y7" s="203">
        <f t="shared" si="2"/>
        <v>44.39</v>
      </c>
      <c r="Z7" s="203">
        <f t="shared" si="11"/>
        <v>2.96</v>
      </c>
      <c r="AA7" s="203">
        <f t="shared" si="12"/>
        <v>5.92</v>
      </c>
      <c r="AB7" s="203">
        <f t="shared" si="13"/>
        <v>8.8800000000000008</v>
      </c>
      <c r="AC7" s="203">
        <f t="shared" si="14"/>
        <v>29.59</v>
      </c>
      <c r="AD7" s="203">
        <f t="shared" si="15"/>
        <v>8.8800000000000008</v>
      </c>
      <c r="AE7" s="203">
        <f t="shared" si="16"/>
        <v>2.96</v>
      </c>
      <c r="AF7" s="203">
        <f t="shared" si="17"/>
        <v>165.1</v>
      </c>
      <c r="AG7" s="203">
        <f t="shared" si="18"/>
        <v>11.01</v>
      </c>
      <c r="AH7" s="203">
        <f t="shared" si="19"/>
        <v>33.020000000000003</v>
      </c>
      <c r="AI7" s="203">
        <f t="shared" si="20"/>
        <v>110.07</v>
      </c>
      <c r="AJ7" s="203">
        <f t="shared" si="21"/>
        <v>11.01</v>
      </c>
      <c r="AK7" s="202"/>
      <c r="AL7" s="202"/>
      <c r="AM7" s="202"/>
      <c r="AN7" s="202"/>
      <c r="AO7" s="202"/>
      <c r="AP7" s="202">
        <v>1.1499999999999999</v>
      </c>
      <c r="AQ7" s="202">
        <v>8.4499999999999993</v>
      </c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3">
        <f t="shared" si="22"/>
        <v>443.39</v>
      </c>
      <c r="BE7" s="203">
        <f t="shared" si="23"/>
        <v>1224.5</v>
      </c>
      <c r="BF7" s="202" t="s">
        <v>236</v>
      </c>
      <c r="BG7" s="202" t="s">
        <v>318</v>
      </c>
      <c r="BH7" s="202"/>
      <c r="BI7" s="204" t="s">
        <v>370</v>
      </c>
      <c r="BJ7" s="202" t="s">
        <v>353</v>
      </c>
    </row>
    <row r="8" spans="1:62" s="192" customFormat="1" ht="25.15" customHeight="1">
      <c r="A8" s="202">
        <v>853.25</v>
      </c>
      <c r="B8" s="203">
        <f t="shared" si="3"/>
        <v>127.99</v>
      </c>
      <c r="C8" s="203">
        <f t="shared" si="4"/>
        <v>8.5299999999999994</v>
      </c>
      <c r="D8" s="203">
        <f t="shared" si="5"/>
        <v>17.07</v>
      </c>
      <c r="E8" s="203">
        <f t="shared" si="6"/>
        <v>25.6</v>
      </c>
      <c r="F8" s="202">
        <v>2400.36</v>
      </c>
      <c r="G8" s="202">
        <v>100.38</v>
      </c>
      <c r="H8" s="202">
        <f t="shared" si="7"/>
        <v>673.88</v>
      </c>
      <c r="I8" s="202">
        <v>403.77</v>
      </c>
      <c r="J8" s="202">
        <v>255.11</v>
      </c>
      <c r="K8" s="202">
        <v>15</v>
      </c>
      <c r="L8" s="202"/>
      <c r="M8" s="202"/>
      <c r="N8" s="202"/>
      <c r="O8" s="202"/>
      <c r="P8" s="202"/>
      <c r="Q8" s="202"/>
      <c r="R8" s="202"/>
      <c r="S8" s="202"/>
      <c r="T8" s="203">
        <f t="shared" si="8"/>
        <v>348.21</v>
      </c>
      <c r="U8" s="203">
        <f t="shared" si="9"/>
        <v>23.21</v>
      </c>
      <c r="V8" s="203">
        <f t="shared" si="10"/>
        <v>69.64</v>
      </c>
      <c r="W8" s="202">
        <f t="shared" si="0"/>
        <v>2321.37</v>
      </c>
      <c r="X8" s="203">
        <f t="shared" si="1"/>
        <v>3794.87</v>
      </c>
      <c r="Y8" s="203">
        <f t="shared" si="2"/>
        <v>127.99</v>
      </c>
      <c r="Z8" s="203">
        <f t="shared" si="11"/>
        <v>8.5299999999999994</v>
      </c>
      <c r="AA8" s="203">
        <f t="shared" si="12"/>
        <v>17.07</v>
      </c>
      <c r="AB8" s="203">
        <f t="shared" si="13"/>
        <v>25.6</v>
      </c>
      <c r="AC8" s="203">
        <f t="shared" si="14"/>
        <v>85.33</v>
      </c>
      <c r="AD8" s="203">
        <f t="shared" si="15"/>
        <v>25.6</v>
      </c>
      <c r="AE8" s="203">
        <f t="shared" si="16"/>
        <v>8.5299999999999994</v>
      </c>
      <c r="AF8" s="203">
        <f t="shared" si="17"/>
        <v>348.21</v>
      </c>
      <c r="AG8" s="203">
        <f t="shared" si="18"/>
        <v>23.21</v>
      </c>
      <c r="AH8" s="203">
        <f t="shared" si="19"/>
        <v>69.64</v>
      </c>
      <c r="AI8" s="203">
        <f t="shared" si="20"/>
        <v>232.14</v>
      </c>
      <c r="AJ8" s="203">
        <f t="shared" si="21"/>
        <v>23.21</v>
      </c>
      <c r="AK8" s="202"/>
      <c r="AL8" s="202"/>
      <c r="AM8" s="202"/>
      <c r="AN8" s="202"/>
      <c r="AO8" s="202"/>
      <c r="AP8" s="202">
        <v>19.61</v>
      </c>
      <c r="AQ8" s="202">
        <v>18.55</v>
      </c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3">
        <f t="shared" si="22"/>
        <v>1033.22</v>
      </c>
      <c r="BE8" s="203">
        <f t="shared" si="23"/>
        <v>2761.65</v>
      </c>
      <c r="BF8" s="202" t="s">
        <v>430</v>
      </c>
      <c r="BG8" s="202" t="s">
        <v>319</v>
      </c>
      <c r="BH8" s="202"/>
      <c r="BI8" s="204" t="s">
        <v>371</v>
      </c>
      <c r="BJ8" s="202" t="s">
        <v>352</v>
      </c>
    </row>
    <row r="9" spans="1:62" s="192" customFormat="1" ht="25.15" customHeight="1">
      <c r="A9" s="202">
        <v>447.12</v>
      </c>
      <c r="B9" s="203">
        <f t="shared" si="3"/>
        <v>67.069999999999993</v>
      </c>
      <c r="C9" s="203">
        <f t="shared" si="4"/>
        <v>4.47</v>
      </c>
      <c r="D9" s="203">
        <f t="shared" si="5"/>
        <v>8.94</v>
      </c>
      <c r="E9" s="203">
        <f t="shared" si="6"/>
        <v>13.41</v>
      </c>
      <c r="F9" s="202">
        <v>1485.86</v>
      </c>
      <c r="G9" s="202">
        <v>48.15</v>
      </c>
      <c r="H9" s="202">
        <f t="shared" si="7"/>
        <v>400.27</v>
      </c>
      <c r="I9" s="202">
        <v>225.75</v>
      </c>
      <c r="J9" s="202">
        <v>159.52000000000001</v>
      </c>
      <c r="K9" s="202">
        <v>15</v>
      </c>
      <c r="L9" s="202"/>
      <c r="M9" s="202"/>
      <c r="N9" s="202"/>
      <c r="O9" s="202"/>
      <c r="P9" s="202"/>
      <c r="Q9" s="202"/>
      <c r="R9" s="202"/>
      <c r="S9" s="202"/>
      <c r="T9" s="203">
        <f t="shared" si="8"/>
        <v>223.07</v>
      </c>
      <c r="U9" s="203">
        <f t="shared" si="9"/>
        <v>14.87</v>
      </c>
      <c r="V9" s="203">
        <f t="shared" si="10"/>
        <v>44.61</v>
      </c>
      <c r="W9" s="202">
        <f t="shared" si="0"/>
        <v>1487.16</v>
      </c>
      <c r="X9" s="203">
        <f t="shared" si="1"/>
        <v>2310.7199999999998</v>
      </c>
      <c r="Y9" s="203">
        <f t="shared" si="2"/>
        <v>67.069999999999993</v>
      </c>
      <c r="Z9" s="203">
        <f t="shared" si="11"/>
        <v>4.47</v>
      </c>
      <c r="AA9" s="203">
        <f t="shared" si="12"/>
        <v>8.94</v>
      </c>
      <c r="AB9" s="203">
        <f t="shared" si="13"/>
        <v>13.41</v>
      </c>
      <c r="AC9" s="203">
        <f t="shared" si="14"/>
        <v>44.71</v>
      </c>
      <c r="AD9" s="203">
        <f t="shared" si="15"/>
        <v>13.41</v>
      </c>
      <c r="AE9" s="203">
        <f t="shared" si="16"/>
        <v>4.47</v>
      </c>
      <c r="AF9" s="203">
        <f t="shared" si="17"/>
        <v>223.07</v>
      </c>
      <c r="AG9" s="203">
        <f t="shared" si="18"/>
        <v>14.87</v>
      </c>
      <c r="AH9" s="203">
        <f t="shared" si="19"/>
        <v>44.61</v>
      </c>
      <c r="AI9" s="203">
        <f t="shared" si="20"/>
        <v>148.72</v>
      </c>
      <c r="AJ9" s="203">
        <f t="shared" si="21"/>
        <v>14.87</v>
      </c>
      <c r="AK9" s="202">
        <v>34.450000000000003</v>
      </c>
      <c r="AL9" s="202"/>
      <c r="AM9" s="202"/>
      <c r="AN9" s="202"/>
      <c r="AO9" s="202"/>
      <c r="AP9" s="202">
        <v>5.7</v>
      </c>
      <c r="AQ9" s="202">
        <v>11.05</v>
      </c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3">
        <f t="shared" si="22"/>
        <v>653.82000000000005</v>
      </c>
      <c r="BE9" s="203">
        <f t="shared" si="23"/>
        <v>1656.9</v>
      </c>
      <c r="BF9" s="202" t="s">
        <v>237</v>
      </c>
      <c r="BG9" s="202" t="s">
        <v>431</v>
      </c>
      <c r="BH9" s="202"/>
      <c r="BI9" s="204" t="s">
        <v>372</v>
      </c>
      <c r="BJ9" s="202" t="s">
        <v>352</v>
      </c>
    </row>
    <row r="10" spans="1:62" s="192" customFormat="1" ht="25.15" customHeight="1">
      <c r="A10" s="202">
        <v>341.87</v>
      </c>
      <c r="B10" s="203">
        <f t="shared" si="3"/>
        <v>51.28</v>
      </c>
      <c r="C10" s="203">
        <f t="shared" si="4"/>
        <v>3.42</v>
      </c>
      <c r="D10" s="203">
        <f t="shared" si="5"/>
        <v>6.84</v>
      </c>
      <c r="E10" s="203">
        <f t="shared" si="6"/>
        <v>10.26</v>
      </c>
      <c r="F10" s="202">
        <v>1206.98</v>
      </c>
      <c r="G10" s="202">
        <v>14.91</v>
      </c>
      <c r="H10" s="202">
        <f t="shared" si="7"/>
        <v>289.2</v>
      </c>
      <c r="I10" s="202">
        <v>172.2</v>
      </c>
      <c r="J10" s="202">
        <v>87.8</v>
      </c>
      <c r="K10" s="202">
        <v>19.2</v>
      </c>
      <c r="L10" s="202"/>
      <c r="M10" s="202"/>
      <c r="N10" s="202"/>
      <c r="O10" s="202"/>
      <c r="P10" s="202"/>
      <c r="Q10" s="202">
        <v>10</v>
      </c>
      <c r="R10" s="202"/>
      <c r="S10" s="202"/>
      <c r="T10" s="203">
        <f t="shared" si="8"/>
        <v>175.38</v>
      </c>
      <c r="U10" s="203">
        <f t="shared" si="9"/>
        <v>11.69</v>
      </c>
      <c r="V10" s="203">
        <f t="shared" si="10"/>
        <v>35.08</v>
      </c>
      <c r="W10" s="202">
        <f t="shared" si="0"/>
        <v>1169.22</v>
      </c>
      <c r="X10" s="203">
        <f t="shared" si="1"/>
        <v>1805.04</v>
      </c>
      <c r="Y10" s="203">
        <f t="shared" si="2"/>
        <v>51.28</v>
      </c>
      <c r="Z10" s="203">
        <f t="shared" si="11"/>
        <v>3.42</v>
      </c>
      <c r="AA10" s="203">
        <f t="shared" si="12"/>
        <v>6.84</v>
      </c>
      <c r="AB10" s="203">
        <f t="shared" si="13"/>
        <v>10.26</v>
      </c>
      <c r="AC10" s="203">
        <f t="shared" si="14"/>
        <v>34.19</v>
      </c>
      <c r="AD10" s="203">
        <f t="shared" si="15"/>
        <v>10.26</v>
      </c>
      <c r="AE10" s="203">
        <f t="shared" si="16"/>
        <v>3.42</v>
      </c>
      <c r="AF10" s="203">
        <f t="shared" si="17"/>
        <v>175.38</v>
      </c>
      <c r="AG10" s="203">
        <f t="shared" si="18"/>
        <v>11.69</v>
      </c>
      <c r="AH10" s="203">
        <f t="shared" si="19"/>
        <v>35.08</v>
      </c>
      <c r="AI10" s="203">
        <f t="shared" si="20"/>
        <v>116.92</v>
      </c>
      <c r="AJ10" s="203">
        <f t="shared" si="21"/>
        <v>11.69</v>
      </c>
      <c r="AK10" s="202"/>
      <c r="AL10" s="202"/>
      <c r="AM10" s="202"/>
      <c r="AN10" s="202"/>
      <c r="AO10" s="202"/>
      <c r="AP10" s="202">
        <v>2.54</v>
      </c>
      <c r="AQ10" s="202">
        <v>8.9</v>
      </c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3">
        <f t="shared" si="22"/>
        <v>481.87</v>
      </c>
      <c r="BE10" s="203">
        <f t="shared" si="23"/>
        <v>1323.17</v>
      </c>
      <c r="BF10" s="202" t="s">
        <v>238</v>
      </c>
      <c r="BG10" s="202" t="s">
        <v>319</v>
      </c>
      <c r="BH10" s="202"/>
      <c r="BI10" s="204" t="s">
        <v>373</v>
      </c>
      <c r="BJ10" s="202" t="s">
        <v>352</v>
      </c>
    </row>
    <row r="11" spans="1:62" s="192" customFormat="1" ht="25.15" customHeight="1">
      <c r="A11" s="202">
        <v>829.84</v>
      </c>
      <c r="B11" s="203">
        <f t="shared" si="3"/>
        <v>124.48</v>
      </c>
      <c r="C11" s="203">
        <f t="shared" si="4"/>
        <v>8.3000000000000007</v>
      </c>
      <c r="D11" s="203">
        <f t="shared" si="5"/>
        <v>16.600000000000001</v>
      </c>
      <c r="E11" s="203">
        <f t="shared" si="6"/>
        <v>24.9</v>
      </c>
      <c r="F11" s="202">
        <v>2239.9299999999998</v>
      </c>
      <c r="G11" s="202">
        <v>95.26</v>
      </c>
      <c r="H11" s="202">
        <f>SUM(I11:Q11)</f>
        <v>670.71</v>
      </c>
      <c r="I11" s="202">
        <v>474.98</v>
      </c>
      <c r="J11" s="202">
        <v>165.73</v>
      </c>
      <c r="K11" s="202">
        <v>30</v>
      </c>
      <c r="L11" s="202"/>
      <c r="M11" s="202"/>
      <c r="N11" s="202"/>
      <c r="O11" s="202"/>
      <c r="P11" s="202"/>
      <c r="Q11" s="202"/>
      <c r="R11" s="202"/>
      <c r="S11" s="202"/>
      <c r="T11" s="203">
        <f t="shared" si="8"/>
        <v>326.41000000000003</v>
      </c>
      <c r="U11" s="203">
        <f t="shared" si="9"/>
        <v>21.76</v>
      </c>
      <c r="V11" s="203">
        <f t="shared" si="10"/>
        <v>65.28</v>
      </c>
      <c r="W11" s="202">
        <f t="shared" si="0"/>
        <v>2176.06</v>
      </c>
      <c r="X11" s="203">
        <f t="shared" si="1"/>
        <v>3593.63</v>
      </c>
      <c r="Y11" s="203">
        <f t="shared" si="2"/>
        <v>124.48</v>
      </c>
      <c r="Z11" s="203">
        <f t="shared" si="11"/>
        <v>8.3000000000000007</v>
      </c>
      <c r="AA11" s="203">
        <f t="shared" si="12"/>
        <v>16.600000000000001</v>
      </c>
      <c r="AB11" s="203">
        <f t="shared" si="13"/>
        <v>24.9</v>
      </c>
      <c r="AC11" s="203">
        <f t="shared" si="14"/>
        <v>82.98</v>
      </c>
      <c r="AD11" s="203">
        <f t="shared" si="15"/>
        <v>24.9</v>
      </c>
      <c r="AE11" s="203">
        <f t="shared" si="16"/>
        <v>8.3000000000000007</v>
      </c>
      <c r="AF11" s="203">
        <f t="shared" si="17"/>
        <v>326.41000000000003</v>
      </c>
      <c r="AG11" s="203">
        <f t="shared" si="18"/>
        <v>21.76</v>
      </c>
      <c r="AH11" s="203">
        <f t="shared" si="19"/>
        <v>65.28</v>
      </c>
      <c r="AI11" s="203">
        <f t="shared" si="20"/>
        <v>217.61</v>
      </c>
      <c r="AJ11" s="203">
        <f t="shared" si="21"/>
        <v>21.76</v>
      </c>
      <c r="AK11" s="202"/>
      <c r="AL11" s="202"/>
      <c r="AM11" s="202">
        <v>110</v>
      </c>
      <c r="AN11" s="202"/>
      <c r="AO11" s="202"/>
      <c r="AP11" s="202">
        <v>16</v>
      </c>
      <c r="AQ11" s="202">
        <v>15</v>
      </c>
      <c r="AR11" s="202">
        <v>350</v>
      </c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3">
        <f t="shared" si="22"/>
        <v>1434.28</v>
      </c>
      <c r="BE11" s="203">
        <f t="shared" si="23"/>
        <v>2159.35</v>
      </c>
      <c r="BF11" s="202" t="s">
        <v>250</v>
      </c>
      <c r="BG11" s="202" t="s">
        <v>320</v>
      </c>
      <c r="BH11" s="202"/>
      <c r="BI11" s="204" t="s">
        <v>374</v>
      </c>
      <c r="BJ11" s="202" t="s">
        <v>427</v>
      </c>
    </row>
    <row r="12" spans="1:62" s="192" customFormat="1" ht="25.15" customHeight="1">
      <c r="A12" s="202">
        <v>579.72</v>
      </c>
      <c r="B12" s="203">
        <f t="shared" si="3"/>
        <v>86.96</v>
      </c>
      <c r="C12" s="203">
        <f t="shared" si="4"/>
        <v>5.8</v>
      </c>
      <c r="D12" s="203">
        <f t="shared" si="5"/>
        <v>11.59</v>
      </c>
      <c r="E12" s="203">
        <f t="shared" si="6"/>
        <v>17.39</v>
      </c>
      <c r="F12" s="202">
        <v>1807.37</v>
      </c>
      <c r="G12" s="202">
        <v>73.28</v>
      </c>
      <c r="H12" s="202">
        <f t="shared" si="7"/>
        <v>462.66</v>
      </c>
      <c r="I12" s="202">
        <v>309.93</v>
      </c>
      <c r="J12" s="202">
        <v>137.72999999999999</v>
      </c>
      <c r="K12" s="202">
        <v>15</v>
      </c>
      <c r="L12" s="202"/>
      <c r="M12" s="202"/>
      <c r="N12" s="202"/>
      <c r="O12" s="202"/>
      <c r="P12" s="202"/>
      <c r="Q12" s="202"/>
      <c r="R12" s="202"/>
      <c r="S12" s="202"/>
      <c r="T12" s="203">
        <f t="shared" si="8"/>
        <v>264.54000000000002</v>
      </c>
      <c r="U12" s="203">
        <f t="shared" si="9"/>
        <v>17.64</v>
      </c>
      <c r="V12" s="203">
        <f t="shared" si="10"/>
        <v>52.91</v>
      </c>
      <c r="W12" s="202">
        <f t="shared" si="0"/>
        <v>1763.59</v>
      </c>
      <c r="X12" s="203">
        <f t="shared" si="1"/>
        <v>2800.14</v>
      </c>
      <c r="Y12" s="203">
        <f t="shared" si="2"/>
        <v>86.96</v>
      </c>
      <c r="Z12" s="203">
        <f t="shared" si="11"/>
        <v>5.8</v>
      </c>
      <c r="AA12" s="203">
        <f t="shared" si="12"/>
        <v>11.59</v>
      </c>
      <c r="AB12" s="203">
        <f t="shared" si="13"/>
        <v>17.39</v>
      </c>
      <c r="AC12" s="203">
        <f t="shared" si="14"/>
        <v>57.97</v>
      </c>
      <c r="AD12" s="203">
        <f t="shared" si="15"/>
        <v>17.39</v>
      </c>
      <c r="AE12" s="203">
        <f t="shared" si="16"/>
        <v>5.8</v>
      </c>
      <c r="AF12" s="203">
        <f t="shared" si="17"/>
        <v>264.54000000000002</v>
      </c>
      <c r="AG12" s="203">
        <f t="shared" si="18"/>
        <v>17.64</v>
      </c>
      <c r="AH12" s="203">
        <f t="shared" si="19"/>
        <v>52.91</v>
      </c>
      <c r="AI12" s="203">
        <f t="shared" si="20"/>
        <v>176.36</v>
      </c>
      <c r="AJ12" s="203">
        <f t="shared" si="21"/>
        <v>17.64</v>
      </c>
      <c r="AK12" s="202">
        <v>4.55</v>
      </c>
      <c r="AL12" s="202"/>
      <c r="AM12" s="202"/>
      <c r="AN12" s="202"/>
      <c r="AO12" s="202"/>
      <c r="AP12" s="202">
        <v>9.85</v>
      </c>
      <c r="AQ12" s="202">
        <v>13.5</v>
      </c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3">
        <f t="shared" si="22"/>
        <v>759.89</v>
      </c>
      <c r="BE12" s="203">
        <f t="shared" si="23"/>
        <v>2040.25</v>
      </c>
      <c r="BF12" s="202" t="s">
        <v>249</v>
      </c>
      <c r="BG12" s="202" t="s">
        <v>432</v>
      </c>
      <c r="BH12" s="202"/>
      <c r="BI12" s="204" t="s">
        <v>375</v>
      </c>
      <c r="BJ12" s="202" t="s">
        <v>427</v>
      </c>
    </row>
    <row r="13" spans="1:62" s="192" customFormat="1" ht="25.15" customHeight="1">
      <c r="A13" s="202">
        <v>472.9</v>
      </c>
      <c r="B13" s="203">
        <f t="shared" si="3"/>
        <v>70.94</v>
      </c>
      <c r="C13" s="203">
        <f t="shared" si="4"/>
        <v>4.7300000000000004</v>
      </c>
      <c r="D13" s="203">
        <f t="shared" si="5"/>
        <v>9.4600000000000009</v>
      </c>
      <c r="E13" s="203">
        <f t="shared" si="6"/>
        <v>14.19</v>
      </c>
      <c r="F13" s="202">
        <v>1601.3</v>
      </c>
      <c r="G13" s="202">
        <v>58.07</v>
      </c>
      <c r="H13" s="202">
        <f t="shared" si="7"/>
        <v>380.15</v>
      </c>
      <c r="I13" s="202">
        <v>267.73</v>
      </c>
      <c r="J13" s="202">
        <v>97.42</v>
      </c>
      <c r="K13" s="202">
        <v>15</v>
      </c>
      <c r="L13" s="202"/>
      <c r="M13" s="202"/>
      <c r="N13" s="202"/>
      <c r="O13" s="202"/>
      <c r="P13" s="202"/>
      <c r="Q13" s="202"/>
      <c r="R13" s="202"/>
      <c r="S13" s="202"/>
      <c r="T13" s="203">
        <f t="shared" si="8"/>
        <v>234.99</v>
      </c>
      <c r="U13" s="203">
        <f t="shared" si="9"/>
        <v>15.67</v>
      </c>
      <c r="V13" s="203">
        <f t="shared" si="10"/>
        <v>47</v>
      </c>
      <c r="W13" s="202">
        <f t="shared" si="0"/>
        <v>1566.62</v>
      </c>
      <c r="X13" s="203">
        <f t="shared" si="1"/>
        <v>2436.5</v>
      </c>
      <c r="Y13" s="203">
        <f t="shared" si="2"/>
        <v>70.94</v>
      </c>
      <c r="Z13" s="203">
        <f t="shared" si="11"/>
        <v>4.7300000000000004</v>
      </c>
      <c r="AA13" s="203">
        <f t="shared" si="12"/>
        <v>9.4600000000000009</v>
      </c>
      <c r="AB13" s="203">
        <f t="shared" si="13"/>
        <v>14.19</v>
      </c>
      <c r="AC13" s="203">
        <f t="shared" si="14"/>
        <v>47.29</v>
      </c>
      <c r="AD13" s="203">
        <f t="shared" si="15"/>
        <v>14.19</v>
      </c>
      <c r="AE13" s="203">
        <f t="shared" si="16"/>
        <v>4.7300000000000004</v>
      </c>
      <c r="AF13" s="203">
        <f t="shared" si="17"/>
        <v>234.99</v>
      </c>
      <c r="AG13" s="203">
        <f t="shared" si="18"/>
        <v>15.67</v>
      </c>
      <c r="AH13" s="203">
        <f t="shared" si="19"/>
        <v>47</v>
      </c>
      <c r="AI13" s="203">
        <f t="shared" si="20"/>
        <v>156.66</v>
      </c>
      <c r="AJ13" s="203">
        <f t="shared" si="21"/>
        <v>15.67</v>
      </c>
      <c r="AK13" s="202">
        <v>17.899999999999999</v>
      </c>
      <c r="AL13" s="202"/>
      <c r="AM13" s="202"/>
      <c r="AN13" s="202"/>
      <c r="AO13" s="202"/>
      <c r="AP13" s="202">
        <v>6.6</v>
      </c>
      <c r="AQ13" s="202">
        <v>11.7</v>
      </c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3">
        <f t="shared" si="22"/>
        <v>671.72</v>
      </c>
      <c r="BE13" s="203">
        <f t="shared" si="23"/>
        <v>1764.78</v>
      </c>
      <c r="BF13" s="202" t="s">
        <v>251</v>
      </c>
      <c r="BG13" s="202" t="s">
        <v>432</v>
      </c>
      <c r="BH13" s="202"/>
      <c r="BI13" s="204" t="s">
        <v>376</v>
      </c>
      <c r="BJ13" s="202" t="s">
        <v>427</v>
      </c>
    </row>
    <row r="14" spans="1:62" s="192" customFormat="1" ht="25.15" customHeight="1">
      <c r="A14" s="202">
        <v>672.01</v>
      </c>
      <c r="B14" s="203">
        <f t="shared" si="3"/>
        <v>100.8</v>
      </c>
      <c r="C14" s="203">
        <f t="shared" si="4"/>
        <v>6.72</v>
      </c>
      <c r="D14" s="203">
        <f t="shared" si="5"/>
        <v>13.44</v>
      </c>
      <c r="E14" s="203">
        <f t="shared" si="6"/>
        <v>20.16</v>
      </c>
      <c r="F14" s="202">
        <v>2071.9299999999998</v>
      </c>
      <c r="G14" s="202">
        <v>83.29</v>
      </c>
      <c r="H14" s="202">
        <f t="shared" si="7"/>
        <v>574.91999999999996</v>
      </c>
      <c r="I14" s="202">
        <v>321.19</v>
      </c>
      <c r="J14" s="202">
        <v>238.73</v>
      </c>
      <c r="K14" s="202">
        <v>15</v>
      </c>
      <c r="L14" s="202"/>
      <c r="M14" s="202"/>
      <c r="N14" s="202"/>
      <c r="O14" s="202"/>
      <c r="P14" s="202"/>
      <c r="Q14" s="202"/>
      <c r="R14" s="202"/>
      <c r="S14" s="202"/>
      <c r="T14" s="203">
        <f t="shared" si="8"/>
        <v>308.72000000000003</v>
      </c>
      <c r="U14" s="203">
        <f t="shared" si="9"/>
        <v>20.58</v>
      </c>
      <c r="V14" s="203">
        <f t="shared" si="10"/>
        <v>61.74</v>
      </c>
      <c r="W14" s="202">
        <f t="shared" si="0"/>
        <v>2058.13</v>
      </c>
      <c r="X14" s="203">
        <f t="shared" si="1"/>
        <v>3262.3</v>
      </c>
      <c r="Y14" s="203">
        <f t="shared" si="2"/>
        <v>100.8</v>
      </c>
      <c r="Z14" s="203">
        <f t="shared" si="11"/>
        <v>6.72</v>
      </c>
      <c r="AA14" s="203">
        <f t="shared" si="12"/>
        <v>13.44</v>
      </c>
      <c r="AB14" s="203">
        <f t="shared" si="13"/>
        <v>20.16</v>
      </c>
      <c r="AC14" s="203">
        <f t="shared" si="14"/>
        <v>67.2</v>
      </c>
      <c r="AD14" s="203">
        <f t="shared" si="15"/>
        <v>20.16</v>
      </c>
      <c r="AE14" s="203">
        <f t="shared" si="16"/>
        <v>6.72</v>
      </c>
      <c r="AF14" s="203">
        <f t="shared" si="17"/>
        <v>308.72000000000003</v>
      </c>
      <c r="AG14" s="203">
        <f t="shared" si="18"/>
        <v>20.58</v>
      </c>
      <c r="AH14" s="203">
        <f t="shared" si="19"/>
        <v>61.74</v>
      </c>
      <c r="AI14" s="203">
        <f t="shared" si="20"/>
        <v>205.81</v>
      </c>
      <c r="AJ14" s="203">
        <f t="shared" si="21"/>
        <v>20.58</v>
      </c>
      <c r="AK14" s="202">
        <v>17.079999999999998</v>
      </c>
      <c r="AL14" s="202"/>
      <c r="AM14" s="202"/>
      <c r="AN14" s="202"/>
      <c r="AO14" s="202"/>
      <c r="AP14" s="202">
        <v>15.11</v>
      </c>
      <c r="AQ14" s="202">
        <v>18.350000000000001</v>
      </c>
      <c r="AR14" s="202"/>
      <c r="AS14" s="202"/>
      <c r="AT14" s="202"/>
      <c r="AU14" s="202"/>
      <c r="AV14" s="202">
        <v>4</v>
      </c>
      <c r="AW14" s="202"/>
      <c r="AX14" s="202"/>
      <c r="AY14" s="202"/>
      <c r="AZ14" s="202"/>
      <c r="BA14" s="202"/>
      <c r="BB14" s="202"/>
      <c r="BC14" s="202"/>
      <c r="BD14" s="203">
        <f t="shared" si="22"/>
        <v>907.17</v>
      </c>
      <c r="BE14" s="203">
        <f t="shared" si="23"/>
        <v>2355.13</v>
      </c>
      <c r="BF14" s="202" t="s">
        <v>248</v>
      </c>
      <c r="BG14" s="202" t="s">
        <v>320</v>
      </c>
      <c r="BH14" s="202"/>
      <c r="BI14" s="204" t="s">
        <v>378</v>
      </c>
      <c r="BJ14" s="202" t="s">
        <v>350</v>
      </c>
    </row>
    <row r="15" spans="1:62" s="192" customFormat="1" ht="25.15" customHeight="1">
      <c r="A15" s="202">
        <v>955.98</v>
      </c>
      <c r="B15" s="203">
        <f t="shared" si="3"/>
        <v>143.4</v>
      </c>
      <c r="C15" s="203">
        <f t="shared" si="4"/>
        <v>9.56</v>
      </c>
      <c r="D15" s="203">
        <f t="shared" si="5"/>
        <v>19.12</v>
      </c>
      <c r="E15" s="203">
        <f t="shared" si="6"/>
        <v>28.68</v>
      </c>
      <c r="F15" s="202">
        <v>2633.47</v>
      </c>
      <c r="G15" s="202">
        <v>115.54</v>
      </c>
      <c r="H15" s="202">
        <f t="shared" si="7"/>
        <v>753.19</v>
      </c>
      <c r="I15" s="202">
        <v>447.06</v>
      </c>
      <c r="J15" s="202">
        <v>291.13</v>
      </c>
      <c r="K15" s="202">
        <v>15</v>
      </c>
      <c r="L15" s="202"/>
      <c r="M15" s="202"/>
      <c r="N15" s="202"/>
      <c r="O15" s="202"/>
      <c r="P15" s="202"/>
      <c r="Q15" s="202"/>
      <c r="R15" s="202"/>
      <c r="S15" s="202"/>
      <c r="T15" s="203">
        <f t="shared" si="8"/>
        <v>381.93</v>
      </c>
      <c r="U15" s="203">
        <f t="shared" si="9"/>
        <v>25.46</v>
      </c>
      <c r="V15" s="203">
        <f t="shared" si="10"/>
        <v>76.39</v>
      </c>
      <c r="W15" s="202">
        <f t="shared" si="0"/>
        <v>2546.2199999999998</v>
      </c>
      <c r="X15" s="203">
        <f t="shared" si="1"/>
        <v>4186.74</v>
      </c>
      <c r="Y15" s="203">
        <f t="shared" si="2"/>
        <v>143.4</v>
      </c>
      <c r="Z15" s="203">
        <f t="shared" si="11"/>
        <v>9.56</v>
      </c>
      <c r="AA15" s="203">
        <f t="shared" si="12"/>
        <v>19.12</v>
      </c>
      <c r="AB15" s="203">
        <f t="shared" si="13"/>
        <v>28.68</v>
      </c>
      <c r="AC15" s="203">
        <f t="shared" si="14"/>
        <v>95.6</v>
      </c>
      <c r="AD15" s="203">
        <f t="shared" si="15"/>
        <v>28.68</v>
      </c>
      <c r="AE15" s="203">
        <f t="shared" si="16"/>
        <v>9.56</v>
      </c>
      <c r="AF15" s="203">
        <f t="shared" si="17"/>
        <v>381.93</v>
      </c>
      <c r="AG15" s="203">
        <f t="shared" si="18"/>
        <v>25.46</v>
      </c>
      <c r="AH15" s="203">
        <f t="shared" si="19"/>
        <v>76.39</v>
      </c>
      <c r="AI15" s="203">
        <f t="shared" si="20"/>
        <v>254.62</v>
      </c>
      <c r="AJ15" s="203">
        <f t="shared" si="21"/>
        <v>25.46</v>
      </c>
      <c r="AK15" s="202"/>
      <c r="AL15" s="202"/>
      <c r="AM15" s="202"/>
      <c r="AN15" s="202"/>
      <c r="AO15" s="202"/>
      <c r="AP15" s="202">
        <v>23.31</v>
      </c>
      <c r="AQ15" s="202">
        <v>12.33</v>
      </c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3">
        <f t="shared" si="22"/>
        <v>1134.0999999999999</v>
      </c>
      <c r="BE15" s="203">
        <f t="shared" si="23"/>
        <v>3052.64</v>
      </c>
      <c r="BF15" s="202" t="s">
        <v>239</v>
      </c>
      <c r="BG15" s="202" t="s">
        <v>320</v>
      </c>
      <c r="BH15" s="202"/>
      <c r="BI15" s="204" t="s">
        <v>379</v>
      </c>
      <c r="BJ15" s="202" t="s">
        <v>428</v>
      </c>
    </row>
    <row r="16" spans="1:62" s="192" customFormat="1" ht="25.15" customHeight="1">
      <c r="A16" s="202">
        <v>487.23</v>
      </c>
      <c r="B16" s="203">
        <f t="shared" si="3"/>
        <v>73.08</v>
      </c>
      <c r="C16" s="203">
        <f t="shared" si="4"/>
        <v>4.87</v>
      </c>
      <c r="D16" s="203">
        <f t="shared" si="5"/>
        <v>9.74</v>
      </c>
      <c r="E16" s="203">
        <f t="shared" si="6"/>
        <v>14.62</v>
      </c>
      <c r="F16" s="202">
        <v>1718.19</v>
      </c>
      <c r="G16" s="202">
        <v>64.790000000000006</v>
      </c>
      <c r="H16" s="202">
        <f t="shared" si="7"/>
        <v>391.24</v>
      </c>
      <c r="I16" s="202">
        <v>237.11</v>
      </c>
      <c r="J16" s="202">
        <v>139.13</v>
      </c>
      <c r="K16" s="202">
        <v>15</v>
      </c>
      <c r="L16" s="202"/>
      <c r="M16" s="202"/>
      <c r="N16" s="202"/>
      <c r="O16" s="202"/>
      <c r="P16" s="202"/>
      <c r="Q16" s="202"/>
      <c r="R16" s="202"/>
      <c r="S16" s="202"/>
      <c r="T16" s="203">
        <f t="shared" si="8"/>
        <v>253.05</v>
      </c>
      <c r="U16" s="203">
        <f t="shared" si="9"/>
        <v>16.87</v>
      </c>
      <c r="V16" s="203">
        <f t="shared" si="10"/>
        <v>50.61</v>
      </c>
      <c r="W16" s="202">
        <f t="shared" si="0"/>
        <v>1686.99</v>
      </c>
      <c r="X16" s="203">
        <f t="shared" si="1"/>
        <v>2597.06</v>
      </c>
      <c r="Y16" s="203">
        <f t="shared" si="2"/>
        <v>73.08</v>
      </c>
      <c r="Z16" s="203">
        <f t="shared" si="11"/>
        <v>4.87</v>
      </c>
      <c r="AA16" s="203">
        <f t="shared" si="12"/>
        <v>9.74</v>
      </c>
      <c r="AB16" s="203">
        <f t="shared" si="13"/>
        <v>14.62</v>
      </c>
      <c r="AC16" s="203">
        <f t="shared" si="14"/>
        <v>48.72</v>
      </c>
      <c r="AD16" s="203">
        <f t="shared" si="15"/>
        <v>14.62</v>
      </c>
      <c r="AE16" s="203">
        <f t="shared" si="16"/>
        <v>4.87</v>
      </c>
      <c r="AF16" s="203">
        <f t="shared" si="17"/>
        <v>253.05</v>
      </c>
      <c r="AG16" s="203">
        <f t="shared" si="18"/>
        <v>16.87</v>
      </c>
      <c r="AH16" s="203">
        <f t="shared" si="19"/>
        <v>50.61</v>
      </c>
      <c r="AI16" s="203">
        <f t="shared" si="20"/>
        <v>168.7</v>
      </c>
      <c r="AJ16" s="203">
        <f t="shared" si="21"/>
        <v>16.87</v>
      </c>
      <c r="AK16" s="202"/>
      <c r="AL16" s="202"/>
      <c r="AM16" s="202"/>
      <c r="AN16" s="202"/>
      <c r="AO16" s="202"/>
      <c r="AP16" s="202">
        <v>3.45</v>
      </c>
      <c r="AQ16" s="202">
        <v>8.6999999999999993</v>
      </c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3">
        <f t="shared" si="22"/>
        <v>688.77</v>
      </c>
      <c r="BE16" s="203">
        <f t="shared" si="23"/>
        <v>1908.29</v>
      </c>
      <c r="BF16" s="202" t="s">
        <v>240</v>
      </c>
      <c r="BG16" s="202" t="s">
        <v>320</v>
      </c>
      <c r="BH16" s="202"/>
      <c r="BI16" s="204" t="s">
        <v>380</v>
      </c>
      <c r="BJ16" s="202" t="s">
        <v>428</v>
      </c>
    </row>
    <row r="17" spans="1:62" s="192" customFormat="1" ht="25.15" customHeight="1">
      <c r="A17" s="202">
        <v>683.98</v>
      </c>
      <c r="B17" s="203">
        <f t="shared" si="3"/>
        <v>102.6</v>
      </c>
      <c r="C17" s="203">
        <f t="shared" si="4"/>
        <v>6.84</v>
      </c>
      <c r="D17" s="203">
        <f t="shared" si="5"/>
        <v>13.68</v>
      </c>
      <c r="E17" s="203">
        <f t="shared" si="6"/>
        <v>20.52</v>
      </c>
      <c r="F17" s="202">
        <v>2053.6999999999998</v>
      </c>
      <c r="G17" s="202">
        <v>86.77</v>
      </c>
      <c r="H17" s="202">
        <f t="shared" si="7"/>
        <v>584.16999999999996</v>
      </c>
      <c r="I17" s="202">
        <v>332.61</v>
      </c>
      <c r="J17" s="202">
        <v>236.56</v>
      </c>
      <c r="K17" s="202">
        <v>15</v>
      </c>
      <c r="L17" s="202"/>
      <c r="M17" s="202"/>
      <c r="N17" s="202"/>
      <c r="O17" s="202"/>
      <c r="P17" s="202"/>
      <c r="Q17" s="202"/>
      <c r="R17" s="202"/>
      <c r="S17" s="202"/>
      <c r="T17" s="203">
        <f t="shared" si="8"/>
        <v>306.10000000000002</v>
      </c>
      <c r="U17" s="203">
        <f t="shared" si="9"/>
        <v>20.41</v>
      </c>
      <c r="V17" s="203">
        <f t="shared" si="10"/>
        <v>61.22</v>
      </c>
      <c r="W17" s="202">
        <f t="shared" si="0"/>
        <v>2040.66</v>
      </c>
      <c r="X17" s="203">
        <f t="shared" si="1"/>
        <v>3256.01</v>
      </c>
      <c r="Y17" s="203">
        <f t="shared" si="2"/>
        <v>102.6</v>
      </c>
      <c r="Z17" s="203">
        <f t="shared" si="11"/>
        <v>6.84</v>
      </c>
      <c r="AA17" s="203">
        <f t="shared" si="12"/>
        <v>13.68</v>
      </c>
      <c r="AB17" s="203">
        <f t="shared" si="13"/>
        <v>20.52</v>
      </c>
      <c r="AC17" s="203">
        <f t="shared" si="14"/>
        <v>68.400000000000006</v>
      </c>
      <c r="AD17" s="203">
        <f t="shared" si="15"/>
        <v>20.52</v>
      </c>
      <c r="AE17" s="203">
        <f t="shared" si="16"/>
        <v>6.84</v>
      </c>
      <c r="AF17" s="203">
        <f t="shared" si="17"/>
        <v>306.10000000000002</v>
      </c>
      <c r="AG17" s="203">
        <f t="shared" si="18"/>
        <v>20.41</v>
      </c>
      <c r="AH17" s="203">
        <f t="shared" si="19"/>
        <v>61.22</v>
      </c>
      <c r="AI17" s="203">
        <f t="shared" si="20"/>
        <v>204.07</v>
      </c>
      <c r="AJ17" s="203">
        <f t="shared" si="21"/>
        <v>20.41</v>
      </c>
      <c r="AK17" s="202"/>
      <c r="AL17" s="202"/>
      <c r="AM17" s="202"/>
      <c r="AN17" s="202"/>
      <c r="AO17" s="202"/>
      <c r="AP17" s="202">
        <v>14.32</v>
      </c>
      <c r="AQ17" s="202">
        <v>15.65</v>
      </c>
      <c r="AR17" s="202"/>
      <c r="AS17" s="202"/>
      <c r="AT17" s="202"/>
      <c r="AU17" s="202"/>
      <c r="AV17" s="202"/>
      <c r="AW17" s="202">
        <v>31.69</v>
      </c>
      <c r="AX17" s="202"/>
      <c r="AY17" s="202"/>
      <c r="AZ17" s="202"/>
      <c r="BA17" s="202"/>
      <c r="BB17" s="202"/>
      <c r="BC17" s="202"/>
      <c r="BD17" s="203">
        <f t="shared" si="22"/>
        <v>913.27</v>
      </c>
      <c r="BE17" s="203">
        <f t="shared" si="23"/>
        <v>2342.7399999999998</v>
      </c>
      <c r="BF17" s="202" t="s">
        <v>241</v>
      </c>
      <c r="BG17" s="202" t="s">
        <v>320</v>
      </c>
      <c r="BH17" s="202"/>
      <c r="BI17" s="204" t="s">
        <v>381</v>
      </c>
      <c r="BJ17" s="202" t="s">
        <v>169</v>
      </c>
    </row>
    <row r="18" spans="1:62" s="192" customFormat="1" ht="25.15" customHeight="1">
      <c r="A18" s="202">
        <v>753.53</v>
      </c>
      <c r="B18" s="203">
        <f t="shared" si="3"/>
        <v>113.03</v>
      </c>
      <c r="C18" s="203">
        <f t="shared" si="4"/>
        <v>7.54</v>
      </c>
      <c r="D18" s="203">
        <f t="shared" si="5"/>
        <v>15.07</v>
      </c>
      <c r="E18" s="203">
        <f t="shared" si="6"/>
        <v>22.61</v>
      </c>
      <c r="F18" s="202">
        <v>2219.9299999999998</v>
      </c>
      <c r="G18" s="202">
        <v>87.4</v>
      </c>
      <c r="H18" s="202">
        <f t="shared" si="7"/>
        <v>637.88</v>
      </c>
      <c r="I18" s="202">
        <v>359</v>
      </c>
      <c r="J18" s="202">
        <v>263.88</v>
      </c>
      <c r="K18" s="202">
        <v>15</v>
      </c>
      <c r="L18" s="202"/>
      <c r="M18" s="202"/>
      <c r="N18" s="202"/>
      <c r="O18" s="202"/>
      <c r="P18" s="202"/>
      <c r="Q18" s="202"/>
      <c r="R18" s="202"/>
      <c r="S18" s="202"/>
      <c r="T18" s="203">
        <f t="shared" si="8"/>
        <v>328.75</v>
      </c>
      <c r="U18" s="203">
        <f t="shared" si="9"/>
        <v>21.92</v>
      </c>
      <c r="V18" s="203">
        <f t="shared" si="10"/>
        <v>65.75</v>
      </c>
      <c r="W18" s="202">
        <f t="shared" si="0"/>
        <v>2191.6799999999998</v>
      </c>
      <c r="X18" s="203">
        <f t="shared" si="1"/>
        <v>3519.88</v>
      </c>
      <c r="Y18" s="203">
        <f t="shared" si="2"/>
        <v>113.03</v>
      </c>
      <c r="Z18" s="203">
        <f t="shared" si="11"/>
        <v>7.54</v>
      </c>
      <c r="AA18" s="203">
        <f t="shared" si="12"/>
        <v>15.07</v>
      </c>
      <c r="AB18" s="203">
        <f t="shared" si="13"/>
        <v>22.61</v>
      </c>
      <c r="AC18" s="203">
        <f t="shared" si="14"/>
        <v>75.349999999999994</v>
      </c>
      <c r="AD18" s="203">
        <f t="shared" si="15"/>
        <v>22.61</v>
      </c>
      <c r="AE18" s="203">
        <f t="shared" si="16"/>
        <v>7.54</v>
      </c>
      <c r="AF18" s="203">
        <f t="shared" si="17"/>
        <v>328.75</v>
      </c>
      <c r="AG18" s="203">
        <f t="shared" si="18"/>
        <v>21.92</v>
      </c>
      <c r="AH18" s="203">
        <f t="shared" si="19"/>
        <v>65.75</v>
      </c>
      <c r="AI18" s="203">
        <f t="shared" si="20"/>
        <v>219.17</v>
      </c>
      <c r="AJ18" s="203">
        <f t="shared" si="21"/>
        <v>21.92</v>
      </c>
      <c r="AK18" s="202"/>
      <c r="AL18" s="202"/>
      <c r="AM18" s="202"/>
      <c r="AN18" s="202"/>
      <c r="AO18" s="202"/>
      <c r="AP18" s="202">
        <v>17.21</v>
      </c>
      <c r="AQ18" s="202">
        <v>17.25</v>
      </c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3">
        <f t="shared" si="22"/>
        <v>955.72</v>
      </c>
      <c r="BE18" s="203">
        <f t="shared" si="23"/>
        <v>2564.16</v>
      </c>
      <c r="BF18" s="202" t="s">
        <v>242</v>
      </c>
      <c r="BG18" s="202" t="s">
        <v>320</v>
      </c>
      <c r="BH18" s="202"/>
      <c r="BI18" s="204" t="s">
        <v>382</v>
      </c>
      <c r="BJ18" s="202" t="s">
        <v>169</v>
      </c>
    </row>
    <row r="19" spans="1:62" s="192" customFormat="1" ht="25.15" customHeight="1">
      <c r="A19" s="202">
        <v>686.49</v>
      </c>
      <c r="B19" s="203">
        <f t="shared" si="3"/>
        <v>102.97</v>
      </c>
      <c r="C19" s="203">
        <f t="shared" si="4"/>
        <v>6.86</v>
      </c>
      <c r="D19" s="203">
        <f t="shared" si="5"/>
        <v>13.73</v>
      </c>
      <c r="E19" s="203">
        <f t="shared" si="6"/>
        <v>20.59</v>
      </c>
      <c r="F19" s="202">
        <v>2109.06</v>
      </c>
      <c r="G19" s="202">
        <v>86.01</v>
      </c>
      <c r="H19" s="202">
        <f t="shared" si="7"/>
        <v>586.11</v>
      </c>
      <c r="I19" s="202">
        <v>325.73</v>
      </c>
      <c r="J19" s="202">
        <v>245.38</v>
      </c>
      <c r="K19" s="202">
        <v>15</v>
      </c>
      <c r="L19" s="202"/>
      <c r="M19" s="202"/>
      <c r="N19" s="202"/>
      <c r="O19" s="202"/>
      <c r="P19" s="202"/>
      <c r="Q19" s="202"/>
      <c r="R19" s="202"/>
      <c r="S19" s="202"/>
      <c r="T19" s="203">
        <f>IF(W19&gt;2800,2800*15%,W19*15%)</f>
        <v>314.2</v>
      </c>
      <c r="U19" s="203">
        <f>IF(W19&gt;2800,2800*1%,W19*1%)</f>
        <v>20.95</v>
      </c>
      <c r="V19" s="203">
        <f>IF(W19&gt;2800,2800*3%,W19*3%)</f>
        <v>62.84</v>
      </c>
      <c r="W19" s="202">
        <f t="shared" si="0"/>
        <v>2094.69</v>
      </c>
      <c r="X19" s="203">
        <f t="shared" si="1"/>
        <v>3323.32</v>
      </c>
      <c r="Y19" s="203">
        <f t="shared" si="2"/>
        <v>102.97</v>
      </c>
      <c r="Z19" s="203">
        <f t="shared" si="11"/>
        <v>6.86</v>
      </c>
      <c r="AA19" s="203">
        <f t="shared" si="12"/>
        <v>13.73</v>
      </c>
      <c r="AB19" s="203">
        <f t="shared" si="13"/>
        <v>20.59</v>
      </c>
      <c r="AC19" s="203">
        <f t="shared" si="14"/>
        <v>68.650000000000006</v>
      </c>
      <c r="AD19" s="203">
        <f t="shared" si="15"/>
        <v>20.59</v>
      </c>
      <c r="AE19" s="203">
        <f t="shared" si="16"/>
        <v>6.86</v>
      </c>
      <c r="AF19" s="203">
        <f>IF(W19&gt;2800,2800*15%,W19*15%)</f>
        <v>314.2</v>
      </c>
      <c r="AG19" s="203">
        <f>IF(W19&gt;2800,2800*1%,W19*1%)</f>
        <v>20.95</v>
      </c>
      <c r="AH19" s="203">
        <f>IF(W19&gt;2800,2800*3%,W19*3%)</f>
        <v>62.84</v>
      </c>
      <c r="AI19" s="203">
        <f>IF(W19&gt;2800,2800*10%,W19*10%)</f>
        <v>209.47</v>
      </c>
      <c r="AJ19" s="203">
        <f>IF(W19&gt;2800,2800*1%,W19*1%)</f>
        <v>20.95</v>
      </c>
      <c r="AK19" s="202">
        <v>2.33</v>
      </c>
      <c r="AL19" s="202"/>
      <c r="AM19" s="202"/>
      <c r="AN19" s="202"/>
      <c r="AO19" s="202"/>
      <c r="AP19" s="202">
        <v>15.97</v>
      </c>
      <c r="AQ19" s="202">
        <v>16.25</v>
      </c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3">
        <f t="shared" si="22"/>
        <v>903.21</v>
      </c>
      <c r="BE19" s="203">
        <f t="shared" si="23"/>
        <v>2420.11</v>
      </c>
      <c r="BF19" s="202" t="s">
        <v>243</v>
      </c>
      <c r="BG19" s="202" t="s">
        <v>320</v>
      </c>
      <c r="BH19" s="202"/>
      <c r="BI19" s="204" t="s">
        <v>383</v>
      </c>
      <c r="BJ19" s="202" t="s">
        <v>169</v>
      </c>
    </row>
    <row r="20" spans="1:62" s="192" customFormat="1" ht="25.15" customHeight="1">
      <c r="A20" s="210">
        <f t="shared" ref="A20:AF20" si="24">SUM(A4:A19)</f>
        <v>9971.84</v>
      </c>
      <c r="B20" s="210">
        <f t="shared" si="24"/>
        <v>1495.78</v>
      </c>
      <c r="C20" s="210">
        <f t="shared" si="24"/>
        <v>99.72</v>
      </c>
      <c r="D20" s="210">
        <f t="shared" si="24"/>
        <v>199.44</v>
      </c>
      <c r="E20" s="210">
        <f t="shared" si="24"/>
        <v>299.17</v>
      </c>
      <c r="F20" s="210">
        <f t="shared" si="24"/>
        <v>30397.87</v>
      </c>
      <c r="G20" s="210">
        <f t="shared" si="24"/>
        <v>1146.54</v>
      </c>
      <c r="H20" s="210">
        <f t="shared" si="24"/>
        <v>8464.7900000000009</v>
      </c>
      <c r="I20" s="210">
        <f t="shared" si="24"/>
        <v>4969.8</v>
      </c>
      <c r="J20" s="210">
        <f t="shared" si="24"/>
        <v>3044.29</v>
      </c>
      <c r="K20" s="210">
        <f t="shared" si="24"/>
        <v>280.2</v>
      </c>
      <c r="L20" s="210">
        <f t="shared" si="24"/>
        <v>0</v>
      </c>
      <c r="M20" s="210">
        <f t="shared" si="24"/>
        <v>65.5</v>
      </c>
      <c r="N20" s="210">
        <f t="shared" si="24"/>
        <v>0</v>
      </c>
      <c r="O20" s="210">
        <f t="shared" si="24"/>
        <v>0</v>
      </c>
      <c r="P20" s="210">
        <f t="shared" si="24"/>
        <v>0</v>
      </c>
      <c r="Q20" s="210">
        <f t="shared" si="24"/>
        <v>105</v>
      </c>
      <c r="R20" s="210">
        <f t="shared" si="24"/>
        <v>0</v>
      </c>
      <c r="S20" s="210">
        <f t="shared" si="24"/>
        <v>0</v>
      </c>
      <c r="T20" s="210">
        <f t="shared" si="24"/>
        <v>4505.59</v>
      </c>
      <c r="U20" s="210">
        <f t="shared" si="24"/>
        <v>300.38</v>
      </c>
      <c r="V20" s="210">
        <f t="shared" si="24"/>
        <v>901.11</v>
      </c>
      <c r="W20" s="210">
        <f t="shared" si="24"/>
        <v>30037.360000000001</v>
      </c>
      <c r="X20" s="210">
        <f t="shared" si="24"/>
        <v>47810.39</v>
      </c>
      <c r="Y20" s="210">
        <f t="shared" si="24"/>
        <v>1495.78</v>
      </c>
      <c r="Z20" s="210">
        <f t="shared" si="24"/>
        <v>99.72</v>
      </c>
      <c r="AA20" s="210">
        <f t="shared" si="24"/>
        <v>199.44</v>
      </c>
      <c r="AB20" s="210">
        <f t="shared" si="24"/>
        <v>299.17</v>
      </c>
      <c r="AC20" s="210">
        <f t="shared" si="24"/>
        <v>997.18</v>
      </c>
      <c r="AD20" s="210">
        <f t="shared" si="24"/>
        <v>299.17</v>
      </c>
      <c r="AE20" s="210">
        <f t="shared" si="24"/>
        <v>99.72</v>
      </c>
      <c r="AF20" s="210">
        <f t="shared" si="24"/>
        <v>4505.59</v>
      </c>
      <c r="AG20" s="210">
        <f t="shared" ref="AG20:BE20" si="25">SUM(AG4:AG19)</f>
        <v>300.38</v>
      </c>
      <c r="AH20" s="210">
        <f t="shared" si="25"/>
        <v>901.11</v>
      </c>
      <c r="AI20" s="210">
        <f t="shared" si="25"/>
        <v>3003.75</v>
      </c>
      <c r="AJ20" s="210">
        <f t="shared" si="25"/>
        <v>300.38</v>
      </c>
      <c r="AK20" s="210">
        <f t="shared" si="25"/>
        <v>76.31</v>
      </c>
      <c r="AL20" s="210">
        <f t="shared" si="25"/>
        <v>0</v>
      </c>
      <c r="AM20" s="210">
        <f t="shared" si="25"/>
        <v>110</v>
      </c>
      <c r="AN20" s="210">
        <f t="shared" si="25"/>
        <v>0</v>
      </c>
      <c r="AO20" s="210">
        <f t="shared" si="25"/>
        <v>0</v>
      </c>
      <c r="AP20" s="210">
        <f t="shared" si="25"/>
        <v>189.68</v>
      </c>
      <c r="AQ20" s="210">
        <f t="shared" si="25"/>
        <v>221.98</v>
      </c>
      <c r="AR20" s="210">
        <f t="shared" si="25"/>
        <v>350</v>
      </c>
      <c r="AS20" s="210">
        <f t="shared" si="25"/>
        <v>0</v>
      </c>
      <c r="AT20" s="210">
        <f t="shared" si="25"/>
        <v>0</v>
      </c>
      <c r="AU20" s="210">
        <f t="shared" si="25"/>
        <v>7.1</v>
      </c>
      <c r="AV20" s="210">
        <f t="shared" si="25"/>
        <v>4</v>
      </c>
      <c r="AW20" s="210">
        <f t="shared" si="25"/>
        <v>73.87</v>
      </c>
      <c r="AX20" s="210">
        <f t="shared" si="25"/>
        <v>0</v>
      </c>
      <c r="AY20" s="210">
        <f t="shared" si="25"/>
        <v>0</v>
      </c>
      <c r="AZ20" s="210">
        <f t="shared" si="25"/>
        <v>10</v>
      </c>
      <c r="BA20" s="210">
        <f t="shared" si="25"/>
        <v>0</v>
      </c>
      <c r="BB20" s="210">
        <f t="shared" si="25"/>
        <v>0</v>
      </c>
      <c r="BC20" s="210">
        <f t="shared" si="25"/>
        <v>0</v>
      </c>
      <c r="BD20" s="210">
        <f t="shared" si="25"/>
        <v>13544.33</v>
      </c>
      <c r="BE20" s="210">
        <f t="shared" si="25"/>
        <v>34266.06</v>
      </c>
      <c r="BF20" s="202"/>
      <c r="BG20" s="202"/>
      <c r="BH20" s="202"/>
      <c r="BI20" s="204"/>
      <c r="BJ20" s="202"/>
    </row>
    <row r="21" spans="1:62" s="192" customFormat="1" ht="25.15" customHeight="1">
      <c r="A21" s="202">
        <v>508.29</v>
      </c>
      <c r="B21" s="203">
        <f t="shared" si="3"/>
        <v>76.239999999999995</v>
      </c>
      <c r="C21" s="203">
        <f t="shared" si="4"/>
        <v>5.08</v>
      </c>
      <c r="D21" s="203">
        <f t="shared" si="5"/>
        <v>10.17</v>
      </c>
      <c r="E21" s="203">
        <f t="shared" si="6"/>
        <v>15.25</v>
      </c>
      <c r="F21" s="202">
        <v>1632.6</v>
      </c>
      <c r="G21" s="202">
        <v>63.59</v>
      </c>
      <c r="H21" s="202">
        <f t="shared" si="7"/>
        <v>445.51</v>
      </c>
      <c r="I21" s="202">
        <v>241.13</v>
      </c>
      <c r="J21" s="202">
        <v>189.38</v>
      </c>
      <c r="K21" s="202">
        <v>15</v>
      </c>
      <c r="L21" s="202"/>
      <c r="M21" s="202"/>
      <c r="N21" s="202"/>
      <c r="O21" s="202"/>
      <c r="P21" s="202"/>
      <c r="Q21" s="202"/>
      <c r="R21" s="202"/>
      <c r="S21" s="202"/>
      <c r="T21" s="203">
        <f t="shared" ref="T21:T35" si="26">IF(W21&gt;2800,2800*15%,W21*15%)</f>
        <v>245.01</v>
      </c>
      <c r="U21" s="203">
        <f t="shared" ref="U21:U35" si="27">IF(W21&gt;2800,2800*1%,W21*1%)</f>
        <v>16.329999999999998</v>
      </c>
      <c r="V21" s="203">
        <f t="shared" ref="V21:V35" si="28">IF(W21&gt;2800,2800*3%,W21*3%)</f>
        <v>49</v>
      </c>
      <c r="W21" s="202">
        <f t="shared" si="0"/>
        <v>1633.41</v>
      </c>
      <c r="X21" s="203">
        <f t="shared" si="1"/>
        <v>2558.7800000000002</v>
      </c>
      <c r="Y21" s="203">
        <f t="shared" si="2"/>
        <v>76.239999999999995</v>
      </c>
      <c r="Z21" s="203">
        <f t="shared" si="11"/>
        <v>5.08</v>
      </c>
      <c r="AA21" s="203">
        <f t="shared" si="12"/>
        <v>10.17</v>
      </c>
      <c r="AB21" s="203">
        <f t="shared" si="13"/>
        <v>15.25</v>
      </c>
      <c r="AC21" s="203">
        <f t="shared" si="14"/>
        <v>50.83</v>
      </c>
      <c r="AD21" s="203">
        <f t="shared" si="15"/>
        <v>15.25</v>
      </c>
      <c r="AE21" s="203">
        <f t="shared" si="16"/>
        <v>5.08</v>
      </c>
      <c r="AF21" s="203">
        <f t="shared" ref="AF21:AF35" si="29">IF(W21&gt;2800,2800*15%,W21*15%)</f>
        <v>245.01</v>
      </c>
      <c r="AG21" s="203">
        <f t="shared" ref="AG21:AG35" si="30">IF(W21&gt;2800,2800*1%,W21*1%)</f>
        <v>16.329999999999998</v>
      </c>
      <c r="AH21" s="203">
        <f t="shared" ref="AH21:AH35" si="31">IF(W21&gt;2800,2800*3%,W21*3%)</f>
        <v>49</v>
      </c>
      <c r="AI21" s="203">
        <f t="shared" ref="AI21:AI35" si="32">IF(W21&gt;2800,2800*10%,W21*10%)</f>
        <v>163.34</v>
      </c>
      <c r="AJ21" s="203">
        <f t="shared" ref="AJ21:AJ35" si="33">IF(W21&gt;2800,2800*1%,W21*1%)</f>
        <v>16.329999999999998</v>
      </c>
      <c r="AK21" s="202"/>
      <c r="AL21" s="202"/>
      <c r="AM21" s="202"/>
      <c r="AN21" s="202"/>
      <c r="AO21" s="202"/>
      <c r="AP21" s="202">
        <v>8.2899999999999991</v>
      </c>
      <c r="AQ21" s="202">
        <v>12.45</v>
      </c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>
        <v>2</v>
      </c>
      <c r="BD21" s="203">
        <f t="shared" si="22"/>
        <v>690.65</v>
      </c>
      <c r="BE21" s="203">
        <f t="shared" si="23"/>
        <v>1868.13</v>
      </c>
      <c r="BF21" s="202" t="s">
        <v>323</v>
      </c>
      <c r="BG21" s="202" t="s">
        <v>320</v>
      </c>
      <c r="BH21" s="202"/>
      <c r="BI21" s="204" t="s">
        <v>385</v>
      </c>
      <c r="BJ21" s="202" t="s">
        <v>169</v>
      </c>
    </row>
    <row r="22" spans="1:62" s="192" customFormat="1" ht="25.15" customHeight="1">
      <c r="A22" s="202">
        <v>330.22</v>
      </c>
      <c r="B22" s="203">
        <f t="shared" si="3"/>
        <v>49.53</v>
      </c>
      <c r="C22" s="203">
        <f t="shared" si="4"/>
        <v>3.3</v>
      </c>
      <c r="D22" s="203">
        <f t="shared" si="5"/>
        <v>6.6</v>
      </c>
      <c r="E22" s="203">
        <f t="shared" si="6"/>
        <v>9.91</v>
      </c>
      <c r="F22" s="202">
        <v>1235.3399999999999</v>
      </c>
      <c r="G22" s="202">
        <v>15.62</v>
      </c>
      <c r="H22" s="202">
        <v>266</v>
      </c>
      <c r="I22" s="202">
        <v>174.3</v>
      </c>
      <c r="J22" s="202">
        <v>76.7</v>
      </c>
      <c r="K22" s="202">
        <v>15</v>
      </c>
      <c r="L22" s="202"/>
      <c r="M22" s="202"/>
      <c r="N22" s="202"/>
      <c r="O22" s="202"/>
      <c r="P22" s="202"/>
      <c r="Q22" s="202"/>
      <c r="R22" s="202"/>
      <c r="S22" s="202"/>
      <c r="T22" s="203">
        <f t="shared" si="26"/>
        <v>178.01</v>
      </c>
      <c r="U22" s="203">
        <f t="shared" si="27"/>
        <v>11.87</v>
      </c>
      <c r="V22" s="203">
        <f t="shared" si="28"/>
        <v>35.6</v>
      </c>
      <c r="W22" s="202">
        <f t="shared" si="0"/>
        <v>1186.74</v>
      </c>
      <c r="X22" s="203">
        <f t="shared" si="1"/>
        <v>1811.78</v>
      </c>
      <c r="Y22" s="203">
        <f t="shared" si="2"/>
        <v>49.53</v>
      </c>
      <c r="Z22" s="203">
        <f t="shared" si="11"/>
        <v>3.3</v>
      </c>
      <c r="AA22" s="203">
        <f t="shared" si="12"/>
        <v>6.6</v>
      </c>
      <c r="AB22" s="203">
        <f t="shared" si="13"/>
        <v>9.91</v>
      </c>
      <c r="AC22" s="203">
        <f t="shared" si="14"/>
        <v>33.020000000000003</v>
      </c>
      <c r="AD22" s="203">
        <f t="shared" si="15"/>
        <v>9.91</v>
      </c>
      <c r="AE22" s="203">
        <f t="shared" si="16"/>
        <v>3.3</v>
      </c>
      <c r="AF22" s="203">
        <f t="shared" si="29"/>
        <v>178.01</v>
      </c>
      <c r="AG22" s="203">
        <f t="shared" si="30"/>
        <v>11.87</v>
      </c>
      <c r="AH22" s="203">
        <f t="shared" si="31"/>
        <v>35.6</v>
      </c>
      <c r="AI22" s="203">
        <f t="shared" si="32"/>
        <v>118.67</v>
      </c>
      <c r="AJ22" s="203">
        <f t="shared" si="33"/>
        <v>11.87</v>
      </c>
      <c r="AK22" s="202"/>
      <c r="AL22" s="202"/>
      <c r="AM22" s="202"/>
      <c r="AN22" s="202"/>
      <c r="AO22" s="202"/>
      <c r="AP22" s="202">
        <v>1.77</v>
      </c>
      <c r="AQ22" s="202">
        <v>8.9</v>
      </c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3">
        <f t="shared" si="22"/>
        <v>482.26</v>
      </c>
      <c r="BE22" s="203">
        <f t="shared" si="23"/>
        <v>1329.52</v>
      </c>
      <c r="BF22" s="202" t="s">
        <v>254</v>
      </c>
      <c r="BG22" s="202" t="s">
        <v>320</v>
      </c>
      <c r="BH22" s="202"/>
      <c r="BI22" s="204" t="s">
        <v>386</v>
      </c>
      <c r="BJ22" s="202" t="s">
        <v>169</v>
      </c>
    </row>
    <row r="23" spans="1:62" s="192" customFormat="1" ht="25.15" customHeight="1">
      <c r="A23" s="202">
        <v>282.95</v>
      </c>
      <c r="B23" s="203">
        <f t="shared" si="3"/>
        <v>42.44</v>
      </c>
      <c r="C23" s="203">
        <f t="shared" si="4"/>
        <v>2.83</v>
      </c>
      <c r="D23" s="203">
        <f t="shared" si="5"/>
        <v>5.66</v>
      </c>
      <c r="E23" s="203">
        <f t="shared" si="6"/>
        <v>8.49</v>
      </c>
      <c r="F23" s="202">
        <v>1190.5899999999999</v>
      </c>
      <c r="G23" s="202">
        <v>4.51</v>
      </c>
      <c r="H23" s="202">
        <f t="shared" si="7"/>
        <v>224.5</v>
      </c>
      <c r="I23" s="202">
        <v>145.94999999999999</v>
      </c>
      <c r="J23" s="202">
        <v>68.55</v>
      </c>
      <c r="K23" s="202">
        <v>10</v>
      </c>
      <c r="L23" s="202"/>
      <c r="M23" s="202"/>
      <c r="N23" s="202"/>
      <c r="O23" s="202"/>
      <c r="P23" s="202"/>
      <c r="Q23" s="202"/>
      <c r="R23" s="202"/>
      <c r="S23" s="202"/>
      <c r="T23" s="203">
        <f t="shared" si="26"/>
        <v>170.5</v>
      </c>
      <c r="U23" s="203">
        <f t="shared" si="27"/>
        <v>11.37</v>
      </c>
      <c r="V23" s="203">
        <f t="shared" si="28"/>
        <v>34.1</v>
      </c>
      <c r="W23" s="202">
        <f t="shared" si="0"/>
        <v>1136.6500000000001</v>
      </c>
      <c r="X23" s="203">
        <f t="shared" si="1"/>
        <v>1694.99</v>
      </c>
      <c r="Y23" s="203">
        <f t="shared" si="2"/>
        <v>42.44</v>
      </c>
      <c r="Z23" s="203">
        <f t="shared" si="11"/>
        <v>2.83</v>
      </c>
      <c r="AA23" s="203">
        <f t="shared" si="12"/>
        <v>5.66</v>
      </c>
      <c r="AB23" s="203">
        <f t="shared" si="13"/>
        <v>8.49</v>
      </c>
      <c r="AC23" s="203">
        <f t="shared" si="14"/>
        <v>28.3</v>
      </c>
      <c r="AD23" s="203">
        <f t="shared" si="15"/>
        <v>8.49</v>
      </c>
      <c r="AE23" s="203">
        <f t="shared" si="16"/>
        <v>2.83</v>
      </c>
      <c r="AF23" s="203">
        <f t="shared" si="29"/>
        <v>170.5</v>
      </c>
      <c r="AG23" s="203">
        <f t="shared" si="30"/>
        <v>11.37</v>
      </c>
      <c r="AH23" s="203">
        <f t="shared" si="31"/>
        <v>34.1</v>
      </c>
      <c r="AI23" s="203">
        <f t="shared" si="32"/>
        <v>113.67</v>
      </c>
      <c r="AJ23" s="203">
        <f t="shared" si="33"/>
        <v>11.37</v>
      </c>
      <c r="AK23" s="202"/>
      <c r="AL23" s="202"/>
      <c r="AM23" s="202"/>
      <c r="AN23" s="202"/>
      <c r="AO23" s="202"/>
      <c r="AP23" s="202">
        <v>0.92</v>
      </c>
      <c r="AQ23" s="202">
        <v>8.35</v>
      </c>
      <c r="AR23" s="202"/>
      <c r="AS23" s="202"/>
      <c r="AT23" s="202"/>
      <c r="AU23" s="202"/>
      <c r="AV23" s="202"/>
      <c r="AW23" s="202">
        <v>13.11</v>
      </c>
      <c r="AX23" s="202"/>
      <c r="AY23" s="202"/>
      <c r="AZ23" s="202"/>
      <c r="BA23" s="202"/>
      <c r="BB23" s="202"/>
      <c r="BC23" s="202"/>
      <c r="BD23" s="203">
        <f t="shared" si="22"/>
        <v>462.43</v>
      </c>
      <c r="BE23" s="203">
        <f t="shared" si="23"/>
        <v>1232.56</v>
      </c>
      <c r="BF23" s="202" t="s">
        <v>283</v>
      </c>
      <c r="BG23" s="202" t="s">
        <v>320</v>
      </c>
      <c r="BH23" s="202"/>
      <c r="BI23" s="204" t="s">
        <v>387</v>
      </c>
      <c r="BJ23" s="202" t="s">
        <v>169</v>
      </c>
    </row>
    <row r="24" spans="1:62" s="192" customFormat="1" ht="25.15" customHeight="1">
      <c r="A24" s="202">
        <v>271</v>
      </c>
      <c r="B24" s="203">
        <f t="shared" si="3"/>
        <v>40.65</v>
      </c>
      <c r="C24" s="203">
        <f t="shared" si="4"/>
        <v>2.71</v>
      </c>
      <c r="D24" s="203">
        <f t="shared" si="5"/>
        <v>5.42</v>
      </c>
      <c r="E24" s="203">
        <f t="shared" si="6"/>
        <v>8.1300000000000008</v>
      </c>
      <c r="F24" s="202">
        <v>1169.6400000000001</v>
      </c>
      <c r="G24" s="202">
        <v>4.4000000000000004</v>
      </c>
      <c r="H24" s="202">
        <f t="shared" si="7"/>
        <v>217.25</v>
      </c>
      <c r="I24" s="202">
        <v>141.01</v>
      </c>
      <c r="J24" s="202">
        <v>64.64</v>
      </c>
      <c r="K24" s="202">
        <v>8</v>
      </c>
      <c r="L24" s="202"/>
      <c r="M24" s="202"/>
      <c r="N24" s="202"/>
      <c r="O24" s="202"/>
      <c r="P24" s="202">
        <v>3.6</v>
      </c>
      <c r="Q24" s="202"/>
      <c r="R24" s="202"/>
      <c r="S24" s="202"/>
      <c r="T24" s="203">
        <f t="shared" si="26"/>
        <v>168.04</v>
      </c>
      <c r="U24" s="203">
        <f t="shared" si="27"/>
        <v>11.2</v>
      </c>
      <c r="V24" s="203">
        <f t="shared" si="28"/>
        <v>33.61</v>
      </c>
      <c r="W24" s="202">
        <f t="shared" si="0"/>
        <v>1120.29</v>
      </c>
      <c r="X24" s="203">
        <f t="shared" si="1"/>
        <v>1661.05</v>
      </c>
      <c r="Y24" s="203">
        <f t="shared" si="2"/>
        <v>40.65</v>
      </c>
      <c r="Z24" s="203">
        <f t="shared" si="11"/>
        <v>2.71</v>
      </c>
      <c r="AA24" s="203">
        <f t="shared" si="12"/>
        <v>5.42</v>
      </c>
      <c r="AB24" s="203">
        <f t="shared" si="13"/>
        <v>8.1300000000000008</v>
      </c>
      <c r="AC24" s="203">
        <f t="shared" si="14"/>
        <v>27.1</v>
      </c>
      <c r="AD24" s="203">
        <f t="shared" si="15"/>
        <v>8.1300000000000008</v>
      </c>
      <c r="AE24" s="203">
        <f t="shared" si="16"/>
        <v>2.71</v>
      </c>
      <c r="AF24" s="203">
        <f t="shared" si="29"/>
        <v>168.04</v>
      </c>
      <c r="AG24" s="203">
        <f t="shared" si="30"/>
        <v>11.2</v>
      </c>
      <c r="AH24" s="203">
        <f t="shared" si="31"/>
        <v>33.61</v>
      </c>
      <c r="AI24" s="203">
        <f t="shared" si="32"/>
        <v>112.03</v>
      </c>
      <c r="AJ24" s="203">
        <f t="shared" si="33"/>
        <v>11.2</v>
      </c>
      <c r="AK24" s="202"/>
      <c r="AL24" s="202"/>
      <c r="AM24" s="202"/>
      <c r="AN24" s="202"/>
      <c r="AO24" s="202"/>
      <c r="AP24" s="202">
        <v>0.69</v>
      </c>
      <c r="AQ24" s="202">
        <v>8.25</v>
      </c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3">
        <f t="shared" si="22"/>
        <v>439.87</v>
      </c>
      <c r="BE24" s="203">
        <f t="shared" si="23"/>
        <v>1221.18</v>
      </c>
      <c r="BF24" s="202" t="s">
        <v>255</v>
      </c>
      <c r="BG24" s="202" t="s">
        <v>324</v>
      </c>
      <c r="BH24" s="202"/>
      <c r="BI24" s="204" t="s">
        <v>388</v>
      </c>
      <c r="BJ24" s="202" t="s">
        <v>421</v>
      </c>
    </row>
    <row r="25" spans="1:62" s="192" customFormat="1" ht="25.15" customHeight="1">
      <c r="A25" s="202">
        <v>541.51</v>
      </c>
      <c r="B25" s="203">
        <f t="shared" si="3"/>
        <v>81.23</v>
      </c>
      <c r="C25" s="203">
        <f t="shared" si="4"/>
        <v>5.42</v>
      </c>
      <c r="D25" s="203">
        <f t="shared" si="5"/>
        <v>10.83</v>
      </c>
      <c r="E25" s="203">
        <f t="shared" si="6"/>
        <v>16.25</v>
      </c>
      <c r="F25" s="202">
        <v>1858.56</v>
      </c>
      <c r="G25" s="202">
        <v>69.95</v>
      </c>
      <c r="H25" s="202">
        <f t="shared" si="7"/>
        <v>433.15</v>
      </c>
      <c r="I25" s="202">
        <v>253.77</v>
      </c>
      <c r="J25" s="202">
        <v>164.38</v>
      </c>
      <c r="K25" s="202">
        <v>15</v>
      </c>
      <c r="L25" s="202"/>
      <c r="M25" s="202"/>
      <c r="N25" s="202"/>
      <c r="O25" s="202"/>
      <c r="P25" s="202"/>
      <c r="Q25" s="202"/>
      <c r="R25" s="202"/>
      <c r="S25" s="202"/>
      <c r="T25" s="203">
        <f t="shared" si="26"/>
        <v>273.02</v>
      </c>
      <c r="U25" s="203">
        <f t="shared" si="27"/>
        <v>18.2</v>
      </c>
      <c r="V25" s="203">
        <f t="shared" si="28"/>
        <v>54.6</v>
      </c>
      <c r="W25" s="202">
        <f t="shared" si="0"/>
        <v>1820.15</v>
      </c>
      <c r="X25" s="203">
        <f t="shared" si="1"/>
        <v>2821.21</v>
      </c>
      <c r="Y25" s="203">
        <f t="shared" si="2"/>
        <v>81.23</v>
      </c>
      <c r="Z25" s="203">
        <f t="shared" si="11"/>
        <v>5.42</v>
      </c>
      <c r="AA25" s="203">
        <f t="shared" si="12"/>
        <v>10.83</v>
      </c>
      <c r="AB25" s="203">
        <f t="shared" si="13"/>
        <v>16.25</v>
      </c>
      <c r="AC25" s="203">
        <f t="shared" si="14"/>
        <v>54.15</v>
      </c>
      <c r="AD25" s="203">
        <f t="shared" si="15"/>
        <v>16.25</v>
      </c>
      <c r="AE25" s="203">
        <f t="shared" si="16"/>
        <v>5.42</v>
      </c>
      <c r="AF25" s="203">
        <f t="shared" si="29"/>
        <v>273.02</v>
      </c>
      <c r="AG25" s="203">
        <f t="shared" si="30"/>
        <v>18.2</v>
      </c>
      <c r="AH25" s="203">
        <f t="shared" si="31"/>
        <v>54.6</v>
      </c>
      <c r="AI25" s="203">
        <f t="shared" si="32"/>
        <v>182.02</v>
      </c>
      <c r="AJ25" s="203">
        <f t="shared" si="33"/>
        <v>18.2</v>
      </c>
      <c r="AK25" s="202"/>
      <c r="AL25" s="202"/>
      <c r="AM25" s="202"/>
      <c r="AN25" s="202"/>
      <c r="AO25" s="202"/>
      <c r="AP25" s="202">
        <v>10.82</v>
      </c>
      <c r="AQ25" s="202">
        <v>13.75</v>
      </c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3">
        <f t="shared" si="22"/>
        <v>760.16</v>
      </c>
      <c r="BE25" s="203">
        <f t="shared" si="23"/>
        <v>2061.0500000000002</v>
      </c>
      <c r="BF25" s="202" t="s">
        <v>284</v>
      </c>
      <c r="BG25" s="202" t="s">
        <v>433</v>
      </c>
      <c r="BH25" s="202"/>
      <c r="BI25" s="204" t="s">
        <v>389</v>
      </c>
      <c r="BJ25" s="202" t="s">
        <v>421</v>
      </c>
    </row>
    <row r="26" spans="1:62" s="192" customFormat="1" ht="25.15" customHeight="1">
      <c r="A26" s="202">
        <v>621.95000000000005</v>
      </c>
      <c r="B26" s="203">
        <f t="shared" si="3"/>
        <v>93.29</v>
      </c>
      <c r="C26" s="203">
        <f t="shared" si="4"/>
        <v>6.22</v>
      </c>
      <c r="D26" s="203">
        <f t="shared" si="5"/>
        <v>12.44</v>
      </c>
      <c r="E26" s="203">
        <f t="shared" si="6"/>
        <v>18.66</v>
      </c>
      <c r="F26" s="202">
        <v>2014.34</v>
      </c>
      <c r="G26" s="202">
        <v>81.900000000000006</v>
      </c>
      <c r="H26" s="202">
        <f t="shared" si="7"/>
        <v>495.27</v>
      </c>
      <c r="I26" s="202">
        <v>285.35000000000002</v>
      </c>
      <c r="J26" s="202">
        <v>194.92</v>
      </c>
      <c r="K26" s="202">
        <v>15</v>
      </c>
      <c r="L26" s="202"/>
      <c r="M26" s="202"/>
      <c r="N26" s="202"/>
      <c r="O26" s="202"/>
      <c r="P26" s="202"/>
      <c r="Q26" s="202"/>
      <c r="R26" s="202"/>
      <c r="S26" s="202"/>
      <c r="T26" s="203">
        <f t="shared" si="26"/>
        <v>295.43</v>
      </c>
      <c r="U26" s="203">
        <f t="shared" si="27"/>
        <v>19.7</v>
      </c>
      <c r="V26" s="203">
        <f t="shared" si="28"/>
        <v>59.09</v>
      </c>
      <c r="W26" s="202">
        <f t="shared" si="0"/>
        <v>1969.56</v>
      </c>
      <c r="X26" s="203">
        <f t="shared" si="1"/>
        <v>3096.34</v>
      </c>
      <c r="Y26" s="203">
        <f t="shared" si="2"/>
        <v>93.29</v>
      </c>
      <c r="Z26" s="203">
        <f t="shared" si="11"/>
        <v>6.22</v>
      </c>
      <c r="AA26" s="203">
        <f t="shared" si="12"/>
        <v>12.44</v>
      </c>
      <c r="AB26" s="203">
        <f t="shared" si="13"/>
        <v>18.66</v>
      </c>
      <c r="AC26" s="203">
        <f t="shared" si="14"/>
        <v>62.2</v>
      </c>
      <c r="AD26" s="203">
        <f t="shared" si="15"/>
        <v>18.66</v>
      </c>
      <c r="AE26" s="203">
        <f t="shared" si="16"/>
        <v>6.22</v>
      </c>
      <c r="AF26" s="203">
        <f t="shared" si="29"/>
        <v>295.43</v>
      </c>
      <c r="AG26" s="203">
        <f t="shared" si="30"/>
        <v>19.7</v>
      </c>
      <c r="AH26" s="203">
        <f t="shared" si="31"/>
        <v>59.09</v>
      </c>
      <c r="AI26" s="203">
        <f t="shared" si="32"/>
        <v>196.96</v>
      </c>
      <c r="AJ26" s="203">
        <f t="shared" si="33"/>
        <v>19.7</v>
      </c>
      <c r="AK26" s="202">
        <v>249.58</v>
      </c>
      <c r="AL26" s="202"/>
      <c r="AM26" s="202"/>
      <c r="AN26" s="202"/>
      <c r="AO26" s="202"/>
      <c r="AP26" s="202">
        <v>10.14</v>
      </c>
      <c r="AQ26" s="202">
        <v>13.35</v>
      </c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3">
        <f t="shared" si="22"/>
        <v>1081.6400000000001</v>
      </c>
      <c r="BE26" s="203">
        <f t="shared" si="23"/>
        <v>2014.7</v>
      </c>
      <c r="BF26" s="202" t="s">
        <v>282</v>
      </c>
      <c r="BG26" s="202" t="s">
        <v>320</v>
      </c>
      <c r="BH26" s="202"/>
      <c r="BI26" s="202"/>
      <c r="BJ26" s="202" t="s">
        <v>421</v>
      </c>
    </row>
    <row r="27" spans="1:62" s="192" customFormat="1" ht="25.15" customHeight="1">
      <c r="A27" s="202">
        <v>591.41</v>
      </c>
      <c r="B27" s="203">
        <f t="shared" si="3"/>
        <v>88.71</v>
      </c>
      <c r="C27" s="203">
        <f t="shared" si="4"/>
        <v>5.91</v>
      </c>
      <c r="D27" s="203">
        <f t="shared" si="5"/>
        <v>11.83</v>
      </c>
      <c r="E27" s="203">
        <f t="shared" si="6"/>
        <v>17.739999999999998</v>
      </c>
      <c r="F27" s="202">
        <v>1844.4</v>
      </c>
      <c r="G27" s="202">
        <v>75.02</v>
      </c>
      <c r="H27" s="202">
        <f t="shared" si="7"/>
        <v>471.68</v>
      </c>
      <c r="I27" s="202">
        <v>278.35000000000002</v>
      </c>
      <c r="J27" s="202">
        <v>178.33</v>
      </c>
      <c r="K27" s="202">
        <v>15</v>
      </c>
      <c r="L27" s="202"/>
      <c r="M27" s="202"/>
      <c r="N27" s="202"/>
      <c r="O27" s="202"/>
      <c r="P27" s="202"/>
      <c r="Q27" s="202"/>
      <c r="R27" s="202"/>
      <c r="S27" s="202"/>
      <c r="T27" s="203">
        <f t="shared" si="26"/>
        <v>269.95</v>
      </c>
      <c r="U27" s="203">
        <f t="shared" si="27"/>
        <v>18</v>
      </c>
      <c r="V27" s="203">
        <f t="shared" si="28"/>
        <v>53.99</v>
      </c>
      <c r="W27" s="202">
        <f t="shared" si="0"/>
        <v>1799.69</v>
      </c>
      <c r="X27" s="203">
        <f t="shared" si="1"/>
        <v>2857.23</v>
      </c>
      <c r="Y27" s="203">
        <f t="shared" si="2"/>
        <v>88.71</v>
      </c>
      <c r="Z27" s="203">
        <f t="shared" si="11"/>
        <v>5.91</v>
      </c>
      <c r="AA27" s="203">
        <f t="shared" si="12"/>
        <v>11.83</v>
      </c>
      <c r="AB27" s="203">
        <f t="shared" si="13"/>
        <v>17.739999999999998</v>
      </c>
      <c r="AC27" s="203">
        <f t="shared" si="14"/>
        <v>59.14</v>
      </c>
      <c r="AD27" s="203">
        <f t="shared" si="15"/>
        <v>17.739999999999998</v>
      </c>
      <c r="AE27" s="203">
        <f t="shared" si="16"/>
        <v>5.91</v>
      </c>
      <c r="AF27" s="203">
        <f t="shared" si="29"/>
        <v>269.95</v>
      </c>
      <c r="AG27" s="203">
        <f t="shared" si="30"/>
        <v>18</v>
      </c>
      <c r="AH27" s="203">
        <f t="shared" si="31"/>
        <v>53.99</v>
      </c>
      <c r="AI27" s="203">
        <f t="shared" si="32"/>
        <v>179.97</v>
      </c>
      <c r="AJ27" s="203">
        <f t="shared" si="33"/>
        <v>18</v>
      </c>
      <c r="AK27" s="202"/>
      <c r="AL27" s="202"/>
      <c r="AM27" s="202"/>
      <c r="AN27" s="202"/>
      <c r="AO27" s="202"/>
      <c r="AP27" s="202">
        <v>11.06</v>
      </c>
      <c r="AQ27" s="202">
        <v>13.9</v>
      </c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3">
        <f t="shared" si="22"/>
        <v>771.85</v>
      </c>
      <c r="BE27" s="203">
        <f t="shared" si="23"/>
        <v>2085.38</v>
      </c>
      <c r="BF27" s="202" t="s">
        <v>256</v>
      </c>
      <c r="BG27" s="202" t="s">
        <v>320</v>
      </c>
      <c r="BH27" s="202"/>
      <c r="BI27" s="204" t="s">
        <v>390</v>
      </c>
      <c r="BJ27" s="202" t="s">
        <v>421</v>
      </c>
    </row>
    <row r="28" spans="1:62" s="192" customFormat="1" ht="25.15" customHeight="1">
      <c r="A28" s="202">
        <v>574.94000000000005</v>
      </c>
      <c r="B28" s="203">
        <f t="shared" si="3"/>
        <v>86.24</v>
      </c>
      <c r="C28" s="203">
        <f t="shared" si="4"/>
        <v>5.75</v>
      </c>
      <c r="D28" s="203">
        <f t="shared" si="5"/>
        <v>11.5</v>
      </c>
      <c r="E28" s="203">
        <f t="shared" si="6"/>
        <v>17.25</v>
      </c>
      <c r="F28" s="202">
        <v>1804.8</v>
      </c>
      <c r="G28" s="202">
        <v>74.09</v>
      </c>
      <c r="H28" s="202">
        <f t="shared" si="7"/>
        <v>458.96</v>
      </c>
      <c r="I28" s="202">
        <v>272.81</v>
      </c>
      <c r="J28" s="202">
        <v>171.15</v>
      </c>
      <c r="K28" s="202">
        <v>15</v>
      </c>
      <c r="L28" s="202"/>
      <c r="M28" s="202"/>
      <c r="N28" s="202"/>
      <c r="O28" s="202"/>
      <c r="P28" s="202"/>
      <c r="Q28" s="202"/>
      <c r="R28" s="202"/>
      <c r="S28" s="202"/>
      <c r="T28" s="203">
        <f t="shared" si="26"/>
        <v>264.44</v>
      </c>
      <c r="U28" s="203">
        <f t="shared" si="27"/>
        <v>17.63</v>
      </c>
      <c r="V28" s="203">
        <f t="shared" si="28"/>
        <v>52.89</v>
      </c>
      <c r="W28" s="202">
        <f t="shared" si="0"/>
        <v>1762.91</v>
      </c>
      <c r="X28" s="203">
        <f t="shared" si="1"/>
        <v>2793.55</v>
      </c>
      <c r="Y28" s="203">
        <f t="shared" si="2"/>
        <v>86.24</v>
      </c>
      <c r="Z28" s="203">
        <f t="shared" si="11"/>
        <v>5.75</v>
      </c>
      <c r="AA28" s="203">
        <f t="shared" si="12"/>
        <v>11.5</v>
      </c>
      <c r="AB28" s="203">
        <f t="shared" si="13"/>
        <v>17.25</v>
      </c>
      <c r="AC28" s="203">
        <f t="shared" si="14"/>
        <v>57.49</v>
      </c>
      <c r="AD28" s="203">
        <f t="shared" si="15"/>
        <v>17.25</v>
      </c>
      <c r="AE28" s="203">
        <f t="shared" si="16"/>
        <v>5.75</v>
      </c>
      <c r="AF28" s="203">
        <f t="shared" si="29"/>
        <v>264.44</v>
      </c>
      <c r="AG28" s="203">
        <f t="shared" si="30"/>
        <v>17.63</v>
      </c>
      <c r="AH28" s="203">
        <f t="shared" si="31"/>
        <v>52.89</v>
      </c>
      <c r="AI28" s="203">
        <f t="shared" si="32"/>
        <v>176.29</v>
      </c>
      <c r="AJ28" s="203">
        <f t="shared" si="33"/>
        <v>17.63</v>
      </c>
      <c r="AK28" s="202"/>
      <c r="AL28" s="202"/>
      <c r="AM28" s="202"/>
      <c r="AN28" s="202"/>
      <c r="AO28" s="202"/>
      <c r="AP28" s="202">
        <v>10.45</v>
      </c>
      <c r="AQ28" s="202">
        <v>13.55</v>
      </c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3">
        <f t="shared" si="22"/>
        <v>754.11</v>
      </c>
      <c r="BE28" s="203">
        <f t="shared" si="23"/>
        <v>2039.44</v>
      </c>
      <c r="BF28" s="202" t="s">
        <v>257</v>
      </c>
      <c r="BG28" s="202" t="s">
        <v>320</v>
      </c>
      <c r="BH28" s="202"/>
      <c r="BI28" s="202"/>
      <c r="BJ28" s="202" t="s">
        <v>421</v>
      </c>
    </row>
    <row r="29" spans="1:62" s="192" customFormat="1" ht="25.15" customHeight="1">
      <c r="A29" s="202">
        <v>591.4</v>
      </c>
      <c r="B29" s="203">
        <f t="shared" si="3"/>
        <v>88.71</v>
      </c>
      <c r="C29" s="203">
        <f t="shared" si="4"/>
        <v>5.91</v>
      </c>
      <c r="D29" s="203">
        <f t="shared" si="5"/>
        <v>11.83</v>
      </c>
      <c r="E29" s="203">
        <f t="shared" si="6"/>
        <v>17.739999999999998</v>
      </c>
      <c r="F29" s="202">
        <v>1890.73</v>
      </c>
      <c r="G29" s="202">
        <v>89.21</v>
      </c>
      <c r="H29" s="202">
        <f t="shared" si="7"/>
        <v>471.67</v>
      </c>
      <c r="I29" s="202">
        <v>273.42</v>
      </c>
      <c r="J29" s="202">
        <v>183.25</v>
      </c>
      <c r="K29" s="202">
        <v>15</v>
      </c>
      <c r="L29" s="202"/>
      <c r="M29" s="202"/>
      <c r="N29" s="202"/>
      <c r="O29" s="202"/>
      <c r="P29" s="202"/>
      <c r="Q29" s="202"/>
      <c r="R29" s="202"/>
      <c r="S29" s="202"/>
      <c r="T29" s="203">
        <f t="shared" si="26"/>
        <v>279.02999999999997</v>
      </c>
      <c r="U29" s="203">
        <f t="shared" si="27"/>
        <v>18.600000000000001</v>
      </c>
      <c r="V29" s="203">
        <f t="shared" si="28"/>
        <v>55.81</v>
      </c>
      <c r="W29" s="202">
        <f t="shared" si="0"/>
        <v>1860.21</v>
      </c>
      <c r="X29" s="203">
        <f t="shared" si="1"/>
        <v>2929.24</v>
      </c>
      <c r="Y29" s="203">
        <f t="shared" si="2"/>
        <v>88.71</v>
      </c>
      <c r="Z29" s="203">
        <f t="shared" si="11"/>
        <v>5.91</v>
      </c>
      <c r="AA29" s="203">
        <f t="shared" si="12"/>
        <v>11.83</v>
      </c>
      <c r="AB29" s="203">
        <f t="shared" si="13"/>
        <v>17.739999999999998</v>
      </c>
      <c r="AC29" s="203">
        <f t="shared" si="14"/>
        <v>59.14</v>
      </c>
      <c r="AD29" s="203">
        <f t="shared" si="15"/>
        <v>17.739999999999998</v>
      </c>
      <c r="AE29" s="203">
        <f t="shared" si="16"/>
        <v>5.91</v>
      </c>
      <c r="AF29" s="203">
        <f t="shared" si="29"/>
        <v>279.02999999999997</v>
      </c>
      <c r="AG29" s="203">
        <f t="shared" si="30"/>
        <v>18.600000000000001</v>
      </c>
      <c r="AH29" s="203">
        <f t="shared" si="31"/>
        <v>55.81</v>
      </c>
      <c r="AI29" s="203">
        <f t="shared" si="32"/>
        <v>186.02</v>
      </c>
      <c r="AJ29" s="203">
        <f t="shared" si="33"/>
        <v>18.600000000000001</v>
      </c>
      <c r="AK29" s="202"/>
      <c r="AL29" s="202"/>
      <c r="AM29" s="202"/>
      <c r="AN29" s="202"/>
      <c r="AO29" s="202"/>
      <c r="AP29" s="202">
        <v>11.54</v>
      </c>
      <c r="AQ29" s="202">
        <v>14.15</v>
      </c>
      <c r="AR29" s="202"/>
      <c r="AS29" s="202">
        <v>9.14</v>
      </c>
      <c r="AT29" s="202">
        <v>45.67</v>
      </c>
      <c r="AU29" s="202"/>
      <c r="AV29" s="202"/>
      <c r="AW29" s="202"/>
      <c r="AX29" s="202"/>
      <c r="AY29" s="202"/>
      <c r="AZ29" s="202"/>
      <c r="BA29" s="202"/>
      <c r="BB29" s="202">
        <v>1</v>
      </c>
      <c r="BC29" s="202"/>
      <c r="BD29" s="203">
        <f t="shared" si="22"/>
        <v>846.54</v>
      </c>
      <c r="BE29" s="203">
        <f t="shared" si="23"/>
        <v>2082.6999999999998</v>
      </c>
      <c r="BF29" s="202" t="s">
        <v>258</v>
      </c>
      <c r="BG29" s="202" t="s">
        <v>321</v>
      </c>
      <c r="BH29" s="202"/>
      <c r="BI29" s="204" t="s">
        <v>391</v>
      </c>
      <c r="BJ29" s="202" t="s">
        <v>421</v>
      </c>
    </row>
    <row r="30" spans="1:62" s="192" customFormat="1" ht="25.15" customHeight="1">
      <c r="A30" s="202">
        <v>634.91999999999996</v>
      </c>
      <c r="B30" s="203">
        <f t="shared" si="3"/>
        <v>95.24</v>
      </c>
      <c r="C30" s="203">
        <f t="shared" si="4"/>
        <v>6.35</v>
      </c>
      <c r="D30" s="203">
        <f t="shared" si="5"/>
        <v>12.7</v>
      </c>
      <c r="E30" s="203">
        <f t="shared" si="6"/>
        <v>19.05</v>
      </c>
      <c r="F30" s="202">
        <v>2000.48</v>
      </c>
      <c r="G30" s="202">
        <v>83.47</v>
      </c>
      <c r="H30" s="202">
        <f t="shared" si="7"/>
        <v>501.28</v>
      </c>
      <c r="I30" s="202">
        <v>292.10000000000002</v>
      </c>
      <c r="J30" s="202">
        <v>194.18</v>
      </c>
      <c r="K30" s="202">
        <v>15</v>
      </c>
      <c r="L30" s="202"/>
      <c r="M30" s="202"/>
      <c r="N30" s="202"/>
      <c r="O30" s="202"/>
      <c r="P30" s="202"/>
      <c r="Q30" s="202"/>
      <c r="R30" s="202"/>
      <c r="S30" s="202"/>
      <c r="T30" s="203">
        <f t="shared" si="26"/>
        <v>292.55</v>
      </c>
      <c r="U30" s="203">
        <f t="shared" si="27"/>
        <v>19.5</v>
      </c>
      <c r="V30" s="203">
        <f t="shared" si="28"/>
        <v>58.51</v>
      </c>
      <c r="W30" s="202">
        <f t="shared" si="0"/>
        <v>1950.31</v>
      </c>
      <c r="X30" s="203">
        <f t="shared" si="1"/>
        <v>3089.13</v>
      </c>
      <c r="Y30" s="203">
        <f t="shared" si="2"/>
        <v>95.24</v>
      </c>
      <c r="Z30" s="203">
        <f t="shared" si="11"/>
        <v>6.35</v>
      </c>
      <c r="AA30" s="203">
        <f t="shared" si="12"/>
        <v>12.7</v>
      </c>
      <c r="AB30" s="203">
        <f t="shared" si="13"/>
        <v>19.05</v>
      </c>
      <c r="AC30" s="203">
        <f t="shared" si="14"/>
        <v>63.49</v>
      </c>
      <c r="AD30" s="203">
        <f t="shared" si="15"/>
        <v>19.05</v>
      </c>
      <c r="AE30" s="203">
        <f t="shared" si="16"/>
        <v>6.35</v>
      </c>
      <c r="AF30" s="203">
        <f t="shared" si="29"/>
        <v>292.55</v>
      </c>
      <c r="AG30" s="203">
        <f t="shared" si="30"/>
        <v>19.5</v>
      </c>
      <c r="AH30" s="203">
        <f t="shared" si="31"/>
        <v>58.51</v>
      </c>
      <c r="AI30" s="203">
        <f t="shared" si="32"/>
        <v>195.03</v>
      </c>
      <c r="AJ30" s="203">
        <f t="shared" si="33"/>
        <v>19.5</v>
      </c>
      <c r="AK30" s="202"/>
      <c r="AL30" s="202"/>
      <c r="AM30" s="202"/>
      <c r="AN30" s="202"/>
      <c r="AO30" s="202"/>
      <c r="AP30" s="202">
        <v>12.82</v>
      </c>
      <c r="AQ30" s="202">
        <v>14.85</v>
      </c>
      <c r="AR30" s="202"/>
      <c r="AS30" s="202"/>
      <c r="AT30" s="202"/>
      <c r="AU30" s="202"/>
      <c r="AV30" s="202"/>
      <c r="AW30" s="202">
        <v>29.42</v>
      </c>
      <c r="AX30" s="202"/>
      <c r="AY30" s="202"/>
      <c r="AZ30" s="202"/>
      <c r="BA30" s="202"/>
      <c r="BB30" s="202"/>
      <c r="BC30" s="202"/>
      <c r="BD30" s="203">
        <f t="shared" si="22"/>
        <v>864.41</v>
      </c>
      <c r="BE30" s="203">
        <f t="shared" si="23"/>
        <v>2224.7199999999998</v>
      </c>
      <c r="BF30" s="202" t="s">
        <v>259</v>
      </c>
      <c r="BG30" s="202" t="s">
        <v>320</v>
      </c>
      <c r="BH30" s="202"/>
      <c r="BI30" s="204" t="s">
        <v>392</v>
      </c>
      <c r="BJ30" s="202" t="s">
        <v>421</v>
      </c>
    </row>
    <row r="31" spans="1:62" s="192" customFormat="1" ht="25.15" customHeight="1">
      <c r="A31" s="202">
        <v>460.32</v>
      </c>
      <c r="B31" s="203">
        <f t="shared" si="3"/>
        <v>69.05</v>
      </c>
      <c r="C31" s="203">
        <f t="shared" si="4"/>
        <v>4.5999999999999996</v>
      </c>
      <c r="D31" s="203">
        <f t="shared" si="5"/>
        <v>9.2100000000000009</v>
      </c>
      <c r="E31" s="203">
        <f t="shared" si="6"/>
        <v>13.81</v>
      </c>
      <c r="F31" s="202">
        <v>1571.94</v>
      </c>
      <c r="G31" s="202">
        <v>56.46</v>
      </c>
      <c r="H31" s="202">
        <f t="shared" si="7"/>
        <v>368.46</v>
      </c>
      <c r="I31" s="202">
        <v>223.95</v>
      </c>
      <c r="J31" s="202">
        <v>129.51</v>
      </c>
      <c r="K31" s="202">
        <v>15</v>
      </c>
      <c r="L31" s="202"/>
      <c r="M31" s="202"/>
      <c r="N31" s="202"/>
      <c r="O31" s="202"/>
      <c r="P31" s="202"/>
      <c r="Q31" s="202"/>
      <c r="R31" s="202"/>
      <c r="S31" s="202"/>
      <c r="T31" s="203">
        <f t="shared" si="26"/>
        <v>230.48</v>
      </c>
      <c r="U31" s="203">
        <f t="shared" si="27"/>
        <v>15.37</v>
      </c>
      <c r="V31" s="203">
        <f t="shared" si="28"/>
        <v>46.1</v>
      </c>
      <c r="W31" s="202">
        <f t="shared" si="0"/>
        <v>1536.54</v>
      </c>
      <c r="X31" s="203">
        <f t="shared" si="1"/>
        <v>2385.48</v>
      </c>
      <c r="Y31" s="203">
        <f t="shared" si="2"/>
        <v>69.05</v>
      </c>
      <c r="Z31" s="203">
        <f t="shared" si="11"/>
        <v>4.5999999999999996</v>
      </c>
      <c r="AA31" s="203">
        <f t="shared" si="12"/>
        <v>9.2100000000000009</v>
      </c>
      <c r="AB31" s="203">
        <f t="shared" si="13"/>
        <v>13.81</v>
      </c>
      <c r="AC31" s="203">
        <f t="shared" si="14"/>
        <v>46.03</v>
      </c>
      <c r="AD31" s="203">
        <f t="shared" si="15"/>
        <v>13.81</v>
      </c>
      <c r="AE31" s="203">
        <f t="shared" si="16"/>
        <v>4.5999999999999996</v>
      </c>
      <c r="AF31" s="203">
        <f t="shared" si="29"/>
        <v>230.48</v>
      </c>
      <c r="AG31" s="203">
        <f t="shared" si="30"/>
        <v>15.37</v>
      </c>
      <c r="AH31" s="203">
        <f t="shared" si="31"/>
        <v>46.1</v>
      </c>
      <c r="AI31" s="203">
        <f t="shared" si="32"/>
        <v>153.65</v>
      </c>
      <c r="AJ31" s="203">
        <f t="shared" si="33"/>
        <v>15.37</v>
      </c>
      <c r="AK31" s="202"/>
      <c r="AL31" s="202"/>
      <c r="AM31" s="202"/>
      <c r="AN31" s="202"/>
      <c r="AO31" s="202"/>
      <c r="AP31" s="202">
        <v>6.76</v>
      </c>
      <c r="AQ31" s="202">
        <v>11.6</v>
      </c>
      <c r="AR31" s="202">
        <v>380</v>
      </c>
      <c r="AS31" s="202"/>
      <c r="AT31" s="202"/>
      <c r="AU31" s="202"/>
      <c r="AV31" s="202"/>
      <c r="AW31" s="202">
        <v>21.32</v>
      </c>
      <c r="AX31" s="202"/>
      <c r="AY31" s="202"/>
      <c r="AZ31" s="202"/>
      <c r="BA31" s="202"/>
      <c r="BB31" s="202"/>
      <c r="BC31" s="202"/>
      <c r="BD31" s="203">
        <f t="shared" si="22"/>
        <v>1041.76</v>
      </c>
      <c r="BE31" s="203">
        <f t="shared" si="23"/>
        <v>1343.72</v>
      </c>
      <c r="BF31" s="202" t="s">
        <v>285</v>
      </c>
      <c r="BG31" s="202" t="s">
        <v>320</v>
      </c>
      <c r="BH31" s="202"/>
      <c r="BI31" s="204" t="s">
        <v>393</v>
      </c>
      <c r="BJ31" s="202" t="s">
        <v>421</v>
      </c>
    </row>
    <row r="32" spans="1:62" s="192" customFormat="1" ht="25.15" customHeight="1">
      <c r="A32" s="202">
        <v>507.54</v>
      </c>
      <c r="B32" s="203">
        <f t="shared" si="3"/>
        <v>76.13</v>
      </c>
      <c r="C32" s="203">
        <f t="shared" si="4"/>
        <v>5.08</v>
      </c>
      <c r="D32" s="203">
        <f t="shared" si="5"/>
        <v>10.15</v>
      </c>
      <c r="E32" s="203">
        <f t="shared" si="6"/>
        <v>15.23</v>
      </c>
      <c r="F32" s="202">
        <v>1672.82</v>
      </c>
      <c r="G32" s="202">
        <v>61.33</v>
      </c>
      <c r="H32" s="202">
        <f t="shared" si="7"/>
        <v>446.93</v>
      </c>
      <c r="I32" s="202">
        <v>249.28</v>
      </c>
      <c r="J32" s="202">
        <v>182.65</v>
      </c>
      <c r="K32" s="202">
        <v>15</v>
      </c>
      <c r="L32" s="202"/>
      <c r="M32" s="202"/>
      <c r="N32" s="202"/>
      <c r="O32" s="202"/>
      <c r="P32" s="202"/>
      <c r="Q32" s="202"/>
      <c r="R32" s="202"/>
      <c r="S32" s="202"/>
      <c r="T32" s="203">
        <f t="shared" si="26"/>
        <v>251.03</v>
      </c>
      <c r="U32" s="203">
        <f t="shared" si="27"/>
        <v>16.739999999999998</v>
      </c>
      <c r="V32" s="203">
        <f t="shared" si="28"/>
        <v>50.21</v>
      </c>
      <c r="W32" s="202">
        <f t="shared" si="0"/>
        <v>1673.54</v>
      </c>
      <c r="X32" s="203">
        <f t="shared" si="1"/>
        <v>2605.65</v>
      </c>
      <c r="Y32" s="203">
        <f t="shared" si="2"/>
        <v>76.13</v>
      </c>
      <c r="Z32" s="203">
        <f t="shared" si="11"/>
        <v>5.08</v>
      </c>
      <c r="AA32" s="203">
        <f t="shared" si="12"/>
        <v>10.15</v>
      </c>
      <c r="AB32" s="203">
        <f t="shared" si="13"/>
        <v>15.23</v>
      </c>
      <c r="AC32" s="203">
        <f t="shared" si="14"/>
        <v>50.75</v>
      </c>
      <c r="AD32" s="203">
        <f t="shared" si="15"/>
        <v>15.23</v>
      </c>
      <c r="AE32" s="203">
        <f t="shared" si="16"/>
        <v>5.08</v>
      </c>
      <c r="AF32" s="203">
        <f t="shared" si="29"/>
        <v>251.03</v>
      </c>
      <c r="AG32" s="203">
        <f t="shared" si="30"/>
        <v>16.739999999999998</v>
      </c>
      <c r="AH32" s="203">
        <f t="shared" si="31"/>
        <v>50.21</v>
      </c>
      <c r="AI32" s="203">
        <f t="shared" si="32"/>
        <v>167.35</v>
      </c>
      <c r="AJ32" s="203">
        <f t="shared" si="33"/>
        <v>16.739999999999998</v>
      </c>
      <c r="AK32" s="202">
        <v>51.27</v>
      </c>
      <c r="AL32" s="202"/>
      <c r="AM32" s="202"/>
      <c r="AN32" s="202"/>
      <c r="AO32" s="202"/>
      <c r="AP32" s="202">
        <v>7.85</v>
      </c>
      <c r="AQ32" s="202">
        <v>12.15</v>
      </c>
      <c r="AR32" s="202"/>
      <c r="AS32" s="202"/>
      <c r="AT32" s="202"/>
      <c r="AU32" s="202"/>
      <c r="AV32" s="202"/>
      <c r="AW32" s="202">
        <v>23.52</v>
      </c>
      <c r="AX32" s="202"/>
      <c r="AY32" s="202"/>
      <c r="AZ32" s="202"/>
      <c r="BA32" s="202"/>
      <c r="BB32" s="202">
        <v>1</v>
      </c>
      <c r="BC32" s="202"/>
      <c r="BD32" s="203">
        <f t="shared" si="22"/>
        <v>775.51</v>
      </c>
      <c r="BE32" s="203">
        <f t="shared" si="23"/>
        <v>1830.14</v>
      </c>
      <c r="BF32" s="202" t="s">
        <v>260</v>
      </c>
      <c r="BG32" s="202" t="s">
        <v>325</v>
      </c>
      <c r="BH32" s="202"/>
      <c r="BI32" s="204" t="s">
        <v>394</v>
      </c>
      <c r="BJ32" s="202" t="s">
        <v>421</v>
      </c>
    </row>
    <row r="33" spans="1:62" s="192" customFormat="1" ht="25.15" customHeight="1">
      <c r="A33" s="202">
        <v>597.12</v>
      </c>
      <c r="B33" s="203">
        <f t="shared" si="3"/>
        <v>89.57</v>
      </c>
      <c r="C33" s="203">
        <f t="shared" si="4"/>
        <v>5.97</v>
      </c>
      <c r="D33" s="203">
        <f t="shared" si="5"/>
        <v>11.94</v>
      </c>
      <c r="E33" s="203">
        <f t="shared" si="6"/>
        <v>17.91</v>
      </c>
      <c r="F33" s="202">
        <v>1849.87</v>
      </c>
      <c r="G33" s="202">
        <v>77.23</v>
      </c>
      <c r="H33" s="202">
        <f t="shared" si="7"/>
        <v>626.89</v>
      </c>
      <c r="I33" s="202">
        <v>294.74</v>
      </c>
      <c r="J33" s="202">
        <v>166.35</v>
      </c>
      <c r="K33" s="202">
        <v>30</v>
      </c>
      <c r="L33" s="202"/>
      <c r="M33" s="202">
        <v>126.3</v>
      </c>
      <c r="N33" s="202"/>
      <c r="O33" s="202"/>
      <c r="P33" s="202">
        <v>9.5</v>
      </c>
      <c r="Q33" s="202"/>
      <c r="R33" s="202"/>
      <c r="S33" s="202"/>
      <c r="T33" s="203">
        <f t="shared" si="26"/>
        <v>293.52999999999997</v>
      </c>
      <c r="U33" s="203">
        <f t="shared" si="27"/>
        <v>19.57</v>
      </c>
      <c r="V33" s="203">
        <f t="shared" si="28"/>
        <v>58.71</v>
      </c>
      <c r="W33" s="202">
        <f t="shared" si="0"/>
        <v>1956.87</v>
      </c>
      <c r="X33" s="203">
        <f t="shared" si="1"/>
        <v>3051.19</v>
      </c>
      <c r="Y33" s="203">
        <f t="shared" si="2"/>
        <v>89.57</v>
      </c>
      <c r="Z33" s="203">
        <f t="shared" si="11"/>
        <v>5.97</v>
      </c>
      <c r="AA33" s="203">
        <f t="shared" si="12"/>
        <v>11.94</v>
      </c>
      <c r="AB33" s="203">
        <f t="shared" si="13"/>
        <v>17.91</v>
      </c>
      <c r="AC33" s="203">
        <f t="shared" si="14"/>
        <v>59.71</v>
      </c>
      <c r="AD33" s="203">
        <f t="shared" si="15"/>
        <v>17.91</v>
      </c>
      <c r="AE33" s="203">
        <f t="shared" si="16"/>
        <v>5.97</v>
      </c>
      <c r="AF33" s="203">
        <f t="shared" si="29"/>
        <v>293.52999999999997</v>
      </c>
      <c r="AG33" s="203">
        <f t="shared" si="30"/>
        <v>19.57</v>
      </c>
      <c r="AH33" s="203">
        <f t="shared" si="31"/>
        <v>58.71</v>
      </c>
      <c r="AI33" s="203">
        <f t="shared" si="32"/>
        <v>195.69</v>
      </c>
      <c r="AJ33" s="203">
        <f t="shared" si="33"/>
        <v>19.57</v>
      </c>
      <c r="AK33" s="202"/>
      <c r="AL33" s="202"/>
      <c r="AM33" s="202"/>
      <c r="AN33" s="202"/>
      <c r="AO33" s="202"/>
      <c r="AP33" s="202">
        <v>19.45</v>
      </c>
      <c r="AQ33" s="202">
        <v>14.85</v>
      </c>
      <c r="AR33" s="202"/>
      <c r="AS33" s="202"/>
      <c r="AT33" s="202"/>
      <c r="AU33" s="202">
        <v>7.1</v>
      </c>
      <c r="AV33" s="202"/>
      <c r="AW33" s="202"/>
      <c r="AX33" s="202"/>
      <c r="AY33" s="202"/>
      <c r="AZ33" s="202"/>
      <c r="BA33" s="202"/>
      <c r="BB33" s="202"/>
      <c r="BC33" s="202"/>
      <c r="BD33" s="203">
        <f t="shared" si="22"/>
        <v>837.45</v>
      </c>
      <c r="BE33" s="203">
        <f t="shared" si="23"/>
        <v>2213.7399999999998</v>
      </c>
      <c r="BF33" s="202" t="s">
        <v>261</v>
      </c>
      <c r="BG33" s="202" t="s">
        <v>324</v>
      </c>
      <c r="BH33" s="202"/>
      <c r="BI33" s="204" t="s">
        <v>395</v>
      </c>
      <c r="BJ33" s="202" t="s">
        <v>422</v>
      </c>
    </row>
    <row r="34" spans="1:62" s="192" customFormat="1" ht="25.15" customHeight="1">
      <c r="A34" s="202">
        <v>326.35000000000002</v>
      </c>
      <c r="B34" s="203">
        <f t="shared" si="3"/>
        <v>48.95</v>
      </c>
      <c r="C34" s="203">
        <f t="shared" si="4"/>
        <v>3.26</v>
      </c>
      <c r="D34" s="203">
        <f t="shared" si="5"/>
        <v>6.53</v>
      </c>
      <c r="E34" s="203">
        <f t="shared" si="6"/>
        <v>9.7899999999999991</v>
      </c>
      <c r="F34" s="202">
        <v>1287.6500000000001</v>
      </c>
      <c r="G34" s="202">
        <v>14.99</v>
      </c>
      <c r="H34" s="202">
        <f t="shared" si="7"/>
        <v>270</v>
      </c>
      <c r="I34" s="202">
        <v>172.2</v>
      </c>
      <c r="J34" s="202">
        <v>73.8</v>
      </c>
      <c r="K34" s="202">
        <v>19.2</v>
      </c>
      <c r="L34" s="202"/>
      <c r="M34" s="202"/>
      <c r="N34" s="202"/>
      <c r="O34" s="202"/>
      <c r="P34" s="202">
        <v>4.8</v>
      </c>
      <c r="Q34" s="202"/>
      <c r="R34" s="202"/>
      <c r="S34" s="202"/>
      <c r="T34" s="203">
        <f t="shared" si="26"/>
        <v>186.94</v>
      </c>
      <c r="U34" s="203">
        <f t="shared" si="27"/>
        <v>12.46</v>
      </c>
      <c r="V34" s="203">
        <f t="shared" si="28"/>
        <v>37.39</v>
      </c>
      <c r="W34" s="202">
        <f t="shared" si="0"/>
        <v>1246.29</v>
      </c>
      <c r="X34" s="203">
        <f t="shared" si="1"/>
        <v>1877.96</v>
      </c>
      <c r="Y34" s="203">
        <f t="shared" si="2"/>
        <v>48.95</v>
      </c>
      <c r="Z34" s="203">
        <f t="shared" si="11"/>
        <v>3.26</v>
      </c>
      <c r="AA34" s="203">
        <f t="shared" si="12"/>
        <v>6.53</v>
      </c>
      <c r="AB34" s="203">
        <f t="shared" si="13"/>
        <v>9.7899999999999991</v>
      </c>
      <c r="AC34" s="203">
        <f t="shared" si="14"/>
        <v>32.64</v>
      </c>
      <c r="AD34" s="203">
        <f t="shared" si="15"/>
        <v>9.7899999999999991</v>
      </c>
      <c r="AE34" s="203">
        <f t="shared" si="16"/>
        <v>3.26</v>
      </c>
      <c r="AF34" s="203">
        <f t="shared" si="29"/>
        <v>186.94</v>
      </c>
      <c r="AG34" s="203">
        <f t="shared" si="30"/>
        <v>12.46</v>
      </c>
      <c r="AH34" s="203">
        <f t="shared" si="31"/>
        <v>37.39</v>
      </c>
      <c r="AI34" s="203">
        <f t="shared" si="32"/>
        <v>124.63</v>
      </c>
      <c r="AJ34" s="203">
        <f t="shared" si="33"/>
        <v>12.46</v>
      </c>
      <c r="AK34" s="202"/>
      <c r="AL34" s="202"/>
      <c r="AM34" s="202"/>
      <c r="AN34" s="202"/>
      <c r="AO34" s="202"/>
      <c r="AP34" s="202">
        <v>3.64</v>
      </c>
      <c r="AQ34" s="202">
        <v>9.3000000000000007</v>
      </c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3">
        <f t="shared" si="22"/>
        <v>501.04</v>
      </c>
      <c r="BE34" s="203">
        <f t="shared" si="23"/>
        <v>1376.92</v>
      </c>
      <c r="BF34" s="202" t="s">
        <v>262</v>
      </c>
      <c r="BG34" s="202" t="s">
        <v>324</v>
      </c>
      <c r="BH34" s="202"/>
      <c r="BI34" s="204" t="s">
        <v>396</v>
      </c>
      <c r="BJ34" s="202" t="s">
        <v>422</v>
      </c>
    </row>
    <row r="35" spans="1:62" s="192" customFormat="1" ht="25.15" customHeight="1">
      <c r="A35" s="202">
        <v>297.2</v>
      </c>
      <c r="B35" s="203">
        <f t="shared" si="3"/>
        <v>44.58</v>
      </c>
      <c r="C35" s="203">
        <f t="shared" si="4"/>
        <v>2.97</v>
      </c>
      <c r="D35" s="203">
        <f t="shared" si="5"/>
        <v>5.94</v>
      </c>
      <c r="E35" s="203">
        <f t="shared" si="6"/>
        <v>8.92</v>
      </c>
      <c r="F35" s="202">
        <v>1127.04</v>
      </c>
      <c r="G35" s="202">
        <v>5.09</v>
      </c>
      <c r="H35" s="202">
        <f t="shared" si="7"/>
        <v>245.3</v>
      </c>
      <c r="I35" s="202">
        <v>163.44999999999999</v>
      </c>
      <c r="J35" s="202">
        <v>62.05</v>
      </c>
      <c r="K35" s="202">
        <v>15</v>
      </c>
      <c r="L35" s="202"/>
      <c r="M35" s="202"/>
      <c r="N35" s="202"/>
      <c r="O35" s="202"/>
      <c r="P35" s="202">
        <v>4.8</v>
      </c>
      <c r="Q35" s="202"/>
      <c r="R35" s="202"/>
      <c r="S35" s="202"/>
      <c r="T35" s="203">
        <f t="shared" si="26"/>
        <v>162.03</v>
      </c>
      <c r="U35" s="203">
        <f t="shared" si="27"/>
        <v>10.8</v>
      </c>
      <c r="V35" s="203">
        <f t="shared" si="28"/>
        <v>32.409999999999997</v>
      </c>
      <c r="W35" s="202">
        <f t="shared" si="0"/>
        <v>1080.23</v>
      </c>
      <c r="X35" s="203">
        <f t="shared" si="1"/>
        <v>1645.08</v>
      </c>
      <c r="Y35" s="203">
        <f t="shared" si="2"/>
        <v>44.58</v>
      </c>
      <c r="Z35" s="203">
        <f t="shared" si="11"/>
        <v>2.97</v>
      </c>
      <c r="AA35" s="203">
        <f t="shared" si="12"/>
        <v>5.94</v>
      </c>
      <c r="AB35" s="203">
        <f t="shared" si="13"/>
        <v>8.92</v>
      </c>
      <c r="AC35" s="203">
        <f t="shared" si="14"/>
        <v>29.72</v>
      </c>
      <c r="AD35" s="203">
        <f t="shared" si="15"/>
        <v>8.92</v>
      </c>
      <c r="AE35" s="203">
        <f t="shared" si="16"/>
        <v>2.97</v>
      </c>
      <c r="AF35" s="203">
        <f t="shared" si="29"/>
        <v>162.03</v>
      </c>
      <c r="AG35" s="203">
        <f t="shared" si="30"/>
        <v>10.8</v>
      </c>
      <c r="AH35" s="203">
        <f t="shared" si="31"/>
        <v>32.409999999999997</v>
      </c>
      <c r="AI35" s="203">
        <f t="shared" si="32"/>
        <v>108.02</v>
      </c>
      <c r="AJ35" s="203">
        <f t="shared" si="33"/>
        <v>10.8</v>
      </c>
      <c r="AK35" s="202"/>
      <c r="AL35" s="202"/>
      <c r="AM35" s="202"/>
      <c r="AN35" s="202"/>
      <c r="AO35" s="202"/>
      <c r="AP35" s="202"/>
      <c r="AQ35" s="202">
        <v>8.15</v>
      </c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3">
        <f t="shared" si="22"/>
        <v>436.23</v>
      </c>
      <c r="BE35" s="203">
        <f t="shared" si="23"/>
        <v>1208.8499999999999</v>
      </c>
      <c r="BF35" s="202" t="s">
        <v>263</v>
      </c>
      <c r="BG35" s="202" t="s">
        <v>324</v>
      </c>
      <c r="BH35" s="202"/>
      <c r="BI35" s="204" t="s">
        <v>397</v>
      </c>
      <c r="BJ35" s="202" t="s">
        <v>422</v>
      </c>
    </row>
    <row r="36" spans="1:62" s="192" customFormat="1" ht="25.15" customHeight="1">
      <c r="A36" s="202">
        <v>818.39</v>
      </c>
      <c r="B36" s="203">
        <f t="shared" si="3"/>
        <v>122.76</v>
      </c>
      <c r="C36" s="203">
        <f t="shared" si="4"/>
        <v>8.18</v>
      </c>
      <c r="D36" s="203">
        <f t="shared" si="5"/>
        <v>16.37</v>
      </c>
      <c r="E36" s="203">
        <f t="shared" si="6"/>
        <v>24.55</v>
      </c>
      <c r="F36" s="202">
        <v>2478.67</v>
      </c>
      <c r="G36" s="202">
        <v>93.48</v>
      </c>
      <c r="H36" s="202">
        <f t="shared" si="7"/>
        <v>646.95000000000005</v>
      </c>
      <c r="I36" s="202">
        <v>375.17</v>
      </c>
      <c r="J36" s="202">
        <v>256.77999999999997</v>
      </c>
      <c r="K36" s="202">
        <v>15</v>
      </c>
      <c r="L36" s="202"/>
      <c r="M36" s="202"/>
      <c r="N36" s="202"/>
      <c r="O36" s="202"/>
      <c r="P36" s="202"/>
      <c r="Q36" s="202"/>
      <c r="R36" s="202"/>
      <c r="S36" s="202"/>
      <c r="T36" s="203">
        <f>IF(W36&gt;2800,2800*15%,W36*15%)</f>
        <v>360.11</v>
      </c>
      <c r="U36" s="203">
        <f>IF(W36&gt;2800,2800*1%,W36*1%)</f>
        <v>24.01</v>
      </c>
      <c r="V36" s="203">
        <f>IF(W36&gt;2800,2800*3%,W36*3%)</f>
        <v>72.02</v>
      </c>
      <c r="W36" s="202">
        <f t="shared" si="0"/>
        <v>2400.71</v>
      </c>
      <c r="X36" s="203">
        <f t="shared" si="1"/>
        <v>3847.1</v>
      </c>
      <c r="Y36" s="203">
        <f t="shared" si="2"/>
        <v>122.76</v>
      </c>
      <c r="Z36" s="203">
        <f t="shared" si="11"/>
        <v>8.18</v>
      </c>
      <c r="AA36" s="203">
        <f t="shared" si="12"/>
        <v>16.37</v>
      </c>
      <c r="AB36" s="203">
        <f t="shared" si="13"/>
        <v>24.55</v>
      </c>
      <c r="AC36" s="203">
        <f t="shared" si="14"/>
        <v>81.84</v>
      </c>
      <c r="AD36" s="203">
        <f t="shared" si="15"/>
        <v>24.55</v>
      </c>
      <c r="AE36" s="203">
        <f t="shared" si="16"/>
        <v>8.18</v>
      </c>
      <c r="AF36" s="203">
        <f>IF(W36&gt;2800,2800*15%,W36*15%)</f>
        <v>360.11</v>
      </c>
      <c r="AG36" s="203">
        <f>IF(W36&gt;2800,2800*1%,W36*1%)</f>
        <v>24.01</v>
      </c>
      <c r="AH36" s="203">
        <f>IF(W36&gt;2800,2800*3%,W36*3%)</f>
        <v>72.02</v>
      </c>
      <c r="AI36" s="203">
        <f>IF(W36&gt;2800,2800*10%,W36*10%)</f>
        <v>240.07</v>
      </c>
      <c r="AJ36" s="203">
        <f>IF(W36&gt;2800,2800*1%,W36*1%)</f>
        <v>24.01</v>
      </c>
      <c r="AK36" s="202"/>
      <c r="AL36" s="202"/>
      <c r="AM36" s="202">
        <v>5.48</v>
      </c>
      <c r="AN36" s="202"/>
      <c r="AO36" s="202"/>
      <c r="AP36" s="202">
        <v>18.52</v>
      </c>
      <c r="AQ36" s="202">
        <v>17.850000000000001</v>
      </c>
      <c r="AR36" s="202"/>
      <c r="AS36" s="202"/>
      <c r="AT36" s="202"/>
      <c r="AU36" s="202"/>
      <c r="AV36" s="202"/>
      <c r="AW36" s="202">
        <v>37.909999999999997</v>
      </c>
      <c r="AX36" s="202"/>
      <c r="AY36" s="202"/>
      <c r="AZ36" s="202"/>
      <c r="BA36" s="202"/>
      <c r="BB36" s="202"/>
      <c r="BC36" s="202"/>
      <c r="BD36" s="203">
        <f t="shared" si="22"/>
        <v>1086.4100000000001</v>
      </c>
      <c r="BE36" s="203">
        <f t="shared" si="23"/>
        <v>2760.69</v>
      </c>
      <c r="BF36" s="202" t="s">
        <v>244</v>
      </c>
      <c r="BG36" s="202" t="s">
        <v>325</v>
      </c>
      <c r="BH36" s="202"/>
      <c r="BI36" s="202"/>
      <c r="BJ36" s="202" t="s">
        <v>423</v>
      </c>
    </row>
    <row r="37" spans="1:62" s="192" customFormat="1" ht="25.15" customHeight="1">
      <c r="A37" s="202">
        <v>428.79</v>
      </c>
      <c r="B37" s="203">
        <f t="shared" si="3"/>
        <v>64.319999999999993</v>
      </c>
      <c r="C37" s="203">
        <f t="shared" si="4"/>
        <v>4.29</v>
      </c>
      <c r="D37" s="203">
        <f t="shared" si="5"/>
        <v>8.58</v>
      </c>
      <c r="E37" s="203">
        <f t="shared" si="6"/>
        <v>12.86</v>
      </c>
      <c r="F37" s="202">
        <v>1493.94</v>
      </c>
      <c r="G37" s="202">
        <v>47.05</v>
      </c>
      <c r="H37" s="202">
        <f t="shared" si="7"/>
        <v>346.11</v>
      </c>
      <c r="I37" s="202">
        <v>211.47</v>
      </c>
      <c r="J37" s="202">
        <v>119.64</v>
      </c>
      <c r="K37" s="202">
        <v>15</v>
      </c>
      <c r="L37" s="202"/>
      <c r="M37" s="202"/>
      <c r="N37" s="202"/>
      <c r="O37" s="202"/>
      <c r="P37" s="202"/>
      <c r="Q37" s="202"/>
      <c r="R37" s="202"/>
      <c r="S37" s="202"/>
      <c r="T37" s="203">
        <f t="shared" ref="T37:T53" si="34">IF(W37&gt;2800,2800*15%,W37*15%)</f>
        <v>218.75</v>
      </c>
      <c r="U37" s="203">
        <f t="shared" ref="U37:U53" si="35">IF(W37&gt;2800,2800*1%,W37*1%)</f>
        <v>14.58</v>
      </c>
      <c r="V37" s="203">
        <f t="shared" ref="V37:V53" si="36">IF(W37&gt;2800,2800*3%,W37*3%)</f>
        <v>43.75</v>
      </c>
      <c r="W37" s="202">
        <f t="shared" si="0"/>
        <v>1458.31</v>
      </c>
      <c r="X37" s="203">
        <f t="shared" si="1"/>
        <v>2254.23</v>
      </c>
      <c r="Y37" s="203">
        <f t="shared" si="2"/>
        <v>64.319999999999993</v>
      </c>
      <c r="Z37" s="203">
        <f t="shared" si="11"/>
        <v>4.29</v>
      </c>
      <c r="AA37" s="203">
        <f t="shared" si="12"/>
        <v>8.58</v>
      </c>
      <c r="AB37" s="203">
        <f t="shared" si="13"/>
        <v>12.86</v>
      </c>
      <c r="AC37" s="203">
        <f t="shared" si="14"/>
        <v>42.88</v>
      </c>
      <c r="AD37" s="203">
        <f t="shared" si="15"/>
        <v>12.86</v>
      </c>
      <c r="AE37" s="203">
        <f t="shared" si="16"/>
        <v>4.29</v>
      </c>
      <c r="AF37" s="203">
        <f t="shared" ref="AF37:AF53" si="37">IF(W37&gt;2800,2800*15%,W37*15%)</f>
        <v>218.75</v>
      </c>
      <c r="AG37" s="203">
        <f t="shared" ref="AG37:AG53" si="38">IF(W37&gt;2800,2800*1%,W37*1%)</f>
        <v>14.58</v>
      </c>
      <c r="AH37" s="203">
        <f t="shared" ref="AH37:AH53" si="39">IF(W37&gt;2800,2800*3%,W37*3%)</f>
        <v>43.75</v>
      </c>
      <c r="AI37" s="203">
        <f t="shared" ref="AI37:AI53" si="40">IF(W37&gt;2800,2800*10%,W37*10%)</f>
        <v>145.83000000000001</v>
      </c>
      <c r="AJ37" s="203">
        <f t="shared" ref="AJ37:AJ53" si="41">IF(W37&gt;2800,2800*1%,W37*1%)</f>
        <v>14.58</v>
      </c>
      <c r="AK37" s="202"/>
      <c r="AL37" s="202"/>
      <c r="AM37" s="202"/>
      <c r="AN37" s="202"/>
      <c r="AO37" s="202"/>
      <c r="AP37" s="202">
        <v>5.62</v>
      </c>
      <c r="AQ37" s="202">
        <v>11</v>
      </c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3">
        <f t="shared" si="22"/>
        <v>604.19000000000005</v>
      </c>
      <c r="BE37" s="203">
        <f t="shared" si="23"/>
        <v>1650.04</v>
      </c>
      <c r="BF37" s="202" t="s">
        <v>264</v>
      </c>
      <c r="BG37" s="202" t="s">
        <v>326</v>
      </c>
      <c r="BH37" s="202"/>
      <c r="BI37" s="204" t="s">
        <v>398</v>
      </c>
      <c r="BJ37" s="202" t="s">
        <v>423</v>
      </c>
    </row>
    <row r="38" spans="1:62" s="192" customFormat="1" ht="25.15" customHeight="1">
      <c r="A38" s="202">
        <v>384.82</v>
      </c>
      <c r="B38" s="203">
        <f t="shared" si="3"/>
        <v>57.72</v>
      </c>
      <c r="C38" s="203">
        <f t="shared" si="4"/>
        <v>3.85</v>
      </c>
      <c r="D38" s="203">
        <f t="shared" si="5"/>
        <v>7.7</v>
      </c>
      <c r="E38" s="203">
        <f t="shared" si="6"/>
        <v>11.54</v>
      </c>
      <c r="F38" s="202">
        <v>1448.7</v>
      </c>
      <c r="G38" s="202">
        <v>37.950000000000003</v>
      </c>
      <c r="H38" s="202">
        <f t="shared" si="7"/>
        <v>307.14</v>
      </c>
      <c r="I38" s="202">
        <v>195.92</v>
      </c>
      <c r="J38" s="202">
        <v>101.22</v>
      </c>
      <c r="K38" s="202">
        <v>10</v>
      </c>
      <c r="L38" s="202"/>
      <c r="M38" s="202"/>
      <c r="N38" s="202"/>
      <c r="O38" s="202"/>
      <c r="P38" s="202"/>
      <c r="Q38" s="202"/>
      <c r="R38" s="202"/>
      <c r="S38" s="202"/>
      <c r="T38" s="203">
        <f t="shared" si="34"/>
        <v>211.35</v>
      </c>
      <c r="U38" s="203">
        <f t="shared" si="35"/>
        <v>14.09</v>
      </c>
      <c r="V38" s="203">
        <f t="shared" si="36"/>
        <v>42.27</v>
      </c>
      <c r="W38" s="202">
        <f t="shared" si="0"/>
        <v>1408.97</v>
      </c>
      <c r="X38" s="203">
        <f t="shared" si="1"/>
        <v>2142.31</v>
      </c>
      <c r="Y38" s="203">
        <f t="shared" si="2"/>
        <v>57.72</v>
      </c>
      <c r="Z38" s="203">
        <f t="shared" si="11"/>
        <v>3.85</v>
      </c>
      <c r="AA38" s="203">
        <f t="shared" si="12"/>
        <v>7.7</v>
      </c>
      <c r="AB38" s="203">
        <f t="shared" si="13"/>
        <v>11.54</v>
      </c>
      <c r="AC38" s="203">
        <f t="shared" si="14"/>
        <v>38.479999999999997</v>
      </c>
      <c r="AD38" s="203">
        <f t="shared" si="15"/>
        <v>11.54</v>
      </c>
      <c r="AE38" s="203">
        <f t="shared" si="16"/>
        <v>3.85</v>
      </c>
      <c r="AF38" s="203">
        <f t="shared" si="37"/>
        <v>211.35</v>
      </c>
      <c r="AG38" s="203">
        <f t="shared" si="38"/>
        <v>14.09</v>
      </c>
      <c r="AH38" s="203">
        <f t="shared" si="39"/>
        <v>42.27</v>
      </c>
      <c r="AI38" s="203">
        <f t="shared" si="40"/>
        <v>140.9</v>
      </c>
      <c r="AJ38" s="203">
        <f t="shared" si="41"/>
        <v>14.09</v>
      </c>
      <c r="AK38" s="202">
        <v>14.75</v>
      </c>
      <c r="AL38" s="202"/>
      <c r="AM38" s="202"/>
      <c r="AN38" s="202"/>
      <c r="AO38" s="202"/>
      <c r="AP38" s="202">
        <v>4.79</v>
      </c>
      <c r="AQ38" s="202">
        <v>10.45</v>
      </c>
      <c r="AR38" s="202"/>
      <c r="AS38" s="202"/>
      <c r="AT38" s="202"/>
      <c r="AU38" s="202"/>
      <c r="AV38" s="202"/>
      <c r="AW38" s="202"/>
      <c r="AX38" s="202">
        <v>2</v>
      </c>
      <c r="AY38" s="202"/>
      <c r="AZ38" s="202"/>
      <c r="BA38" s="202"/>
      <c r="BB38" s="202">
        <v>1</v>
      </c>
      <c r="BC38" s="202"/>
      <c r="BD38" s="203">
        <f t="shared" si="22"/>
        <v>590.37</v>
      </c>
      <c r="BE38" s="203">
        <f t="shared" si="23"/>
        <v>1551.94</v>
      </c>
      <c r="BF38" s="202" t="s">
        <v>265</v>
      </c>
      <c r="BG38" s="202" t="s">
        <v>327</v>
      </c>
      <c r="BH38" s="202"/>
      <c r="BI38" s="204" t="s">
        <v>399</v>
      </c>
      <c r="BJ38" s="202" t="s">
        <v>423</v>
      </c>
    </row>
    <row r="39" spans="1:62" s="192" customFormat="1" ht="25.15" customHeight="1">
      <c r="A39" s="211">
        <f>SUM(A21:A38)</f>
        <v>8769.1200000000008</v>
      </c>
      <c r="B39" s="211">
        <f t="shared" ref="B39:BE39" si="42">SUM(B21:B38)</f>
        <v>1315.36</v>
      </c>
      <c r="C39" s="211">
        <f t="shared" si="42"/>
        <v>87.68</v>
      </c>
      <c r="D39" s="211">
        <f t="shared" si="42"/>
        <v>175.4</v>
      </c>
      <c r="E39" s="211">
        <f t="shared" si="42"/>
        <v>263.08</v>
      </c>
      <c r="F39" s="211">
        <f t="shared" si="42"/>
        <v>29572.11</v>
      </c>
      <c r="G39" s="211">
        <f t="shared" si="42"/>
        <v>955.34</v>
      </c>
      <c r="H39" s="211">
        <f t="shared" si="42"/>
        <v>7243.05</v>
      </c>
      <c r="I39" s="211">
        <f t="shared" si="42"/>
        <v>4244.37</v>
      </c>
      <c r="J39" s="211">
        <f t="shared" si="42"/>
        <v>2577.48</v>
      </c>
      <c r="K39" s="211">
        <f t="shared" si="42"/>
        <v>272.2</v>
      </c>
      <c r="L39" s="211">
        <f t="shared" si="42"/>
        <v>0</v>
      </c>
      <c r="M39" s="211">
        <f t="shared" si="42"/>
        <v>126.3</v>
      </c>
      <c r="N39" s="211">
        <f t="shared" si="42"/>
        <v>0</v>
      </c>
      <c r="O39" s="211">
        <f t="shared" si="42"/>
        <v>0</v>
      </c>
      <c r="P39" s="211">
        <f t="shared" si="42"/>
        <v>22.7</v>
      </c>
      <c r="Q39" s="211">
        <f t="shared" si="42"/>
        <v>0</v>
      </c>
      <c r="R39" s="211">
        <f t="shared" si="42"/>
        <v>0</v>
      </c>
      <c r="S39" s="211">
        <f t="shared" si="42"/>
        <v>0</v>
      </c>
      <c r="T39" s="211">
        <f t="shared" si="42"/>
        <v>4350.2</v>
      </c>
      <c r="U39" s="211">
        <f t="shared" si="42"/>
        <v>290.02</v>
      </c>
      <c r="V39" s="211">
        <f t="shared" si="42"/>
        <v>870.06</v>
      </c>
      <c r="W39" s="211">
        <f t="shared" si="42"/>
        <v>29001.38</v>
      </c>
      <c r="X39" s="211">
        <f t="shared" si="42"/>
        <v>45122.3</v>
      </c>
      <c r="Y39" s="211">
        <f t="shared" si="42"/>
        <v>1315.36</v>
      </c>
      <c r="Z39" s="211">
        <f t="shared" si="42"/>
        <v>87.68</v>
      </c>
      <c r="AA39" s="211">
        <f t="shared" si="42"/>
        <v>175.4</v>
      </c>
      <c r="AB39" s="211">
        <f t="shared" si="42"/>
        <v>263.08</v>
      </c>
      <c r="AC39" s="211">
        <f t="shared" si="42"/>
        <v>876.91</v>
      </c>
      <c r="AD39" s="211">
        <f t="shared" si="42"/>
        <v>263.08</v>
      </c>
      <c r="AE39" s="211">
        <f t="shared" si="42"/>
        <v>87.68</v>
      </c>
      <c r="AF39" s="211">
        <f t="shared" si="42"/>
        <v>4350.2</v>
      </c>
      <c r="AG39" s="211">
        <f t="shared" si="42"/>
        <v>290.02</v>
      </c>
      <c r="AH39" s="211">
        <f t="shared" si="42"/>
        <v>870.06</v>
      </c>
      <c r="AI39" s="211">
        <f t="shared" si="42"/>
        <v>2900.14</v>
      </c>
      <c r="AJ39" s="211">
        <f t="shared" si="42"/>
        <v>290.02</v>
      </c>
      <c r="AK39" s="211">
        <f t="shared" si="42"/>
        <v>315.60000000000002</v>
      </c>
      <c r="AL39" s="211">
        <f t="shared" si="42"/>
        <v>0</v>
      </c>
      <c r="AM39" s="211">
        <f t="shared" si="42"/>
        <v>5.48</v>
      </c>
      <c r="AN39" s="211">
        <f t="shared" si="42"/>
        <v>0</v>
      </c>
      <c r="AO39" s="211">
        <f t="shared" si="42"/>
        <v>0</v>
      </c>
      <c r="AP39" s="211">
        <f t="shared" si="42"/>
        <v>145.13</v>
      </c>
      <c r="AQ39" s="211">
        <f t="shared" si="42"/>
        <v>216.85</v>
      </c>
      <c r="AR39" s="211">
        <f t="shared" si="42"/>
        <v>380</v>
      </c>
      <c r="AS39" s="211">
        <f t="shared" si="42"/>
        <v>9.14</v>
      </c>
      <c r="AT39" s="211">
        <f t="shared" si="42"/>
        <v>45.67</v>
      </c>
      <c r="AU39" s="211">
        <f t="shared" si="42"/>
        <v>7.1</v>
      </c>
      <c r="AV39" s="211">
        <f t="shared" si="42"/>
        <v>0</v>
      </c>
      <c r="AW39" s="211">
        <f t="shared" si="42"/>
        <v>125.28</v>
      </c>
      <c r="AX39" s="211">
        <f t="shared" si="42"/>
        <v>2</v>
      </c>
      <c r="AY39" s="211">
        <f t="shared" si="42"/>
        <v>0</v>
      </c>
      <c r="AZ39" s="211">
        <f t="shared" si="42"/>
        <v>0</v>
      </c>
      <c r="BA39" s="211">
        <f t="shared" si="42"/>
        <v>0</v>
      </c>
      <c r="BB39" s="211">
        <f t="shared" si="42"/>
        <v>3</v>
      </c>
      <c r="BC39" s="211">
        <f t="shared" si="42"/>
        <v>2</v>
      </c>
      <c r="BD39" s="211">
        <f t="shared" si="42"/>
        <v>13026.88</v>
      </c>
      <c r="BE39" s="211">
        <f t="shared" si="42"/>
        <v>32095.42</v>
      </c>
      <c r="BF39" s="202"/>
      <c r="BG39" s="202"/>
      <c r="BH39" s="202"/>
      <c r="BI39" s="204"/>
      <c r="BJ39" s="202"/>
    </row>
    <row r="40" spans="1:62" s="192" customFormat="1" ht="25.15" customHeight="1">
      <c r="A40" s="202">
        <v>771.25</v>
      </c>
      <c r="B40" s="203">
        <f t="shared" si="3"/>
        <v>115.69</v>
      </c>
      <c r="C40" s="203">
        <f t="shared" si="4"/>
        <v>7.71</v>
      </c>
      <c r="D40" s="203">
        <f t="shared" si="5"/>
        <v>15.43</v>
      </c>
      <c r="E40" s="203">
        <f t="shared" si="6"/>
        <v>23.14</v>
      </c>
      <c r="F40" s="202">
        <v>2264.7600000000002</v>
      </c>
      <c r="G40" s="202">
        <v>92.81</v>
      </c>
      <c r="H40" s="202">
        <f t="shared" si="7"/>
        <v>610.54999999999995</v>
      </c>
      <c r="I40" s="202">
        <v>366.53</v>
      </c>
      <c r="J40" s="202">
        <v>229.02</v>
      </c>
      <c r="K40" s="202">
        <v>15</v>
      </c>
      <c r="L40" s="202"/>
      <c r="M40" s="202"/>
      <c r="N40" s="202"/>
      <c r="O40" s="202"/>
      <c r="P40" s="202"/>
      <c r="Q40" s="202"/>
      <c r="R40" s="202"/>
      <c r="S40" s="202"/>
      <c r="T40" s="203">
        <f t="shared" si="34"/>
        <v>329.53</v>
      </c>
      <c r="U40" s="203">
        <f t="shared" si="35"/>
        <v>21.97</v>
      </c>
      <c r="V40" s="203">
        <f t="shared" si="36"/>
        <v>65.91</v>
      </c>
      <c r="W40" s="202">
        <f t="shared" si="0"/>
        <v>2196.87</v>
      </c>
      <c r="X40" s="203">
        <f t="shared" si="1"/>
        <v>3547.5</v>
      </c>
      <c r="Y40" s="203">
        <f t="shared" si="2"/>
        <v>115.69</v>
      </c>
      <c r="Z40" s="203">
        <f t="shared" si="11"/>
        <v>7.71</v>
      </c>
      <c r="AA40" s="203">
        <f t="shared" si="12"/>
        <v>15.43</v>
      </c>
      <c r="AB40" s="203">
        <f t="shared" si="13"/>
        <v>23.14</v>
      </c>
      <c r="AC40" s="203">
        <f t="shared" si="14"/>
        <v>77.13</v>
      </c>
      <c r="AD40" s="203">
        <f t="shared" si="15"/>
        <v>23.14</v>
      </c>
      <c r="AE40" s="203">
        <f t="shared" si="16"/>
        <v>7.71</v>
      </c>
      <c r="AF40" s="203">
        <f t="shared" si="37"/>
        <v>329.53</v>
      </c>
      <c r="AG40" s="203">
        <f t="shared" si="38"/>
        <v>21.97</v>
      </c>
      <c r="AH40" s="203">
        <f t="shared" si="39"/>
        <v>65.91</v>
      </c>
      <c r="AI40" s="203">
        <f t="shared" si="40"/>
        <v>219.69</v>
      </c>
      <c r="AJ40" s="203">
        <f t="shared" si="41"/>
        <v>21.97</v>
      </c>
      <c r="AK40" s="202"/>
      <c r="AL40" s="202"/>
      <c r="AM40" s="202"/>
      <c r="AN40" s="202"/>
      <c r="AO40" s="202"/>
      <c r="AP40" s="202">
        <v>17.38</v>
      </c>
      <c r="AQ40" s="202">
        <v>17.3</v>
      </c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3">
        <f t="shared" si="22"/>
        <v>963.7</v>
      </c>
      <c r="BE40" s="203">
        <f t="shared" si="23"/>
        <v>2583.8000000000002</v>
      </c>
      <c r="BF40" s="202" t="s">
        <v>245</v>
      </c>
      <c r="BG40" s="202" t="s">
        <v>328</v>
      </c>
      <c r="BH40" s="202"/>
      <c r="BI40" s="204" t="s">
        <v>400</v>
      </c>
      <c r="BJ40" s="202" t="s">
        <v>423</v>
      </c>
    </row>
    <row r="41" spans="1:62" s="192" customFormat="1" ht="25.15" customHeight="1">
      <c r="A41" s="202">
        <v>270.98</v>
      </c>
      <c r="B41" s="203">
        <f t="shared" si="3"/>
        <v>40.65</v>
      </c>
      <c r="C41" s="203">
        <f t="shared" si="4"/>
        <v>2.71</v>
      </c>
      <c r="D41" s="203">
        <f t="shared" si="5"/>
        <v>5.42</v>
      </c>
      <c r="E41" s="203">
        <f t="shared" si="6"/>
        <v>8.1300000000000008</v>
      </c>
      <c r="F41" s="202">
        <v>1165.4000000000001</v>
      </c>
      <c r="G41" s="202">
        <v>4.28</v>
      </c>
      <c r="H41" s="202">
        <f t="shared" si="7"/>
        <v>213.25</v>
      </c>
      <c r="I41" s="202">
        <v>131.43</v>
      </c>
      <c r="J41" s="202">
        <v>73.819999999999993</v>
      </c>
      <c r="K41" s="202">
        <v>8</v>
      </c>
      <c r="L41" s="202"/>
      <c r="M41" s="202"/>
      <c r="N41" s="202"/>
      <c r="O41" s="202"/>
      <c r="P41" s="202"/>
      <c r="Q41" s="202"/>
      <c r="R41" s="202"/>
      <c r="S41" s="202"/>
      <c r="T41" s="203">
        <f t="shared" si="34"/>
        <v>166.79</v>
      </c>
      <c r="U41" s="203">
        <f t="shared" si="35"/>
        <v>11.12</v>
      </c>
      <c r="V41" s="203">
        <f t="shared" si="36"/>
        <v>33.36</v>
      </c>
      <c r="W41" s="202">
        <f t="shared" si="0"/>
        <v>1111.95</v>
      </c>
      <c r="X41" s="203">
        <f t="shared" si="1"/>
        <v>1651.11</v>
      </c>
      <c r="Y41" s="203">
        <f t="shared" si="2"/>
        <v>40.65</v>
      </c>
      <c r="Z41" s="203">
        <f t="shared" si="11"/>
        <v>2.71</v>
      </c>
      <c r="AA41" s="203">
        <f t="shared" si="12"/>
        <v>5.42</v>
      </c>
      <c r="AB41" s="203">
        <f t="shared" si="13"/>
        <v>8.1300000000000008</v>
      </c>
      <c r="AC41" s="203">
        <f t="shared" si="14"/>
        <v>27.1</v>
      </c>
      <c r="AD41" s="203">
        <f t="shared" si="15"/>
        <v>8.1300000000000008</v>
      </c>
      <c r="AE41" s="203">
        <f t="shared" si="16"/>
        <v>2.71</v>
      </c>
      <c r="AF41" s="203">
        <f t="shared" si="37"/>
        <v>166.79</v>
      </c>
      <c r="AG41" s="203">
        <f t="shared" si="38"/>
        <v>11.12</v>
      </c>
      <c r="AH41" s="203">
        <f t="shared" si="39"/>
        <v>33.36</v>
      </c>
      <c r="AI41" s="203">
        <f t="shared" si="40"/>
        <v>111.2</v>
      </c>
      <c r="AJ41" s="203">
        <f t="shared" si="41"/>
        <v>11.12</v>
      </c>
      <c r="AK41" s="202"/>
      <c r="AL41" s="202"/>
      <c r="AM41" s="202"/>
      <c r="AN41" s="202"/>
      <c r="AO41" s="202"/>
      <c r="AP41" s="202"/>
      <c r="AQ41" s="202">
        <v>8.15</v>
      </c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3">
        <f t="shared" si="22"/>
        <v>436.59</v>
      </c>
      <c r="BE41" s="203">
        <f t="shared" si="23"/>
        <v>1214.52</v>
      </c>
      <c r="BF41" s="202" t="s">
        <v>266</v>
      </c>
      <c r="BG41" s="202" t="s">
        <v>326</v>
      </c>
      <c r="BH41" s="202"/>
      <c r="BI41" s="204" t="s">
        <v>401</v>
      </c>
      <c r="BJ41" s="202" t="s">
        <v>423</v>
      </c>
    </row>
    <row r="42" spans="1:62" s="192" customFormat="1" ht="25.15" customHeight="1">
      <c r="A42" s="202">
        <v>927.77</v>
      </c>
      <c r="B42" s="203">
        <f t="shared" si="3"/>
        <v>139.16999999999999</v>
      </c>
      <c r="C42" s="203">
        <f t="shared" si="4"/>
        <v>9.2799999999999994</v>
      </c>
      <c r="D42" s="203">
        <f t="shared" si="5"/>
        <v>18.559999999999999</v>
      </c>
      <c r="E42" s="203">
        <f t="shared" si="6"/>
        <v>27.83</v>
      </c>
      <c r="F42" s="202">
        <v>2704.7</v>
      </c>
      <c r="G42" s="202">
        <v>107.96</v>
      </c>
      <c r="H42" s="202">
        <f t="shared" si="7"/>
        <v>727.42</v>
      </c>
      <c r="I42" s="202">
        <v>426.59</v>
      </c>
      <c r="J42" s="202">
        <v>285.83</v>
      </c>
      <c r="K42" s="202">
        <v>15</v>
      </c>
      <c r="L42" s="202"/>
      <c r="M42" s="202"/>
      <c r="N42" s="202"/>
      <c r="O42" s="202"/>
      <c r="P42" s="202"/>
      <c r="Q42" s="202"/>
      <c r="R42" s="202"/>
      <c r="S42" s="202"/>
      <c r="T42" s="203">
        <f t="shared" si="34"/>
        <v>391.85</v>
      </c>
      <c r="U42" s="203">
        <f t="shared" si="35"/>
        <v>26.12</v>
      </c>
      <c r="V42" s="203">
        <f t="shared" si="36"/>
        <v>78.37</v>
      </c>
      <c r="W42" s="202">
        <f t="shared" si="0"/>
        <v>2612.31</v>
      </c>
      <c r="X42" s="203">
        <f t="shared" si="1"/>
        <v>4231.26</v>
      </c>
      <c r="Y42" s="203">
        <f t="shared" si="2"/>
        <v>139.16999999999999</v>
      </c>
      <c r="Z42" s="203">
        <f t="shared" si="11"/>
        <v>9.2799999999999994</v>
      </c>
      <c r="AA42" s="203">
        <f t="shared" si="12"/>
        <v>18.559999999999999</v>
      </c>
      <c r="AB42" s="203">
        <f t="shared" si="13"/>
        <v>27.83</v>
      </c>
      <c r="AC42" s="203">
        <f t="shared" si="14"/>
        <v>92.78</v>
      </c>
      <c r="AD42" s="203">
        <f t="shared" si="15"/>
        <v>27.83</v>
      </c>
      <c r="AE42" s="203">
        <f t="shared" si="16"/>
        <v>9.2799999999999994</v>
      </c>
      <c r="AF42" s="203">
        <f t="shared" si="37"/>
        <v>391.85</v>
      </c>
      <c r="AG42" s="203">
        <f t="shared" si="38"/>
        <v>26.12</v>
      </c>
      <c r="AH42" s="203">
        <f t="shared" si="39"/>
        <v>78.37</v>
      </c>
      <c r="AI42" s="203">
        <f t="shared" si="40"/>
        <v>261.23</v>
      </c>
      <c r="AJ42" s="203">
        <f t="shared" si="41"/>
        <v>26.12</v>
      </c>
      <c r="AK42" s="202"/>
      <c r="AL42" s="202"/>
      <c r="AM42" s="202"/>
      <c r="AN42" s="202"/>
      <c r="AO42" s="202"/>
      <c r="AP42" s="202">
        <v>23.27</v>
      </c>
      <c r="AQ42" s="202">
        <v>21.6</v>
      </c>
      <c r="AR42" s="202"/>
      <c r="AS42" s="202"/>
      <c r="AT42" s="202"/>
      <c r="AU42" s="202"/>
      <c r="AV42" s="202"/>
      <c r="AW42" s="202">
        <v>42.81</v>
      </c>
      <c r="AX42" s="202"/>
      <c r="AY42" s="202">
        <v>45.4</v>
      </c>
      <c r="AZ42" s="202"/>
      <c r="BA42" s="202"/>
      <c r="BB42" s="202"/>
      <c r="BC42" s="202"/>
      <c r="BD42" s="203">
        <f t="shared" si="22"/>
        <v>1241.5</v>
      </c>
      <c r="BE42" s="203">
        <f t="shared" si="23"/>
        <v>2989.76</v>
      </c>
      <c r="BF42" s="202" t="s">
        <v>267</v>
      </c>
      <c r="BG42" s="202" t="s">
        <v>326</v>
      </c>
      <c r="BH42" s="202"/>
      <c r="BI42" s="204" t="s">
        <v>402</v>
      </c>
      <c r="BJ42" s="202" t="s">
        <v>169</v>
      </c>
    </row>
    <row r="43" spans="1:62" s="208" customFormat="1" ht="25.15" customHeight="1">
      <c r="A43" s="205">
        <v>1141.8900000000001</v>
      </c>
      <c r="B43" s="206">
        <f t="shared" si="3"/>
        <v>171.28</v>
      </c>
      <c r="C43" s="206">
        <f t="shared" si="4"/>
        <v>11.42</v>
      </c>
      <c r="D43" s="206">
        <f t="shared" si="5"/>
        <v>22.84</v>
      </c>
      <c r="E43" s="206">
        <f t="shared" si="6"/>
        <v>34.26</v>
      </c>
      <c r="F43" s="205">
        <v>2957.54</v>
      </c>
      <c r="G43" s="205">
        <v>141.09</v>
      </c>
      <c r="H43" s="205">
        <f t="shared" si="7"/>
        <v>892.75</v>
      </c>
      <c r="I43" s="205">
        <v>546.17999999999995</v>
      </c>
      <c r="J43" s="205">
        <v>331.57</v>
      </c>
      <c r="K43" s="205">
        <v>15</v>
      </c>
      <c r="L43" s="205"/>
      <c r="M43" s="205"/>
      <c r="N43" s="205"/>
      <c r="O43" s="205"/>
      <c r="P43" s="205"/>
      <c r="Q43" s="205"/>
      <c r="R43" s="205"/>
      <c r="S43" s="205"/>
      <c r="T43" s="206">
        <f t="shared" si="34"/>
        <v>420</v>
      </c>
      <c r="U43" s="206">
        <f t="shared" si="35"/>
        <v>28</v>
      </c>
      <c r="V43" s="206">
        <f t="shared" si="36"/>
        <v>84</v>
      </c>
      <c r="W43" s="205">
        <f t="shared" si="0"/>
        <v>2849.49</v>
      </c>
      <c r="X43" s="206">
        <f t="shared" si="1"/>
        <v>4763.18</v>
      </c>
      <c r="Y43" s="206">
        <f t="shared" si="2"/>
        <v>171.28</v>
      </c>
      <c r="Z43" s="206">
        <f t="shared" si="11"/>
        <v>11.42</v>
      </c>
      <c r="AA43" s="206">
        <f t="shared" si="12"/>
        <v>22.84</v>
      </c>
      <c r="AB43" s="206">
        <f t="shared" si="13"/>
        <v>34.26</v>
      </c>
      <c r="AC43" s="206">
        <f t="shared" si="14"/>
        <v>114.19</v>
      </c>
      <c r="AD43" s="206">
        <f t="shared" si="15"/>
        <v>34.26</v>
      </c>
      <c r="AE43" s="206">
        <f t="shared" si="16"/>
        <v>11.42</v>
      </c>
      <c r="AF43" s="206">
        <f t="shared" si="37"/>
        <v>420</v>
      </c>
      <c r="AG43" s="206">
        <f t="shared" si="38"/>
        <v>28</v>
      </c>
      <c r="AH43" s="206">
        <f t="shared" si="39"/>
        <v>84</v>
      </c>
      <c r="AI43" s="206">
        <f t="shared" si="40"/>
        <v>280</v>
      </c>
      <c r="AJ43" s="206">
        <f t="shared" si="41"/>
        <v>28</v>
      </c>
      <c r="AK43" s="205"/>
      <c r="AL43" s="205"/>
      <c r="AM43" s="205"/>
      <c r="AN43" s="205"/>
      <c r="AO43" s="205"/>
      <c r="AP43" s="205">
        <v>87.1</v>
      </c>
      <c r="AQ43" s="205">
        <v>24.6</v>
      </c>
      <c r="AR43" s="205"/>
      <c r="AS43" s="205"/>
      <c r="AT43" s="205"/>
      <c r="AU43" s="205"/>
      <c r="AV43" s="205"/>
      <c r="AW43" s="205">
        <v>52.91</v>
      </c>
      <c r="AX43" s="205"/>
      <c r="AY43" s="205"/>
      <c r="AZ43" s="205"/>
      <c r="BA43" s="205"/>
      <c r="BB43" s="205"/>
      <c r="BC43" s="205"/>
      <c r="BD43" s="206">
        <f t="shared" si="22"/>
        <v>1404.28</v>
      </c>
      <c r="BE43" s="206">
        <f t="shared" si="23"/>
        <v>3358.9</v>
      </c>
      <c r="BF43" s="205" t="s">
        <v>268</v>
      </c>
      <c r="BG43" s="205" t="s">
        <v>329</v>
      </c>
      <c r="BH43" s="205"/>
      <c r="BI43" s="207" t="s">
        <v>403</v>
      </c>
      <c r="BJ43" s="205" t="s">
        <v>424</v>
      </c>
    </row>
    <row r="44" spans="1:62" s="192" customFormat="1" ht="25.15" customHeight="1">
      <c r="A44" s="202">
        <v>528.03</v>
      </c>
      <c r="B44" s="203">
        <f t="shared" si="3"/>
        <v>79.2</v>
      </c>
      <c r="C44" s="203">
        <f t="shared" si="4"/>
        <v>5.28</v>
      </c>
      <c r="D44" s="203">
        <f t="shared" si="5"/>
        <v>10.56</v>
      </c>
      <c r="E44" s="203">
        <f t="shared" si="6"/>
        <v>15.84</v>
      </c>
      <c r="F44" s="202">
        <v>1690.26</v>
      </c>
      <c r="G44" s="202">
        <v>71.55</v>
      </c>
      <c r="H44" s="202">
        <f t="shared" si="7"/>
        <v>422.73</v>
      </c>
      <c r="I44" s="202">
        <v>259.13</v>
      </c>
      <c r="J44" s="202">
        <v>148.6</v>
      </c>
      <c r="K44" s="202">
        <v>15</v>
      </c>
      <c r="L44" s="202"/>
      <c r="M44" s="202"/>
      <c r="N44" s="202"/>
      <c r="O44" s="202"/>
      <c r="P44" s="202"/>
      <c r="Q44" s="202"/>
      <c r="R44" s="202"/>
      <c r="S44" s="202"/>
      <c r="T44" s="203">
        <f t="shared" si="34"/>
        <v>248.48</v>
      </c>
      <c r="U44" s="203">
        <f t="shared" si="35"/>
        <v>16.57</v>
      </c>
      <c r="V44" s="203">
        <f t="shared" si="36"/>
        <v>49.7</v>
      </c>
      <c r="W44" s="202">
        <f t="shared" si="0"/>
        <v>1656.51</v>
      </c>
      <c r="X44" s="203">
        <f t="shared" si="1"/>
        <v>2610.17</v>
      </c>
      <c r="Y44" s="203">
        <f t="shared" si="2"/>
        <v>79.2</v>
      </c>
      <c r="Z44" s="203">
        <f t="shared" si="11"/>
        <v>5.28</v>
      </c>
      <c r="AA44" s="203">
        <f t="shared" si="12"/>
        <v>10.56</v>
      </c>
      <c r="AB44" s="203">
        <f t="shared" si="13"/>
        <v>15.84</v>
      </c>
      <c r="AC44" s="203">
        <f t="shared" si="14"/>
        <v>52.8</v>
      </c>
      <c r="AD44" s="203">
        <f t="shared" si="15"/>
        <v>15.84</v>
      </c>
      <c r="AE44" s="203">
        <f t="shared" si="16"/>
        <v>5.28</v>
      </c>
      <c r="AF44" s="203">
        <f t="shared" si="37"/>
        <v>248.48</v>
      </c>
      <c r="AG44" s="203">
        <f t="shared" si="38"/>
        <v>16.57</v>
      </c>
      <c r="AH44" s="203">
        <f t="shared" si="39"/>
        <v>49.7</v>
      </c>
      <c r="AI44" s="203">
        <f t="shared" si="40"/>
        <v>165.65</v>
      </c>
      <c r="AJ44" s="203">
        <f t="shared" si="41"/>
        <v>16.57</v>
      </c>
      <c r="AK44" s="202">
        <v>12.54</v>
      </c>
      <c r="AL44" s="202"/>
      <c r="AM44" s="202"/>
      <c r="AN44" s="202"/>
      <c r="AO44" s="202"/>
      <c r="AP44" s="202">
        <v>8.6</v>
      </c>
      <c r="AQ44" s="202">
        <v>13.5</v>
      </c>
      <c r="AR44" s="202"/>
      <c r="AS44" s="202"/>
      <c r="AT44" s="202"/>
      <c r="AU44" s="202"/>
      <c r="AV44" s="202"/>
      <c r="AW44" s="202"/>
      <c r="AX44" s="202"/>
      <c r="AY44" s="202"/>
      <c r="AZ44" s="202"/>
      <c r="BA44" s="202"/>
      <c r="BB44" s="202"/>
      <c r="BC44" s="202"/>
      <c r="BD44" s="203">
        <f t="shared" si="22"/>
        <v>716.41</v>
      </c>
      <c r="BE44" s="203">
        <f t="shared" si="23"/>
        <v>1893.76</v>
      </c>
      <c r="BF44" s="202" t="s">
        <v>269</v>
      </c>
      <c r="BG44" s="202" t="s">
        <v>330</v>
      </c>
      <c r="BH44" s="202"/>
      <c r="BI44" s="204" t="s">
        <v>404</v>
      </c>
      <c r="BJ44" s="202" t="s">
        <v>424</v>
      </c>
    </row>
    <row r="45" spans="1:62" s="192" customFormat="1" ht="25.15" customHeight="1">
      <c r="A45" s="202">
        <v>497.13</v>
      </c>
      <c r="B45" s="203">
        <f t="shared" si="3"/>
        <v>74.569999999999993</v>
      </c>
      <c r="C45" s="203">
        <f t="shared" si="4"/>
        <v>4.97</v>
      </c>
      <c r="D45" s="203">
        <f t="shared" si="5"/>
        <v>9.94</v>
      </c>
      <c r="E45" s="203">
        <f t="shared" si="6"/>
        <v>14.91</v>
      </c>
      <c r="F45" s="202">
        <v>1687.64</v>
      </c>
      <c r="G45" s="202">
        <v>67.88</v>
      </c>
      <c r="H45" s="202">
        <f t="shared" si="7"/>
        <v>434.87</v>
      </c>
      <c r="I45" s="202">
        <v>234.41</v>
      </c>
      <c r="J45" s="202">
        <v>185.46</v>
      </c>
      <c r="K45" s="202">
        <v>15</v>
      </c>
      <c r="L45" s="202"/>
      <c r="M45" s="202"/>
      <c r="N45" s="202"/>
      <c r="O45" s="202"/>
      <c r="P45" s="202"/>
      <c r="Q45" s="202"/>
      <c r="R45" s="202"/>
      <c r="S45" s="202"/>
      <c r="T45" s="203">
        <f t="shared" si="34"/>
        <v>253.99</v>
      </c>
      <c r="U45" s="203">
        <f t="shared" si="35"/>
        <v>16.93</v>
      </c>
      <c r="V45" s="203">
        <f t="shared" si="36"/>
        <v>50.8</v>
      </c>
      <c r="W45" s="202">
        <f t="shared" si="0"/>
        <v>1693.26</v>
      </c>
      <c r="X45" s="203">
        <f t="shared" si="1"/>
        <v>2616.5</v>
      </c>
      <c r="Y45" s="203">
        <f t="shared" si="2"/>
        <v>74.569999999999993</v>
      </c>
      <c r="Z45" s="203">
        <f t="shared" si="11"/>
        <v>4.97</v>
      </c>
      <c r="AA45" s="203">
        <f t="shared" si="12"/>
        <v>9.94</v>
      </c>
      <c r="AB45" s="203">
        <f t="shared" si="13"/>
        <v>14.91</v>
      </c>
      <c r="AC45" s="203">
        <f t="shared" si="14"/>
        <v>49.71</v>
      </c>
      <c r="AD45" s="203">
        <f t="shared" si="15"/>
        <v>14.91</v>
      </c>
      <c r="AE45" s="203">
        <f t="shared" si="16"/>
        <v>4.97</v>
      </c>
      <c r="AF45" s="203">
        <f t="shared" si="37"/>
        <v>253.99</v>
      </c>
      <c r="AG45" s="203">
        <f t="shared" si="38"/>
        <v>16.93</v>
      </c>
      <c r="AH45" s="203">
        <f t="shared" si="39"/>
        <v>50.8</v>
      </c>
      <c r="AI45" s="203">
        <f t="shared" si="40"/>
        <v>169.33</v>
      </c>
      <c r="AJ45" s="203">
        <f t="shared" si="41"/>
        <v>16.93</v>
      </c>
      <c r="AK45" s="202"/>
      <c r="AL45" s="202"/>
      <c r="AM45" s="202"/>
      <c r="AN45" s="202"/>
      <c r="AO45" s="202"/>
      <c r="AP45" s="202">
        <v>8.8000000000000007</v>
      </c>
      <c r="AQ45" s="202">
        <v>13.6</v>
      </c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3">
        <f t="shared" si="22"/>
        <v>704.36</v>
      </c>
      <c r="BE45" s="203">
        <f t="shared" si="23"/>
        <v>1912.14</v>
      </c>
      <c r="BF45" s="202" t="s">
        <v>246</v>
      </c>
      <c r="BG45" s="202" t="s">
        <v>329</v>
      </c>
      <c r="BH45" s="202"/>
      <c r="BI45" s="204" t="s">
        <v>405</v>
      </c>
      <c r="BJ45" s="202" t="s">
        <v>424</v>
      </c>
    </row>
    <row r="46" spans="1:62" s="192" customFormat="1" ht="25.15" customHeight="1">
      <c r="A46" s="202">
        <v>454.88</v>
      </c>
      <c r="B46" s="203">
        <f t="shared" si="3"/>
        <v>68.23</v>
      </c>
      <c r="C46" s="203">
        <f t="shared" si="4"/>
        <v>4.55</v>
      </c>
      <c r="D46" s="203">
        <f t="shared" si="5"/>
        <v>9.1</v>
      </c>
      <c r="E46" s="203">
        <f t="shared" si="6"/>
        <v>13.65</v>
      </c>
      <c r="F46" s="202">
        <v>1557.85</v>
      </c>
      <c r="G46" s="202">
        <v>54.98</v>
      </c>
      <c r="H46" s="202">
        <f t="shared" si="7"/>
        <v>366.25</v>
      </c>
      <c r="I46" s="202">
        <v>225.37</v>
      </c>
      <c r="J46" s="202">
        <v>125.88</v>
      </c>
      <c r="K46" s="202">
        <v>15</v>
      </c>
      <c r="L46" s="202"/>
      <c r="M46" s="202"/>
      <c r="N46" s="202"/>
      <c r="O46" s="202"/>
      <c r="P46" s="202"/>
      <c r="Q46" s="202"/>
      <c r="R46" s="202"/>
      <c r="S46" s="202"/>
      <c r="T46" s="203">
        <f t="shared" si="34"/>
        <v>228.63</v>
      </c>
      <c r="U46" s="203">
        <f t="shared" si="35"/>
        <v>15.24</v>
      </c>
      <c r="V46" s="203">
        <f t="shared" si="36"/>
        <v>45.73</v>
      </c>
      <c r="W46" s="202">
        <f t="shared" si="0"/>
        <v>1524.2</v>
      </c>
      <c r="X46" s="203">
        <f t="shared" si="1"/>
        <v>2364.21</v>
      </c>
      <c r="Y46" s="203">
        <f t="shared" si="2"/>
        <v>68.23</v>
      </c>
      <c r="Z46" s="203">
        <f t="shared" si="11"/>
        <v>4.55</v>
      </c>
      <c r="AA46" s="203">
        <f t="shared" si="12"/>
        <v>9.1</v>
      </c>
      <c r="AB46" s="203">
        <f t="shared" si="13"/>
        <v>13.65</v>
      </c>
      <c r="AC46" s="203">
        <f t="shared" si="14"/>
        <v>45.49</v>
      </c>
      <c r="AD46" s="203">
        <f t="shared" si="15"/>
        <v>13.65</v>
      </c>
      <c r="AE46" s="203">
        <f t="shared" si="16"/>
        <v>4.55</v>
      </c>
      <c r="AF46" s="203">
        <f t="shared" si="37"/>
        <v>228.63</v>
      </c>
      <c r="AG46" s="203">
        <f t="shared" si="38"/>
        <v>15.24</v>
      </c>
      <c r="AH46" s="203">
        <f t="shared" si="39"/>
        <v>45.73</v>
      </c>
      <c r="AI46" s="203">
        <f t="shared" si="40"/>
        <v>152.41999999999999</v>
      </c>
      <c r="AJ46" s="203">
        <f t="shared" si="41"/>
        <v>15.24</v>
      </c>
      <c r="AK46" s="202"/>
      <c r="AL46" s="202"/>
      <c r="AM46" s="202"/>
      <c r="AN46" s="202"/>
      <c r="AO46" s="202"/>
      <c r="AP46" s="202">
        <v>6.3</v>
      </c>
      <c r="AQ46" s="202">
        <v>12.2</v>
      </c>
      <c r="AR46" s="202"/>
      <c r="AS46" s="202"/>
      <c r="AT46" s="202"/>
      <c r="AU46" s="202"/>
      <c r="AV46" s="202"/>
      <c r="AW46" s="202">
        <v>21.08</v>
      </c>
      <c r="AX46" s="202"/>
      <c r="AY46" s="202"/>
      <c r="AZ46" s="202"/>
      <c r="BA46" s="202"/>
      <c r="BB46" s="202"/>
      <c r="BC46" s="202"/>
      <c r="BD46" s="203">
        <f t="shared" si="22"/>
        <v>656.06</v>
      </c>
      <c r="BE46" s="203">
        <f t="shared" si="23"/>
        <v>1708.15</v>
      </c>
      <c r="BF46" s="202" t="s">
        <v>270</v>
      </c>
      <c r="BG46" s="202" t="s">
        <v>329</v>
      </c>
      <c r="BH46" s="202"/>
      <c r="BI46" s="204" t="s">
        <v>406</v>
      </c>
      <c r="BJ46" s="202" t="s">
        <v>424</v>
      </c>
    </row>
    <row r="47" spans="1:62" s="192" customFormat="1" ht="25.15" customHeight="1">
      <c r="A47" s="202">
        <v>586.92999999999995</v>
      </c>
      <c r="B47" s="203">
        <f t="shared" si="3"/>
        <v>88.04</v>
      </c>
      <c r="C47" s="203">
        <f t="shared" si="4"/>
        <v>5.87</v>
      </c>
      <c r="D47" s="203">
        <f t="shared" si="5"/>
        <v>11.74</v>
      </c>
      <c r="E47" s="203">
        <f t="shared" si="6"/>
        <v>17.61</v>
      </c>
      <c r="F47" s="202">
        <v>1834.92</v>
      </c>
      <c r="G47" s="202">
        <v>80.64</v>
      </c>
      <c r="H47" s="202">
        <f t="shared" si="7"/>
        <v>468.22</v>
      </c>
      <c r="I47" s="202">
        <v>357.18</v>
      </c>
      <c r="J47" s="202">
        <v>96.04</v>
      </c>
      <c r="K47" s="202">
        <v>15</v>
      </c>
      <c r="L47" s="202"/>
      <c r="M47" s="202"/>
      <c r="N47" s="202"/>
      <c r="O47" s="202"/>
      <c r="P47" s="202"/>
      <c r="Q47" s="202"/>
      <c r="R47" s="202"/>
      <c r="S47" s="202"/>
      <c r="T47" s="203">
        <f t="shared" si="34"/>
        <v>269.52999999999997</v>
      </c>
      <c r="U47" s="203">
        <f t="shared" si="35"/>
        <v>17.97</v>
      </c>
      <c r="V47" s="203">
        <f t="shared" si="36"/>
        <v>53.91</v>
      </c>
      <c r="W47" s="202">
        <f t="shared" si="0"/>
        <v>1796.85</v>
      </c>
      <c r="X47" s="203">
        <f t="shared" si="1"/>
        <v>2848.45</v>
      </c>
      <c r="Y47" s="203">
        <f t="shared" si="2"/>
        <v>88.04</v>
      </c>
      <c r="Z47" s="203">
        <f t="shared" si="11"/>
        <v>5.87</v>
      </c>
      <c r="AA47" s="203">
        <f t="shared" si="12"/>
        <v>11.74</v>
      </c>
      <c r="AB47" s="203">
        <f t="shared" si="13"/>
        <v>17.61</v>
      </c>
      <c r="AC47" s="203">
        <f t="shared" si="14"/>
        <v>58.69</v>
      </c>
      <c r="AD47" s="203">
        <f t="shared" si="15"/>
        <v>17.61</v>
      </c>
      <c r="AE47" s="203">
        <f t="shared" si="16"/>
        <v>5.87</v>
      </c>
      <c r="AF47" s="203">
        <f t="shared" si="37"/>
        <v>269.52999999999997</v>
      </c>
      <c r="AG47" s="203">
        <f t="shared" si="38"/>
        <v>17.97</v>
      </c>
      <c r="AH47" s="203">
        <f t="shared" si="39"/>
        <v>53.91</v>
      </c>
      <c r="AI47" s="203">
        <f t="shared" si="40"/>
        <v>179.69</v>
      </c>
      <c r="AJ47" s="203">
        <f t="shared" si="41"/>
        <v>17.97</v>
      </c>
      <c r="AK47" s="202"/>
      <c r="AL47" s="202"/>
      <c r="AM47" s="202"/>
      <c r="AN47" s="202"/>
      <c r="AO47" s="202"/>
      <c r="AP47" s="202">
        <v>10.9</v>
      </c>
      <c r="AQ47" s="202">
        <v>14.8</v>
      </c>
      <c r="AR47" s="202"/>
      <c r="AS47" s="202"/>
      <c r="AT47" s="202"/>
      <c r="AU47" s="202"/>
      <c r="AV47" s="202"/>
      <c r="AW47" s="202"/>
      <c r="AX47" s="202"/>
      <c r="AY47" s="202"/>
      <c r="AZ47" s="202"/>
      <c r="BA47" s="202"/>
      <c r="BB47" s="202"/>
      <c r="BC47" s="202"/>
      <c r="BD47" s="203">
        <f t="shared" si="22"/>
        <v>770.2</v>
      </c>
      <c r="BE47" s="203">
        <f t="shared" si="23"/>
        <v>2078.25</v>
      </c>
      <c r="BF47" s="202" t="s">
        <v>271</v>
      </c>
      <c r="BG47" s="202" t="s">
        <v>329</v>
      </c>
      <c r="BH47" s="202"/>
      <c r="BI47" s="204" t="s">
        <v>407</v>
      </c>
      <c r="BJ47" s="202" t="s">
        <v>424</v>
      </c>
    </row>
    <row r="48" spans="1:62" s="192" customFormat="1" ht="25.15" customHeight="1">
      <c r="A48" s="202">
        <v>449.08</v>
      </c>
      <c r="B48" s="203">
        <f t="shared" si="3"/>
        <v>67.36</v>
      </c>
      <c r="C48" s="203">
        <f t="shared" si="4"/>
        <v>4.49</v>
      </c>
      <c r="D48" s="203">
        <f t="shared" si="5"/>
        <v>8.98</v>
      </c>
      <c r="E48" s="203">
        <f t="shared" si="6"/>
        <v>13.47</v>
      </c>
      <c r="F48" s="202">
        <v>1550.91</v>
      </c>
      <c r="G48" s="202">
        <v>55.39</v>
      </c>
      <c r="H48" s="202">
        <f t="shared" si="7"/>
        <v>355.77</v>
      </c>
      <c r="I48" s="202">
        <v>277.33999999999997</v>
      </c>
      <c r="J48" s="202">
        <v>63.43</v>
      </c>
      <c r="K48" s="202">
        <v>15</v>
      </c>
      <c r="L48" s="202"/>
      <c r="M48" s="202"/>
      <c r="N48" s="202"/>
      <c r="O48" s="202"/>
      <c r="P48" s="202"/>
      <c r="Q48" s="202"/>
      <c r="R48" s="202"/>
      <c r="S48" s="202"/>
      <c r="T48" s="203">
        <f t="shared" si="34"/>
        <v>226.95</v>
      </c>
      <c r="U48" s="203">
        <f t="shared" si="35"/>
        <v>15.13</v>
      </c>
      <c r="V48" s="203">
        <f t="shared" si="36"/>
        <v>45.39</v>
      </c>
      <c r="W48" s="202">
        <f t="shared" si="0"/>
        <v>1512.99</v>
      </c>
      <c r="X48" s="203">
        <f t="shared" si="1"/>
        <v>2343.84</v>
      </c>
      <c r="Y48" s="203">
        <f t="shared" si="2"/>
        <v>67.36</v>
      </c>
      <c r="Z48" s="203">
        <f t="shared" si="11"/>
        <v>4.49</v>
      </c>
      <c r="AA48" s="203">
        <f t="shared" si="12"/>
        <v>8.98</v>
      </c>
      <c r="AB48" s="203">
        <f t="shared" si="13"/>
        <v>13.47</v>
      </c>
      <c r="AC48" s="203">
        <f t="shared" si="14"/>
        <v>44.91</v>
      </c>
      <c r="AD48" s="203">
        <f t="shared" si="15"/>
        <v>13.47</v>
      </c>
      <c r="AE48" s="203">
        <f t="shared" si="16"/>
        <v>4.49</v>
      </c>
      <c r="AF48" s="203">
        <f t="shared" si="37"/>
        <v>226.95</v>
      </c>
      <c r="AG48" s="203">
        <f t="shared" si="38"/>
        <v>15.13</v>
      </c>
      <c r="AH48" s="203">
        <f t="shared" si="39"/>
        <v>45.39</v>
      </c>
      <c r="AI48" s="203">
        <f t="shared" si="40"/>
        <v>151.30000000000001</v>
      </c>
      <c r="AJ48" s="203">
        <f t="shared" si="41"/>
        <v>15.13</v>
      </c>
      <c r="AK48" s="202"/>
      <c r="AL48" s="202"/>
      <c r="AM48" s="202"/>
      <c r="AN48" s="202"/>
      <c r="AO48" s="202"/>
      <c r="AP48" s="202">
        <v>6.3</v>
      </c>
      <c r="AQ48" s="202">
        <v>12.2</v>
      </c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3">
        <f t="shared" si="22"/>
        <v>629.57000000000005</v>
      </c>
      <c r="BE48" s="203">
        <f t="shared" si="23"/>
        <v>1714.27</v>
      </c>
      <c r="BF48" s="202" t="s">
        <v>247</v>
      </c>
      <c r="BG48" s="202" t="s">
        <v>329</v>
      </c>
      <c r="BH48" s="202"/>
      <c r="BI48" s="204" t="s">
        <v>408</v>
      </c>
      <c r="BJ48" s="202" t="s">
        <v>424</v>
      </c>
    </row>
    <row r="49" spans="1:62" s="192" customFormat="1" ht="25.15" customHeight="1">
      <c r="A49" s="202">
        <v>445.01</v>
      </c>
      <c r="B49" s="203">
        <f t="shared" si="3"/>
        <v>66.75</v>
      </c>
      <c r="C49" s="203">
        <f t="shared" si="4"/>
        <v>4.45</v>
      </c>
      <c r="D49" s="203">
        <f t="shared" si="5"/>
        <v>8.9</v>
      </c>
      <c r="E49" s="203">
        <f t="shared" si="6"/>
        <v>13.35</v>
      </c>
      <c r="F49" s="202">
        <v>1579.5</v>
      </c>
      <c r="G49" s="202">
        <v>3.4</v>
      </c>
      <c r="H49" s="202">
        <f t="shared" si="7"/>
        <v>358.63</v>
      </c>
      <c r="I49" s="202">
        <v>270.43</v>
      </c>
      <c r="J49" s="202">
        <v>73.2</v>
      </c>
      <c r="K49" s="202">
        <v>15</v>
      </c>
      <c r="L49" s="202"/>
      <c r="M49" s="202"/>
      <c r="N49" s="202"/>
      <c r="O49" s="202"/>
      <c r="P49" s="202"/>
      <c r="Q49" s="202"/>
      <c r="R49" s="202"/>
      <c r="S49" s="202"/>
      <c r="T49" s="203">
        <f t="shared" si="34"/>
        <v>224.48</v>
      </c>
      <c r="U49" s="203">
        <f t="shared" si="35"/>
        <v>14.97</v>
      </c>
      <c r="V49" s="203">
        <f t="shared" si="36"/>
        <v>44.9</v>
      </c>
      <c r="W49" s="202">
        <f t="shared" si="0"/>
        <v>1496.52</v>
      </c>
      <c r="X49" s="203">
        <f t="shared" si="1"/>
        <v>2319.33</v>
      </c>
      <c r="Y49" s="203">
        <f t="shared" si="2"/>
        <v>66.75</v>
      </c>
      <c r="Z49" s="203">
        <f t="shared" si="11"/>
        <v>4.45</v>
      </c>
      <c r="AA49" s="203">
        <f t="shared" si="12"/>
        <v>8.9</v>
      </c>
      <c r="AB49" s="203">
        <f t="shared" si="13"/>
        <v>13.35</v>
      </c>
      <c r="AC49" s="203">
        <f t="shared" si="14"/>
        <v>44.5</v>
      </c>
      <c r="AD49" s="203">
        <f t="shared" si="15"/>
        <v>13.35</v>
      </c>
      <c r="AE49" s="203">
        <f t="shared" si="16"/>
        <v>4.45</v>
      </c>
      <c r="AF49" s="203">
        <f t="shared" si="37"/>
        <v>224.48</v>
      </c>
      <c r="AG49" s="203">
        <f t="shared" si="38"/>
        <v>14.97</v>
      </c>
      <c r="AH49" s="203">
        <f t="shared" si="39"/>
        <v>44.9</v>
      </c>
      <c r="AI49" s="203">
        <f t="shared" si="40"/>
        <v>149.65</v>
      </c>
      <c r="AJ49" s="203">
        <f t="shared" si="41"/>
        <v>14.97</v>
      </c>
      <c r="AK49" s="202"/>
      <c r="AL49" s="202"/>
      <c r="AM49" s="202"/>
      <c r="AN49" s="202"/>
      <c r="AO49" s="202"/>
      <c r="AP49" s="202">
        <v>5.7</v>
      </c>
      <c r="AQ49" s="202">
        <v>12.5</v>
      </c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3">
        <f t="shared" si="22"/>
        <v>622.91999999999996</v>
      </c>
      <c r="BE49" s="203">
        <f t="shared" si="23"/>
        <v>1696.41</v>
      </c>
      <c r="BF49" s="202" t="s">
        <v>272</v>
      </c>
      <c r="BG49" s="202" t="s">
        <v>329</v>
      </c>
      <c r="BH49" s="202"/>
      <c r="BI49" s="204" t="s">
        <v>409</v>
      </c>
      <c r="BJ49" s="202" t="s">
        <v>424</v>
      </c>
    </row>
    <row r="50" spans="1:62" s="192" customFormat="1" ht="25.15" customHeight="1">
      <c r="A50" s="202">
        <v>562.73</v>
      </c>
      <c r="B50" s="203">
        <f t="shared" si="3"/>
        <v>84.41</v>
      </c>
      <c r="C50" s="203">
        <f t="shared" si="4"/>
        <v>5.63</v>
      </c>
      <c r="D50" s="203">
        <f t="shared" si="5"/>
        <v>11.25</v>
      </c>
      <c r="E50" s="203">
        <f t="shared" si="6"/>
        <v>16.88</v>
      </c>
      <c r="F50" s="202">
        <v>1765.98</v>
      </c>
      <c r="G50" s="202">
        <v>73.989999999999995</v>
      </c>
      <c r="H50" s="202">
        <f t="shared" si="7"/>
        <v>449.53</v>
      </c>
      <c r="I50" s="202">
        <v>352.1</v>
      </c>
      <c r="J50" s="202">
        <v>82.43</v>
      </c>
      <c r="K50" s="202">
        <v>15</v>
      </c>
      <c r="L50" s="202"/>
      <c r="M50" s="202"/>
      <c r="N50" s="202"/>
      <c r="O50" s="202"/>
      <c r="P50" s="202"/>
      <c r="Q50" s="202"/>
      <c r="R50" s="202"/>
      <c r="S50" s="202"/>
      <c r="T50" s="203">
        <f t="shared" si="34"/>
        <v>259.02</v>
      </c>
      <c r="U50" s="203">
        <f t="shared" si="35"/>
        <v>17.27</v>
      </c>
      <c r="V50" s="203">
        <f t="shared" si="36"/>
        <v>51.8</v>
      </c>
      <c r="W50" s="202">
        <f t="shared" si="0"/>
        <v>1726.77</v>
      </c>
      <c r="X50" s="203">
        <f t="shared" si="1"/>
        <v>2735.76</v>
      </c>
      <c r="Y50" s="203">
        <f t="shared" si="2"/>
        <v>84.41</v>
      </c>
      <c r="Z50" s="203">
        <f t="shared" si="11"/>
        <v>5.63</v>
      </c>
      <c r="AA50" s="203">
        <f t="shared" si="12"/>
        <v>11.25</v>
      </c>
      <c r="AB50" s="203">
        <f t="shared" si="13"/>
        <v>16.88</v>
      </c>
      <c r="AC50" s="203">
        <f t="shared" si="14"/>
        <v>56.27</v>
      </c>
      <c r="AD50" s="203">
        <f t="shared" si="15"/>
        <v>16.88</v>
      </c>
      <c r="AE50" s="203">
        <f t="shared" si="16"/>
        <v>5.63</v>
      </c>
      <c r="AF50" s="203">
        <f t="shared" si="37"/>
        <v>259.02</v>
      </c>
      <c r="AG50" s="203">
        <f t="shared" si="38"/>
        <v>17.27</v>
      </c>
      <c r="AH50" s="203">
        <f t="shared" si="39"/>
        <v>51.8</v>
      </c>
      <c r="AI50" s="203">
        <f t="shared" si="40"/>
        <v>172.68</v>
      </c>
      <c r="AJ50" s="203">
        <f t="shared" si="41"/>
        <v>17.27</v>
      </c>
      <c r="AK50" s="202"/>
      <c r="AL50" s="202"/>
      <c r="AM50" s="202"/>
      <c r="AN50" s="202"/>
      <c r="AO50" s="202"/>
      <c r="AP50" s="202">
        <v>9.9</v>
      </c>
      <c r="AQ50" s="202">
        <v>14.2</v>
      </c>
      <c r="AR50" s="202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3">
        <f t="shared" si="22"/>
        <v>739.09</v>
      </c>
      <c r="BE50" s="203">
        <f t="shared" si="23"/>
        <v>1996.67</v>
      </c>
      <c r="BF50" s="202" t="s">
        <v>273</v>
      </c>
      <c r="BG50" s="202" t="s">
        <v>331</v>
      </c>
      <c r="BH50" s="202"/>
      <c r="BI50" s="204" t="s">
        <v>410</v>
      </c>
      <c r="BJ50" s="202" t="s">
        <v>424</v>
      </c>
    </row>
    <row r="51" spans="1:62" s="192" customFormat="1" ht="25.15" customHeight="1">
      <c r="A51" s="202">
        <v>451.91</v>
      </c>
      <c r="B51" s="203">
        <f t="shared" si="3"/>
        <v>67.790000000000006</v>
      </c>
      <c r="C51" s="203">
        <f t="shared" si="4"/>
        <v>4.5199999999999996</v>
      </c>
      <c r="D51" s="203">
        <f t="shared" si="5"/>
        <v>9.0399999999999991</v>
      </c>
      <c r="E51" s="203">
        <f t="shared" si="6"/>
        <v>13.56</v>
      </c>
      <c r="F51" s="202">
        <v>1550.5</v>
      </c>
      <c r="G51" s="202">
        <v>56.34</v>
      </c>
      <c r="H51" s="202">
        <f t="shared" si="7"/>
        <v>363.96</v>
      </c>
      <c r="I51" s="202">
        <v>277.48</v>
      </c>
      <c r="J51" s="202">
        <v>71.48</v>
      </c>
      <c r="K51" s="202">
        <v>15</v>
      </c>
      <c r="L51" s="202"/>
      <c r="M51" s="202"/>
      <c r="N51" s="202"/>
      <c r="O51" s="202"/>
      <c r="P51" s="202"/>
      <c r="Q51" s="202"/>
      <c r="R51" s="202"/>
      <c r="S51" s="202"/>
      <c r="T51" s="203">
        <f t="shared" si="34"/>
        <v>227.83</v>
      </c>
      <c r="U51" s="203">
        <f t="shared" si="35"/>
        <v>15.19</v>
      </c>
      <c r="V51" s="203">
        <f t="shared" si="36"/>
        <v>45.57</v>
      </c>
      <c r="W51" s="202">
        <f t="shared" si="0"/>
        <v>1518.89</v>
      </c>
      <c r="X51" s="203">
        <f t="shared" si="1"/>
        <v>2354.3000000000002</v>
      </c>
      <c r="Y51" s="203">
        <f t="shared" si="2"/>
        <v>67.790000000000006</v>
      </c>
      <c r="Z51" s="203">
        <f t="shared" si="11"/>
        <v>4.5199999999999996</v>
      </c>
      <c r="AA51" s="203">
        <f t="shared" si="12"/>
        <v>9.0399999999999991</v>
      </c>
      <c r="AB51" s="203">
        <f t="shared" si="13"/>
        <v>13.56</v>
      </c>
      <c r="AC51" s="203">
        <f t="shared" si="14"/>
        <v>45.19</v>
      </c>
      <c r="AD51" s="203">
        <f t="shared" si="15"/>
        <v>13.56</v>
      </c>
      <c r="AE51" s="203">
        <f t="shared" si="16"/>
        <v>4.5199999999999996</v>
      </c>
      <c r="AF51" s="203">
        <f t="shared" si="37"/>
        <v>227.83</v>
      </c>
      <c r="AG51" s="203">
        <f t="shared" si="38"/>
        <v>15.19</v>
      </c>
      <c r="AH51" s="203">
        <f t="shared" si="39"/>
        <v>45.57</v>
      </c>
      <c r="AI51" s="203">
        <f t="shared" si="40"/>
        <v>151.88999999999999</v>
      </c>
      <c r="AJ51" s="203">
        <f t="shared" si="41"/>
        <v>15.19</v>
      </c>
      <c r="AK51" s="202"/>
      <c r="AL51" s="202"/>
      <c r="AM51" s="202"/>
      <c r="AN51" s="202"/>
      <c r="AO51" s="202"/>
      <c r="AP51" s="202">
        <v>6.5</v>
      </c>
      <c r="AQ51" s="202">
        <v>12.3</v>
      </c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3">
        <f t="shared" si="22"/>
        <v>632.65</v>
      </c>
      <c r="BE51" s="203">
        <f t="shared" si="23"/>
        <v>1721.65</v>
      </c>
      <c r="BF51" s="202" t="s">
        <v>274</v>
      </c>
      <c r="BG51" s="202" t="s">
        <v>331</v>
      </c>
      <c r="BH51" s="202"/>
      <c r="BI51" s="204" t="s">
        <v>411</v>
      </c>
      <c r="BJ51" s="202" t="s">
        <v>424</v>
      </c>
    </row>
    <row r="52" spans="1:62" s="192" customFormat="1" ht="25.15" customHeight="1">
      <c r="A52" s="202">
        <v>255.44</v>
      </c>
      <c r="B52" s="203">
        <f t="shared" si="3"/>
        <v>38.32</v>
      </c>
      <c r="C52" s="203">
        <f t="shared" si="4"/>
        <v>2.5499999999999998</v>
      </c>
      <c r="D52" s="203">
        <f t="shared" si="5"/>
        <v>5.1100000000000003</v>
      </c>
      <c r="E52" s="203">
        <f t="shared" si="6"/>
        <v>7.66</v>
      </c>
      <c r="F52" s="202">
        <v>953.5</v>
      </c>
      <c r="G52" s="202"/>
      <c r="H52" s="202">
        <f t="shared" si="7"/>
        <v>201.25</v>
      </c>
      <c r="I52" s="202">
        <v>138.08000000000001</v>
      </c>
      <c r="J52" s="202">
        <v>55.17</v>
      </c>
      <c r="K52" s="202">
        <v>8</v>
      </c>
      <c r="L52" s="202"/>
      <c r="M52" s="202"/>
      <c r="N52" s="202"/>
      <c r="O52" s="202"/>
      <c r="P52" s="202"/>
      <c r="Q52" s="202"/>
      <c r="R52" s="202"/>
      <c r="S52" s="202"/>
      <c r="T52" s="203">
        <f t="shared" si="34"/>
        <v>134.9</v>
      </c>
      <c r="U52" s="203">
        <f t="shared" si="35"/>
        <v>8.99</v>
      </c>
      <c r="V52" s="203">
        <f t="shared" si="36"/>
        <v>26.98</v>
      </c>
      <c r="W52" s="202">
        <f t="shared" si="0"/>
        <v>899.31</v>
      </c>
      <c r="X52" s="203">
        <f t="shared" si="1"/>
        <v>1379.26</v>
      </c>
      <c r="Y52" s="203">
        <f t="shared" si="2"/>
        <v>38.32</v>
      </c>
      <c r="Z52" s="203">
        <f t="shared" si="11"/>
        <v>2.5499999999999998</v>
      </c>
      <c r="AA52" s="203">
        <f t="shared" si="12"/>
        <v>5.1100000000000003</v>
      </c>
      <c r="AB52" s="203">
        <f t="shared" si="13"/>
        <v>7.66</v>
      </c>
      <c r="AC52" s="203">
        <f t="shared" si="14"/>
        <v>25.54</v>
      </c>
      <c r="AD52" s="203">
        <f t="shared" si="15"/>
        <v>7.66</v>
      </c>
      <c r="AE52" s="203">
        <f t="shared" si="16"/>
        <v>2.5499999999999998</v>
      </c>
      <c r="AF52" s="203">
        <f t="shared" si="37"/>
        <v>134.9</v>
      </c>
      <c r="AG52" s="203">
        <f t="shared" si="38"/>
        <v>8.99</v>
      </c>
      <c r="AH52" s="203">
        <f t="shared" si="39"/>
        <v>26.98</v>
      </c>
      <c r="AI52" s="203">
        <f t="shared" si="40"/>
        <v>89.93</v>
      </c>
      <c r="AJ52" s="203">
        <f t="shared" si="41"/>
        <v>8.99</v>
      </c>
      <c r="AK52" s="202"/>
      <c r="AL52" s="202"/>
      <c r="AM52" s="202"/>
      <c r="AN52" s="202"/>
      <c r="AO52" s="202"/>
      <c r="AP52" s="202"/>
      <c r="AQ52" s="202">
        <v>6.7</v>
      </c>
      <c r="AR52" s="202"/>
      <c r="AS52" s="202"/>
      <c r="AT52" s="202"/>
      <c r="AU52" s="202"/>
      <c r="AV52" s="202"/>
      <c r="AW52" s="202">
        <v>11.84</v>
      </c>
      <c r="AX52" s="202"/>
      <c r="AY52" s="202"/>
      <c r="AZ52" s="202"/>
      <c r="BA52" s="202"/>
      <c r="BB52" s="202"/>
      <c r="BC52" s="202"/>
      <c r="BD52" s="203">
        <f t="shared" si="22"/>
        <v>377.72</v>
      </c>
      <c r="BE52" s="203">
        <f t="shared" si="23"/>
        <v>1001.54</v>
      </c>
      <c r="BF52" s="202" t="s">
        <v>275</v>
      </c>
      <c r="BG52" s="202" t="s">
        <v>331</v>
      </c>
      <c r="BH52" s="202"/>
      <c r="BI52" s="202"/>
      <c r="BJ52" s="202" t="s">
        <v>424</v>
      </c>
    </row>
    <row r="53" spans="1:62" s="192" customFormat="1" ht="25.15" customHeight="1">
      <c r="A53" s="202">
        <v>449.29</v>
      </c>
      <c r="B53" s="203">
        <f t="shared" si="3"/>
        <v>67.39</v>
      </c>
      <c r="C53" s="203">
        <f t="shared" si="4"/>
        <v>4.49</v>
      </c>
      <c r="D53" s="203">
        <f t="shared" si="5"/>
        <v>8.99</v>
      </c>
      <c r="E53" s="203">
        <f t="shared" si="6"/>
        <v>13.48</v>
      </c>
      <c r="F53" s="202">
        <v>1551.48</v>
      </c>
      <c r="G53" s="202">
        <v>55.66</v>
      </c>
      <c r="H53" s="202">
        <f t="shared" si="7"/>
        <v>357.94</v>
      </c>
      <c r="I53" s="202">
        <v>277.45999999999998</v>
      </c>
      <c r="J53" s="202">
        <v>65.48</v>
      </c>
      <c r="K53" s="202">
        <v>15</v>
      </c>
      <c r="L53" s="202"/>
      <c r="M53" s="202"/>
      <c r="N53" s="202"/>
      <c r="O53" s="202"/>
      <c r="P53" s="202"/>
      <c r="Q53" s="202"/>
      <c r="R53" s="202"/>
      <c r="S53" s="202"/>
      <c r="T53" s="203">
        <f t="shared" si="34"/>
        <v>227.37</v>
      </c>
      <c r="U53" s="203">
        <f t="shared" si="35"/>
        <v>15.16</v>
      </c>
      <c r="V53" s="203">
        <f t="shared" si="36"/>
        <v>45.47</v>
      </c>
      <c r="W53" s="202">
        <f t="shared" si="0"/>
        <v>1515.79</v>
      </c>
      <c r="X53" s="203">
        <f t="shared" si="1"/>
        <v>2347.4299999999998</v>
      </c>
      <c r="Y53" s="203">
        <f t="shared" si="2"/>
        <v>67.39</v>
      </c>
      <c r="Z53" s="203">
        <f t="shared" si="11"/>
        <v>4.49</v>
      </c>
      <c r="AA53" s="203">
        <f t="shared" si="12"/>
        <v>8.99</v>
      </c>
      <c r="AB53" s="203">
        <f t="shared" si="13"/>
        <v>13.48</v>
      </c>
      <c r="AC53" s="203">
        <f t="shared" si="14"/>
        <v>44.93</v>
      </c>
      <c r="AD53" s="203">
        <f t="shared" si="15"/>
        <v>13.48</v>
      </c>
      <c r="AE53" s="203">
        <f t="shared" si="16"/>
        <v>4.49</v>
      </c>
      <c r="AF53" s="203">
        <f t="shared" si="37"/>
        <v>227.37</v>
      </c>
      <c r="AG53" s="203">
        <f t="shared" si="38"/>
        <v>15.16</v>
      </c>
      <c r="AH53" s="203">
        <f t="shared" si="39"/>
        <v>45.47</v>
      </c>
      <c r="AI53" s="203">
        <f t="shared" si="40"/>
        <v>151.58000000000001</v>
      </c>
      <c r="AJ53" s="203">
        <f t="shared" si="41"/>
        <v>15.16</v>
      </c>
      <c r="AK53" s="202"/>
      <c r="AL53" s="202"/>
      <c r="AM53" s="202"/>
      <c r="AN53" s="202"/>
      <c r="AO53" s="202"/>
      <c r="AP53" s="202">
        <v>6.4</v>
      </c>
      <c r="AQ53" s="202">
        <v>12.2</v>
      </c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3">
        <f t="shared" si="22"/>
        <v>630.59</v>
      </c>
      <c r="BE53" s="203">
        <f t="shared" si="23"/>
        <v>1716.84</v>
      </c>
      <c r="BF53" s="202" t="s">
        <v>276</v>
      </c>
      <c r="BG53" s="202" t="s">
        <v>332</v>
      </c>
      <c r="BH53" s="202"/>
      <c r="BI53" s="204" t="s">
        <v>412</v>
      </c>
      <c r="BJ53" s="202" t="s">
        <v>424</v>
      </c>
    </row>
    <row r="54" spans="1:62" s="208" customFormat="1" ht="25.15" customHeight="1">
      <c r="A54" s="209">
        <f>SUM(A40:A53)</f>
        <v>7792.32</v>
      </c>
      <c r="B54" s="209">
        <f t="shared" ref="B54:BE54" si="43">SUM(B40:B53)</f>
        <v>1168.8499999999999</v>
      </c>
      <c r="C54" s="209">
        <f t="shared" si="43"/>
        <v>77.92</v>
      </c>
      <c r="D54" s="209">
        <f t="shared" si="43"/>
        <v>155.86000000000001</v>
      </c>
      <c r="E54" s="209">
        <f t="shared" si="43"/>
        <v>233.77</v>
      </c>
      <c r="F54" s="209">
        <f t="shared" si="43"/>
        <v>24814.94</v>
      </c>
      <c r="G54" s="209">
        <f t="shared" si="43"/>
        <v>865.97</v>
      </c>
      <c r="H54" s="209">
        <f t="shared" si="43"/>
        <v>6223.12</v>
      </c>
      <c r="I54" s="209">
        <f t="shared" si="43"/>
        <v>4139.71</v>
      </c>
      <c r="J54" s="209">
        <f t="shared" si="43"/>
        <v>1887.41</v>
      </c>
      <c r="K54" s="209">
        <f t="shared" si="43"/>
        <v>196</v>
      </c>
      <c r="L54" s="209">
        <f t="shared" si="43"/>
        <v>0</v>
      </c>
      <c r="M54" s="209">
        <f t="shared" si="43"/>
        <v>0</v>
      </c>
      <c r="N54" s="209">
        <f t="shared" si="43"/>
        <v>0</v>
      </c>
      <c r="O54" s="209">
        <f t="shared" si="43"/>
        <v>0</v>
      </c>
      <c r="P54" s="209">
        <f t="shared" si="43"/>
        <v>0</v>
      </c>
      <c r="Q54" s="209">
        <f t="shared" si="43"/>
        <v>0</v>
      </c>
      <c r="R54" s="209">
        <f t="shared" si="43"/>
        <v>0</v>
      </c>
      <c r="S54" s="209">
        <f t="shared" si="43"/>
        <v>0</v>
      </c>
      <c r="T54" s="209">
        <f t="shared" si="43"/>
        <v>3609.35</v>
      </c>
      <c r="U54" s="209">
        <f t="shared" si="43"/>
        <v>240.63</v>
      </c>
      <c r="V54" s="209">
        <f t="shared" si="43"/>
        <v>721.89</v>
      </c>
      <c r="W54" s="209">
        <f t="shared" si="43"/>
        <v>24111.71</v>
      </c>
      <c r="X54" s="209">
        <f t="shared" si="43"/>
        <v>38112.300000000003</v>
      </c>
      <c r="Y54" s="209">
        <f t="shared" si="43"/>
        <v>1168.8499999999999</v>
      </c>
      <c r="Z54" s="209">
        <f t="shared" si="43"/>
        <v>77.92</v>
      </c>
      <c r="AA54" s="209">
        <f t="shared" si="43"/>
        <v>155.86000000000001</v>
      </c>
      <c r="AB54" s="209">
        <f t="shared" si="43"/>
        <v>233.77</v>
      </c>
      <c r="AC54" s="209">
        <f t="shared" si="43"/>
        <v>779.23</v>
      </c>
      <c r="AD54" s="209">
        <f t="shared" si="43"/>
        <v>233.77</v>
      </c>
      <c r="AE54" s="209">
        <f t="shared" si="43"/>
        <v>77.92</v>
      </c>
      <c r="AF54" s="209">
        <f t="shared" si="43"/>
        <v>3609.35</v>
      </c>
      <c r="AG54" s="209">
        <f t="shared" si="43"/>
        <v>240.63</v>
      </c>
      <c r="AH54" s="209">
        <f t="shared" si="43"/>
        <v>721.89</v>
      </c>
      <c r="AI54" s="209">
        <f t="shared" si="43"/>
        <v>2406.2399999999998</v>
      </c>
      <c r="AJ54" s="209">
        <f t="shared" si="43"/>
        <v>240.63</v>
      </c>
      <c r="AK54" s="209">
        <f t="shared" si="43"/>
        <v>12.54</v>
      </c>
      <c r="AL54" s="209">
        <f t="shared" si="43"/>
        <v>0</v>
      </c>
      <c r="AM54" s="209">
        <f t="shared" si="43"/>
        <v>0</v>
      </c>
      <c r="AN54" s="209">
        <f t="shared" si="43"/>
        <v>0</v>
      </c>
      <c r="AO54" s="209">
        <f t="shared" si="43"/>
        <v>0</v>
      </c>
      <c r="AP54" s="209">
        <f t="shared" si="43"/>
        <v>197.15</v>
      </c>
      <c r="AQ54" s="209">
        <f t="shared" si="43"/>
        <v>195.85</v>
      </c>
      <c r="AR54" s="209">
        <f t="shared" si="43"/>
        <v>0</v>
      </c>
      <c r="AS54" s="209">
        <f t="shared" si="43"/>
        <v>0</v>
      </c>
      <c r="AT54" s="209">
        <f t="shared" si="43"/>
        <v>0</v>
      </c>
      <c r="AU54" s="209">
        <f t="shared" si="43"/>
        <v>0</v>
      </c>
      <c r="AV54" s="209">
        <f t="shared" si="43"/>
        <v>0</v>
      </c>
      <c r="AW54" s="209">
        <f t="shared" si="43"/>
        <v>128.63999999999999</v>
      </c>
      <c r="AX54" s="209">
        <f t="shared" si="43"/>
        <v>0</v>
      </c>
      <c r="AY54" s="209">
        <f t="shared" si="43"/>
        <v>45.4</v>
      </c>
      <c r="AZ54" s="209">
        <f t="shared" si="43"/>
        <v>0</v>
      </c>
      <c r="BA54" s="209">
        <f t="shared" si="43"/>
        <v>0</v>
      </c>
      <c r="BB54" s="209">
        <f t="shared" si="43"/>
        <v>0</v>
      </c>
      <c r="BC54" s="209">
        <f t="shared" si="43"/>
        <v>0</v>
      </c>
      <c r="BD54" s="209">
        <f t="shared" si="43"/>
        <v>10525.64</v>
      </c>
      <c r="BE54" s="209">
        <f t="shared" si="43"/>
        <v>27586.66</v>
      </c>
      <c r="BF54" s="205"/>
      <c r="BG54" s="205"/>
      <c r="BH54" s="205"/>
      <c r="BI54" s="205"/>
      <c r="BJ54" s="205"/>
    </row>
  </sheetData>
  <mergeCells count="19">
    <mergeCell ref="BE1:BE3"/>
    <mergeCell ref="AK2:AM2"/>
    <mergeCell ref="AU2:BA2"/>
    <mergeCell ref="BC2:BC3"/>
    <mergeCell ref="A1:S1"/>
    <mergeCell ref="T1:W1"/>
    <mergeCell ref="X1:X3"/>
    <mergeCell ref="Y1:BC1"/>
    <mergeCell ref="BD1:BD3"/>
    <mergeCell ref="A2:E2"/>
    <mergeCell ref="F2:H2"/>
    <mergeCell ref="I2:K2"/>
    <mergeCell ref="Y2:AE2"/>
    <mergeCell ref="AF2:AJ2"/>
    <mergeCell ref="BF1:BF3"/>
    <mergeCell ref="BG1:BG3"/>
    <mergeCell ref="BH1:BH3"/>
    <mergeCell ref="BI1:BI3"/>
    <mergeCell ref="BJ1:BJ3"/>
  </mergeCells>
  <pageMargins left="0.70866141732283472" right="0.70866141732283472" top="0.74803149606299213" bottom="0.74803149606299213" header="0.31496062992125984" footer="0.31496062992125984"/>
  <pageSetup paperSize="9" scale="80" pageOrder="overThenDown" orientation="landscape" verticalDpi="300" r:id="rId1"/>
  <rowBreaks count="2" manualBreakCount="2">
    <brk id="20" max="16383" man="1"/>
    <brk id="39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BJ12"/>
  <sheetViews>
    <sheetView rightToLeft="1" workbookViewId="0">
      <pane xSplit="1" ySplit="3" topLeftCell="AT4" activePane="bottomRight" state="frozen"/>
      <selection pane="topRight" activeCell="B1" sqref="B1"/>
      <selection pane="bottomLeft" activeCell="A4" sqref="A4"/>
      <selection pane="bottomRight" activeCell="BF12" sqref="BF12"/>
    </sheetView>
  </sheetViews>
  <sheetFormatPr defaultRowHeight="15"/>
  <cols>
    <col min="1" max="1" width="0.140625" customWidth="1"/>
    <col min="2" max="2" width="9.5703125" customWidth="1"/>
    <col min="3" max="6" width="9.140625" customWidth="1"/>
    <col min="7" max="7" width="10.5703125" customWidth="1"/>
    <col min="8" max="8" width="9.140625" customWidth="1"/>
    <col min="9" max="11" width="9.5703125" customWidth="1"/>
    <col min="12" max="12" width="9.140625" customWidth="1"/>
    <col min="13" max="13" width="6.5703125" customWidth="1"/>
    <col min="14" max="14" width="7.5703125" customWidth="1"/>
    <col min="15" max="15" width="6.5703125" customWidth="1"/>
    <col min="16" max="16" width="9.140625" customWidth="1"/>
    <col min="17" max="19" width="7.5703125" customWidth="1"/>
    <col min="20" max="20" width="6.5703125" customWidth="1"/>
    <col min="21" max="21" width="9.5703125" customWidth="1"/>
    <col min="22" max="23" width="9.140625" customWidth="1"/>
    <col min="24" max="25" width="10.5703125" customWidth="1"/>
    <col min="26" max="32" width="9.140625" customWidth="1"/>
    <col min="33" max="33" width="9.5703125" customWidth="1"/>
    <col min="34" max="35" width="9.140625" customWidth="1"/>
    <col min="36" max="36" width="9.5703125" customWidth="1"/>
    <col min="37" max="37" width="9.140625" customWidth="1"/>
    <col min="38" max="38" width="7.5703125" customWidth="1"/>
    <col min="39" max="39" width="6.5703125" customWidth="1"/>
    <col min="40" max="40" width="7.5703125" customWidth="1"/>
    <col min="41" max="42" width="6.5703125" customWidth="1"/>
    <col min="43" max="44" width="9.140625" customWidth="1"/>
    <col min="45" max="50" width="7.5703125" customWidth="1"/>
    <col min="51" max="51" width="6.5703125" customWidth="1"/>
    <col min="52" max="52" width="7.140625" customWidth="1"/>
    <col min="53" max="53" width="6.5703125" customWidth="1"/>
    <col min="54" max="54" width="7.5703125" customWidth="1"/>
    <col min="55" max="56" width="6.5703125" customWidth="1"/>
    <col min="57" max="57" width="10.140625" customWidth="1"/>
    <col min="58" max="58" width="10.5703125" customWidth="1"/>
    <col min="59" max="59" width="30.42578125" customWidth="1"/>
  </cols>
  <sheetData>
    <row r="1" spans="1:62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53" t="s">
        <v>119</v>
      </c>
      <c r="BI1" s="353" t="s">
        <v>120</v>
      </c>
      <c r="BJ1" s="353" t="s">
        <v>121</v>
      </c>
    </row>
    <row r="2" spans="1:62" s="4" customFormat="1" ht="50.25" customHeight="1">
      <c r="A2" s="8"/>
      <c r="B2" s="410" t="s">
        <v>0</v>
      </c>
      <c r="C2" s="411"/>
      <c r="D2" s="411"/>
      <c r="E2" s="411"/>
      <c r="F2" s="412"/>
      <c r="G2" s="109" t="s">
        <v>6</v>
      </c>
      <c r="H2" s="109"/>
      <c r="I2" s="109"/>
      <c r="J2" s="413" t="s">
        <v>349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0" t="s">
        <v>18</v>
      </c>
      <c r="V2" s="411"/>
      <c r="W2" s="412"/>
      <c r="X2" s="427" t="s">
        <v>22</v>
      </c>
      <c r="Y2" s="353"/>
      <c r="Z2" s="410" t="s">
        <v>23</v>
      </c>
      <c r="AA2" s="411"/>
      <c r="AB2" s="411"/>
      <c r="AC2" s="411"/>
      <c r="AD2" s="411"/>
      <c r="AE2" s="411"/>
      <c r="AF2" s="412"/>
      <c r="AG2" s="357" t="s">
        <v>30</v>
      </c>
      <c r="AH2" s="357"/>
      <c r="AI2" s="357"/>
      <c r="AJ2" s="357"/>
      <c r="AK2" s="357"/>
      <c r="AL2" s="353" t="s">
        <v>34</v>
      </c>
      <c r="AM2" s="353"/>
      <c r="AN2" s="353"/>
      <c r="AO2" s="353"/>
      <c r="AP2" s="148" t="s">
        <v>35</v>
      </c>
      <c r="AQ2" s="219"/>
      <c r="AR2" s="72"/>
      <c r="AS2" s="434" t="s">
        <v>348</v>
      </c>
      <c r="AT2" s="435"/>
      <c r="AU2" s="436"/>
      <c r="AV2" s="357" t="s">
        <v>39</v>
      </c>
      <c r="AW2" s="357"/>
      <c r="AX2" s="357"/>
      <c r="AY2" s="357"/>
      <c r="AZ2" s="357"/>
      <c r="BA2" s="357"/>
      <c r="BB2" s="357"/>
      <c r="BC2" s="221"/>
      <c r="BD2" s="221"/>
      <c r="BE2" s="353"/>
      <c r="BF2" s="357"/>
      <c r="BG2" s="357"/>
      <c r="BH2" s="353"/>
      <c r="BI2" s="353"/>
      <c r="BJ2" s="353"/>
    </row>
    <row r="3" spans="1:62" s="4" customFormat="1" ht="52.5" customHeight="1">
      <c r="A3" s="221"/>
      <c r="B3" s="222" t="s">
        <v>1</v>
      </c>
      <c r="C3" s="218" t="s">
        <v>2</v>
      </c>
      <c r="D3" s="218" t="s">
        <v>3</v>
      </c>
      <c r="E3" s="218" t="s">
        <v>4</v>
      </c>
      <c r="F3" s="218" t="s">
        <v>5</v>
      </c>
      <c r="G3" s="218" t="s">
        <v>7</v>
      </c>
      <c r="H3" s="218" t="s">
        <v>109</v>
      </c>
      <c r="I3" s="218" t="s">
        <v>108</v>
      </c>
      <c r="J3" s="222" t="s">
        <v>8</v>
      </c>
      <c r="K3" s="222" t="s">
        <v>9</v>
      </c>
      <c r="L3" s="222" t="s">
        <v>10</v>
      </c>
      <c r="M3" s="218" t="s">
        <v>11</v>
      </c>
      <c r="N3" s="218" t="s">
        <v>12</v>
      </c>
      <c r="O3" s="218" t="s">
        <v>13</v>
      </c>
      <c r="P3" s="218" t="s">
        <v>180</v>
      </c>
      <c r="Q3" s="218" t="s">
        <v>14</v>
      </c>
      <c r="R3" s="218" t="s">
        <v>15</v>
      </c>
      <c r="S3" s="218" t="s">
        <v>16</v>
      </c>
      <c r="T3" s="218" t="s">
        <v>17</v>
      </c>
      <c r="U3" s="226" t="s">
        <v>336</v>
      </c>
      <c r="V3" s="218" t="s">
        <v>20</v>
      </c>
      <c r="W3" s="218" t="s">
        <v>21</v>
      </c>
      <c r="X3" s="428"/>
      <c r="Y3" s="353"/>
      <c r="Z3" s="218" t="s">
        <v>24</v>
      </c>
      <c r="AA3" s="218" t="s">
        <v>25</v>
      </c>
      <c r="AB3" s="218" t="s">
        <v>26</v>
      </c>
      <c r="AC3" s="218" t="s">
        <v>21</v>
      </c>
      <c r="AD3" s="218" t="s">
        <v>27</v>
      </c>
      <c r="AE3" s="218" t="s">
        <v>28</v>
      </c>
      <c r="AF3" s="220" t="s">
        <v>29</v>
      </c>
      <c r="AG3" s="218" t="s">
        <v>104</v>
      </c>
      <c r="AH3" s="218" t="s">
        <v>105</v>
      </c>
      <c r="AI3" s="218" t="s">
        <v>106</v>
      </c>
      <c r="AJ3" s="218" t="s">
        <v>107</v>
      </c>
      <c r="AK3" s="218" t="s">
        <v>3</v>
      </c>
      <c r="AL3" s="218" t="s">
        <v>31</v>
      </c>
      <c r="AM3" s="218" t="s">
        <v>116</v>
      </c>
      <c r="AN3" s="218" t="s">
        <v>32</v>
      </c>
      <c r="AO3" s="224" t="s">
        <v>167</v>
      </c>
      <c r="AP3" s="218" t="s">
        <v>36</v>
      </c>
      <c r="AQ3" s="218" t="s">
        <v>115</v>
      </c>
      <c r="AR3" s="218" t="s">
        <v>37</v>
      </c>
      <c r="AS3" s="218" t="s">
        <v>149</v>
      </c>
      <c r="AT3" s="218" t="s">
        <v>345</v>
      </c>
      <c r="AU3" s="218" t="s">
        <v>346</v>
      </c>
      <c r="AV3" s="218" t="s">
        <v>40</v>
      </c>
      <c r="AW3" s="218" t="s">
        <v>150</v>
      </c>
      <c r="AX3" s="218" t="s">
        <v>45</v>
      </c>
      <c r="AY3" s="218" t="s">
        <v>41</v>
      </c>
      <c r="AZ3" s="218" t="s">
        <v>42</v>
      </c>
      <c r="BA3" s="218" t="s">
        <v>43</v>
      </c>
      <c r="BB3" s="218" t="s">
        <v>44</v>
      </c>
      <c r="BC3" s="218" t="s">
        <v>46</v>
      </c>
      <c r="BD3" s="218" t="s">
        <v>47</v>
      </c>
      <c r="BE3" s="353"/>
      <c r="BF3" s="357"/>
      <c r="BG3" s="357"/>
      <c r="BH3" s="353"/>
      <c r="BI3" s="353"/>
      <c r="BJ3" s="353"/>
    </row>
    <row r="4" spans="1:62" s="208" customFormat="1" ht="24.95" customHeight="1">
      <c r="B4" s="206">
        <v>3478.54</v>
      </c>
      <c r="C4" s="205">
        <v>521.79</v>
      </c>
      <c r="D4" s="205">
        <v>34.79</v>
      </c>
      <c r="E4" s="205">
        <v>69.58</v>
      </c>
      <c r="F4" s="205">
        <v>104.37</v>
      </c>
      <c r="G4" s="205">
        <v>10882.08</v>
      </c>
      <c r="H4" s="205">
        <v>436.77</v>
      </c>
      <c r="I4" s="205">
        <v>2929.1</v>
      </c>
      <c r="J4" s="205">
        <v>1771.82</v>
      </c>
      <c r="K4" s="205">
        <v>908.28</v>
      </c>
      <c r="L4" s="205">
        <v>94.2</v>
      </c>
      <c r="M4" s="205">
        <v>0</v>
      </c>
      <c r="N4" s="205">
        <v>14.4</v>
      </c>
      <c r="O4" s="205">
        <v>0</v>
      </c>
      <c r="P4" s="205">
        <v>126</v>
      </c>
      <c r="Q4" s="205">
        <v>14.4</v>
      </c>
      <c r="R4" s="205">
        <v>0</v>
      </c>
      <c r="S4" s="205">
        <v>0</v>
      </c>
      <c r="T4" s="205">
        <v>0</v>
      </c>
      <c r="U4" s="205">
        <v>1615.42</v>
      </c>
      <c r="V4" s="205">
        <v>107.7</v>
      </c>
      <c r="W4" s="205">
        <v>323.10000000000002</v>
      </c>
      <c r="X4" s="205">
        <v>10769.41</v>
      </c>
      <c r="Y4" s="205">
        <v>17024.7</v>
      </c>
      <c r="Z4" s="205">
        <v>521.79</v>
      </c>
      <c r="AA4" s="205">
        <v>34.79</v>
      </c>
      <c r="AB4" s="205">
        <v>69.58</v>
      </c>
      <c r="AC4" s="205">
        <v>104.37</v>
      </c>
      <c r="AD4" s="205">
        <v>347.87</v>
      </c>
      <c r="AE4" s="205">
        <v>104.37</v>
      </c>
      <c r="AF4" s="205">
        <v>34.79</v>
      </c>
      <c r="AG4" s="205">
        <v>1615.42</v>
      </c>
      <c r="AH4" s="205">
        <v>107.7</v>
      </c>
      <c r="AI4" s="205">
        <v>323.10000000000002</v>
      </c>
      <c r="AJ4" s="205">
        <v>1076.94</v>
      </c>
      <c r="AK4" s="205">
        <v>107.7</v>
      </c>
      <c r="AL4" s="205">
        <v>41.02</v>
      </c>
      <c r="AM4" s="205">
        <v>0</v>
      </c>
      <c r="AN4" s="205">
        <v>0</v>
      </c>
      <c r="AO4" s="205">
        <v>0</v>
      </c>
      <c r="AP4" s="205">
        <v>0</v>
      </c>
      <c r="AQ4" s="205">
        <v>67.92</v>
      </c>
      <c r="AR4" s="205">
        <v>82.15</v>
      </c>
      <c r="AS4" s="205">
        <v>0</v>
      </c>
      <c r="AT4" s="205">
        <v>0</v>
      </c>
      <c r="AU4" s="205">
        <v>0</v>
      </c>
      <c r="AV4" s="205">
        <v>0</v>
      </c>
      <c r="AW4" s="205">
        <v>0</v>
      </c>
      <c r="AX4" s="205">
        <v>25.09</v>
      </c>
      <c r="AY4" s="205">
        <v>2</v>
      </c>
      <c r="AZ4" s="205">
        <v>47.34</v>
      </c>
      <c r="BA4" s="205">
        <v>0</v>
      </c>
      <c r="BB4" s="205">
        <v>0</v>
      </c>
      <c r="BC4" s="205">
        <v>1</v>
      </c>
      <c r="BD4" s="205">
        <v>0</v>
      </c>
      <c r="BE4" s="205">
        <v>4714.9399999999996</v>
      </c>
      <c r="BF4" s="205">
        <v>12309.76</v>
      </c>
      <c r="BG4" s="208" t="s">
        <v>337</v>
      </c>
    </row>
    <row r="5" spans="1:62" s="208" customFormat="1" ht="24.95" customHeight="1">
      <c r="B5" s="205">
        <v>3343.4</v>
      </c>
      <c r="C5" s="205">
        <v>501.51</v>
      </c>
      <c r="D5" s="205">
        <v>33.42</v>
      </c>
      <c r="E5" s="205">
        <v>66.87</v>
      </c>
      <c r="F5" s="205">
        <v>100.29</v>
      </c>
      <c r="G5" s="205">
        <v>11134.67</v>
      </c>
      <c r="H5" s="205">
        <v>357.59</v>
      </c>
      <c r="I5" s="205">
        <v>2710.72</v>
      </c>
      <c r="J5" s="205">
        <v>1728.36</v>
      </c>
      <c r="K5" s="205">
        <v>829.76</v>
      </c>
      <c r="L5" s="205">
        <v>117.2</v>
      </c>
      <c r="M5" s="205">
        <v>0</v>
      </c>
      <c r="N5" s="205">
        <v>35.4</v>
      </c>
      <c r="O5" s="205">
        <v>0</v>
      </c>
      <c r="P5" s="205">
        <v>0</v>
      </c>
      <c r="Q5" s="205">
        <v>0</v>
      </c>
      <c r="R5" s="205">
        <v>0</v>
      </c>
      <c r="S5" s="205">
        <v>0</v>
      </c>
      <c r="T5" s="205">
        <v>0</v>
      </c>
      <c r="U5" s="205">
        <v>1628.94</v>
      </c>
      <c r="V5" s="205">
        <v>108.6</v>
      </c>
      <c r="W5" s="205">
        <v>325.8</v>
      </c>
      <c r="X5" s="205">
        <v>10859.58</v>
      </c>
      <c r="Y5" s="205">
        <v>16968.41</v>
      </c>
      <c r="Z5" s="205">
        <v>501.51</v>
      </c>
      <c r="AA5" s="205">
        <v>33.42</v>
      </c>
      <c r="AB5" s="205">
        <v>66.87</v>
      </c>
      <c r="AC5" s="205">
        <v>100.29</v>
      </c>
      <c r="AD5" s="205">
        <v>334.35</v>
      </c>
      <c r="AE5" s="205">
        <v>100.29</v>
      </c>
      <c r="AF5" s="205">
        <v>33.42</v>
      </c>
      <c r="AG5" s="205">
        <v>1628.94</v>
      </c>
      <c r="AH5" s="205">
        <v>108.6</v>
      </c>
      <c r="AI5" s="205">
        <v>325.8</v>
      </c>
      <c r="AJ5" s="205">
        <v>1085.97</v>
      </c>
      <c r="AK5" s="205">
        <v>108.6</v>
      </c>
      <c r="AL5" s="205">
        <v>14.8</v>
      </c>
      <c r="AM5" s="205">
        <v>0</v>
      </c>
      <c r="AN5" s="205">
        <v>0</v>
      </c>
      <c r="AO5" s="205">
        <v>0</v>
      </c>
      <c r="AP5" s="205">
        <v>0</v>
      </c>
      <c r="AQ5" s="205">
        <v>49.1</v>
      </c>
      <c r="AR5" s="205">
        <v>82.75</v>
      </c>
      <c r="AS5" s="205">
        <v>0</v>
      </c>
      <c r="AT5" s="205">
        <v>0</v>
      </c>
      <c r="AU5" s="205">
        <v>0</v>
      </c>
      <c r="AV5" s="205">
        <v>7.1</v>
      </c>
      <c r="AW5" s="205">
        <v>0</v>
      </c>
      <c r="AX5" s="205">
        <v>21.17</v>
      </c>
      <c r="AY5" s="205">
        <v>0</v>
      </c>
      <c r="AZ5" s="205">
        <v>0</v>
      </c>
      <c r="BA5" s="205">
        <v>0</v>
      </c>
      <c r="BB5" s="205">
        <v>0</v>
      </c>
      <c r="BC5" s="205">
        <v>0</v>
      </c>
      <c r="BD5" s="205">
        <v>0</v>
      </c>
      <c r="BE5" s="205">
        <v>4602.9799999999996</v>
      </c>
      <c r="BF5" s="205">
        <v>12365.43</v>
      </c>
      <c r="BG5" s="208" t="s">
        <v>338</v>
      </c>
    </row>
    <row r="6" spans="1:62" s="208" customFormat="1" ht="24.95" customHeight="1">
      <c r="B6" s="205">
        <v>3683.52</v>
      </c>
      <c r="C6" s="205">
        <v>552.52</v>
      </c>
      <c r="D6" s="205">
        <v>36.840000000000003</v>
      </c>
      <c r="E6" s="205">
        <v>73.67</v>
      </c>
      <c r="F6" s="205">
        <v>110.5</v>
      </c>
      <c r="G6" s="205">
        <v>12489.14</v>
      </c>
      <c r="H6" s="205">
        <v>411.23</v>
      </c>
      <c r="I6" s="205">
        <v>3056.96</v>
      </c>
      <c r="J6" s="205">
        <v>1832.4</v>
      </c>
      <c r="K6" s="205">
        <v>1112.76</v>
      </c>
      <c r="L6" s="205">
        <v>101</v>
      </c>
      <c r="M6" s="205">
        <v>0</v>
      </c>
      <c r="N6" s="205">
        <v>0</v>
      </c>
      <c r="O6" s="205">
        <v>0</v>
      </c>
      <c r="P6" s="205">
        <v>0</v>
      </c>
      <c r="Q6" s="205">
        <v>10.8</v>
      </c>
      <c r="R6" s="205">
        <v>0</v>
      </c>
      <c r="S6" s="205">
        <v>0</v>
      </c>
      <c r="T6" s="205">
        <v>0</v>
      </c>
      <c r="U6" s="205">
        <v>1841.08</v>
      </c>
      <c r="V6" s="205">
        <v>122.73</v>
      </c>
      <c r="W6" s="205">
        <v>368.21</v>
      </c>
      <c r="X6" s="205">
        <v>12273.81</v>
      </c>
      <c r="Y6" s="205">
        <v>19062.88</v>
      </c>
      <c r="Z6" s="205">
        <v>552.52</v>
      </c>
      <c r="AA6" s="205">
        <v>36.840000000000003</v>
      </c>
      <c r="AB6" s="205">
        <v>73.67</v>
      </c>
      <c r="AC6" s="205">
        <v>110.5</v>
      </c>
      <c r="AD6" s="205">
        <v>368.36</v>
      </c>
      <c r="AE6" s="205">
        <v>110.5</v>
      </c>
      <c r="AF6" s="205">
        <v>36.840000000000003</v>
      </c>
      <c r="AG6" s="205">
        <v>1841.08</v>
      </c>
      <c r="AH6" s="205">
        <v>122.73</v>
      </c>
      <c r="AI6" s="205">
        <v>368.21</v>
      </c>
      <c r="AJ6" s="205">
        <v>1227.3900000000001</v>
      </c>
      <c r="AK6" s="205">
        <v>122.73</v>
      </c>
      <c r="AL6" s="205">
        <v>64.62</v>
      </c>
      <c r="AM6" s="205">
        <v>0</v>
      </c>
      <c r="AN6" s="205">
        <v>0</v>
      </c>
      <c r="AO6" s="205">
        <v>0</v>
      </c>
      <c r="AP6" s="205">
        <v>0</v>
      </c>
      <c r="AQ6" s="205">
        <v>53.81</v>
      </c>
      <c r="AR6" s="205">
        <v>93.05</v>
      </c>
      <c r="AS6" s="205">
        <v>0</v>
      </c>
      <c r="AT6" s="205">
        <v>0</v>
      </c>
      <c r="AU6" s="205">
        <v>0</v>
      </c>
      <c r="AV6" s="205">
        <v>0</v>
      </c>
      <c r="AW6" s="205">
        <v>0</v>
      </c>
      <c r="AX6" s="205">
        <v>0</v>
      </c>
      <c r="AY6" s="205">
        <v>2</v>
      </c>
      <c r="AZ6" s="205">
        <v>30.48</v>
      </c>
      <c r="BA6" s="205">
        <v>0</v>
      </c>
      <c r="BB6" s="205">
        <v>0</v>
      </c>
      <c r="BC6" s="205">
        <v>0</v>
      </c>
      <c r="BD6" s="205">
        <v>0</v>
      </c>
      <c r="BE6" s="205">
        <v>5215.33</v>
      </c>
      <c r="BF6" s="205">
        <v>13847.55</v>
      </c>
      <c r="BG6" s="208" t="s">
        <v>339</v>
      </c>
    </row>
    <row r="7" spans="1:62" s="208" customFormat="1" ht="24.95" customHeight="1">
      <c r="B7" s="205">
        <v>9939.86</v>
      </c>
      <c r="C7" s="205">
        <v>1490.97</v>
      </c>
      <c r="D7" s="205">
        <v>99.4</v>
      </c>
      <c r="E7" s="205">
        <v>198.8</v>
      </c>
      <c r="F7" s="205">
        <v>298.19</v>
      </c>
      <c r="G7" s="205">
        <v>31332.53</v>
      </c>
      <c r="H7" s="205">
        <v>1072.1400000000001</v>
      </c>
      <c r="I7" s="205">
        <v>8760.52</v>
      </c>
      <c r="J7" s="205">
        <v>4969.3</v>
      </c>
      <c r="K7" s="205">
        <v>2926.32</v>
      </c>
      <c r="L7" s="205">
        <v>341</v>
      </c>
      <c r="M7" s="205">
        <v>0</v>
      </c>
      <c r="N7" s="205">
        <v>523.9</v>
      </c>
      <c r="O7" s="205">
        <v>0</v>
      </c>
      <c r="P7" s="205">
        <v>0</v>
      </c>
      <c r="Q7" s="205">
        <v>0</v>
      </c>
      <c r="R7" s="205">
        <v>0</v>
      </c>
      <c r="S7" s="205">
        <v>0</v>
      </c>
      <c r="T7" s="205">
        <v>0</v>
      </c>
      <c r="U7" s="205">
        <v>4668.49</v>
      </c>
      <c r="V7" s="205">
        <v>311.24</v>
      </c>
      <c r="W7" s="205">
        <v>933.72</v>
      </c>
      <c r="X7" s="205">
        <v>31225.33</v>
      </c>
      <c r="Y7" s="205">
        <v>49166</v>
      </c>
      <c r="Z7" s="205">
        <v>1490.97</v>
      </c>
      <c r="AA7" s="205">
        <v>99.4</v>
      </c>
      <c r="AB7" s="205">
        <v>198.8</v>
      </c>
      <c r="AC7" s="205">
        <v>298.19</v>
      </c>
      <c r="AD7" s="205">
        <v>994.01</v>
      </c>
      <c r="AE7" s="205">
        <v>298.19</v>
      </c>
      <c r="AF7" s="205">
        <v>99.4</v>
      </c>
      <c r="AG7" s="205">
        <v>4668.49</v>
      </c>
      <c r="AH7" s="205">
        <v>311.24</v>
      </c>
      <c r="AI7" s="205">
        <v>933.72</v>
      </c>
      <c r="AJ7" s="205">
        <v>3112.32</v>
      </c>
      <c r="AK7" s="205">
        <v>311.24</v>
      </c>
      <c r="AL7" s="205">
        <v>104.08</v>
      </c>
      <c r="AM7" s="205">
        <v>0</v>
      </c>
      <c r="AN7" s="205">
        <v>4.71</v>
      </c>
      <c r="AO7" s="205">
        <v>0</v>
      </c>
      <c r="AP7" s="205">
        <v>0.6</v>
      </c>
      <c r="AQ7" s="205">
        <v>283.04000000000002</v>
      </c>
      <c r="AR7" s="205">
        <v>241.75</v>
      </c>
      <c r="AS7" s="205">
        <v>0</v>
      </c>
      <c r="AT7" s="205">
        <v>0</v>
      </c>
      <c r="AU7" s="205">
        <v>0</v>
      </c>
      <c r="AV7" s="205">
        <v>35.5</v>
      </c>
      <c r="AW7" s="205">
        <v>0</v>
      </c>
      <c r="AX7" s="205">
        <v>0</v>
      </c>
      <c r="AY7" s="205">
        <v>2</v>
      </c>
      <c r="AZ7" s="205">
        <v>0</v>
      </c>
      <c r="BA7" s="205">
        <v>0</v>
      </c>
      <c r="BB7" s="205">
        <v>0</v>
      </c>
      <c r="BC7" s="205">
        <v>1</v>
      </c>
      <c r="BD7" s="205">
        <v>0</v>
      </c>
      <c r="BE7" s="205">
        <v>13488.65</v>
      </c>
      <c r="BF7" s="205">
        <v>35677.35</v>
      </c>
      <c r="BG7" s="214" t="s">
        <v>341</v>
      </c>
    </row>
    <row r="8" spans="1:62" s="208" customFormat="1" ht="24.95" customHeight="1">
      <c r="B8" s="205">
        <v>1950.36</v>
      </c>
      <c r="C8" s="205">
        <v>292.54000000000002</v>
      </c>
      <c r="D8" s="205">
        <v>19.5</v>
      </c>
      <c r="E8" s="205">
        <v>39.01</v>
      </c>
      <c r="F8" s="205">
        <v>58.5</v>
      </c>
      <c r="G8" s="205">
        <v>6482.07</v>
      </c>
      <c r="H8" s="205">
        <v>247.32</v>
      </c>
      <c r="I8" s="205">
        <v>2921.73</v>
      </c>
      <c r="J8" s="205">
        <v>954.67</v>
      </c>
      <c r="K8" s="205">
        <v>547.48</v>
      </c>
      <c r="L8" s="205">
        <v>86</v>
      </c>
      <c r="M8" s="205">
        <v>0</v>
      </c>
      <c r="N8" s="205">
        <v>21</v>
      </c>
      <c r="O8" s="205">
        <v>0</v>
      </c>
      <c r="P8" s="205">
        <v>1225.08</v>
      </c>
      <c r="Q8" s="205">
        <v>35</v>
      </c>
      <c r="R8" s="205">
        <v>0</v>
      </c>
      <c r="S8" s="205">
        <v>52.5</v>
      </c>
      <c r="T8" s="205">
        <v>0</v>
      </c>
      <c r="U8" s="205">
        <v>1110.1300000000001</v>
      </c>
      <c r="V8" s="205">
        <v>74</v>
      </c>
      <c r="W8" s="205">
        <v>222.03</v>
      </c>
      <c r="X8" s="205">
        <v>7700.76</v>
      </c>
      <c r="Y8" s="205">
        <v>11466.83</v>
      </c>
      <c r="Z8" s="205">
        <v>292.54000000000002</v>
      </c>
      <c r="AA8" s="205">
        <v>19.5</v>
      </c>
      <c r="AB8" s="205">
        <v>39.01</v>
      </c>
      <c r="AC8" s="205">
        <v>58.5</v>
      </c>
      <c r="AD8" s="205">
        <v>195.03</v>
      </c>
      <c r="AE8" s="205">
        <v>58.5</v>
      </c>
      <c r="AF8" s="205">
        <v>19.5</v>
      </c>
      <c r="AG8" s="205">
        <v>1110.1300000000001</v>
      </c>
      <c r="AH8" s="205">
        <v>74</v>
      </c>
      <c r="AI8" s="205">
        <v>222.03</v>
      </c>
      <c r="AJ8" s="205">
        <v>740.09</v>
      </c>
      <c r="AK8" s="205">
        <v>74</v>
      </c>
      <c r="AL8" s="205">
        <v>9.82</v>
      </c>
      <c r="AM8" s="205">
        <v>0</v>
      </c>
      <c r="AN8" s="205">
        <v>0</v>
      </c>
      <c r="AO8" s="205">
        <v>0</v>
      </c>
      <c r="AP8" s="205">
        <v>0</v>
      </c>
      <c r="AQ8" s="205">
        <v>57.67</v>
      </c>
      <c r="AR8" s="205">
        <v>55.75</v>
      </c>
      <c r="AS8" s="205">
        <v>0</v>
      </c>
      <c r="AT8" s="205">
        <v>0</v>
      </c>
      <c r="AU8" s="205">
        <v>0</v>
      </c>
      <c r="AV8" s="205">
        <v>0</v>
      </c>
      <c r="AW8" s="205">
        <v>0</v>
      </c>
      <c r="AX8" s="205">
        <v>24.5</v>
      </c>
      <c r="AY8" s="205">
        <v>0</v>
      </c>
      <c r="AZ8" s="205">
        <v>0</v>
      </c>
      <c r="BA8" s="205">
        <v>0</v>
      </c>
      <c r="BB8" s="205">
        <v>0</v>
      </c>
      <c r="BC8" s="205">
        <v>1</v>
      </c>
      <c r="BD8" s="205">
        <v>0</v>
      </c>
      <c r="BE8" s="205">
        <v>3051.57</v>
      </c>
      <c r="BF8" s="205">
        <v>8415.26</v>
      </c>
      <c r="BG8" s="214" t="s">
        <v>340</v>
      </c>
    </row>
    <row r="9" spans="1:62" s="208" customFormat="1" ht="24.95" customHeight="1">
      <c r="B9" s="205">
        <v>9971.84</v>
      </c>
      <c r="C9" s="205">
        <v>1495.78</v>
      </c>
      <c r="D9" s="205">
        <v>99.72</v>
      </c>
      <c r="E9" s="205">
        <v>199.44</v>
      </c>
      <c r="F9" s="205">
        <v>299.17</v>
      </c>
      <c r="G9" s="205">
        <v>30397.87</v>
      </c>
      <c r="H9" s="205">
        <v>1146.54</v>
      </c>
      <c r="I9" s="205">
        <v>8464.7900000000009</v>
      </c>
      <c r="J9" s="205">
        <v>4969.8</v>
      </c>
      <c r="K9" s="205">
        <v>3044.29</v>
      </c>
      <c r="L9" s="205">
        <v>280.2</v>
      </c>
      <c r="M9" s="205">
        <v>0</v>
      </c>
      <c r="N9" s="205">
        <v>65.5</v>
      </c>
      <c r="O9" s="205">
        <v>0</v>
      </c>
      <c r="P9" s="205">
        <v>0</v>
      </c>
      <c r="Q9" s="205">
        <v>0</v>
      </c>
      <c r="R9" s="205">
        <v>105</v>
      </c>
      <c r="S9" s="205">
        <v>0</v>
      </c>
      <c r="T9" s="205">
        <v>0</v>
      </c>
      <c r="U9" s="205">
        <v>4505.59</v>
      </c>
      <c r="V9" s="205">
        <v>300.38</v>
      </c>
      <c r="W9" s="205">
        <v>901.11</v>
      </c>
      <c r="X9" s="205">
        <v>30037.360000000001</v>
      </c>
      <c r="Y9" s="205">
        <v>47810.39</v>
      </c>
      <c r="Z9" s="205">
        <v>1495.78</v>
      </c>
      <c r="AA9" s="205">
        <v>99.72</v>
      </c>
      <c r="AB9" s="205">
        <v>199.44</v>
      </c>
      <c r="AC9" s="205">
        <v>299.17</v>
      </c>
      <c r="AD9" s="205">
        <v>997.18</v>
      </c>
      <c r="AE9" s="205">
        <v>299.17</v>
      </c>
      <c r="AF9" s="205">
        <v>99.72</v>
      </c>
      <c r="AG9" s="205">
        <v>4505.59</v>
      </c>
      <c r="AH9" s="205">
        <v>300.38</v>
      </c>
      <c r="AI9" s="205">
        <v>901.11</v>
      </c>
      <c r="AJ9" s="205">
        <v>3003.75</v>
      </c>
      <c r="AK9" s="205">
        <v>300.38</v>
      </c>
      <c r="AL9" s="205">
        <v>76.31</v>
      </c>
      <c r="AM9" s="205">
        <v>0</v>
      </c>
      <c r="AN9" s="205">
        <v>110</v>
      </c>
      <c r="AO9" s="205">
        <v>0</v>
      </c>
      <c r="AP9" s="205">
        <v>0</v>
      </c>
      <c r="AQ9" s="205">
        <v>189.68</v>
      </c>
      <c r="AR9" s="205">
        <v>221.98</v>
      </c>
      <c r="AS9" s="205">
        <v>350</v>
      </c>
      <c r="AT9" s="205">
        <v>0</v>
      </c>
      <c r="AU9" s="205">
        <v>0</v>
      </c>
      <c r="AV9" s="205">
        <v>7.1</v>
      </c>
      <c r="AW9" s="205">
        <v>4</v>
      </c>
      <c r="AX9" s="205">
        <v>73.87</v>
      </c>
      <c r="AY9" s="205">
        <v>0</v>
      </c>
      <c r="AZ9" s="205">
        <v>0</v>
      </c>
      <c r="BA9" s="205">
        <v>10</v>
      </c>
      <c r="BB9" s="205">
        <v>0</v>
      </c>
      <c r="BC9" s="205">
        <v>0</v>
      </c>
      <c r="BD9" s="205">
        <v>0</v>
      </c>
      <c r="BE9" s="205">
        <v>13544.33</v>
      </c>
      <c r="BF9" s="205">
        <v>34266.06</v>
      </c>
      <c r="BG9" s="214" t="s">
        <v>342</v>
      </c>
    </row>
    <row r="10" spans="1:62" s="208" customFormat="1" ht="24.95" customHeight="1">
      <c r="B10" s="205">
        <v>8769.1200000000008</v>
      </c>
      <c r="C10" s="205">
        <v>1315.36</v>
      </c>
      <c r="D10" s="205">
        <v>87.68</v>
      </c>
      <c r="E10" s="205">
        <v>175.4</v>
      </c>
      <c r="F10" s="205">
        <v>263.08</v>
      </c>
      <c r="G10" s="205">
        <v>29572.11</v>
      </c>
      <c r="H10" s="205">
        <v>955.34</v>
      </c>
      <c r="I10" s="205">
        <v>7243.05</v>
      </c>
      <c r="J10" s="205">
        <v>4244.37</v>
      </c>
      <c r="K10" s="205">
        <v>2577.48</v>
      </c>
      <c r="L10" s="205">
        <v>272.2</v>
      </c>
      <c r="M10" s="205">
        <v>0</v>
      </c>
      <c r="N10" s="205">
        <v>126.3</v>
      </c>
      <c r="O10" s="205">
        <v>0</v>
      </c>
      <c r="P10" s="205">
        <v>0</v>
      </c>
      <c r="Q10" s="205">
        <v>22.7</v>
      </c>
      <c r="R10" s="205">
        <v>0</v>
      </c>
      <c r="S10" s="205">
        <v>0</v>
      </c>
      <c r="T10" s="205">
        <v>0</v>
      </c>
      <c r="U10" s="205">
        <v>4350.2</v>
      </c>
      <c r="V10" s="205">
        <v>290.02</v>
      </c>
      <c r="W10" s="205">
        <v>870.06</v>
      </c>
      <c r="X10" s="205">
        <v>29001.38</v>
      </c>
      <c r="Y10" s="205">
        <v>45122.3</v>
      </c>
      <c r="Z10" s="205">
        <v>1315.36</v>
      </c>
      <c r="AA10" s="205">
        <v>87.68</v>
      </c>
      <c r="AB10" s="205">
        <v>175.4</v>
      </c>
      <c r="AC10" s="205">
        <v>263.08</v>
      </c>
      <c r="AD10" s="205">
        <v>876.91</v>
      </c>
      <c r="AE10" s="205">
        <v>263.08</v>
      </c>
      <c r="AF10" s="205">
        <v>87.68</v>
      </c>
      <c r="AG10" s="205">
        <v>4350.2</v>
      </c>
      <c r="AH10" s="205">
        <v>290.02</v>
      </c>
      <c r="AI10" s="205">
        <v>870.06</v>
      </c>
      <c r="AJ10" s="205">
        <v>2900.14</v>
      </c>
      <c r="AK10" s="205">
        <v>290.02</v>
      </c>
      <c r="AL10" s="205">
        <v>315.60000000000002</v>
      </c>
      <c r="AM10" s="205">
        <v>0</v>
      </c>
      <c r="AN10" s="205">
        <v>5.48</v>
      </c>
      <c r="AO10" s="205">
        <v>0</v>
      </c>
      <c r="AP10" s="205">
        <v>0</v>
      </c>
      <c r="AQ10" s="205">
        <v>145.13</v>
      </c>
      <c r="AR10" s="205">
        <v>216.85</v>
      </c>
      <c r="AS10" s="205">
        <v>380</v>
      </c>
      <c r="AT10" s="205">
        <v>9.14</v>
      </c>
      <c r="AU10" s="205">
        <v>45.67</v>
      </c>
      <c r="AV10" s="205">
        <v>7.1</v>
      </c>
      <c r="AW10" s="205">
        <v>0</v>
      </c>
      <c r="AX10" s="205">
        <v>125.28</v>
      </c>
      <c r="AY10" s="205">
        <v>2</v>
      </c>
      <c r="AZ10" s="205">
        <v>0</v>
      </c>
      <c r="BA10" s="205">
        <v>0</v>
      </c>
      <c r="BB10" s="205">
        <v>0</v>
      </c>
      <c r="BC10" s="205">
        <v>3</v>
      </c>
      <c r="BD10" s="205">
        <v>2</v>
      </c>
      <c r="BE10" s="205">
        <v>13026.88</v>
      </c>
      <c r="BF10" s="205">
        <v>32095.42</v>
      </c>
      <c r="BG10" s="214" t="s">
        <v>343</v>
      </c>
    </row>
    <row r="11" spans="1:62" s="208" customFormat="1" ht="24.95" customHeight="1">
      <c r="B11" s="205">
        <v>7792.32</v>
      </c>
      <c r="C11" s="205">
        <v>1168.8499999999999</v>
      </c>
      <c r="D11" s="205">
        <v>77.92</v>
      </c>
      <c r="E11" s="205">
        <v>155.86000000000001</v>
      </c>
      <c r="F11" s="205">
        <v>233.77</v>
      </c>
      <c r="G11" s="205">
        <v>24814.94</v>
      </c>
      <c r="H11" s="205">
        <v>865.97</v>
      </c>
      <c r="I11" s="205">
        <v>6223.12</v>
      </c>
      <c r="J11" s="205">
        <v>4139.71</v>
      </c>
      <c r="K11" s="205">
        <v>1887.41</v>
      </c>
      <c r="L11" s="205">
        <v>196</v>
      </c>
      <c r="M11" s="205">
        <v>0</v>
      </c>
      <c r="N11" s="205">
        <v>0</v>
      </c>
      <c r="O11" s="205">
        <v>0</v>
      </c>
      <c r="P11" s="205">
        <v>0</v>
      </c>
      <c r="Q11" s="205">
        <v>0</v>
      </c>
      <c r="R11" s="205">
        <v>0</v>
      </c>
      <c r="S11" s="205">
        <v>0</v>
      </c>
      <c r="T11" s="205">
        <v>0</v>
      </c>
      <c r="U11" s="205">
        <v>3609.35</v>
      </c>
      <c r="V11" s="205">
        <v>240.63</v>
      </c>
      <c r="W11" s="205">
        <v>721.89</v>
      </c>
      <c r="X11" s="205">
        <v>24111.71</v>
      </c>
      <c r="Y11" s="205">
        <v>38112.300000000003</v>
      </c>
      <c r="Z11" s="205">
        <v>1168.8499999999999</v>
      </c>
      <c r="AA11" s="205">
        <v>77.92</v>
      </c>
      <c r="AB11" s="205">
        <v>155.86000000000001</v>
      </c>
      <c r="AC11" s="205">
        <v>233.77</v>
      </c>
      <c r="AD11" s="205">
        <v>779.23</v>
      </c>
      <c r="AE11" s="205">
        <v>233.77</v>
      </c>
      <c r="AF11" s="205">
        <v>77.92</v>
      </c>
      <c r="AG11" s="205">
        <v>3609.35</v>
      </c>
      <c r="AH11" s="205">
        <v>240.63</v>
      </c>
      <c r="AI11" s="205">
        <v>721.89</v>
      </c>
      <c r="AJ11" s="205">
        <v>2406.2399999999998</v>
      </c>
      <c r="AK11" s="205">
        <v>240.63</v>
      </c>
      <c r="AL11" s="205">
        <v>12.54</v>
      </c>
      <c r="AM11" s="205">
        <v>0</v>
      </c>
      <c r="AN11" s="205">
        <v>0</v>
      </c>
      <c r="AO11" s="205">
        <v>0</v>
      </c>
      <c r="AP11" s="205">
        <v>0</v>
      </c>
      <c r="AQ11" s="205">
        <v>197.15</v>
      </c>
      <c r="AR11" s="205">
        <v>195.85</v>
      </c>
      <c r="AS11" s="205">
        <v>0</v>
      </c>
      <c r="AT11" s="205">
        <v>0</v>
      </c>
      <c r="AU11" s="205">
        <v>0</v>
      </c>
      <c r="AV11" s="205">
        <v>0</v>
      </c>
      <c r="AW11" s="205">
        <v>0</v>
      </c>
      <c r="AX11" s="205">
        <v>128.63999999999999</v>
      </c>
      <c r="AY11" s="205">
        <v>0</v>
      </c>
      <c r="AZ11" s="205">
        <v>45.4</v>
      </c>
      <c r="BA11" s="205">
        <v>0</v>
      </c>
      <c r="BB11" s="205">
        <v>0</v>
      </c>
      <c r="BC11" s="205">
        <v>0</v>
      </c>
      <c r="BD11" s="205">
        <v>0</v>
      </c>
      <c r="BE11" s="205">
        <v>10525.64</v>
      </c>
      <c r="BF11" s="205">
        <v>27586.66</v>
      </c>
      <c r="BG11" s="214" t="s">
        <v>344</v>
      </c>
    </row>
    <row r="12" spans="1:62" s="208" customFormat="1" ht="24.95" customHeight="1">
      <c r="B12" s="217">
        <f>SUM(B4:B11)</f>
        <v>48928.959999999999</v>
      </c>
      <c r="C12" s="217">
        <f t="shared" ref="C12:BF12" si="0">SUM(C4:C11)</f>
        <v>7339.32</v>
      </c>
      <c r="D12" s="217">
        <f t="shared" si="0"/>
        <v>489.27</v>
      </c>
      <c r="E12" s="217">
        <f t="shared" si="0"/>
        <v>978.63</v>
      </c>
      <c r="F12" s="217">
        <f t="shared" si="0"/>
        <v>1467.87</v>
      </c>
      <c r="G12" s="217">
        <f t="shared" si="0"/>
        <v>157105.41</v>
      </c>
      <c r="H12" s="217">
        <f t="shared" si="0"/>
        <v>5492.9</v>
      </c>
      <c r="I12" s="217">
        <f t="shared" si="0"/>
        <v>42309.99</v>
      </c>
      <c r="J12" s="217">
        <f t="shared" si="0"/>
        <v>24610.43</v>
      </c>
      <c r="K12" s="217">
        <f t="shared" si="0"/>
        <v>13833.78</v>
      </c>
      <c r="L12" s="217">
        <f t="shared" si="0"/>
        <v>1487.8</v>
      </c>
      <c r="M12" s="217">
        <f t="shared" si="0"/>
        <v>0</v>
      </c>
      <c r="N12" s="217">
        <f t="shared" si="0"/>
        <v>786.5</v>
      </c>
      <c r="O12" s="217">
        <f t="shared" si="0"/>
        <v>0</v>
      </c>
      <c r="P12" s="217">
        <f t="shared" si="0"/>
        <v>1351.08</v>
      </c>
      <c r="Q12" s="217">
        <f t="shared" si="0"/>
        <v>82.9</v>
      </c>
      <c r="R12" s="217">
        <f t="shared" si="0"/>
        <v>105</v>
      </c>
      <c r="S12" s="217">
        <f t="shared" si="0"/>
        <v>52.5</v>
      </c>
      <c r="T12" s="217">
        <f t="shared" si="0"/>
        <v>0</v>
      </c>
      <c r="U12" s="217">
        <f t="shared" si="0"/>
        <v>23329.200000000001</v>
      </c>
      <c r="V12" s="217">
        <f t="shared" si="0"/>
        <v>1555.3</v>
      </c>
      <c r="W12" s="217">
        <f t="shared" si="0"/>
        <v>4665.92</v>
      </c>
      <c r="X12" s="217">
        <f t="shared" si="0"/>
        <v>155979.34</v>
      </c>
      <c r="Y12" s="217">
        <f t="shared" si="0"/>
        <v>244733.81</v>
      </c>
      <c r="Z12" s="217">
        <f t="shared" si="0"/>
        <v>7339.32</v>
      </c>
      <c r="AA12" s="217">
        <f t="shared" si="0"/>
        <v>489.27</v>
      </c>
      <c r="AB12" s="217">
        <f t="shared" si="0"/>
        <v>978.63</v>
      </c>
      <c r="AC12" s="217">
        <f t="shared" si="0"/>
        <v>1467.87</v>
      </c>
      <c r="AD12" s="217">
        <f t="shared" si="0"/>
        <v>4892.9399999999996</v>
      </c>
      <c r="AE12" s="217">
        <f t="shared" si="0"/>
        <v>1467.87</v>
      </c>
      <c r="AF12" s="217">
        <f t="shared" si="0"/>
        <v>489.27</v>
      </c>
      <c r="AG12" s="217">
        <f t="shared" si="0"/>
        <v>23329.200000000001</v>
      </c>
      <c r="AH12" s="217">
        <f t="shared" si="0"/>
        <v>1555.3</v>
      </c>
      <c r="AI12" s="217">
        <f t="shared" si="0"/>
        <v>4665.92</v>
      </c>
      <c r="AJ12" s="217">
        <f t="shared" si="0"/>
        <v>15552.84</v>
      </c>
      <c r="AK12" s="217">
        <f t="shared" si="0"/>
        <v>1555.3</v>
      </c>
      <c r="AL12" s="217">
        <f t="shared" si="0"/>
        <v>638.79</v>
      </c>
      <c r="AM12" s="217">
        <f t="shared" si="0"/>
        <v>0</v>
      </c>
      <c r="AN12" s="217">
        <f t="shared" si="0"/>
        <v>120.19</v>
      </c>
      <c r="AO12" s="217">
        <f t="shared" si="0"/>
        <v>0</v>
      </c>
      <c r="AP12" s="217">
        <f t="shared" si="0"/>
        <v>0.6</v>
      </c>
      <c r="AQ12" s="217">
        <f t="shared" si="0"/>
        <v>1043.5</v>
      </c>
      <c r="AR12" s="217">
        <f t="shared" si="0"/>
        <v>1190.1300000000001</v>
      </c>
      <c r="AS12" s="217">
        <f t="shared" si="0"/>
        <v>730</v>
      </c>
      <c r="AT12" s="217">
        <f t="shared" si="0"/>
        <v>9.14</v>
      </c>
      <c r="AU12" s="217">
        <f t="shared" si="0"/>
        <v>45.67</v>
      </c>
      <c r="AV12" s="217">
        <f t="shared" si="0"/>
        <v>56.8</v>
      </c>
      <c r="AW12" s="217">
        <f t="shared" si="0"/>
        <v>4</v>
      </c>
      <c r="AX12" s="217">
        <f t="shared" si="0"/>
        <v>398.55</v>
      </c>
      <c r="AY12" s="217">
        <f t="shared" si="0"/>
        <v>8</v>
      </c>
      <c r="AZ12" s="217">
        <f t="shared" si="0"/>
        <v>123.22</v>
      </c>
      <c r="BA12" s="217">
        <f t="shared" si="0"/>
        <v>10</v>
      </c>
      <c r="BB12" s="217">
        <f t="shared" si="0"/>
        <v>0</v>
      </c>
      <c r="BC12" s="217">
        <f t="shared" si="0"/>
        <v>6</v>
      </c>
      <c r="BD12" s="217">
        <f t="shared" si="0"/>
        <v>2</v>
      </c>
      <c r="BE12" s="217">
        <f t="shared" si="0"/>
        <v>68170.320000000007</v>
      </c>
      <c r="BF12" s="217">
        <f t="shared" si="0"/>
        <v>176563.49</v>
      </c>
      <c r="BG12" s="215" t="s">
        <v>347</v>
      </c>
      <c r="BH12" s="216"/>
      <c r="BI12" s="216"/>
      <c r="BJ12" s="216"/>
    </row>
  </sheetData>
  <mergeCells count="19">
    <mergeCell ref="BG1:BG3"/>
    <mergeCell ref="BH1:BH3"/>
    <mergeCell ref="BI1:BI3"/>
    <mergeCell ref="BJ1:BJ3"/>
    <mergeCell ref="BE1:BE3"/>
    <mergeCell ref="BF1:BF3"/>
    <mergeCell ref="AG2:AK2"/>
    <mergeCell ref="B1:T1"/>
    <mergeCell ref="U1:X1"/>
    <mergeCell ref="Y1:Y3"/>
    <mergeCell ref="Z1:BD1"/>
    <mergeCell ref="AL2:AO2"/>
    <mergeCell ref="AS2:AU2"/>
    <mergeCell ref="B2:F2"/>
    <mergeCell ref="J2:T2"/>
    <mergeCell ref="U2:W2"/>
    <mergeCell ref="X2:X3"/>
    <mergeCell ref="Z2:AF2"/>
    <mergeCell ref="AV2:BB2"/>
  </mergeCells>
  <pageMargins left="0.70866141732283472" right="0.70866141732283472" top="0.74803149606299213" bottom="0.74803149606299213" header="0.31496062992125984" footer="0.31496062992125984"/>
  <pageSetup paperSize="9" scale="86" orientation="landscape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BI15"/>
  <sheetViews>
    <sheetView rightToLeft="1" topLeftCell="AC4" workbookViewId="0">
      <selection activeCell="BE13" sqref="BE13"/>
    </sheetView>
  </sheetViews>
  <sheetFormatPr defaultRowHeight="15"/>
  <cols>
    <col min="1" max="1" width="3.140625" hidden="1" customWidth="1"/>
    <col min="8" max="8" width="8.7109375" customWidth="1"/>
    <col min="9" max="9" width="0.140625" hidden="1" customWidth="1"/>
    <col min="10" max="10" width="9" hidden="1" customWidth="1"/>
    <col min="11" max="11" width="8.42578125" hidden="1" customWidth="1"/>
    <col min="12" max="14" width="9" hidden="1" customWidth="1"/>
    <col min="15" max="15" width="8.85546875" hidden="1" customWidth="1"/>
    <col min="16" max="16" width="9" hidden="1" customWidth="1"/>
    <col min="17" max="17" width="0.140625" hidden="1" customWidth="1"/>
    <col min="18" max="18" width="8.42578125" hidden="1" customWidth="1"/>
    <col min="19" max="19" width="0.140625" hidden="1" customWidth="1"/>
    <col min="20" max="20" width="9" hidden="1" customWidth="1"/>
    <col min="21" max="21" width="5.42578125" hidden="1" customWidth="1"/>
    <col min="22" max="22" width="9" hidden="1" customWidth="1"/>
    <col min="23" max="23" width="10" customWidth="1"/>
    <col min="28" max="28" width="9.140625" customWidth="1"/>
    <col min="38" max="38" width="9" customWidth="1"/>
    <col min="39" max="39" width="0.140625" customWidth="1"/>
    <col min="40" max="40" width="9" hidden="1" customWidth="1"/>
    <col min="41" max="41" width="0.140625" hidden="1" customWidth="1"/>
    <col min="42" max="42" width="9" hidden="1" customWidth="1"/>
    <col min="43" max="43" width="0.140625" hidden="1" customWidth="1"/>
    <col min="44" max="44" width="9" hidden="1" customWidth="1"/>
    <col min="45" max="45" width="8.7109375" hidden="1" customWidth="1"/>
    <col min="46" max="46" width="9" hidden="1" customWidth="1"/>
    <col min="47" max="47" width="8.7109375" hidden="1" customWidth="1"/>
    <col min="48" max="48" width="9" hidden="1" customWidth="1"/>
    <col min="49" max="49" width="0.140625" hidden="1" customWidth="1"/>
    <col min="50" max="50" width="8.85546875" hidden="1" customWidth="1"/>
    <col min="51" max="52" width="9" hidden="1" customWidth="1"/>
    <col min="53" max="53" width="0.140625" hidden="1" customWidth="1"/>
    <col min="54" max="54" width="9" hidden="1" customWidth="1"/>
    <col min="58" max="58" width="18.5703125" customWidth="1"/>
  </cols>
  <sheetData>
    <row r="1" spans="1:61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3" t="s">
        <v>113</v>
      </c>
      <c r="AC1" s="357" t="s">
        <v>111</v>
      </c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3" t="s">
        <v>117</v>
      </c>
      <c r="BE1" s="357" t="s">
        <v>48</v>
      </c>
      <c r="BF1" s="357" t="s">
        <v>118</v>
      </c>
      <c r="BG1" s="353" t="s">
        <v>119</v>
      </c>
      <c r="BH1" s="353" t="s">
        <v>120</v>
      </c>
      <c r="BI1" s="353" t="s">
        <v>121</v>
      </c>
    </row>
    <row r="2" spans="1:61" s="4" customFormat="1" ht="33.75" customHeight="1">
      <c r="A2" s="8"/>
      <c r="B2" s="354" t="s">
        <v>0</v>
      </c>
      <c r="C2" s="354"/>
      <c r="D2" s="354"/>
      <c r="E2" s="354"/>
      <c r="F2" s="354"/>
      <c r="G2" s="230"/>
      <c r="H2" s="230"/>
      <c r="I2" s="72" t="s">
        <v>6</v>
      </c>
      <c r="J2" s="72"/>
      <c r="K2" s="72"/>
      <c r="L2" s="355" t="s">
        <v>110</v>
      </c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234" t="s">
        <v>18</v>
      </c>
      <c r="X2" s="354"/>
      <c r="Y2" s="354"/>
      <c r="Z2" s="354"/>
      <c r="AA2" s="230" t="s">
        <v>22</v>
      </c>
      <c r="AB2" s="353"/>
      <c r="AC2" s="354" t="s">
        <v>23</v>
      </c>
      <c r="AD2" s="354"/>
      <c r="AE2" s="354"/>
      <c r="AF2" s="354"/>
      <c r="AG2" s="354"/>
      <c r="AH2" s="354"/>
      <c r="AI2" s="354" t="s">
        <v>30</v>
      </c>
      <c r="AJ2" s="354"/>
      <c r="AK2" s="354"/>
      <c r="AL2" s="354"/>
      <c r="AM2" s="355" t="s">
        <v>34</v>
      </c>
      <c r="AN2" s="355"/>
      <c r="AO2" s="355"/>
      <c r="AP2" s="355"/>
      <c r="AQ2" s="229" t="s">
        <v>35</v>
      </c>
      <c r="AR2" s="230"/>
      <c r="AS2" s="72"/>
      <c r="AT2" s="231"/>
      <c r="AU2" s="354" t="s">
        <v>39</v>
      </c>
      <c r="AV2" s="354"/>
      <c r="AW2" s="354"/>
      <c r="AX2" s="354"/>
      <c r="AY2" s="354"/>
      <c r="AZ2" s="354"/>
      <c r="BA2" s="354"/>
      <c r="BB2" s="231"/>
      <c r="BC2" s="231"/>
      <c r="BD2" s="353"/>
      <c r="BE2" s="357"/>
      <c r="BF2" s="357"/>
      <c r="BG2" s="353"/>
      <c r="BH2" s="353"/>
      <c r="BI2" s="353"/>
    </row>
    <row r="3" spans="1:61" s="4" customFormat="1" ht="81.75" customHeight="1">
      <c r="A3" s="231"/>
      <c r="B3" s="229" t="s">
        <v>1</v>
      </c>
      <c r="C3" s="233" t="s">
        <v>2</v>
      </c>
      <c r="D3" s="233" t="s">
        <v>212</v>
      </c>
      <c r="E3" s="233" t="s">
        <v>4</v>
      </c>
      <c r="F3" s="233" t="s">
        <v>5</v>
      </c>
      <c r="G3" s="233" t="s">
        <v>213</v>
      </c>
      <c r="H3" s="233" t="s">
        <v>27</v>
      </c>
      <c r="I3" s="233" t="s">
        <v>7</v>
      </c>
      <c r="J3" s="233" t="s">
        <v>109</v>
      </c>
      <c r="K3" s="233" t="s">
        <v>108</v>
      </c>
      <c r="L3" s="229" t="s">
        <v>8</v>
      </c>
      <c r="M3" s="229" t="s">
        <v>9</v>
      </c>
      <c r="N3" s="229" t="s">
        <v>10</v>
      </c>
      <c r="O3" s="233" t="s">
        <v>11</v>
      </c>
      <c r="P3" s="233" t="s">
        <v>12</v>
      </c>
      <c r="Q3" s="233" t="s">
        <v>13</v>
      </c>
      <c r="R3" s="233" t="s">
        <v>180</v>
      </c>
      <c r="S3" s="233" t="s">
        <v>14</v>
      </c>
      <c r="T3" s="233" t="s">
        <v>15</v>
      </c>
      <c r="U3" s="233" t="s">
        <v>16</v>
      </c>
      <c r="V3" s="233" t="s">
        <v>17</v>
      </c>
      <c r="W3" s="233" t="s">
        <v>19</v>
      </c>
      <c r="X3" s="233" t="s">
        <v>214</v>
      </c>
      <c r="Y3" s="233" t="s">
        <v>215</v>
      </c>
      <c r="Z3" s="233" t="s">
        <v>21</v>
      </c>
      <c r="AA3" s="230"/>
      <c r="AB3" s="353"/>
      <c r="AC3" s="233" t="s">
        <v>24</v>
      </c>
      <c r="AD3" s="233" t="s">
        <v>216</v>
      </c>
      <c r="AE3" s="233" t="s">
        <v>26</v>
      </c>
      <c r="AF3" s="233" t="s">
        <v>21</v>
      </c>
      <c r="AG3" s="233" t="s">
        <v>27</v>
      </c>
      <c r="AH3" s="233" t="s">
        <v>28</v>
      </c>
      <c r="AI3" s="233" t="s">
        <v>104</v>
      </c>
      <c r="AJ3" s="233" t="s">
        <v>217</v>
      </c>
      <c r="AK3" s="233" t="s">
        <v>106</v>
      </c>
      <c r="AL3" s="233" t="s">
        <v>107</v>
      </c>
      <c r="AM3" s="233" t="s">
        <v>31</v>
      </c>
      <c r="AN3" s="233" t="s">
        <v>116</v>
      </c>
      <c r="AO3" s="233" t="s">
        <v>32</v>
      </c>
      <c r="AP3" s="229" t="s">
        <v>33</v>
      </c>
      <c r="AQ3" s="233" t="s">
        <v>36</v>
      </c>
      <c r="AR3" s="233" t="s">
        <v>115</v>
      </c>
      <c r="AS3" s="233" t="s">
        <v>37</v>
      </c>
      <c r="AT3" s="233" t="s">
        <v>149</v>
      </c>
      <c r="AU3" s="233" t="s">
        <v>40</v>
      </c>
      <c r="AV3" s="233" t="s">
        <v>150</v>
      </c>
      <c r="AW3" s="233" t="s">
        <v>45</v>
      </c>
      <c r="AX3" s="233" t="s">
        <v>41</v>
      </c>
      <c r="AY3" s="233" t="s">
        <v>42</v>
      </c>
      <c r="AZ3" s="233" t="s">
        <v>43</v>
      </c>
      <c r="BA3" s="233" t="s">
        <v>44</v>
      </c>
      <c r="BB3" s="233" t="s">
        <v>46</v>
      </c>
      <c r="BC3" s="233" t="s">
        <v>47</v>
      </c>
      <c r="BD3" s="353"/>
      <c r="BE3" s="357"/>
      <c r="BF3" s="357"/>
      <c r="BG3" s="353"/>
      <c r="BH3" s="353"/>
      <c r="BI3" s="353"/>
    </row>
    <row r="4" spans="1:61" s="176" customFormat="1" ht="25.35" customHeight="1">
      <c r="B4" s="177">
        <v>488.2</v>
      </c>
      <c r="C4" s="178">
        <f>B4*15%</f>
        <v>73.23</v>
      </c>
      <c r="D4" s="178">
        <f>B4*1%</f>
        <v>4.88</v>
      </c>
      <c r="E4" s="178">
        <f>B4*2%</f>
        <v>9.76</v>
      </c>
      <c r="F4" s="178">
        <f>B4*3%</f>
        <v>14.65</v>
      </c>
      <c r="G4" s="178">
        <f>B4*3%</f>
        <v>14.65</v>
      </c>
      <c r="H4" s="178">
        <f>B4*10%</f>
        <v>48.82</v>
      </c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8">
        <f>AA4*15%</f>
        <v>420</v>
      </c>
      <c r="X4" s="178">
        <f>AA4*1%</f>
        <v>28</v>
      </c>
      <c r="Y4" s="178">
        <f>AA4*10%</f>
        <v>280</v>
      </c>
      <c r="Z4" s="178">
        <f>AA4*3%</f>
        <v>84</v>
      </c>
      <c r="AA4" s="178">
        <v>2800</v>
      </c>
      <c r="AB4" s="178">
        <f>C4+D4+E4+F4+G4+H4+W4+X4+Y4+Z4</f>
        <v>977.99</v>
      </c>
      <c r="AC4" s="178">
        <f>B4*15%</f>
        <v>73.23</v>
      </c>
      <c r="AD4" s="178">
        <f>B4*1%</f>
        <v>4.88</v>
      </c>
      <c r="AE4" s="178">
        <f>B4*2%</f>
        <v>9.76</v>
      </c>
      <c r="AF4" s="178">
        <f>B4*3%</f>
        <v>14.65</v>
      </c>
      <c r="AG4" s="178">
        <f>B4*10%</f>
        <v>48.82</v>
      </c>
      <c r="AH4" s="178">
        <f>B4*3%</f>
        <v>14.65</v>
      </c>
      <c r="AI4" s="178">
        <f>AA4*15%</f>
        <v>420</v>
      </c>
      <c r="AJ4" s="178">
        <f>AA4*1%</f>
        <v>28</v>
      </c>
      <c r="AK4" s="178">
        <f>AA4*3%</f>
        <v>84</v>
      </c>
      <c r="AL4" s="178">
        <f>AA4*10%</f>
        <v>280</v>
      </c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8">
        <f>SUM(AC4:BC4)</f>
        <v>977.99</v>
      </c>
      <c r="BE4" s="178">
        <f>AVERAGE(AB4-BD4)</f>
        <v>0</v>
      </c>
      <c r="BF4" s="176" t="s">
        <v>218</v>
      </c>
      <c r="BH4" s="179" t="s">
        <v>413</v>
      </c>
    </row>
    <row r="5" spans="1:61" s="176" customFormat="1" ht="25.15" customHeight="1">
      <c r="B5" s="177">
        <v>282.95</v>
      </c>
      <c r="C5" s="178">
        <f t="shared" ref="C5:C14" si="0">B5*15%</f>
        <v>42.44</v>
      </c>
      <c r="D5" s="178">
        <f t="shared" ref="D5:D14" si="1">B5*1%</f>
        <v>2.83</v>
      </c>
      <c r="E5" s="178">
        <f t="shared" ref="E5:E14" si="2">B5*2%</f>
        <v>5.66</v>
      </c>
      <c r="F5" s="178">
        <f t="shared" ref="F5:F14" si="3">B5*3%</f>
        <v>8.49</v>
      </c>
      <c r="G5" s="178">
        <f t="shared" ref="G5:G14" si="4">B5*3%</f>
        <v>8.49</v>
      </c>
      <c r="H5" s="178">
        <f t="shared" ref="H5:H14" si="5">B5*10%</f>
        <v>28.3</v>
      </c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>
        <f t="shared" ref="W5:W14" si="6">AA5*15%</f>
        <v>161.32</v>
      </c>
      <c r="X5" s="178">
        <f t="shared" ref="X5:X14" si="7">AA5*1%</f>
        <v>10.75</v>
      </c>
      <c r="Y5" s="178">
        <f t="shared" ref="Y5:Y14" si="8">AA5*10%</f>
        <v>107.55</v>
      </c>
      <c r="Z5" s="178">
        <f t="shared" ref="Z5:Z14" si="9">AA5*3%</f>
        <v>32.26</v>
      </c>
      <c r="AA5" s="178">
        <v>1075.46</v>
      </c>
      <c r="AB5" s="178">
        <f t="shared" ref="AB5:AB14" si="10">C5+D5+E5+F5+G5+H5+W5+X5+Y5+Z5</f>
        <v>408.09</v>
      </c>
      <c r="AC5" s="178">
        <f t="shared" ref="AC5:AC14" si="11">B5*15%</f>
        <v>42.44</v>
      </c>
      <c r="AD5" s="178">
        <f t="shared" ref="AD5:AD14" si="12">B5*1%</f>
        <v>2.83</v>
      </c>
      <c r="AE5" s="178">
        <f t="shared" ref="AE5:AE14" si="13">B5*2%</f>
        <v>5.66</v>
      </c>
      <c r="AF5" s="178">
        <f t="shared" ref="AF5:AF14" si="14">B5*3%</f>
        <v>8.49</v>
      </c>
      <c r="AG5" s="178">
        <f t="shared" ref="AG5:AG14" si="15">B5*10%</f>
        <v>28.3</v>
      </c>
      <c r="AH5" s="178">
        <f t="shared" ref="AH5:AH14" si="16">B5*3%</f>
        <v>8.49</v>
      </c>
      <c r="AI5" s="178">
        <f t="shared" ref="AI5:AI9" si="17">AA5*15%</f>
        <v>161.32</v>
      </c>
      <c r="AJ5" s="178">
        <f t="shared" ref="AJ5:AJ14" si="18">AA5*1%</f>
        <v>10.75</v>
      </c>
      <c r="AK5" s="178">
        <f t="shared" ref="AK5:AK14" si="19">AA5*3%</f>
        <v>32.26</v>
      </c>
      <c r="AL5" s="178">
        <f t="shared" ref="AL5:AL14" si="20">AA5*10%</f>
        <v>107.55</v>
      </c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8">
        <f t="shared" ref="BD5:BD10" si="21">SUM(AC5:BC5)</f>
        <v>408.09</v>
      </c>
      <c r="BE5" s="178">
        <f t="shared" ref="BE5:BE14" si="22">AVERAGE(AB5-BD5)</f>
        <v>0</v>
      </c>
      <c r="BF5" s="176" t="s">
        <v>219</v>
      </c>
      <c r="BH5" s="179" t="s">
        <v>414</v>
      </c>
    </row>
    <row r="6" spans="1:61" s="176" customFormat="1" ht="25.15" customHeight="1">
      <c r="B6" s="177">
        <v>318.58</v>
      </c>
      <c r="C6" s="178">
        <f t="shared" si="0"/>
        <v>47.79</v>
      </c>
      <c r="D6" s="178">
        <f t="shared" si="1"/>
        <v>3.19</v>
      </c>
      <c r="E6" s="178">
        <f t="shared" si="2"/>
        <v>6.37</v>
      </c>
      <c r="F6" s="178">
        <f t="shared" si="3"/>
        <v>9.56</v>
      </c>
      <c r="G6" s="178">
        <f t="shared" si="4"/>
        <v>9.56</v>
      </c>
      <c r="H6" s="178">
        <f t="shared" si="5"/>
        <v>31.86</v>
      </c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8">
        <f t="shared" si="6"/>
        <v>152.55000000000001</v>
      </c>
      <c r="X6" s="178">
        <f t="shared" si="7"/>
        <v>10.17</v>
      </c>
      <c r="Y6" s="178">
        <f t="shared" si="8"/>
        <v>101.7</v>
      </c>
      <c r="Z6" s="178">
        <f t="shared" si="9"/>
        <v>30.51</v>
      </c>
      <c r="AA6" s="178">
        <v>1017.02</v>
      </c>
      <c r="AB6" s="178">
        <f t="shared" si="10"/>
        <v>403.26</v>
      </c>
      <c r="AC6" s="178">
        <f t="shared" si="11"/>
        <v>47.79</v>
      </c>
      <c r="AD6" s="178">
        <f t="shared" si="12"/>
        <v>3.19</v>
      </c>
      <c r="AE6" s="178">
        <f t="shared" si="13"/>
        <v>6.37</v>
      </c>
      <c r="AF6" s="178">
        <f t="shared" si="14"/>
        <v>9.56</v>
      </c>
      <c r="AG6" s="178">
        <f t="shared" si="15"/>
        <v>31.86</v>
      </c>
      <c r="AH6" s="178">
        <f t="shared" si="16"/>
        <v>9.56</v>
      </c>
      <c r="AI6" s="178">
        <f t="shared" si="17"/>
        <v>152.55000000000001</v>
      </c>
      <c r="AJ6" s="178">
        <f t="shared" si="18"/>
        <v>10.17</v>
      </c>
      <c r="AK6" s="178">
        <f t="shared" si="19"/>
        <v>30.51</v>
      </c>
      <c r="AL6" s="178">
        <f t="shared" si="20"/>
        <v>101.7</v>
      </c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8">
        <f t="shared" si="21"/>
        <v>403.26</v>
      </c>
      <c r="BE6" s="178">
        <f t="shared" si="22"/>
        <v>0</v>
      </c>
      <c r="BF6" s="176" t="s">
        <v>220</v>
      </c>
      <c r="BH6" s="180"/>
    </row>
    <row r="7" spans="1:61" s="176" customFormat="1" ht="25.15" customHeight="1">
      <c r="B7" s="177">
        <v>492.45</v>
      </c>
      <c r="C7" s="178">
        <f t="shared" si="0"/>
        <v>73.87</v>
      </c>
      <c r="D7" s="178">
        <f t="shared" si="1"/>
        <v>4.92</v>
      </c>
      <c r="E7" s="178">
        <f t="shared" si="2"/>
        <v>9.85</v>
      </c>
      <c r="F7" s="178">
        <f t="shared" si="3"/>
        <v>14.77</v>
      </c>
      <c r="G7" s="178">
        <f t="shared" si="4"/>
        <v>14.77</v>
      </c>
      <c r="H7" s="178">
        <f t="shared" si="5"/>
        <v>49.25</v>
      </c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8">
        <f t="shared" si="6"/>
        <v>420</v>
      </c>
      <c r="X7" s="178">
        <f>AA7*1%</f>
        <v>28</v>
      </c>
      <c r="Y7" s="178">
        <f t="shared" si="8"/>
        <v>280</v>
      </c>
      <c r="Z7" s="178">
        <f t="shared" si="9"/>
        <v>84</v>
      </c>
      <c r="AA7" s="178">
        <v>2800</v>
      </c>
      <c r="AB7" s="178">
        <f t="shared" si="10"/>
        <v>979.43</v>
      </c>
      <c r="AC7" s="178">
        <f t="shared" si="11"/>
        <v>73.87</v>
      </c>
      <c r="AD7" s="178">
        <f t="shared" si="12"/>
        <v>4.92</v>
      </c>
      <c r="AE7" s="178">
        <f t="shared" si="13"/>
        <v>9.85</v>
      </c>
      <c r="AF7" s="178">
        <f t="shared" si="14"/>
        <v>14.77</v>
      </c>
      <c r="AG7" s="178">
        <f t="shared" si="15"/>
        <v>49.25</v>
      </c>
      <c r="AH7" s="178">
        <f t="shared" si="16"/>
        <v>14.77</v>
      </c>
      <c r="AI7" s="178">
        <v>420</v>
      </c>
      <c r="AJ7" s="178">
        <v>28</v>
      </c>
      <c r="AK7" s="178">
        <v>84</v>
      </c>
      <c r="AL7" s="178">
        <v>280</v>
      </c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8">
        <f t="shared" si="21"/>
        <v>979.43</v>
      </c>
      <c r="BE7" s="178">
        <f t="shared" si="22"/>
        <v>0</v>
      </c>
      <c r="BF7" s="176" t="s">
        <v>221</v>
      </c>
      <c r="BH7" s="179" t="s">
        <v>415</v>
      </c>
    </row>
    <row r="8" spans="1:61" s="176" customFormat="1" ht="25.15" customHeight="1">
      <c r="B8" s="177">
        <v>318.95</v>
      </c>
      <c r="C8" s="178">
        <f t="shared" si="0"/>
        <v>47.84</v>
      </c>
      <c r="D8" s="178">
        <f t="shared" si="1"/>
        <v>3.19</v>
      </c>
      <c r="E8" s="178">
        <f t="shared" si="2"/>
        <v>6.38</v>
      </c>
      <c r="F8" s="178">
        <f t="shared" si="3"/>
        <v>9.57</v>
      </c>
      <c r="G8" s="178">
        <f t="shared" si="4"/>
        <v>9.57</v>
      </c>
      <c r="H8" s="178">
        <f t="shared" si="5"/>
        <v>31.9</v>
      </c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8">
        <f t="shared" si="6"/>
        <v>172.13</v>
      </c>
      <c r="X8" s="178">
        <f t="shared" si="7"/>
        <v>11.48</v>
      </c>
      <c r="Y8" s="178">
        <f t="shared" si="8"/>
        <v>114.76</v>
      </c>
      <c r="Z8" s="178">
        <f t="shared" si="9"/>
        <v>34.43</v>
      </c>
      <c r="AA8" s="178">
        <v>1147.56</v>
      </c>
      <c r="AB8" s="178">
        <f t="shared" si="10"/>
        <v>441.25</v>
      </c>
      <c r="AC8" s="178">
        <f t="shared" si="11"/>
        <v>47.84</v>
      </c>
      <c r="AD8" s="178">
        <f t="shared" si="12"/>
        <v>3.19</v>
      </c>
      <c r="AE8" s="178">
        <f t="shared" si="13"/>
        <v>6.38</v>
      </c>
      <c r="AF8" s="178">
        <f t="shared" si="14"/>
        <v>9.57</v>
      </c>
      <c r="AG8" s="178">
        <f t="shared" si="15"/>
        <v>31.9</v>
      </c>
      <c r="AH8" s="178">
        <f t="shared" si="16"/>
        <v>9.57</v>
      </c>
      <c r="AI8" s="178">
        <f t="shared" si="17"/>
        <v>172.13</v>
      </c>
      <c r="AJ8" s="178">
        <f t="shared" si="18"/>
        <v>11.48</v>
      </c>
      <c r="AK8" s="178">
        <f t="shared" si="19"/>
        <v>34.43</v>
      </c>
      <c r="AL8" s="178">
        <f t="shared" si="20"/>
        <v>114.76</v>
      </c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8">
        <f t="shared" si="21"/>
        <v>441.25</v>
      </c>
      <c r="BE8" s="178">
        <f t="shared" si="22"/>
        <v>0</v>
      </c>
      <c r="BF8" s="176" t="s">
        <v>223</v>
      </c>
      <c r="BH8" s="179" t="s">
        <v>416</v>
      </c>
    </row>
    <row r="9" spans="1:61" s="176" customFormat="1" ht="25.15" customHeight="1">
      <c r="B9" s="177">
        <v>318.58</v>
      </c>
      <c r="C9" s="178">
        <f t="shared" si="0"/>
        <v>47.79</v>
      </c>
      <c r="D9" s="178">
        <f t="shared" si="1"/>
        <v>3.19</v>
      </c>
      <c r="E9" s="178">
        <f t="shared" si="2"/>
        <v>6.37</v>
      </c>
      <c r="F9" s="178">
        <f t="shared" si="3"/>
        <v>9.56</v>
      </c>
      <c r="G9" s="178">
        <f t="shared" si="4"/>
        <v>9.56</v>
      </c>
      <c r="H9" s="178">
        <f t="shared" si="5"/>
        <v>31.86</v>
      </c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8">
        <f t="shared" si="6"/>
        <v>152.55000000000001</v>
      </c>
      <c r="X9" s="178">
        <f t="shared" si="7"/>
        <v>10.17</v>
      </c>
      <c r="Y9" s="178">
        <f t="shared" si="8"/>
        <v>101.7</v>
      </c>
      <c r="Z9" s="178">
        <f t="shared" si="9"/>
        <v>30.51</v>
      </c>
      <c r="AA9" s="178">
        <v>1017.01</v>
      </c>
      <c r="AB9" s="178">
        <f t="shared" si="10"/>
        <v>403.26</v>
      </c>
      <c r="AC9" s="178">
        <f t="shared" si="11"/>
        <v>47.79</v>
      </c>
      <c r="AD9" s="178">
        <f t="shared" si="12"/>
        <v>3.19</v>
      </c>
      <c r="AE9" s="178">
        <f t="shared" si="13"/>
        <v>6.37</v>
      </c>
      <c r="AF9" s="178">
        <f t="shared" si="14"/>
        <v>9.56</v>
      </c>
      <c r="AG9" s="178">
        <f t="shared" si="15"/>
        <v>31.86</v>
      </c>
      <c r="AH9" s="178">
        <f t="shared" si="16"/>
        <v>9.56</v>
      </c>
      <c r="AI9" s="178">
        <f t="shared" si="17"/>
        <v>152.55000000000001</v>
      </c>
      <c r="AJ9" s="178">
        <f t="shared" si="18"/>
        <v>10.17</v>
      </c>
      <c r="AK9" s="178">
        <f t="shared" si="19"/>
        <v>30.51</v>
      </c>
      <c r="AL9" s="178">
        <f t="shared" si="20"/>
        <v>101.7</v>
      </c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8">
        <f t="shared" si="21"/>
        <v>403.26</v>
      </c>
      <c r="BE9" s="178">
        <f t="shared" si="22"/>
        <v>0</v>
      </c>
      <c r="BF9" s="176" t="s">
        <v>224</v>
      </c>
      <c r="BH9" s="181" t="s">
        <v>418</v>
      </c>
    </row>
    <row r="10" spans="1:61" s="176" customFormat="1" ht="25.15" customHeight="1">
      <c r="B10" s="177">
        <v>322.47000000000003</v>
      </c>
      <c r="C10" s="178">
        <f t="shared" si="0"/>
        <v>48.37</v>
      </c>
      <c r="D10" s="178">
        <f t="shared" si="1"/>
        <v>3.22</v>
      </c>
      <c r="E10" s="178">
        <f t="shared" si="2"/>
        <v>6.45</v>
      </c>
      <c r="F10" s="178">
        <f t="shared" si="3"/>
        <v>9.67</v>
      </c>
      <c r="G10" s="178">
        <f t="shared" si="4"/>
        <v>9.67</v>
      </c>
      <c r="H10" s="178">
        <f t="shared" si="5"/>
        <v>32.25</v>
      </c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8">
        <f t="shared" si="6"/>
        <v>187.06</v>
      </c>
      <c r="X10" s="178">
        <f t="shared" si="7"/>
        <v>12.47</v>
      </c>
      <c r="Y10" s="178">
        <f t="shared" si="8"/>
        <v>124.71</v>
      </c>
      <c r="Z10" s="178">
        <f t="shared" si="9"/>
        <v>37.409999999999997</v>
      </c>
      <c r="AA10" s="178">
        <v>1247.05</v>
      </c>
      <c r="AB10" s="178">
        <f t="shared" si="10"/>
        <v>471.28</v>
      </c>
      <c r="AC10" s="178">
        <f t="shared" si="11"/>
        <v>48.37</v>
      </c>
      <c r="AD10" s="178">
        <f t="shared" si="12"/>
        <v>3.22</v>
      </c>
      <c r="AE10" s="178">
        <f t="shared" si="13"/>
        <v>6.45</v>
      </c>
      <c r="AF10" s="178">
        <f t="shared" si="14"/>
        <v>9.67</v>
      </c>
      <c r="AG10" s="178">
        <f t="shared" si="15"/>
        <v>32.25</v>
      </c>
      <c r="AH10" s="178">
        <f t="shared" si="16"/>
        <v>9.67</v>
      </c>
      <c r="AI10" s="178">
        <f>AA10*15%</f>
        <v>187.06</v>
      </c>
      <c r="AJ10" s="178">
        <f t="shared" si="18"/>
        <v>12.47</v>
      </c>
      <c r="AK10" s="178">
        <f t="shared" si="19"/>
        <v>37.409999999999997</v>
      </c>
      <c r="AL10" s="178">
        <f t="shared" si="20"/>
        <v>124.71</v>
      </c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8">
        <f t="shared" si="21"/>
        <v>471.28</v>
      </c>
      <c r="BE10" s="178">
        <f t="shared" si="22"/>
        <v>0</v>
      </c>
      <c r="BF10" s="176" t="s">
        <v>226</v>
      </c>
      <c r="BH10" s="180"/>
    </row>
    <row r="11" spans="1:61" s="176" customFormat="1" ht="25.15" customHeight="1">
      <c r="B11" s="177">
        <v>326.33999999999997</v>
      </c>
      <c r="C11" s="178">
        <f t="shared" si="0"/>
        <v>48.95</v>
      </c>
      <c r="D11" s="178">
        <f t="shared" si="1"/>
        <v>3.26</v>
      </c>
      <c r="E11" s="178">
        <f t="shared" si="2"/>
        <v>6.53</v>
      </c>
      <c r="F11" s="178">
        <f t="shared" si="3"/>
        <v>9.7899999999999991</v>
      </c>
      <c r="G11" s="178">
        <f t="shared" si="4"/>
        <v>9.7899999999999991</v>
      </c>
      <c r="H11" s="178">
        <f t="shared" si="5"/>
        <v>32.630000000000003</v>
      </c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8">
        <f t="shared" si="6"/>
        <v>175.7</v>
      </c>
      <c r="X11" s="178">
        <f t="shared" si="7"/>
        <v>11.71</v>
      </c>
      <c r="Y11" s="178">
        <f t="shared" si="8"/>
        <v>117.13</v>
      </c>
      <c r="Z11" s="178">
        <f t="shared" si="9"/>
        <v>35.14</v>
      </c>
      <c r="AA11" s="178">
        <v>1171.31</v>
      </c>
      <c r="AB11" s="178">
        <f t="shared" si="10"/>
        <v>450.63</v>
      </c>
      <c r="AC11" s="178">
        <f t="shared" si="11"/>
        <v>48.95</v>
      </c>
      <c r="AD11" s="178">
        <f t="shared" si="12"/>
        <v>3.26</v>
      </c>
      <c r="AE11" s="178">
        <f t="shared" si="13"/>
        <v>6.53</v>
      </c>
      <c r="AF11" s="178">
        <f t="shared" si="14"/>
        <v>9.7899999999999991</v>
      </c>
      <c r="AG11" s="178">
        <f t="shared" si="15"/>
        <v>32.630000000000003</v>
      </c>
      <c r="AH11" s="178">
        <f t="shared" si="16"/>
        <v>9.7899999999999991</v>
      </c>
      <c r="AI11" s="178">
        <f>AA11*15%</f>
        <v>175.7</v>
      </c>
      <c r="AJ11" s="178">
        <f t="shared" si="18"/>
        <v>11.71</v>
      </c>
      <c r="AK11" s="178">
        <f t="shared" si="19"/>
        <v>35.14</v>
      </c>
      <c r="AL11" s="178">
        <f t="shared" si="20"/>
        <v>117.13</v>
      </c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8">
        <f t="shared" ref="BD11:BD14" si="23">SUM(AC11:BC11)</f>
        <v>450.63</v>
      </c>
      <c r="BE11" s="178">
        <f t="shared" si="22"/>
        <v>0</v>
      </c>
      <c r="BF11" s="176" t="s">
        <v>277</v>
      </c>
      <c r="BH11" s="179" t="s">
        <v>419</v>
      </c>
    </row>
    <row r="12" spans="1:61" s="176" customFormat="1" ht="25.15" customHeight="1">
      <c r="B12" s="177">
        <v>318.57</v>
      </c>
      <c r="C12" s="178">
        <f t="shared" si="0"/>
        <v>47.79</v>
      </c>
      <c r="D12" s="178">
        <f t="shared" si="1"/>
        <v>3.19</v>
      </c>
      <c r="E12" s="178">
        <f t="shared" si="2"/>
        <v>6.37</v>
      </c>
      <c r="F12" s="178">
        <f t="shared" si="3"/>
        <v>9.56</v>
      </c>
      <c r="G12" s="178">
        <f t="shared" si="4"/>
        <v>9.56</v>
      </c>
      <c r="H12" s="178">
        <f t="shared" si="5"/>
        <v>31.86</v>
      </c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8">
        <f t="shared" si="6"/>
        <v>142.38</v>
      </c>
      <c r="X12" s="178">
        <f t="shared" si="7"/>
        <v>9.49</v>
      </c>
      <c r="Y12" s="178">
        <f t="shared" si="8"/>
        <v>94.92</v>
      </c>
      <c r="Z12" s="178">
        <f t="shared" si="9"/>
        <v>28.48</v>
      </c>
      <c r="AA12" s="178">
        <v>949.23</v>
      </c>
      <c r="AB12" s="178">
        <f t="shared" si="10"/>
        <v>383.6</v>
      </c>
      <c r="AC12" s="178">
        <f t="shared" si="11"/>
        <v>47.79</v>
      </c>
      <c r="AD12" s="178">
        <f t="shared" si="12"/>
        <v>3.19</v>
      </c>
      <c r="AE12" s="178">
        <f t="shared" si="13"/>
        <v>6.37</v>
      </c>
      <c r="AF12" s="178">
        <f t="shared" si="14"/>
        <v>9.56</v>
      </c>
      <c r="AG12" s="178">
        <f t="shared" si="15"/>
        <v>31.86</v>
      </c>
      <c r="AH12" s="178">
        <f t="shared" si="16"/>
        <v>9.56</v>
      </c>
      <c r="AI12" s="178">
        <f>AA12*15%</f>
        <v>142.38</v>
      </c>
      <c r="AJ12" s="178">
        <f t="shared" si="18"/>
        <v>9.49</v>
      </c>
      <c r="AK12" s="178">
        <f t="shared" si="19"/>
        <v>28.48</v>
      </c>
      <c r="AL12" s="178">
        <f t="shared" si="20"/>
        <v>94.92</v>
      </c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8">
        <f t="shared" si="23"/>
        <v>383.6</v>
      </c>
      <c r="BE12" s="178">
        <f t="shared" si="22"/>
        <v>0</v>
      </c>
      <c r="BF12" s="176" t="s">
        <v>278</v>
      </c>
      <c r="BH12" s="180"/>
    </row>
    <row r="13" spans="1:61" s="176" customFormat="1" ht="25.15" customHeight="1">
      <c r="B13" s="177">
        <v>327.64</v>
      </c>
      <c r="C13" s="178">
        <f t="shared" si="0"/>
        <v>49.15</v>
      </c>
      <c r="D13" s="178">
        <f t="shared" si="1"/>
        <v>3.28</v>
      </c>
      <c r="E13" s="178">
        <f t="shared" si="2"/>
        <v>6.55</v>
      </c>
      <c r="F13" s="178">
        <f t="shared" si="3"/>
        <v>9.83</v>
      </c>
      <c r="G13" s="178">
        <f t="shared" si="4"/>
        <v>9.83</v>
      </c>
      <c r="H13" s="178">
        <f t="shared" si="5"/>
        <v>32.76</v>
      </c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8">
        <f t="shared" si="6"/>
        <v>177.25</v>
      </c>
      <c r="X13" s="178">
        <f t="shared" si="7"/>
        <v>11.82</v>
      </c>
      <c r="Y13" s="178">
        <f t="shared" si="8"/>
        <v>118.17</v>
      </c>
      <c r="Z13" s="178">
        <f t="shared" si="9"/>
        <v>35.450000000000003</v>
      </c>
      <c r="AA13" s="178">
        <v>1181.6500000000001</v>
      </c>
      <c r="AB13" s="178">
        <f t="shared" si="10"/>
        <v>454.09</v>
      </c>
      <c r="AC13" s="178">
        <f t="shared" si="11"/>
        <v>49.15</v>
      </c>
      <c r="AD13" s="178">
        <f t="shared" si="12"/>
        <v>3.28</v>
      </c>
      <c r="AE13" s="178">
        <f t="shared" si="13"/>
        <v>6.55</v>
      </c>
      <c r="AF13" s="178">
        <f t="shared" si="14"/>
        <v>9.83</v>
      </c>
      <c r="AG13" s="178">
        <f t="shared" si="15"/>
        <v>32.76</v>
      </c>
      <c r="AH13" s="178">
        <f t="shared" si="16"/>
        <v>9.83</v>
      </c>
      <c r="AI13" s="178">
        <f>AA13*15%</f>
        <v>177.25</v>
      </c>
      <c r="AJ13" s="178">
        <f t="shared" si="18"/>
        <v>11.82</v>
      </c>
      <c r="AK13" s="178">
        <f t="shared" si="19"/>
        <v>35.450000000000003</v>
      </c>
      <c r="AL13" s="178">
        <f t="shared" si="20"/>
        <v>118.17</v>
      </c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8">
        <f t="shared" si="23"/>
        <v>454.09</v>
      </c>
      <c r="BE13" s="178">
        <f t="shared" si="22"/>
        <v>0</v>
      </c>
      <c r="BF13" s="176" t="s">
        <v>279</v>
      </c>
      <c r="BH13" s="180"/>
    </row>
    <row r="14" spans="1:61" s="176" customFormat="1" ht="25.15" customHeight="1">
      <c r="B14" s="177">
        <v>318.57</v>
      </c>
      <c r="C14" s="178">
        <f t="shared" si="0"/>
        <v>47.79</v>
      </c>
      <c r="D14" s="178">
        <f t="shared" si="1"/>
        <v>3.19</v>
      </c>
      <c r="E14" s="178">
        <f t="shared" si="2"/>
        <v>6.37</v>
      </c>
      <c r="F14" s="178">
        <f t="shared" si="3"/>
        <v>9.56</v>
      </c>
      <c r="G14" s="178">
        <f t="shared" si="4"/>
        <v>9.56</v>
      </c>
      <c r="H14" s="178">
        <f t="shared" si="5"/>
        <v>31.86</v>
      </c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8">
        <f t="shared" si="6"/>
        <v>142.38</v>
      </c>
      <c r="X14" s="178">
        <f t="shared" si="7"/>
        <v>9.49</v>
      </c>
      <c r="Y14" s="178">
        <f t="shared" si="8"/>
        <v>94.92</v>
      </c>
      <c r="Z14" s="178">
        <f t="shared" si="9"/>
        <v>28.48</v>
      </c>
      <c r="AA14" s="178">
        <v>949.23</v>
      </c>
      <c r="AB14" s="178">
        <f t="shared" si="10"/>
        <v>383.6</v>
      </c>
      <c r="AC14" s="178">
        <f t="shared" si="11"/>
        <v>47.79</v>
      </c>
      <c r="AD14" s="178">
        <f t="shared" si="12"/>
        <v>3.19</v>
      </c>
      <c r="AE14" s="178">
        <f t="shared" si="13"/>
        <v>6.37</v>
      </c>
      <c r="AF14" s="178">
        <f t="shared" si="14"/>
        <v>9.56</v>
      </c>
      <c r="AG14" s="178">
        <f t="shared" si="15"/>
        <v>31.86</v>
      </c>
      <c r="AH14" s="178">
        <f t="shared" si="16"/>
        <v>9.56</v>
      </c>
      <c r="AI14" s="178">
        <f>AA14*15%</f>
        <v>142.38</v>
      </c>
      <c r="AJ14" s="178">
        <f t="shared" si="18"/>
        <v>9.49</v>
      </c>
      <c r="AK14" s="178">
        <f t="shared" si="19"/>
        <v>28.48</v>
      </c>
      <c r="AL14" s="178">
        <f t="shared" si="20"/>
        <v>94.92</v>
      </c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8">
        <f t="shared" si="23"/>
        <v>383.6</v>
      </c>
      <c r="BE14" s="178">
        <f t="shared" si="22"/>
        <v>0</v>
      </c>
      <c r="BF14" s="176" t="s">
        <v>447</v>
      </c>
      <c r="BH14" s="180"/>
    </row>
    <row r="15" spans="1:61" s="182" customFormat="1" ht="25.15" customHeight="1">
      <c r="B15" s="183">
        <f t="shared" ref="B15:H15" si="24">SUM(B4:B14)</f>
        <v>3833.3</v>
      </c>
      <c r="C15" s="183">
        <f t="shared" si="24"/>
        <v>575.01</v>
      </c>
      <c r="D15" s="183">
        <f t="shared" si="24"/>
        <v>38.340000000000003</v>
      </c>
      <c r="E15" s="183">
        <f t="shared" si="24"/>
        <v>76.66</v>
      </c>
      <c r="F15" s="183">
        <f t="shared" si="24"/>
        <v>115.01</v>
      </c>
      <c r="G15" s="183">
        <f t="shared" si="24"/>
        <v>115.01</v>
      </c>
      <c r="H15" s="183">
        <f t="shared" si="24"/>
        <v>383.35</v>
      </c>
      <c r="I15" s="183">
        <f t="shared" ref="I15:BE15" si="25">SUM(I4:I13)</f>
        <v>0</v>
      </c>
      <c r="J15" s="183">
        <f t="shared" si="25"/>
        <v>0</v>
      </c>
      <c r="K15" s="183">
        <f t="shared" si="25"/>
        <v>0</v>
      </c>
      <c r="L15" s="183">
        <f t="shared" si="25"/>
        <v>0</v>
      </c>
      <c r="M15" s="183">
        <f t="shared" si="25"/>
        <v>0</v>
      </c>
      <c r="N15" s="183">
        <f t="shared" si="25"/>
        <v>0</v>
      </c>
      <c r="O15" s="183">
        <f t="shared" si="25"/>
        <v>0</v>
      </c>
      <c r="P15" s="183">
        <f t="shared" si="25"/>
        <v>0</v>
      </c>
      <c r="Q15" s="183">
        <f t="shared" si="25"/>
        <v>0</v>
      </c>
      <c r="R15" s="183">
        <f t="shared" si="25"/>
        <v>0</v>
      </c>
      <c r="S15" s="183">
        <f t="shared" si="25"/>
        <v>0</v>
      </c>
      <c r="T15" s="183">
        <f t="shared" si="25"/>
        <v>0</v>
      </c>
      <c r="U15" s="183">
        <f t="shared" si="25"/>
        <v>0</v>
      </c>
      <c r="V15" s="183">
        <f t="shared" si="25"/>
        <v>0</v>
      </c>
      <c r="W15" s="183">
        <f t="shared" ref="W15:AL15" si="26">SUM(W4:W14)</f>
        <v>2303.3200000000002</v>
      </c>
      <c r="X15" s="183">
        <f t="shared" si="26"/>
        <v>153.55000000000001</v>
      </c>
      <c r="Y15" s="183">
        <f t="shared" si="26"/>
        <v>1535.56</v>
      </c>
      <c r="Z15" s="183">
        <f t="shared" si="26"/>
        <v>460.67</v>
      </c>
      <c r="AA15" s="183">
        <f t="shared" si="26"/>
        <v>15355.52</v>
      </c>
      <c r="AB15" s="183">
        <f t="shared" si="26"/>
        <v>5756.48</v>
      </c>
      <c r="AC15" s="183">
        <f t="shared" si="26"/>
        <v>575.01</v>
      </c>
      <c r="AD15" s="183">
        <f t="shared" si="26"/>
        <v>38.340000000000003</v>
      </c>
      <c r="AE15" s="183">
        <f t="shared" si="26"/>
        <v>76.66</v>
      </c>
      <c r="AF15" s="183">
        <f t="shared" si="26"/>
        <v>115.01</v>
      </c>
      <c r="AG15" s="183">
        <f t="shared" si="26"/>
        <v>383.35</v>
      </c>
      <c r="AH15" s="183">
        <f t="shared" si="26"/>
        <v>115.01</v>
      </c>
      <c r="AI15" s="183">
        <f t="shared" si="26"/>
        <v>2303.3200000000002</v>
      </c>
      <c r="AJ15" s="183">
        <f t="shared" si="26"/>
        <v>153.55000000000001</v>
      </c>
      <c r="AK15" s="183">
        <f t="shared" si="26"/>
        <v>460.67</v>
      </c>
      <c r="AL15" s="183">
        <f t="shared" si="26"/>
        <v>1535.56</v>
      </c>
      <c r="AM15" s="183">
        <f t="shared" si="25"/>
        <v>0</v>
      </c>
      <c r="AN15" s="183">
        <f t="shared" si="25"/>
        <v>0</v>
      </c>
      <c r="AO15" s="183">
        <f t="shared" si="25"/>
        <v>0</v>
      </c>
      <c r="AP15" s="183">
        <f t="shared" si="25"/>
        <v>0</v>
      </c>
      <c r="AQ15" s="183">
        <f t="shared" si="25"/>
        <v>0</v>
      </c>
      <c r="AR15" s="183">
        <f t="shared" si="25"/>
        <v>0</v>
      </c>
      <c r="AS15" s="183">
        <f t="shared" si="25"/>
        <v>0</v>
      </c>
      <c r="AT15" s="183">
        <f t="shared" si="25"/>
        <v>0</v>
      </c>
      <c r="AU15" s="183">
        <f t="shared" si="25"/>
        <v>0</v>
      </c>
      <c r="AV15" s="183">
        <f t="shared" si="25"/>
        <v>0</v>
      </c>
      <c r="AW15" s="183">
        <f t="shared" si="25"/>
        <v>0</v>
      </c>
      <c r="AX15" s="183">
        <f t="shared" si="25"/>
        <v>0</v>
      </c>
      <c r="AY15" s="183">
        <f t="shared" si="25"/>
        <v>0</v>
      </c>
      <c r="AZ15" s="183">
        <f t="shared" si="25"/>
        <v>0</v>
      </c>
      <c r="BA15" s="183">
        <f t="shared" si="25"/>
        <v>0</v>
      </c>
      <c r="BB15" s="183">
        <f t="shared" si="25"/>
        <v>0</v>
      </c>
      <c r="BC15" s="183">
        <f t="shared" si="25"/>
        <v>0</v>
      </c>
      <c r="BD15" s="183">
        <f t="shared" si="25"/>
        <v>5372.88</v>
      </c>
      <c r="BE15" s="183">
        <f t="shared" si="25"/>
        <v>0</v>
      </c>
    </row>
  </sheetData>
  <mergeCells count="17">
    <mergeCell ref="AM2:AP2"/>
    <mergeCell ref="B1:V1"/>
    <mergeCell ref="W1:AA1"/>
    <mergeCell ref="AB1:AB3"/>
    <mergeCell ref="AC1:BC1"/>
    <mergeCell ref="B2:F2"/>
    <mergeCell ref="L2:V2"/>
    <mergeCell ref="X2:Z2"/>
    <mergeCell ref="AC2:AH2"/>
    <mergeCell ref="AI2:AL2"/>
    <mergeCell ref="AU2:BA2"/>
    <mergeCell ref="BF1:BF3"/>
    <mergeCell ref="BG1:BG3"/>
    <mergeCell ref="BH1:BH3"/>
    <mergeCell ref="BI1:BI3"/>
    <mergeCell ref="BD1:BD3"/>
    <mergeCell ref="BE1:BE3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BL10"/>
  <sheetViews>
    <sheetView rightToLeft="1" topLeftCell="AP1" workbookViewId="0">
      <selection activeCell="BB16" sqref="BB16"/>
    </sheetView>
  </sheetViews>
  <sheetFormatPr defaultRowHeight="15"/>
  <cols>
    <col min="1" max="1" width="0.140625" customWidth="1"/>
    <col min="2" max="6" width="9.140625" customWidth="1"/>
    <col min="7" max="7" width="9.5703125" customWidth="1"/>
    <col min="8" max="11" width="9.140625" customWidth="1"/>
    <col min="12" max="15" width="6.5703125" customWidth="1"/>
    <col min="16" max="16" width="7.5703125" customWidth="1"/>
    <col min="17" max="20" width="6.5703125" customWidth="1"/>
    <col min="21" max="23" width="9.140625" style="75" customWidth="1"/>
    <col min="24" max="25" width="9.5703125" customWidth="1"/>
    <col min="26" max="37" width="9.140625" customWidth="1"/>
    <col min="38" max="42" width="6.5703125" customWidth="1"/>
    <col min="43" max="44" width="7.5703125" customWidth="1"/>
    <col min="45" max="53" width="6.5703125" customWidth="1"/>
    <col min="54" max="54" width="6.5703125" style="110" customWidth="1"/>
    <col min="55" max="55" width="6.5703125" style="1" customWidth="1"/>
    <col min="56" max="56" width="6.5703125" customWidth="1"/>
    <col min="57" max="57" width="9.140625" customWidth="1"/>
    <col min="58" max="58" width="9.5703125" customWidth="1"/>
    <col min="59" max="59" width="18" customWidth="1"/>
    <col min="60" max="60" width="45.7109375" customWidth="1"/>
    <col min="61" max="64" width="7.7109375" customWidth="1"/>
  </cols>
  <sheetData>
    <row r="1" spans="1:64" s="4" customFormat="1" ht="18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404"/>
      <c r="V1" s="405"/>
      <c r="W1" s="405"/>
      <c r="X1" s="406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7.5" customHeight="1">
      <c r="A2" s="8"/>
      <c r="B2" s="354" t="s">
        <v>0</v>
      </c>
      <c r="C2" s="354"/>
      <c r="D2" s="354"/>
      <c r="E2" s="354"/>
      <c r="F2" s="354"/>
      <c r="G2" s="413" t="s">
        <v>6</v>
      </c>
      <c r="H2" s="414"/>
      <c r="I2" s="415"/>
      <c r="J2" s="407" t="s">
        <v>110</v>
      </c>
      <c r="K2" s="408"/>
      <c r="L2" s="408"/>
      <c r="M2" s="408"/>
      <c r="N2" s="408"/>
      <c r="O2" s="408"/>
      <c r="P2" s="408"/>
      <c r="Q2" s="408"/>
      <c r="R2" s="408"/>
      <c r="S2" s="408"/>
      <c r="T2" s="409"/>
      <c r="U2" s="413" t="s">
        <v>18</v>
      </c>
      <c r="V2" s="414"/>
      <c r="W2" s="415"/>
      <c r="X2" s="230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231"/>
      <c r="AT2" s="197"/>
      <c r="AU2" s="197"/>
      <c r="AV2" s="410" t="s">
        <v>39</v>
      </c>
      <c r="AW2" s="411"/>
      <c r="AX2" s="411"/>
      <c r="AY2" s="411"/>
      <c r="AZ2" s="411"/>
      <c r="BA2" s="411"/>
      <c r="BB2" s="412"/>
      <c r="BC2" s="231"/>
      <c r="BD2" s="111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1.75" customHeight="1">
      <c r="A3" s="231"/>
      <c r="B3" s="229" t="s">
        <v>1</v>
      </c>
      <c r="C3" s="233" t="s">
        <v>2</v>
      </c>
      <c r="D3" s="233" t="s">
        <v>3</v>
      </c>
      <c r="E3" s="233" t="s">
        <v>4</v>
      </c>
      <c r="F3" s="233" t="s">
        <v>5</v>
      </c>
      <c r="G3" s="233" t="s">
        <v>7</v>
      </c>
      <c r="H3" s="233" t="s">
        <v>109</v>
      </c>
      <c r="I3" s="233" t="s">
        <v>108</v>
      </c>
      <c r="J3" s="229" t="s">
        <v>8</v>
      </c>
      <c r="K3" s="229" t="s">
        <v>9</v>
      </c>
      <c r="L3" s="229" t="s">
        <v>10</v>
      </c>
      <c r="M3" s="233" t="s">
        <v>11</v>
      </c>
      <c r="N3" s="233" t="s">
        <v>12</v>
      </c>
      <c r="O3" s="233" t="s">
        <v>13</v>
      </c>
      <c r="P3" s="233" t="s">
        <v>180</v>
      </c>
      <c r="Q3" s="229" t="s">
        <v>14</v>
      </c>
      <c r="R3" s="233" t="s">
        <v>15</v>
      </c>
      <c r="S3" s="233" t="s">
        <v>16</v>
      </c>
      <c r="T3" s="233" t="s">
        <v>17</v>
      </c>
      <c r="U3" s="236" t="s">
        <v>19</v>
      </c>
      <c r="V3" s="233" t="s">
        <v>20</v>
      </c>
      <c r="W3" s="233" t="s">
        <v>21</v>
      </c>
      <c r="X3" s="230"/>
      <c r="Y3" s="353"/>
      <c r="Z3" s="233" t="s">
        <v>24</v>
      </c>
      <c r="AA3" s="233" t="s">
        <v>25</v>
      </c>
      <c r="AB3" s="233" t="s">
        <v>26</v>
      </c>
      <c r="AC3" s="233" t="s">
        <v>21</v>
      </c>
      <c r="AD3" s="233" t="s">
        <v>27</v>
      </c>
      <c r="AE3" s="233" t="s">
        <v>28</v>
      </c>
      <c r="AF3" s="233" t="s">
        <v>29</v>
      </c>
      <c r="AG3" s="233" t="s">
        <v>104</v>
      </c>
      <c r="AH3" s="233" t="s">
        <v>105</v>
      </c>
      <c r="AI3" s="233" t="s">
        <v>106</v>
      </c>
      <c r="AJ3" s="233" t="s">
        <v>107</v>
      </c>
      <c r="AK3" s="233" t="s">
        <v>3</v>
      </c>
      <c r="AL3" s="233" t="s">
        <v>31</v>
      </c>
      <c r="AM3" s="233" t="s">
        <v>116</v>
      </c>
      <c r="AN3" s="233" t="s">
        <v>32</v>
      </c>
      <c r="AO3" s="229" t="s">
        <v>33</v>
      </c>
      <c r="AP3" s="233" t="s">
        <v>36</v>
      </c>
      <c r="AQ3" s="233" t="s">
        <v>115</v>
      </c>
      <c r="AR3" s="233" t="s">
        <v>37</v>
      </c>
      <c r="AS3" s="233" t="s">
        <v>149</v>
      </c>
      <c r="AT3" s="233" t="s">
        <v>231</v>
      </c>
      <c r="AU3" s="233" t="s">
        <v>232</v>
      </c>
      <c r="AV3" s="233" t="s">
        <v>40</v>
      </c>
      <c r="AW3" s="233" t="s">
        <v>150</v>
      </c>
      <c r="AX3" s="233" t="s">
        <v>45</v>
      </c>
      <c r="AY3" s="233" t="s">
        <v>41</v>
      </c>
      <c r="AZ3" s="233" t="s">
        <v>42</v>
      </c>
      <c r="BA3" s="233" t="s">
        <v>43</v>
      </c>
      <c r="BB3" s="236" t="s">
        <v>333</v>
      </c>
      <c r="BC3" s="233" t="s">
        <v>46</v>
      </c>
      <c r="BD3" s="237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84" customFormat="1" ht="25.15" customHeight="1">
      <c r="B4" s="184">
        <v>541.5</v>
      </c>
      <c r="C4" s="184">
        <f>B4*15%</f>
        <v>81.23</v>
      </c>
      <c r="D4" s="184">
        <f>B4*1%</f>
        <v>5.42</v>
      </c>
      <c r="E4" s="184">
        <f>B4*2%</f>
        <v>10.83</v>
      </c>
      <c r="F4" s="184">
        <f>B4*3%</f>
        <v>16.25</v>
      </c>
      <c r="G4" s="184">
        <v>1804.53</v>
      </c>
      <c r="H4" s="184">
        <v>68.33</v>
      </c>
      <c r="I4" s="184">
        <f>SUM(J4:Q4)</f>
        <v>433.15</v>
      </c>
      <c r="J4" s="184">
        <v>264.33</v>
      </c>
      <c r="K4" s="184">
        <v>153.82</v>
      </c>
      <c r="L4" s="184">
        <v>15</v>
      </c>
      <c r="U4" s="185">
        <f>IF(X4&gt;2800,2800*15%,X4*15%)</f>
        <v>264.68</v>
      </c>
      <c r="V4" s="185">
        <f>IF(X4&gt;2800,2800*1%,X4*1%)</f>
        <v>17.649999999999999</v>
      </c>
      <c r="W4" s="185">
        <f>IF(X4&gt;2800,2800*3%,X4*3%)</f>
        <v>52.94</v>
      </c>
      <c r="X4" s="184">
        <f>G4+H4+I4-B4</f>
        <v>1764.51</v>
      </c>
      <c r="Y4" s="184">
        <f>C4+D4+E4+F4+G4+H4+I4+U4+V4+W4</f>
        <v>2755.01</v>
      </c>
      <c r="Z4" s="184">
        <f>B4*15%</f>
        <v>81.23</v>
      </c>
      <c r="AA4" s="184">
        <f>B4*1%</f>
        <v>5.42</v>
      </c>
      <c r="AB4" s="184">
        <f>B4*2%</f>
        <v>10.83</v>
      </c>
      <c r="AC4" s="184">
        <f>B4*3%</f>
        <v>16.25</v>
      </c>
      <c r="AD4" s="184">
        <f>B4*10%</f>
        <v>54.15</v>
      </c>
      <c r="AE4" s="184">
        <f>B4*3%</f>
        <v>16.25</v>
      </c>
      <c r="AF4" s="184">
        <f>B4*1%</f>
        <v>5.42</v>
      </c>
      <c r="AG4" s="184">
        <f>IF(X4&gt;2800,2800*15%,X4*15%)</f>
        <v>264.68</v>
      </c>
      <c r="AH4" s="184">
        <f>IF(X4&gt;2800,2800*1%,X4*1%)</f>
        <v>17.649999999999999</v>
      </c>
      <c r="AI4" s="184">
        <f>IF(X4&gt;2800,2800*3%,X4*3%)</f>
        <v>52.94</v>
      </c>
      <c r="AJ4" s="184">
        <f>IF(X4&gt;2800,2800*10%,X4*10%)</f>
        <v>176.45</v>
      </c>
      <c r="AK4" s="184">
        <f>IF(X4&gt;2800,2800*1%,X4*1%)</f>
        <v>17.649999999999999</v>
      </c>
      <c r="AQ4" s="184">
        <v>9.33</v>
      </c>
      <c r="AR4" s="184">
        <v>12.95</v>
      </c>
      <c r="AX4" s="184">
        <v>25.09</v>
      </c>
      <c r="AZ4" s="184">
        <v>47.34</v>
      </c>
      <c r="BB4" s="186"/>
      <c r="BD4" s="187"/>
      <c r="BE4" s="184">
        <f>SUM(Z4:BD4)</f>
        <v>813.63</v>
      </c>
      <c r="BF4" s="184">
        <f>AVERAGE(Y4-BE4)</f>
        <v>1941.38</v>
      </c>
      <c r="BG4" s="184" t="s">
        <v>174</v>
      </c>
      <c r="BH4" s="188" t="s">
        <v>289</v>
      </c>
      <c r="BJ4" s="189" t="s">
        <v>354</v>
      </c>
      <c r="BL4" s="190" t="s">
        <v>421</v>
      </c>
    </row>
    <row r="5" spans="1:64" s="184" customFormat="1" ht="25.15" customHeight="1">
      <c r="B5" s="184">
        <v>566.89</v>
      </c>
      <c r="C5" s="184">
        <f t="shared" ref="C5:C9" si="0">B5*15%</f>
        <v>85.03</v>
      </c>
      <c r="D5" s="184">
        <f t="shared" ref="D5:D8" si="1">B5*1%</f>
        <v>5.67</v>
      </c>
      <c r="E5" s="184">
        <f t="shared" ref="E5:E9" si="2">B5*2%</f>
        <v>11.34</v>
      </c>
      <c r="F5" s="184">
        <f t="shared" ref="F5:F9" si="3">B5*3%</f>
        <v>17.010000000000002</v>
      </c>
      <c r="G5" s="184">
        <v>1775.96</v>
      </c>
      <c r="H5" s="184">
        <v>72.36</v>
      </c>
      <c r="I5" s="184">
        <f t="shared" ref="I5:I9" si="4">SUM(J5:Q5)</f>
        <v>452.76</v>
      </c>
      <c r="J5" s="184">
        <v>273.18</v>
      </c>
      <c r="K5" s="184">
        <v>164.58</v>
      </c>
      <c r="L5" s="184">
        <v>15</v>
      </c>
      <c r="U5" s="185">
        <f t="shared" ref="U5:U9" si="5">IF(X5&gt;2800,2800*15%,X5*15%)</f>
        <v>260.13</v>
      </c>
      <c r="V5" s="185">
        <f t="shared" ref="V5:V9" si="6">IF(X5&gt;2800,2800*1%,X5*1%)</f>
        <v>17.34</v>
      </c>
      <c r="W5" s="185">
        <f t="shared" ref="W5:W9" si="7">IF(X5&gt;2800,2800*3%,X5*3%)</f>
        <v>52.03</v>
      </c>
      <c r="X5" s="184">
        <f t="shared" ref="X5:X9" si="8">G5+H5+I5-B5</f>
        <v>1734.19</v>
      </c>
      <c r="Y5" s="184">
        <f t="shared" ref="Y5:Y9" si="9">C5+D5+E5+F5+G5+H5+I5+U5+V5+W5</f>
        <v>2749.63</v>
      </c>
      <c r="Z5" s="184">
        <f t="shared" ref="Z5:Z9" si="10">B5*15%</f>
        <v>85.03</v>
      </c>
      <c r="AA5" s="184">
        <f t="shared" ref="AA5:AA9" si="11">B5*1%</f>
        <v>5.67</v>
      </c>
      <c r="AB5" s="184">
        <f t="shared" ref="AB5:AB9" si="12">B5*2%</f>
        <v>11.34</v>
      </c>
      <c r="AC5" s="184">
        <f t="shared" ref="AC5:AC9" si="13">B5*3%</f>
        <v>17.010000000000002</v>
      </c>
      <c r="AD5" s="184">
        <f t="shared" ref="AD5:AD9" si="14">B5*10%</f>
        <v>56.69</v>
      </c>
      <c r="AE5" s="184">
        <f t="shared" ref="AE5:AE9" si="15">B5*3%</f>
        <v>17.010000000000002</v>
      </c>
      <c r="AF5" s="184">
        <f t="shared" ref="AF5:AF9" si="16">B5*1%</f>
        <v>5.67</v>
      </c>
      <c r="AG5" s="184">
        <f t="shared" ref="AG5:AG9" si="17">IF(X5&gt;2800,2800*15%,X5*15%)</f>
        <v>260.13</v>
      </c>
      <c r="AH5" s="184">
        <f t="shared" ref="AH5:AH9" si="18">IF(X5&gt;2800,2800*1%,X5*1%)</f>
        <v>17.34</v>
      </c>
      <c r="AI5" s="184">
        <f t="shared" ref="AI5:AI9" si="19">IF(X5&gt;2800,2800*3%,X5*3%)</f>
        <v>52.03</v>
      </c>
      <c r="AJ5" s="184">
        <f t="shared" ref="AJ5:AJ9" si="20">IF(X5&gt;2800,2800*10%,X5*10%)</f>
        <v>173.42</v>
      </c>
      <c r="AK5" s="184">
        <f t="shared" ref="AK5:AK9" si="21">IF(X5&gt;2800,2800*1%,X5*1%)</f>
        <v>17.34</v>
      </c>
      <c r="AL5" s="184">
        <v>9</v>
      </c>
      <c r="AQ5" s="184">
        <v>9.91</v>
      </c>
      <c r="AR5" s="184">
        <v>13.3</v>
      </c>
      <c r="BB5" s="186"/>
      <c r="BC5" s="184">
        <v>1</v>
      </c>
      <c r="BD5" s="187"/>
      <c r="BE5" s="184">
        <f t="shared" ref="BE5:BE9" si="22">SUM(Z5:BD5)</f>
        <v>751.89</v>
      </c>
      <c r="BF5" s="184">
        <f t="shared" ref="BF5:BF9" si="23">AVERAGE(Y5-BE5)</f>
        <v>1997.74</v>
      </c>
      <c r="BG5" s="184" t="s">
        <v>175</v>
      </c>
      <c r="BH5" s="188" t="s">
        <v>334</v>
      </c>
      <c r="BJ5" s="189" t="s">
        <v>355</v>
      </c>
      <c r="BL5" s="190" t="s">
        <v>421</v>
      </c>
    </row>
    <row r="6" spans="1:64" s="184" customFormat="1" ht="25.15" customHeight="1">
      <c r="B6" s="184">
        <v>940.25</v>
      </c>
      <c r="C6" s="184">
        <f t="shared" si="0"/>
        <v>141.04</v>
      </c>
      <c r="D6" s="184">
        <f t="shared" si="1"/>
        <v>9.4</v>
      </c>
      <c r="E6" s="184">
        <f t="shared" si="2"/>
        <v>18.809999999999999</v>
      </c>
      <c r="F6" s="184">
        <f t="shared" si="3"/>
        <v>28.21</v>
      </c>
      <c r="G6" s="184">
        <v>2595.6</v>
      </c>
      <c r="H6" s="184">
        <v>124.28</v>
      </c>
      <c r="I6" s="184">
        <f t="shared" si="4"/>
        <v>741.04</v>
      </c>
      <c r="J6" s="184">
        <v>531.11</v>
      </c>
      <c r="K6" s="184">
        <v>194.93</v>
      </c>
      <c r="L6" s="184">
        <v>15</v>
      </c>
      <c r="U6" s="185">
        <f t="shared" si="5"/>
        <v>378.1</v>
      </c>
      <c r="V6" s="185">
        <f t="shared" si="6"/>
        <v>25.21</v>
      </c>
      <c r="W6" s="185">
        <f t="shared" si="7"/>
        <v>75.62</v>
      </c>
      <c r="X6" s="184">
        <f t="shared" si="8"/>
        <v>2520.67</v>
      </c>
      <c r="Y6" s="184">
        <f t="shared" si="9"/>
        <v>4137.3100000000004</v>
      </c>
      <c r="Z6" s="184">
        <f t="shared" si="10"/>
        <v>141.04</v>
      </c>
      <c r="AA6" s="184">
        <f t="shared" si="11"/>
        <v>9.4</v>
      </c>
      <c r="AB6" s="184">
        <f t="shared" si="12"/>
        <v>18.809999999999999</v>
      </c>
      <c r="AC6" s="184">
        <f t="shared" si="13"/>
        <v>28.21</v>
      </c>
      <c r="AD6" s="184">
        <f t="shared" si="14"/>
        <v>94.03</v>
      </c>
      <c r="AE6" s="184">
        <f t="shared" si="15"/>
        <v>28.21</v>
      </c>
      <c r="AF6" s="184">
        <f t="shared" si="16"/>
        <v>9.4</v>
      </c>
      <c r="AG6" s="184">
        <f t="shared" si="17"/>
        <v>378.1</v>
      </c>
      <c r="AH6" s="184">
        <f t="shared" si="18"/>
        <v>25.21</v>
      </c>
      <c r="AI6" s="184">
        <f t="shared" si="19"/>
        <v>75.62</v>
      </c>
      <c r="AJ6" s="184">
        <f t="shared" si="20"/>
        <v>252.07</v>
      </c>
      <c r="AK6" s="184">
        <f t="shared" si="21"/>
        <v>25.21</v>
      </c>
      <c r="AQ6" s="184">
        <v>21.7</v>
      </c>
      <c r="AR6" s="184">
        <v>20.2</v>
      </c>
      <c r="BB6" s="186"/>
      <c r="BD6" s="187"/>
      <c r="BE6" s="184">
        <f t="shared" si="22"/>
        <v>1127.21</v>
      </c>
      <c r="BF6" s="184">
        <f t="shared" si="23"/>
        <v>3010.1</v>
      </c>
      <c r="BG6" s="184" t="s">
        <v>176</v>
      </c>
      <c r="BH6" s="188" t="s">
        <v>290</v>
      </c>
      <c r="BJ6" s="189" t="s">
        <v>356</v>
      </c>
      <c r="BL6" s="190" t="s">
        <v>427</v>
      </c>
    </row>
    <row r="7" spans="1:64" s="184" customFormat="1" ht="25.15" customHeight="1">
      <c r="B7" s="184">
        <v>326.35000000000002</v>
      </c>
      <c r="C7" s="184">
        <f t="shared" si="0"/>
        <v>48.95</v>
      </c>
      <c r="D7" s="184">
        <f t="shared" si="1"/>
        <v>3.26</v>
      </c>
      <c r="E7" s="184">
        <f t="shared" si="2"/>
        <v>6.53</v>
      </c>
      <c r="F7" s="184">
        <f t="shared" si="3"/>
        <v>9.7899999999999991</v>
      </c>
      <c r="G7" s="184">
        <v>1226.3</v>
      </c>
      <c r="H7" s="184">
        <v>31.38</v>
      </c>
      <c r="I7" s="184">
        <f t="shared" si="4"/>
        <v>420</v>
      </c>
      <c r="J7" s="184">
        <v>172.2</v>
      </c>
      <c r="K7" s="184">
        <v>73.8</v>
      </c>
      <c r="L7" s="184">
        <v>19.2</v>
      </c>
      <c r="N7" s="184">
        <v>14.4</v>
      </c>
      <c r="P7" s="184">
        <v>126</v>
      </c>
      <c r="Q7" s="184">
        <v>14.4</v>
      </c>
      <c r="U7" s="185">
        <f t="shared" si="5"/>
        <v>202.7</v>
      </c>
      <c r="V7" s="185">
        <f t="shared" si="6"/>
        <v>13.51</v>
      </c>
      <c r="W7" s="185">
        <f t="shared" si="7"/>
        <v>40.54</v>
      </c>
      <c r="X7" s="184">
        <f t="shared" si="8"/>
        <v>1351.33</v>
      </c>
      <c r="Y7" s="184">
        <f t="shared" si="9"/>
        <v>2002.96</v>
      </c>
      <c r="Z7" s="184">
        <f t="shared" si="10"/>
        <v>48.95</v>
      </c>
      <c r="AA7" s="184">
        <f t="shared" si="11"/>
        <v>3.26</v>
      </c>
      <c r="AB7" s="184">
        <f t="shared" si="12"/>
        <v>6.53</v>
      </c>
      <c r="AC7" s="184">
        <f t="shared" si="13"/>
        <v>9.7899999999999991</v>
      </c>
      <c r="AD7" s="184">
        <f t="shared" si="14"/>
        <v>32.64</v>
      </c>
      <c r="AE7" s="184">
        <f t="shared" si="15"/>
        <v>9.7899999999999991</v>
      </c>
      <c r="AF7" s="184">
        <f t="shared" si="16"/>
        <v>3.26</v>
      </c>
      <c r="AG7" s="184">
        <f t="shared" si="17"/>
        <v>202.7</v>
      </c>
      <c r="AH7" s="184">
        <f t="shared" si="18"/>
        <v>13.51</v>
      </c>
      <c r="AI7" s="184">
        <f t="shared" si="19"/>
        <v>40.54</v>
      </c>
      <c r="AJ7" s="184">
        <f t="shared" si="20"/>
        <v>135.13</v>
      </c>
      <c r="AK7" s="184">
        <f t="shared" si="21"/>
        <v>13.51</v>
      </c>
      <c r="AQ7" s="184">
        <v>4</v>
      </c>
      <c r="AR7" s="184">
        <v>9.85</v>
      </c>
      <c r="BB7" s="186"/>
      <c r="BD7" s="187"/>
      <c r="BE7" s="184">
        <f t="shared" si="22"/>
        <v>533.46</v>
      </c>
      <c r="BF7" s="184">
        <f t="shared" si="23"/>
        <v>1469.5</v>
      </c>
      <c r="BG7" s="184" t="s">
        <v>177</v>
      </c>
      <c r="BH7" s="188" t="s">
        <v>291</v>
      </c>
      <c r="BJ7" s="189" t="s">
        <v>357</v>
      </c>
      <c r="BL7" s="190" t="s">
        <v>422</v>
      </c>
    </row>
    <row r="8" spans="1:64" s="184" customFormat="1" ht="25.15" customHeight="1">
      <c r="B8" s="184">
        <v>558.5</v>
      </c>
      <c r="C8" s="184">
        <f t="shared" si="0"/>
        <v>83.78</v>
      </c>
      <c r="D8" s="184">
        <f t="shared" si="1"/>
        <v>5.59</v>
      </c>
      <c r="E8" s="184">
        <f t="shared" si="2"/>
        <v>11.17</v>
      </c>
      <c r="F8" s="184">
        <f t="shared" si="3"/>
        <v>16.760000000000002</v>
      </c>
      <c r="G8" s="184">
        <v>1755.07</v>
      </c>
      <c r="H8" s="184">
        <v>70.66</v>
      </c>
      <c r="I8" s="184">
        <f t="shared" si="4"/>
        <v>446.27</v>
      </c>
      <c r="J8" s="184">
        <v>266.55</v>
      </c>
      <c r="K8" s="184">
        <v>164.72</v>
      </c>
      <c r="L8" s="184">
        <v>15</v>
      </c>
      <c r="U8" s="185">
        <f t="shared" si="5"/>
        <v>257.02999999999997</v>
      </c>
      <c r="V8" s="185">
        <f t="shared" si="6"/>
        <v>17.14</v>
      </c>
      <c r="W8" s="185">
        <f t="shared" si="7"/>
        <v>51.41</v>
      </c>
      <c r="X8" s="184">
        <f t="shared" si="8"/>
        <v>1713.5</v>
      </c>
      <c r="Y8" s="184">
        <f t="shared" si="9"/>
        <v>2714.88</v>
      </c>
      <c r="Z8" s="184">
        <f t="shared" si="10"/>
        <v>83.78</v>
      </c>
      <c r="AA8" s="184">
        <f t="shared" si="11"/>
        <v>5.59</v>
      </c>
      <c r="AB8" s="184">
        <f t="shared" si="12"/>
        <v>11.17</v>
      </c>
      <c r="AC8" s="184">
        <f t="shared" si="13"/>
        <v>16.760000000000002</v>
      </c>
      <c r="AD8" s="184">
        <f t="shared" si="14"/>
        <v>55.85</v>
      </c>
      <c r="AE8" s="184">
        <f t="shared" si="15"/>
        <v>16.760000000000002</v>
      </c>
      <c r="AF8" s="184">
        <f t="shared" si="16"/>
        <v>5.59</v>
      </c>
      <c r="AG8" s="184">
        <f t="shared" si="17"/>
        <v>257.02999999999997</v>
      </c>
      <c r="AH8" s="184">
        <f t="shared" si="18"/>
        <v>17.14</v>
      </c>
      <c r="AI8" s="184">
        <f t="shared" si="19"/>
        <v>51.41</v>
      </c>
      <c r="AJ8" s="184">
        <f t="shared" si="20"/>
        <v>171.35</v>
      </c>
      <c r="AK8" s="184">
        <f t="shared" si="21"/>
        <v>17.14</v>
      </c>
      <c r="AQ8" s="184">
        <v>9.7100000000000009</v>
      </c>
      <c r="AR8" s="184">
        <v>13.15</v>
      </c>
      <c r="AY8" s="184">
        <v>18</v>
      </c>
      <c r="BB8" s="186"/>
      <c r="BD8" s="187"/>
      <c r="BE8" s="184">
        <f t="shared" si="22"/>
        <v>750.43</v>
      </c>
      <c r="BF8" s="184">
        <f t="shared" si="23"/>
        <v>1964.45</v>
      </c>
      <c r="BG8" s="184" t="s">
        <v>178</v>
      </c>
      <c r="BH8" s="188" t="s">
        <v>292</v>
      </c>
      <c r="BJ8" s="189" t="s">
        <v>358</v>
      </c>
      <c r="BL8" s="190" t="s">
        <v>423</v>
      </c>
    </row>
    <row r="9" spans="1:64" s="184" customFormat="1" ht="25.15" customHeight="1">
      <c r="B9" s="184">
        <v>545.04999999999995</v>
      </c>
      <c r="C9" s="184">
        <f t="shared" si="0"/>
        <v>81.760000000000005</v>
      </c>
      <c r="D9" s="184">
        <f>B9*1%</f>
        <v>5.45</v>
      </c>
      <c r="E9" s="184">
        <f t="shared" si="2"/>
        <v>10.9</v>
      </c>
      <c r="F9" s="184">
        <f t="shared" si="3"/>
        <v>16.350000000000001</v>
      </c>
      <c r="G9" s="184">
        <v>1724.62</v>
      </c>
      <c r="H9" s="184">
        <v>69.760000000000005</v>
      </c>
      <c r="I9" s="184">
        <f t="shared" si="4"/>
        <v>435.88</v>
      </c>
      <c r="J9" s="184">
        <v>264.45</v>
      </c>
      <c r="K9" s="184">
        <v>156.43</v>
      </c>
      <c r="L9" s="184">
        <v>15</v>
      </c>
      <c r="U9" s="185">
        <f t="shared" si="5"/>
        <v>252.78</v>
      </c>
      <c r="V9" s="185">
        <f t="shared" si="6"/>
        <v>16.850000000000001</v>
      </c>
      <c r="W9" s="185">
        <f t="shared" si="7"/>
        <v>50.56</v>
      </c>
      <c r="X9" s="184">
        <f t="shared" si="8"/>
        <v>1685.21</v>
      </c>
      <c r="Y9" s="184">
        <f t="shared" si="9"/>
        <v>2664.91</v>
      </c>
      <c r="Z9" s="184">
        <f t="shared" si="10"/>
        <v>81.760000000000005</v>
      </c>
      <c r="AA9" s="184">
        <f t="shared" si="11"/>
        <v>5.45</v>
      </c>
      <c r="AB9" s="184">
        <f t="shared" si="12"/>
        <v>10.9</v>
      </c>
      <c r="AC9" s="184">
        <f t="shared" si="13"/>
        <v>16.350000000000001</v>
      </c>
      <c r="AD9" s="184">
        <f t="shared" si="14"/>
        <v>54.51</v>
      </c>
      <c r="AE9" s="184">
        <f t="shared" si="15"/>
        <v>16.350000000000001</v>
      </c>
      <c r="AF9" s="184">
        <f t="shared" si="16"/>
        <v>5.45</v>
      </c>
      <c r="AG9" s="184">
        <f t="shared" si="17"/>
        <v>252.78</v>
      </c>
      <c r="AH9" s="184">
        <f t="shared" si="18"/>
        <v>16.850000000000001</v>
      </c>
      <c r="AI9" s="184">
        <f t="shared" si="19"/>
        <v>50.56</v>
      </c>
      <c r="AJ9" s="184">
        <f t="shared" si="20"/>
        <v>168.52</v>
      </c>
      <c r="AK9" s="184">
        <f t="shared" si="21"/>
        <v>16.850000000000001</v>
      </c>
      <c r="AL9" s="184">
        <v>32.020000000000003</v>
      </c>
      <c r="AQ9" s="184">
        <v>13.27</v>
      </c>
      <c r="AR9" s="184">
        <v>12.7</v>
      </c>
      <c r="BB9" s="186"/>
      <c r="BD9" s="187"/>
      <c r="BE9" s="184">
        <f t="shared" si="22"/>
        <v>754.32</v>
      </c>
      <c r="BF9" s="184">
        <f t="shared" si="23"/>
        <v>1910.59</v>
      </c>
      <c r="BG9" s="184" t="s">
        <v>179</v>
      </c>
      <c r="BH9" s="188" t="s">
        <v>292</v>
      </c>
      <c r="BJ9" s="189" t="s">
        <v>359</v>
      </c>
      <c r="BL9" s="190" t="s">
        <v>423</v>
      </c>
    </row>
    <row r="10" spans="1:64" s="191" customFormat="1" ht="25.15" customHeight="1">
      <c r="B10" s="191">
        <f>SUM(B4:B9)</f>
        <v>3478.54</v>
      </c>
      <c r="C10" s="191">
        <f t="shared" ref="C10:BF10" si="24">SUM(C4:C9)</f>
        <v>521.79</v>
      </c>
      <c r="D10" s="191">
        <f t="shared" si="24"/>
        <v>34.79</v>
      </c>
      <c r="E10" s="191">
        <f t="shared" si="24"/>
        <v>69.58</v>
      </c>
      <c r="F10" s="191">
        <f t="shared" si="24"/>
        <v>104.37</v>
      </c>
      <c r="G10" s="191">
        <f t="shared" si="24"/>
        <v>10882.08</v>
      </c>
      <c r="H10" s="191">
        <f t="shared" si="24"/>
        <v>436.77</v>
      </c>
      <c r="I10" s="191">
        <f t="shared" si="24"/>
        <v>2929.1</v>
      </c>
      <c r="J10" s="191">
        <f t="shared" si="24"/>
        <v>1771.82</v>
      </c>
      <c r="K10" s="191">
        <f t="shared" si="24"/>
        <v>908.28</v>
      </c>
      <c r="L10" s="191">
        <f t="shared" si="24"/>
        <v>94.2</v>
      </c>
      <c r="M10" s="191">
        <f t="shared" si="24"/>
        <v>0</v>
      </c>
      <c r="N10" s="191">
        <f t="shared" si="24"/>
        <v>14.4</v>
      </c>
      <c r="O10" s="191">
        <f t="shared" si="24"/>
        <v>0</v>
      </c>
      <c r="P10" s="191">
        <f t="shared" si="24"/>
        <v>126</v>
      </c>
      <c r="Q10" s="191">
        <f t="shared" si="24"/>
        <v>14.4</v>
      </c>
      <c r="R10" s="191">
        <f t="shared" si="24"/>
        <v>0</v>
      </c>
      <c r="S10" s="191">
        <f t="shared" si="24"/>
        <v>0</v>
      </c>
      <c r="T10" s="191">
        <f t="shared" si="24"/>
        <v>0</v>
      </c>
      <c r="U10" s="191">
        <f t="shared" si="24"/>
        <v>1615.42</v>
      </c>
      <c r="V10" s="191">
        <f t="shared" si="24"/>
        <v>107.7</v>
      </c>
      <c r="W10" s="191">
        <f t="shared" si="24"/>
        <v>323.10000000000002</v>
      </c>
      <c r="X10" s="191">
        <f t="shared" si="24"/>
        <v>10769.41</v>
      </c>
      <c r="Y10" s="191">
        <f t="shared" si="24"/>
        <v>17024.7</v>
      </c>
      <c r="Z10" s="191">
        <f t="shared" si="24"/>
        <v>521.79</v>
      </c>
      <c r="AA10" s="191">
        <f t="shared" si="24"/>
        <v>34.79</v>
      </c>
      <c r="AB10" s="191">
        <f t="shared" si="24"/>
        <v>69.58</v>
      </c>
      <c r="AC10" s="191">
        <f t="shared" si="24"/>
        <v>104.37</v>
      </c>
      <c r="AD10" s="191">
        <f t="shared" si="24"/>
        <v>347.87</v>
      </c>
      <c r="AE10" s="191">
        <f t="shared" si="24"/>
        <v>104.37</v>
      </c>
      <c r="AF10" s="191">
        <f t="shared" si="24"/>
        <v>34.79</v>
      </c>
      <c r="AG10" s="191">
        <f t="shared" si="24"/>
        <v>1615.42</v>
      </c>
      <c r="AH10" s="191">
        <f t="shared" si="24"/>
        <v>107.7</v>
      </c>
      <c r="AI10" s="191">
        <f t="shared" si="24"/>
        <v>323.10000000000002</v>
      </c>
      <c r="AJ10" s="191">
        <f t="shared" si="24"/>
        <v>1076.94</v>
      </c>
      <c r="AK10" s="191">
        <f t="shared" si="24"/>
        <v>107.7</v>
      </c>
      <c r="AL10" s="191">
        <f t="shared" si="24"/>
        <v>41.02</v>
      </c>
      <c r="AM10" s="191">
        <f t="shared" si="24"/>
        <v>0</v>
      </c>
      <c r="AN10" s="191">
        <f t="shared" si="24"/>
        <v>0</v>
      </c>
      <c r="AO10" s="191">
        <f t="shared" si="24"/>
        <v>0</v>
      </c>
      <c r="AP10" s="191">
        <f t="shared" si="24"/>
        <v>0</v>
      </c>
      <c r="AQ10" s="191">
        <f t="shared" si="24"/>
        <v>67.92</v>
      </c>
      <c r="AR10" s="191">
        <f t="shared" si="24"/>
        <v>82.15</v>
      </c>
      <c r="AS10" s="191">
        <f t="shared" si="24"/>
        <v>0</v>
      </c>
      <c r="AT10" s="191">
        <f t="shared" si="24"/>
        <v>0</v>
      </c>
      <c r="AU10" s="191">
        <f t="shared" si="24"/>
        <v>0</v>
      </c>
      <c r="AV10" s="191">
        <f t="shared" si="24"/>
        <v>0</v>
      </c>
      <c r="AW10" s="191">
        <f t="shared" si="24"/>
        <v>0</v>
      </c>
      <c r="AX10" s="191">
        <f t="shared" si="24"/>
        <v>25.09</v>
      </c>
      <c r="AY10" s="191">
        <f t="shared" si="24"/>
        <v>18</v>
      </c>
      <c r="AZ10" s="191">
        <f t="shared" si="24"/>
        <v>47.34</v>
      </c>
      <c r="BA10" s="191">
        <f t="shared" si="24"/>
        <v>0</v>
      </c>
      <c r="BB10" s="191">
        <f t="shared" si="24"/>
        <v>0</v>
      </c>
      <c r="BC10" s="191">
        <f t="shared" si="24"/>
        <v>1</v>
      </c>
      <c r="BD10" s="191">
        <f t="shared" si="24"/>
        <v>0</v>
      </c>
      <c r="BE10" s="191">
        <f t="shared" si="24"/>
        <v>4730.9399999999996</v>
      </c>
      <c r="BF10" s="191">
        <f t="shared" si="24"/>
        <v>12293.76</v>
      </c>
    </row>
  </sheetData>
  <mergeCells count="20">
    <mergeCell ref="BH1:BH3"/>
    <mergeCell ref="BI1:BI3"/>
    <mergeCell ref="BJ1:BJ3"/>
    <mergeCell ref="BK1:BK3"/>
    <mergeCell ref="BL1:BL3"/>
    <mergeCell ref="BG1:BG3"/>
    <mergeCell ref="BF1:BF3"/>
    <mergeCell ref="B1:T1"/>
    <mergeCell ref="U1:X1"/>
    <mergeCell ref="Y1:Y3"/>
    <mergeCell ref="Z1:BD1"/>
    <mergeCell ref="BE1:BE3"/>
    <mergeCell ref="B2:F2"/>
    <mergeCell ref="G2:I2"/>
    <mergeCell ref="J2:T2"/>
    <mergeCell ref="U2:W2"/>
    <mergeCell ref="Z2:AF2"/>
    <mergeCell ref="AG2:AK2"/>
    <mergeCell ref="AL2:AR2"/>
    <mergeCell ref="AV2:BB2"/>
  </mergeCells>
  <pageMargins left="0.70866141732283472" right="0.70866141732283472" top="0.74803149606299213" bottom="0.74803149606299213" header="0.31496062992125984" footer="0.31496062992125984"/>
  <pageSetup paperSize="9" scale="86" pageOrder="overThenDown" orientation="landscape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BL11"/>
  <sheetViews>
    <sheetView rightToLeft="1" topLeftCell="AT1" workbookViewId="0">
      <selection activeCell="BG5" sqref="BG5"/>
    </sheetView>
  </sheetViews>
  <sheetFormatPr defaultRowHeight="15"/>
  <cols>
    <col min="1" max="1" width="4.140625" hidden="1" customWidth="1"/>
    <col min="2" max="12" width="9.140625" customWidth="1"/>
    <col min="13" max="13" width="6.7109375" customWidth="1"/>
    <col min="14" max="14" width="7.7109375" customWidth="1"/>
    <col min="15" max="20" width="6.7109375" customWidth="1"/>
    <col min="21" max="37" width="9.140625" customWidth="1"/>
    <col min="38" max="42" width="6.7109375" customWidth="1"/>
    <col min="43" max="44" width="9.140625" customWidth="1"/>
    <col min="45" max="47" width="6.7109375" customWidth="1"/>
    <col min="48" max="48" width="9.140625" customWidth="1"/>
    <col min="49" max="49" width="6.7109375" customWidth="1"/>
    <col min="50" max="50" width="9.140625" customWidth="1"/>
    <col min="51" max="56" width="6.7109375" customWidth="1"/>
    <col min="57" max="58" width="9.140625" customWidth="1"/>
    <col min="59" max="59" width="17.42578125" customWidth="1"/>
    <col min="60" max="60" width="26.85546875" customWidth="1"/>
  </cols>
  <sheetData>
    <row r="1" spans="1:64" s="4" customFormat="1" ht="18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404"/>
      <c r="V1" s="405"/>
      <c r="W1" s="405"/>
      <c r="X1" s="406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7.5" customHeight="1">
      <c r="A2" s="8"/>
      <c r="B2" s="354" t="s">
        <v>0</v>
      </c>
      <c r="C2" s="354"/>
      <c r="D2" s="354"/>
      <c r="E2" s="354"/>
      <c r="F2" s="354"/>
      <c r="G2" s="413" t="s">
        <v>6</v>
      </c>
      <c r="H2" s="414"/>
      <c r="I2" s="415"/>
      <c r="J2" s="407" t="s">
        <v>110</v>
      </c>
      <c r="K2" s="408"/>
      <c r="L2" s="408"/>
      <c r="M2" s="408"/>
      <c r="N2" s="408"/>
      <c r="O2" s="408"/>
      <c r="P2" s="408"/>
      <c r="Q2" s="408"/>
      <c r="R2" s="408"/>
      <c r="S2" s="408"/>
      <c r="T2" s="409"/>
      <c r="U2" s="413" t="s">
        <v>18</v>
      </c>
      <c r="V2" s="414"/>
      <c r="W2" s="415"/>
      <c r="X2" s="230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231"/>
      <c r="AT2" s="197"/>
      <c r="AU2" s="197"/>
      <c r="AV2" s="410" t="s">
        <v>39</v>
      </c>
      <c r="AW2" s="411"/>
      <c r="AX2" s="411"/>
      <c r="AY2" s="411"/>
      <c r="AZ2" s="411"/>
      <c r="BA2" s="411"/>
      <c r="BB2" s="412"/>
      <c r="BC2" s="231"/>
      <c r="BD2" s="111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1.75" customHeight="1">
      <c r="A3" s="231"/>
      <c r="B3" s="229" t="s">
        <v>1</v>
      </c>
      <c r="C3" s="233" t="s">
        <v>2</v>
      </c>
      <c r="D3" s="233" t="s">
        <v>3</v>
      </c>
      <c r="E3" s="233" t="s">
        <v>4</v>
      </c>
      <c r="F3" s="233" t="s">
        <v>5</v>
      </c>
      <c r="G3" s="233" t="s">
        <v>7</v>
      </c>
      <c r="H3" s="233" t="s">
        <v>109</v>
      </c>
      <c r="I3" s="233" t="s">
        <v>108</v>
      </c>
      <c r="J3" s="229" t="s">
        <v>8</v>
      </c>
      <c r="K3" s="229" t="s">
        <v>9</v>
      </c>
      <c r="L3" s="229" t="s">
        <v>10</v>
      </c>
      <c r="M3" s="233" t="s">
        <v>11</v>
      </c>
      <c r="N3" s="233" t="s">
        <v>12</v>
      </c>
      <c r="O3" s="233" t="s">
        <v>13</v>
      </c>
      <c r="P3" s="233" t="s">
        <v>180</v>
      </c>
      <c r="Q3" s="229" t="s">
        <v>14</v>
      </c>
      <c r="R3" s="233" t="s">
        <v>15</v>
      </c>
      <c r="S3" s="233" t="s">
        <v>16</v>
      </c>
      <c r="T3" s="233" t="s">
        <v>17</v>
      </c>
      <c r="U3" s="236" t="s">
        <v>19</v>
      </c>
      <c r="V3" s="233" t="s">
        <v>20</v>
      </c>
      <c r="W3" s="233" t="s">
        <v>21</v>
      </c>
      <c r="X3" s="230"/>
      <c r="Y3" s="353"/>
      <c r="Z3" s="233" t="s">
        <v>24</v>
      </c>
      <c r="AA3" s="233" t="s">
        <v>25</v>
      </c>
      <c r="AB3" s="233" t="s">
        <v>26</v>
      </c>
      <c r="AC3" s="233" t="s">
        <v>21</v>
      </c>
      <c r="AD3" s="233" t="s">
        <v>27</v>
      </c>
      <c r="AE3" s="233" t="s">
        <v>28</v>
      </c>
      <c r="AF3" s="233" t="s">
        <v>29</v>
      </c>
      <c r="AG3" s="233" t="s">
        <v>104</v>
      </c>
      <c r="AH3" s="233" t="s">
        <v>105</v>
      </c>
      <c r="AI3" s="233" t="s">
        <v>106</v>
      </c>
      <c r="AJ3" s="233" t="s">
        <v>107</v>
      </c>
      <c r="AK3" s="233" t="s">
        <v>3</v>
      </c>
      <c r="AL3" s="233" t="s">
        <v>31</v>
      </c>
      <c r="AM3" s="233" t="s">
        <v>116</v>
      </c>
      <c r="AN3" s="233" t="s">
        <v>32</v>
      </c>
      <c r="AO3" s="229" t="s">
        <v>33</v>
      </c>
      <c r="AP3" s="233" t="s">
        <v>36</v>
      </c>
      <c r="AQ3" s="233" t="s">
        <v>115</v>
      </c>
      <c r="AR3" s="233" t="s">
        <v>37</v>
      </c>
      <c r="AS3" s="233" t="s">
        <v>149</v>
      </c>
      <c r="AT3" s="233" t="s">
        <v>231</v>
      </c>
      <c r="AU3" s="233" t="s">
        <v>232</v>
      </c>
      <c r="AV3" s="233" t="s">
        <v>40</v>
      </c>
      <c r="AW3" s="233" t="s">
        <v>150</v>
      </c>
      <c r="AX3" s="233" t="s">
        <v>45</v>
      </c>
      <c r="AY3" s="233" t="s">
        <v>41</v>
      </c>
      <c r="AZ3" s="233" t="s">
        <v>42</v>
      </c>
      <c r="BA3" s="233" t="s">
        <v>43</v>
      </c>
      <c r="BB3" s="236" t="s">
        <v>333</v>
      </c>
      <c r="BC3" s="233" t="s">
        <v>46</v>
      </c>
      <c r="BD3" s="237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92" customFormat="1" ht="25.15" customHeight="1">
      <c r="B4" s="193">
        <v>453.32</v>
      </c>
      <c r="C4" s="190">
        <f>B4*15%</f>
        <v>68</v>
      </c>
      <c r="D4" s="190">
        <f>B4*1%</f>
        <v>4.53</v>
      </c>
      <c r="E4" s="190">
        <f>B4*2%</f>
        <v>9.07</v>
      </c>
      <c r="F4" s="190">
        <f>B4*3%</f>
        <v>13.6</v>
      </c>
      <c r="G4" s="193">
        <v>1554.72</v>
      </c>
      <c r="H4" s="193">
        <v>54.66</v>
      </c>
      <c r="I4" s="190">
        <f>SUM(J4:Q4)</f>
        <v>365.14</v>
      </c>
      <c r="J4" s="193">
        <v>223.68</v>
      </c>
      <c r="K4" s="193">
        <v>126.46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228.18</v>
      </c>
      <c r="V4" s="190">
        <f>IF(X4&gt;2800,2800*1%,X4*1%)</f>
        <v>15.21</v>
      </c>
      <c r="W4" s="190">
        <f>IF(X4&gt;2800,2800*3%,X4*3%)</f>
        <v>45.64</v>
      </c>
      <c r="X4" s="190">
        <f>G4+H4+I4-B4</f>
        <v>1521.2</v>
      </c>
      <c r="Y4" s="190">
        <f>C4+D4+E4+F4+G4+H4+I4+U4+V4+W4</f>
        <v>2358.75</v>
      </c>
      <c r="Z4" s="190">
        <f>B4*15%</f>
        <v>68</v>
      </c>
      <c r="AA4" s="190">
        <f>B4*1%</f>
        <v>4.53</v>
      </c>
      <c r="AB4" s="190">
        <f>B4*2%</f>
        <v>9.07</v>
      </c>
      <c r="AC4" s="190">
        <f>B4*3%</f>
        <v>13.6</v>
      </c>
      <c r="AD4" s="190">
        <f>B4*10%</f>
        <v>45.33</v>
      </c>
      <c r="AE4" s="190">
        <f>B4*3%</f>
        <v>13.6</v>
      </c>
      <c r="AF4" s="190">
        <f>B4*1%</f>
        <v>4.53</v>
      </c>
      <c r="AG4" s="190">
        <f>IF(X4&gt;2800,2800*15%,X4*15%)</f>
        <v>228.18</v>
      </c>
      <c r="AH4" s="190">
        <f>IF(X4&gt;2800,2800*1%,X4*1%)</f>
        <v>15.21</v>
      </c>
      <c r="AI4" s="190">
        <f>IF(X4&gt;2800,2800*3%,X4*3%)</f>
        <v>45.64</v>
      </c>
      <c r="AJ4" s="190">
        <f>IF(X4&gt;2800,2800*10%,X4*10%)</f>
        <v>152.12</v>
      </c>
      <c r="AK4" s="190">
        <f>IF(X4&gt;2800,2800*1%,X4*1%)</f>
        <v>15.21</v>
      </c>
      <c r="AL4" s="193"/>
      <c r="AM4" s="193"/>
      <c r="AN4" s="193"/>
      <c r="AO4" s="193"/>
      <c r="AP4" s="193"/>
      <c r="AQ4" s="193">
        <v>6.62</v>
      </c>
      <c r="AR4" s="193">
        <v>11.5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633.14</v>
      </c>
      <c r="BF4" s="190">
        <f>AVERAGE(Y4-BE4)</f>
        <v>1725.61</v>
      </c>
      <c r="BG4" s="192" t="s">
        <v>181</v>
      </c>
      <c r="BH4" s="192" t="s">
        <v>294</v>
      </c>
      <c r="BJ4" s="189" t="s">
        <v>360</v>
      </c>
      <c r="BL4" s="193" t="s">
        <v>434</v>
      </c>
    </row>
    <row r="5" spans="1:64" s="192" customFormat="1" ht="25.15" customHeight="1">
      <c r="B5" s="193">
        <v>282.95</v>
      </c>
      <c r="C5" s="190">
        <f t="shared" ref="C5:C10" si="0">B5*15%</f>
        <v>42.44</v>
      </c>
      <c r="D5" s="190">
        <f t="shared" ref="D5:D10" si="1">B5*1%</f>
        <v>2.83</v>
      </c>
      <c r="E5" s="190">
        <f t="shared" ref="E5:E10" si="2">B5*2%</f>
        <v>5.66</v>
      </c>
      <c r="F5" s="190">
        <f t="shared" ref="F5:F10" si="3">B5*3%</f>
        <v>8.49</v>
      </c>
      <c r="G5" s="193">
        <v>1058.54</v>
      </c>
      <c r="H5" s="193">
        <v>4.7</v>
      </c>
      <c r="I5" s="190">
        <f t="shared" ref="I5:I9" si="4">SUM(J5:Q5)</f>
        <v>224.5</v>
      </c>
      <c r="J5" s="193">
        <v>145.94999999999999</v>
      </c>
      <c r="K5" s="193">
        <v>68.55</v>
      </c>
      <c r="L5" s="193">
        <v>10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10" si="5">IF(X5&gt;2800,2800*15%,X5*15%)</f>
        <v>150.72</v>
      </c>
      <c r="V5" s="190">
        <f t="shared" ref="V5:V10" si="6">IF(X5&gt;2800,2800*1%,X5*1%)</f>
        <v>10.050000000000001</v>
      </c>
      <c r="W5" s="190">
        <f t="shared" ref="W5:W10" si="7">IF(X5&gt;2800,2800*3%,X5*3%)</f>
        <v>30.14</v>
      </c>
      <c r="X5" s="190">
        <f t="shared" ref="X5:X10" si="8">G5+H5+I5-B5</f>
        <v>1004.79</v>
      </c>
      <c r="Y5" s="190">
        <f t="shared" ref="Y5:Y10" si="9">C5+D5+E5+F5+G5+H5+I5+U5+V5+W5</f>
        <v>1538.07</v>
      </c>
      <c r="Z5" s="190">
        <f t="shared" ref="Z5:Z10" si="10">B5*15%</f>
        <v>42.44</v>
      </c>
      <c r="AA5" s="190">
        <f t="shared" ref="AA5:AA10" si="11">B5*1%</f>
        <v>2.83</v>
      </c>
      <c r="AB5" s="190">
        <f t="shared" ref="AB5:AB10" si="12">B5*2%</f>
        <v>5.66</v>
      </c>
      <c r="AC5" s="190">
        <f t="shared" ref="AC5:AC10" si="13">B5*3%</f>
        <v>8.49</v>
      </c>
      <c r="AD5" s="190">
        <f t="shared" ref="AD5:AD10" si="14">B5*10%</f>
        <v>28.3</v>
      </c>
      <c r="AE5" s="190">
        <f t="shared" ref="AE5:AE10" si="15">B5*3%</f>
        <v>8.49</v>
      </c>
      <c r="AF5" s="190">
        <f t="shared" ref="AF5:AF10" si="16">B5*1%</f>
        <v>2.83</v>
      </c>
      <c r="AG5" s="190">
        <f t="shared" ref="AG5:AG10" si="17">IF(X5&gt;2800,2800*15%,X5*15%)</f>
        <v>150.72</v>
      </c>
      <c r="AH5" s="190">
        <f t="shared" ref="AH5:AH10" si="18">IF(X5&gt;2800,2800*1%,X5*1%)</f>
        <v>10.050000000000001</v>
      </c>
      <c r="AI5" s="190">
        <f t="shared" ref="AI5:AI10" si="19">IF(X5&gt;2800,2800*3%,X5*3%)</f>
        <v>30.14</v>
      </c>
      <c r="AJ5" s="190">
        <f t="shared" ref="AJ5:AJ10" si="20">IF(X5&gt;2800,2800*10%,X5*10%)</f>
        <v>100.48</v>
      </c>
      <c r="AK5" s="190">
        <f t="shared" ref="AK5:AK10" si="21">IF(X5&gt;2800,2800*1%,X5*1%)</f>
        <v>10.050000000000001</v>
      </c>
      <c r="AL5" s="193"/>
      <c r="AM5" s="193"/>
      <c r="AN5" s="193"/>
      <c r="AO5" s="193"/>
      <c r="AP5" s="193"/>
      <c r="AQ5" s="193"/>
      <c r="AR5" s="193">
        <v>7.6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10" si="22">SUM(Z5:BD5)</f>
        <v>408.08</v>
      </c>
      <c r="BF5" s="190">
        <f t="shared" ref="BF5:BF10" si="23">AVERAGE(Y5-BE5)</f>
        <v>1129.99</v>
      </c>
      <c r="BG5" s="192" t="s">
        <v>182</v>
      </c>
      <c r="BH5" s="192" t="s">
        <v>295</v>
      </c>
      <c r="BJ5" s="189" t="s">
        <v>361</v>
      </c>
      <c r="BL5" s="193" t="s">
        <v>435</v>
      </c>
    </row>
    <row r="6" spans="1:64" s="192" customFormat="1" ht="25.15" customHeight="1">
      <c r="B6" s="193">
        <v>322.45999999999998</v>
      </c>
      <c r="C6" s="190">
        <f t="shared" si="0"/>
        <v>48.37</v>
      </c>
      <c r="D6" s="190">
        <f t="shared" si="1"/>
        <v>3.22</v>
      </c>
      <c r="E6" s="190">
        <f t="shared" si="2"/>
        <v>6.45</v>
      </c>
      <c r="F6" s="190">
        <f t="shared" si="3"/>
        <v>9.67</v>
      </c>
      <c r="G6" s="193">
        <v>1244.55</v>
      </c>
      <c r="H6" s="193">
        <v>10.19</v>
      </c>
      <c r="I6" s="190">
        <f t="shared" si="4"/>
        <v>266.60000000000002</v>
      </c>
      <c r="J6" s="193">
        <v>172.2</v>
      </c>
      <c r="K6" s="193">
        <v>60.8</v>
      </c>
      <c r="L6" s="193">
        <v>19.2</v>
      </c>
      <c r="M6" s="193"/>
      <c r="N6" s="193">
        <v>14.4</v>
      </c>
      <c r="O6" s="193"/>
      <c r="P6" s="193"/>
      <c r="Q6" s="193"/>
      <c r="R6" s="193"/>
      <c r="S6" s="193"/>
      <c r="T6" s="193"/>
      <c r="U6" s="190">
        <f t="shared" si="5"/>
        <v>179.83</v>
      </c>
      <c r="V6" s="190">
        <f t="shared" si="6"/>
        <v>11.99</v>
      </c>
      <c r="W6" s="190">
        <f t="shared" si="7"/>
        <v>35.97</v>
      </c>
      <c r="X6" s="190">
        <f t="shared" si="8"/>
        <v>1198.8800000000001</v>
      </c>
      <c r="Y6" s="190">
        <f t="shared" si="9"/>
        <v>1816.84</v>
      </c>
      <c r="Z6" s="190">
        <f t="shared" si="10"/>
        <v>48.37</v>
      </c>
      <c r="AA6" s="190">
        <f t="shared" si="11"/>
        <v>3.22</v>
      </c>
      <c r="AB6" s="190">
        <f t="shared" si="12"/>
        <v>6.45</v>
      </c>
      <c r="AC6" s="190">
        <f t="shared" si="13"/>
        <v>9.67</v>
      </c>
      <c r="AD6" s="190">
        <f t="shared" si="14"/>
        <v>32.25</v>
      </c>
      <c r="AE6" s="190">
        <f t="shared" si="15"/>
        <v>9.67</v>
      </c>
      <c r="AF6" s="190">
        <f t="shared" si="16"/>
        <v>3.22</v>
      </c>
      <c r="AG6" s="190">
        <f t="shared" si="17"/>
        <v>179.83</v>
      </c>
      <c r="AH6" s="190">
        <f t="shared" si="18"/>
        <v>11.99</v>
      </c>
      <c r="AI6" s="190">
        <f t="shared" si="19"/>
        <v>35.97</v>
      </c>
      <c r="AJ6" s="190">
        <f t="shared" si="20"/>
        <v>119.89</v>
      </c>
      <c r="AK6" s="190">
        <f t="shared" si="21"/>
        <v>11.99</v>
      </c>
      <c r="AL6" s="193"/>
      <c r="AM6" s="193"/>
      <c r="AN6" s="193"/>
      <c r="AO6" s="193"/>
      <c r="AP6" s="193"/>
      <c r="AQ6" s="193">
        <v>1</v>
      </c>
      <c r="AR6" s="193">
        <v>9.0500000000000007</v>
      </c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0">
        <f t="shared" si="22"/>
        <v>482.57</v>
      </c>
      <c r="BF6" s="190">
        <f t="shared" si="23"/>
        <v>1334.27</v>
      </c>
      <c r="BG6" s="192" t="s">
        <v>183</v>
      </c>
      <c r="BH6" s="192" t="s">
        <v>296</v>
      </c>
      <c r="BL6" s="193" t="s">
        <v>436</v>
      </c>
    </row>
    <row r="7" spans="1:64" s="192" customFormat="1" ht="25.15" customHeight="1">
      <c r="B7" s="193">
        <v>714.48</v>
      </c>
      <c r="C7" s="190">
        <f t="shared" si="0"/>
        <v>107.17</v>
      </c>
      <c r="D7" s="190">
        <f t="shared" si="1"/>
        <v>7.14</v>
      </c>
      <c r="E7" s="190">
        <f t="shared" si="2"/>
        <v>14.29</v>
      </c>
      <c r="F7" s="190">
        <f t="shared" si="3"/>
        <v>21.43</v>
      </c>
      <c r="G7" s="193">
        <v>2078.42</v>
      </c>
      <c r="H7" s="193">
        <v>92.02</v>
      </c>
      <c r="I7" s="190">
        <f t="shared" si="4"/>
        <v>566.71</v>
      </c>
      <c r="J7" s="193">
        <v>390.02</v>
      </c>
      <c r="K7" s="193">
        <v>161.69</v>
      </c>
      <c r="L7" s="193">
        <v>15</v>
      </c>
      <c r="M7" s="193"/>
      <c r="N7" s="193"/>
      <c r="O7" s="193"/>
      <c r="P7" s="193"/>
      <c r="Q7" s="193"/>
      <c r="R7" s="193"/>
      <c r="S7" s="193"/>
      <c r="T7" s="193"/>
      <c r="U7" s="190">
        <f t="shared" si="5"/>
        <v>303.39999999999998</v>
      </c>
      <c r="V7" s="190">
        <f t="shared" si="6"/>
        <v>20.23</v>
      </c>
      <c r="W7" s="190">
        <f t="shared" si="7"/>
        <v>60.68</v>
      </c>
      <c r="X7" s="190">
        <f t="shared" si="8"/>
        <v>2022.67</v>
      </c>
      <c r="Y7" s="190">
        <f t="shared" si="9"/>
        <v>3271.49</v>
      </c>
      <c r="Z7" s="190">
        <f t="shared" si="10"/>
        <v>107.17</v>
      </c>
      <c r="AA7" s="190">
        <f t="shared" si="11"/>
        <v>7.14</v>
      </c>
      <c r="AB7" s="190">
        <f t="shared" si="12"/>
        <v>14.29</v>
      </c>
      <c r="AC7" s="190">
        <f t="shared" si="13"/>
        <v>21.43</v>
      </c>
      <c r="AD7" s="190">
        <f t="shared" si="14"/>
        <v>71.45</v>
      </c>
      <c r="AE7" s="190">
        <f t="shared" si="15"/>
        <v>21.43</v>
      </c>
      <c r="AF7" s="190">
        <f t="shared" si="16"/>
        <v>7.14</v>
      </c>
      <c r="AG7" s="190">
        <f t="shared" si="17"/>
        <v>303.39999999999998</v>
      </c>
      <c r="AH7" s="190">
        <f t="shared" si="18"/>
        <v>20.23</v>
      </c>
      <c r="AI7" s="190">
        <f t="shared" si="19"/>
        <v>60.68</v>
      </c>
      <c r="AJ7" s="190">
        <f t="shared" si="20"/>
        <v>202.27</v>
      </c>
      <c r="AK7" s="190">
        <f t="shared" si="21"/>
        <v>20.23</v>
      </c>
      <c r="AL7" s="193"/>
      <c r="AM7" s="193"/>
      <c r="AN7" s="193"/>
      <c r="AO7" s="193"/>
      <c r="AP7" s="193"/>
      <c r="AQ7" s="193">
        <v>14</v>
      </c>
      <c r="AR7" s="193">
        <v>15.9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886.76</v>
      </c>
      <c r="BF7" s="190">
        <f t="shared" si="23"/>
        <v>2384.73</v>
      </c>
      <c r="BG7" s="192" t="s">
        <v>184</v>
      </c>
      <c r="BH7" s="192" t="s">
        <v>297</v>
      </c>
      <c r="BJ7" s="189" t="s">
        <v>362</v>
      </c>
      <c r="BL7" s="193" t="s">
        <v>351</v>
      </c>
    </row>
    <row r="8" spans="1:64" s="192" customFormat="1" ht="25.15" customHeight="1">
      <c r="B8" s="193">
        <v>457.12</v>
      </c>
      <c r="C8" s="190">
        <f t="shared" si="0"/>
        <v>68.569999999999993</v>
      </c>
      <c r="D8" s="190">
        <f t="shared" si="1"/>
        <v>4.57</v>
      </c>
      <c r="E8" s="190">
        <f t="shared" si="2"/>
        <v>9.14</v>
      </c>
      <c r="F8" s="190">
        <f t="shared" si="3"/>
        <v>13.71</v>
      </c>
      <c r="G8" s="193">
        <v>1640.2</v>
      </c>
      <c r="H8" s="193">
        <v>56.5</v>
      </c>
      <c r="I8" s="190">
        <f t="shared" si="4"/>
        <v>365.99</v>
      </c>
      <c r="J8" s="193">
        <v>258.33999999999997</v>
      </c>
      <c r="K8" s="193">
        <v>92.65</v>
      </c>
      <c r="L8" s="193">
        <v>15</v>
      </c>
      <c r="M8" s="193"/>
      <c r="N8" s="193"/>
      <c r="O8" s="193"/>
      <c r="P8" s="193"/>
      <c r="Q8" s="193"/>
      <c r="R8" s="193"/>
      <c r="S8" s="193"/>
      <c r="T8" s="193"/>
      <c r="U8" s="190">
        <f t="shared" si="5"/>
        <v>240.84</v>
      </c>
      <c r="V8" s="190">
        <f t="shared" si="6"/>
        <v>16.059999999999999</v>
      </c>
      <c r="W8" s="190">
        <f t="shared" si="7"/>
        <v>48.17</v>
      </c>
      <c r="X8" s="190">
        <f t="shared" si="8"/>
        <v>1605.57</v>
      </c>
      <c r="Y8" s="190">
        <f t="shared" si="9"/>
        <v>2463.75</v>
      </c>
      <c r="Z8" s="190">
        <f t="shared" si="10"/>
        <v>68.569999999999993</v>
      </c>
      <c r="AA8" s="190">
        <f t="shared" si="11"/>
        <v>4.57</v>
      </c>
      <c r="AB8" s="190">
        <f t="shared" si="12"/>
        <v>9.14</v>
      </c>
      <c r="AC8" s="190">
        <f t="shared" si="13"/>
        <v>13.71</v>
      </c>
      <c r="AD8" s="190">
        <f t="shared" si="14"/>
        <v>45.71</v>
      </c>
      <c r="AE8" s="190">
        <f t="shared" si="15"/>
        <v>13.71</v>
      </c>
      <c r="AF8" s="190">
        <f t="shared" si="16"/>
        <v>4.57</v>
      </c>
      <c r="AG8" s="190">
        <f t="shared" si="17"/>
        <v>240.84</v>
      </c>
      <c r="AH8" s="190">
        <f t="shared" si="18"/>
        <v>16.059999999999999</v>
      </c>
      <c r="AI8" s="190">
        <f t="shared" si="19"/>
        <v>48.17</v>
      </c>
      <c r="AJ8" s="190">
        <f t="shared" si="20"/>
        <v>160.56</v>
      </c>
      <c r="AK8" s="190">
        <f t="shared" si="21"/>
        <v>16.059999999999999</v>
      </c>
      <c r="AL8" s="193"/>
      <c r="AM8" s="193"/>
      <c r="AN8" s="193"/>
      <c r="AO8" s="193"/>
      <c r="AP8" s="193"/>
      <c r="AQ8" s="193">
        <v>7.4</v>
      </c>
      <c r="AR8" s="193">
        <v>12</v>
      </c>
      <c r="AS8" s="193"/>
      <c r="AT8" s="193"/>
      <c r="AU8" s="193"/>
      <c r="AV8" s="193"/>
      <c r="AW8" s="193"/>
      <c r="AX8" s="193">
        <v>21.17</v>
      </c>
      <c r="AY8" s="193"/>
      <c r="AZ8" s="193"/>
      <c r="BA8" s="193"/>
      <c r="BB8" s="193"/>
      <c r="BC8" s="193"/>
      <c r="BD8" s="193"/>
      <c r="BE8" s="190">
        <f t="shared" si="22"/>
        <v>682.24</v>
      </c>
      <c r="BF8" s="190">
        <f t="shared" si="23"/>
        <v>1781.51</v>
      </c>
      <c r="BG8" s="192" t="s">
        <v>185</v>
      </c>
      <c r="BH8" s="192" t="s">
        <v>298</v>
      </c>
      <c r="BL8" s="193" t="s">
        <v>351</v>
      </c>
    </row>
    <row r="9" spans="1:64" s="192" customFormat="1" ht="25.15" customHeight="1">
      <c r="B9" s="193">
        <v>454.59</v>
      </c>
      <c r="C9" s="190">
        <f t="shared" si="0"/>
        <v>68.19</v>
      </c>
      <c r="D9" s="190">
        <f t="shared" si="1"/>
        <v>4.55</v>
      </c>
      <c r="E9" s="190">
        <f t="shared" si="2"/>
        <v>9.09</v>
      </c>
      <c r="F9" s="190">
        <f t="shared" si="3"/>
        <v>13.64</v>
      </c>
      <c r="G9" s="193">
        <v>1556.26</v>
      </c>
      <c r="H9" s="193">
        <v>54.56</v>
      </c>
      <c r="I9" s="190">
        <f t="shared" si="4"/>
        <v>364.04</v>
      </c>
      <c r="J9" s="193">
        <v>222.51</v>
      </c>
      <c r="K9" s="193">
        <v>126.53</v>
      </c>
      <c r="L9" s="193">
        <v>15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228.04</v>
      </c>
      <c r="V9" s="190">
        <f t="shared" si="6"/>
        <v>15.2</v>
      </c>
      <c r="W9" s="190">
        <f t="shared" si="7"/>
        <v>45.61</v>
      </c>
      <c r="X9" s="190">
        <f t="shared" si="8"/>
        <v>1520.27</v>
      </c>
      <c r="Y9" s="190">
        <f t="shared" si="9"/>
        <v>2359.1799999999998</v>
      </c>
      <c r="Z9" s="190">
        <f t="shared" si="10"/>
        <v>68.19</v>
      </c>
      <c r="AA9" s="190">
        <f t="shared" si="11"/>
        <v>4.55</v>
      </c>
      <c r="AB9" s="190">
        <f t="shared" si="12"/>
        <v>9.09</v>
      </c>
      <c r="AC9" s="190">
        <f t="shared" si="13"/>
        <v>13.64</v>
      </c>
      <c r="AD9" s="190">
        <f t="shared" si="14"/>
        <v>45.46</v>
      </c>
      <c r="AE9" s="190">
        <f t="shared" si="15"/>
        <v>13.64</v>
      </c>
      <c r="AF9" s="190">
        <f t="shared" si="16"/>
        <v>4.55</v>
      </c>
      <c r="AG9" s="190">
        <f t="shared" si="17"/>
        <v>228.04</v>
      </c>
      <c r="AH9" s="190">
        <f t="shared" si="18"/>
        <v>15.2</v>
      </c>
      <c r="AI9" s="190">
        <f t="shared" si="19"/>
        <v>45.61</v>
      </c>
      <c r="AJ9" s="190">
        <f t="shared" si="20"/>
        <v>152.03</v>
      </c>
      <c r="AK9" s="190">
        <f t="shared" si="21"/>
        <v>15.2</v>
      </c>
      <c r="AL9" s="193"/>
      <c r="AM9" s="193"/>
      <c r="AN9" s="193"/>
      <c r="AO9" s="193"/>
      <c r="AP9" s="193"/>
      <c r="AQ9" s="193">
        <v>6.53</v>
      </c>
      <c r="AR9" s="193">
        <v>11.45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2"/>
        <v>633.17999999999995</v>
      </c>
      <c r="BF9" s="190">
        <f t="shared" si="23"/>
        <v>1726</v>
      </c>
      <c r="BG9" s="192" t="s">
        <v>186</v>
      </c>
      <c r="BH9" s="192" t="s">
        <v>299</v>
      </c>
      <c r="BL9" s="193" t="s">
        <v>423</v>
      </c>
    </row>
    <row r="10" spans="1:64" s="192" customFormat="1" ht="25.15" customHeight="1">
      <c r="B10" s="193">
        <v>658.48</v>
      </c>
      <c r="C10" s="190">
        <f t="shared" si="0"/>
        <v>98.77</v>
      </c>
      <c r="D10" s="190">
        <f t="shared" si="1"/>
        <v>6.58</v>
      </c>
      <c r="E10" s="190">
        <f t="shared" si="2"/>
        <v>13.17</v>
      </c>
      <c r="F10" s="190">
        <f t="shared" si="3"/>
        <v>19.75</v>
      </c>
      <c r="G10" s="193">
        <v>2001.98</v>
      </c>
      <c r="H10" s="193">
        <v>84.96</v>
      </c>
      <c r="I10" s="190">
        <f>SUM(J10:Q10)</f>
        <v>557.74</v>
      </c>
      <c r="J10" s="193">
        <v>315.66000000000003</v>
      </c>
      <c r="K10" s="193">
        <v>193.08</v>
      </c>
      <c r="L10" s="193">
        <v>28</v>
      </c>
      <c r="M10" s="193"/>
      <c r="N10" s="193">
        <v>21</v>
      </c>
      <c r="O10" s="193"/>
      <c r="P10" s="193"/>
      <c r="Q10" s="193"/>
      <c r="R10" s="193"/>
      <c r="S10" s="193"/>
      <c r="T10" s="193"/>
      <c r="U10" s="190">
        <f t="shared" si="5"/>
        <v>297.93</v>
      </c>
      <c r="V10" s="190">
        <f t="shared" si="6"/>
        <v>19.86</v>
      </c>
      <c r="W10" s="190">
        <f t="shared" si="7"/>
        <v>59.59</v>
      </c>
      <c r="X10" s="190">
        <f t="shared" si="8"/>
        <v>1986.2</v>
      </c>
      <c r="Y10" s="190">
        <f t="shared" si="9"/>
        <v>3160.33</v>
      </c>
      <c r="Z10" s="190">
        <f t="shared" si="10"/>
        <v>98.77</v>
      </c>
      <c r="AA10" s="190">
        <f t="shared" si="11"/>
        <v>6.58</v>
      </c>
      <c r="AB10" s="190">
        <f t="shared" si="12"/>
        <v>13.17</v>
      </c>
      <c r="AC10" s="190">
        <f t="shared" si="13"/>
        <v>19.75</v>
      </c>
      <c r="AD10" s="190">
        <f t="shared" si="14"/>
        <v>65.849999999999994</v>
      </c>
      <c r="AE10" s="190">
        <f t="shared" si="15"/>
        <v>19.75</v>
      </c>
      <c r="AF10" s="190">
        <f t="shared" si="16"/>
        <v>6.58</v>
      </c>
      <c r="AG10" s="190">
        <f t="shared" si="17"/>
        <v>297.93</v>
      </c>
      <c r="AH10" s="190">
        <f t="shared" si="18"/>
        <v>19.86</v>
      </c>
      <c r="AI10" s="190">
        <f t="shared" si="19"/>
        <v>59.59</v>
      </c>
      <c r="AJ10" s="190">
        <f t="shared" si="20"/>
        <v>198.62</v>
      </c>
      <c r="AK10" s="190">
        <f t="shared" si="21"/>
        <v>19.86</v>
      </c>
      <c r="AL10" s="193">
        <v>14.8</v>
      </c>
      <c r="AM10" s="193"/>
      <c r="AN10" s="193"/>
      <c r="AO10" s="193"/>
      <c r="AP10" s="193"/>
      <c r="AQ10" s="193">
        <v>13.55</v>
      </c>
      <c r="AR10" s="193">
        <v>15.25</v>
      </c>
      <c r="AS10" s="193"/>
      <c r="AT10" s="193"/>
      <c r="AU10" s="193"/>
      <c r="AV10" s="193">
        <v>7.1</v>
      </c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2"/>
        <v>877.01</v>
      </c>
      <c r="BF10" s="190">
        <f t="shared" si="23"/>
        <v>2283.3200000000002</v>
      </c>
      <c r="BG10" s="192" t="s">
        <v>208</v>
      </c>
      <c r="BH10" s="192" t="s">
        <v>297</v>
      </c>
      <c r="BL10" s="193" t="s">
        <v>428</v>
      </c>
    </row>
    <row r="11" spans="1:64" s="194" customFormat="1" ht="25.15" customHeight="1">
      <c r="B11" s="195">
        <f>SUM(B4:B10)</f>
        <v>3343.4</v>
      </c>
      <c r="C11" s="195">
        <f t="shared" ref="C11:BF11" si="24">SUM(C4:C10)</f>
        <v>501.51</v>
      </c>
      <c r="D11" s="195">
        <f t="shared" si="24"/>
        <v>33.42</v>
      </c>
      <c r="E11" s="195">
        <f t="shared" si="24"/>
        <v>66.87</v>
      </c>
      <c r="F11" s="195">
        <f t="shared" si="24"/>
        <v>100.29</v>
      </c>
      <c r="G11" s="195">
        <f t="shared" si="24"/>
        <v>11134.67</v>
      </c>
      <c r="H11" s="195">
        <f t="shared" si="24"/>
        <v>357.59</v>
      </c>
      <c r="I11" s="195">
        <f t="shared" si="24"/>
        <v>2710.72</v>
      </c>
      <c r="J11" s="195">
        <f t="shared" si="24"/>
        <v>1728.36</v>
      </c>
      <c r="K11" s="195">
        <f t="shared" si="24"/>
        <v>829.76</v>
      </c>
      <c r="L11" s="195">
        <f t="shared" si="24"/>
        <v>117.2</v>
      </c>
      <c r="M11" s="195">
        <f t="shared" si="24"/>
        <v>0</v>
      </c>
      <c r="N11" s="195">
        <f t="shared" si="24"/>
        <v>35.4</v>
      </c>
      <c r="O11" s="195">
        <f t="shared" si="24"/>
        <v>0</v>
      </c>
      <c r="P11" s="195">
        <f t="shared" si="24"/>
        <v>0</v>
      </c>
      <c r="Q11" s="195">
        <f t="shared" si="24"/>
        <v>0</v>
      </c>
      <c r="R11" s="195">
        <f t="shared" si="24"/>
        <v>0</v>
      </c>
      <c r="S11" s="195">
        <f t="shared" si="24"/>
        <v>0</v>
      </c>
      <c r="T11" s="195">
        <f t="shared" si="24"/>
        <v>0</v>
      </c>
      <c r="U11" s="195">
        <f t="shared" si="24"/>
        <v>1628.94</v>
      </c>
      <c r="V11" s="195">
        <f t="shared" si="24"/>
        <v>108.6</v>
      </c>
      <c r="W11" s="195">
        <f t="shared" si="24"/>
        <v>325.8</v>
      </c>
      <c r="X11" s="195">
        <f t="shared" si="24"/>
        <v>10859.58</v>
      </c>
      <c r="Y11" s="195">
        <f t="shared" si="24"/>
        <v>16968.41</v>
      </c>
      <c r="Z11" s="195">
        <f t="shared" si="24"/>
        <v>501.51</v>
      </c>
      <c r="AA11" s="195">
        <f t="shared" si="24"/>
        <v>33.42</v>
      </c>
      <c r="AB11" s="195">
        <f t="shared" si="24"/>
        <v>66.87</v>
      </c>
      <c r="AC11" s="195">
        <f t="shared" si="24"/>
        <v>100.29</v>
      </c>
      <c r="AD11" s="195">
        <f t="shared" si="24"/>
        <v>334.35</v>
      </c>
      <c r="AE11" s="195">
        <f t="shared" si="24"/>
        <v>100.29</v>
      </c>
      <c r="AF11" s="195">
        <f t="shared" si="24"/>
        <v>33.42</v>
      </c>
      <c r="AG11" s="195">
        <f t="shared" si="24"/>
        <v>1628.94</v>
      </c>
      <c r="AH11" s="195">
        <f t="shared" si="24"/>
        <v>108.6</v>
      </c>
      <c r="AI11" s="195">
        <f t="shared" si="24"/>
        <v>325.8</v>
      </c>
      <c r="AJ11" s="195">
        <f t="shared" si="24"/>
        <v>1085.97</v>
      </c>
      <c r="AK11" s="195">
        <f t="shared" si="24"/>
        <v>108.6</v>
      </c>
      <c r="AL11" s="195">
        <f t="shared" si="24"/>
        <v>14.8</v>
      </c>
      <c r="AM11" s="195">
        <f t="shared" si="24"/>
        <v>0</v>
      </c>
      <c r="AN11" s="195">
        <f t="shared" si="24"/>
        <v>0</v>
      </c>
      <c r="AO11" s="195">
        <f t="shared" si="24"/>
        <v>0</v>
      </c>
      <c r="AP11" s="195">
        <f t="shared" si="24"/>
        <v>0</v>
      </c>
      <c r="AQ11" s="195">
        <f t="shared" si="24"/>
        <v>49.1</v>
      </c>
      <c r="AR11" s="195">
        <f t="shared" si="24"/>
        <v>82.75</v>
      </c>
      <c r="AS11" s="195">
        <f t="shared" si="24"/>
        <v>0</v>
      </c>
      <c r="AT11" s="195">
        <f t="shared" si="24"/>
        <v>0</v>
      </c>
      <c r="AU11" s="195">
        <f t="shared" si="24"/>
        <v>0</v>
      </c>
      <c r="AV11" s="195">
        <f t="shared" si="24"/>
        <v>7.1</v>
      </c>
      <c r="AW11" s="195">
        <f t="shared" si="24"/>
        <v>0</v>
      </c>
      <c r="AX11" s="195">
        <f t="shared" si="24"/>
        <v>21.17</v>
      </c>
      <c r="AY11" s="195">
        <f t="shared" si="24"/>
        <v>0</v>
      </c>
      <c r="AZ11" s="195">
        <f t="shared" si="24"/>
        <v>0</v>
      </c>
      <c r="BA11" s="195">
        <f t="shared" si="24"/>
        <v>0</v>
      </c>
      <c r="BB11" s="195">
        <f t="shared" si="24"/>
        <v>0</v>
      </c>
      <c r="BC11" s="195">
        <f t="shared" si="24"/>
        <v>0</v>
      </c>
      <c r="BD11" s="195">
        <f t="shared" si="24"/>
        <v>0</v>
      </c>
      <c r="BE11" s="195">
        <f t="shared" si="24"/>
        <v>4602.9799999999996</v>
      </c>
      <c r="BF11" s="195">
        <f t="shared" si="24"/>
        <v>12365.43</v>
      </c>
    </row>
  </sheetData>
  <mergeCells count="20">
    <mergeCell ref="BH1:BH3"/>
    <mergeCell ref="BI1:BI3"/>
    <mergeCell ref="BJ1:BJ3"/>
    <mergeCell ref="BK1:BK3"/>
    <mergeCell ref="BL1:BL3"/>
    <mergeCell ref="BG1:BG3"/>
    <mergeCell ref="BF1:BF3"/>
    <mergeCell ref="B1:T1"/>
    <mergeCell ref="U1:X1"/>
    <mergeCell ref="Y1:Y3"/>
    <mergeCell ref="Z1:BD1"/>
    <mergeCell ref="BE1:BE3"/>
    <mergeCell ref="B2:F2"/>
    <mergeCell ref="G2:I2"/>
    <mergeCell ref="J2:T2"/>
    <mergeCell ref="U2:W2"/>
    <mergeCell ref="Z2:AF2"/>
    <mergeCell ref="AG2:AK2"/>
    <mergeCell ref="AL2:AR2"/>
    <mergeCell ref="AV2:BB2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I16"/>
  <sheetViews>
    <sheetView rightToLeft="1" topLeftCell="B1" workbookViewId="0">
      <selection activeCell="AA3" sqref="AA3"/>
    </sheetView>
  </sheetViews>
  <sheetFormatPr defaultRowHeight="15"/>
  <cols>
    <col min="1" max="1" width="3.140625" hidden="1" customWidth="1"/>
    <col min="8" max="8" width="8.7109375" customWidth="1"/>
    <col min="9" max="9" width="0.140625" hidden="1" customWidth="1"/>
    <col min="10" max="10" width="9" hidden="1" customWidth="1"/>
    <col min="11" max="11" width="8.42578125" hidden="1" customWidth="1"/>
    <col min="12" max="14" width="9" hidden="1" customWidth="1"/>
    <col min="15" max="15" width="8.85546875" hidden="1" customWidth="1"/>
    <col min="16" max="16" width="9" hidden="1" customWidth="1"/>
    <col min="17" max="17" width="0.140625" hidden="1" customWidth="1"/>
    <col min="18" max="18" width="8.42578125" hidden="1" customWidth="1"/>
    <col min="19" max="19" width="0.140625" hidden="1" customWidth="1"/>
    <col min="20" max="20" width="9" hidden="1" customWidth="1"/>
    <col min="21" max="21" width="5.42578125" hidden="1" customWidth="1"/>
    <col min="22" max="22" width="9" hidden="1" customWidth="1"/>
    <col min="23" max="23" width="10" customWidth="1"/>
    <col min="38" max="38" width="9" customWidth="1"/>
    <col min="39" max="39" width="0.140625" customWidth="1"/>
    <col min="40" max="40" width="9" hidden="1" customWidth="1"/>
    <col min="41" max="41" width="0.140625" hidden="1" customWidth="1"/>
    <col min="42" max="42" width="9" hidden="1" customWidth="1"/>
    <col min="43" max="43" width="0.140625" hidden="1" customWidth="1"/>
    <col min="44" max="44" width="9" hidden="1" customWidth="1"/>
    <col min="45" max="45" width="8.7109375" hidden="1" customWidth="1"/>
    <col min="46" max="46" width="9" hidden="1" customWidth="1"/>
    <col min="47" max="47" width="8.7109375" hidden="1" customWidth="1"/>
    <col min="48" max="48" width="9" hidden="1" customWidth="1"/>
    <col min="49" max="49" width="0.140625" hidden="1" customWidth="1"/>
    <col min="50" max="50" width="8.85546875" hidden="1" customWidth="1"/>
    <col min="51" max="52" width="9" hidden="1" customWidth="1"/>
    <col min="53" max="53" width="0.140625" hidden="1" customWidth="1"/>
    <col min="54" max="54" width="9" hidden="1" customWidth="1"/>
    <col min="58" max="58" width="17.5703125" customWidth="1"/>
  </cols>
  <sheetData>
    <row r="1" spans="1:61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3" t="s">
        <v>113</v>
      </c>
      <c r="AC1" s="357" t="s">
        <v>111</v>
      </c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3" t="s">
        <v>117</v>
      </c>
      <c r="BE1" s="357" t="s">
        <v>48</v>
      </c>
      <c r="BF1" s="357" t="s">
        <v>118</v>
      </c>
      <c r="BG1" s="353" t="s">
        <v>119</v>
      </c>
      <c r="BH1" s="353" t="s">
        <v>120</v>
      </c>
      <c r="BI1" s="353" t="s">
        <v>121</v>
      </c>
    </row>
    <row r="2" spans="1:61" s="4" customFormat="1" ht="33.75" customHeight="1">
      <c r="A2" s="8"/>
      <c r="B2" s="354" t="s">
        <v>0</v>
      </c>
      <c r="C2" s="354"/>
      <c r="D2" s="354"/>
      <c r="E2" s="354"/>
      <c r="F2" s="354"/>
      <c r="G2" s="82"/>
      <c r="H2" s="82"/>
      <c r="I2" s="72" t="s">
        <v>6</v>
      </c>
      <c r="J2" s="72"/>
      <c r="K2" s="72"/>
      <c r="L2" s="355" t="s">
        <v>110</v>
      </c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108" t="s">
        <v>18</v>
      </c>
      <c r="X2" s="354"/>
      <c r="Y2" s="354"/>
      <c r="Z2" s="354"/>
      <c r="AA2" s="82" t="s">
        <v>22</v>
      </c>
      <c r="AB2" s="353"/>
      <c r="AC2" s="354" t="s">
        <v>23</v>
      </c>
      <c r="AD2" s="354"/>
      <c r="AE2" s="354"/>
      <c r="AF2" s="354"/>
      <c r="AG2" s="354"/>
      <c r="AH2" s="354"/>
      <c r="AI2" s="354" t="s">
        <v>30</v>
      </c>
      <c r="AJ2" s="354"/>
      <c r="AK2" s="354"/>
      <c r="AL2" s="354"/>
      <c r="AM2" s="355" t="s">
        <v>34</v>
      </c>
      <c r="AN2" s="355"/>
      <c r="AO2" s="355"/>
      <c r="AP2" s="355"/>
      <c r="AQ2" s="81" t="s">
        <v>35</v>
      </c>
      <c r="AR2" s="82"/>
      <c r="AS2" s="72"/>
      <c r="AT2" s="83"/>
      <c r="AU2" s="354" t="s">
        <v>39</v>
      </c>
      <c r="AV2" s="354"/>
      <c r="AW2" s="354"/>
      <c r="AX2" s="354"/>
      <c r="AY2" s="354"/>
      <c r="AZ2" s="354"/>
      <c r="BA2" s="354"/>
      <c r="BB2" s="83"/>
      <c r="BC2" s="83"/>
      <c r="BD2" s="353"/>
      <c r="BE2" s="357"/>
      <c r="BF2" s="357"/>
      <c r="BG2" s="353"/>
      <c r="BH2" s="353"/>
      <c r="BI2" s="353"/>
    </row>
    <row r="3" spans="1:61" s="4" customFormat="1" ht="81.75" customHeight="1">
      <c r="A3" s="83"/>
      <c r="B3" s="81" t="s">
        <v>1</v>
      </c>
      <c r="C3" s="84" t="s">
        <v>2</v>
      </c>
      <c r="D3" s="84" t="s">
        <v>212</v>
      </c>
      <c r="E3" s="84" t="s">
        <v>4</v>
      </c>
      <c r="F3" s="84" t="s">
        <v>5</v>
      </c>
      <c r="G3" s="84" t="s">
        <v>213</v>
      </c>
      <c r="H3" s="84" t="s">
        <v>27</v>
      </c>
      <c r="I3" s="107" t="s">
        <v>7</v>
      </c>
      <c r="J3" s="107" t="s">
        <v>109</v>
      </c>
      <c r="K3" s="107" t="s">
        <v>108</v>
      </c>
      <c r="L3" s="105" t="s">
        <v>8</v>
      </c>
      <c r="M3" s="105" t="s">
        <v>9</v>
      </c>
      <c r="N3" s="105" t="s">
        <v>10</v>
      </c>
      <c r="O3" s="107" t="s">
        <v>11</v>
      </c>
      <c r="P3" s="107" t="s">
        <v>12</v>
      </c>
      <c r="Q3" s="107" t="s">
        <v>13</v>
      </c>
      <c r="R3" s="107" t="s">
        <v>180</v>
      </c>
      <c r="S3" s="107" t="s">
        <v>14</v>
      </c>
      <c r="T3" s="107" t="s">
        <v>15</v>
      </c>
      <c r="U3" s="107" t="s">
        <v>16</v>
      </c>
      <c r="V3" s="107" t="s">
        <v>17</v>
      </c>
      <c r="W3" s="84" t="s">
        <v>19</v>
      </c>
      <c r="X3" s="84" t="s">
        <v>214</v>
      </c>
      <c r="Y3" s="84" t="s">
        <v>215</v>
      </c>
      <c r="Z3" s="84" t="s">
        <v>21</v>
      </c>
      <c r="AA3" s="82"/>
      <c r="AB3" s="353"/>
      <c r="AC3" s="84" t="s">
        <v>24</v>
      </c>
      <c r="AD3" s="84" t="s">
        <v>216</v>
      </c>
      <c r="AE3" s="84" t="s">
        <v>26</v>
      </c>
      <c r="AF3" s="84" t="s">
        <v>21</v>
      </c>
      <c r="AG3" s="84" t="s">
        <v>27</v>
      </c>
      <c r="AH3" s="84" t="s">
        <v>28</v>
      </c>
      <c r="AI3" s="84" t="s">
        <v>104</v>
      </c>
      <c r="AJ3" s="84" t="s">
        <v>217</v>
      </c>
      <c r="AK3" s="84" t="s">
        <v>106</v>
      </c>
      <c r="AL3" s="84" t="s">
        <v>107</v>
      </c>
      <c r="AM3" s="84" t="s">
        <v>31</v>
      </c>
      <c r="AN3" s="84" t="s">
        <v>116</v>
      </c>
      <c r="AO3" s="84" t="s">
        <v>32</v>
      </c>
      <c r="AP3" s="81" t="s">
        <v>33</v>
      </c>
      <c r="AQ3" s="84" t="s">
        <v>36</v>
      </c>
      <c r="AR3" s="84" t="s">
        <v>115</v>
      </c>
      <c r="AS3" s="84" t="s">
        <v>37</v>
      </c>
      <c r="AT3" s="84" t="s">
        <v>149</v>
      </c>
      <c r="AU3" s="84" t="s">
        <v>40</v>
      </c>
      <c r="AV3" s="84" t="s">
        <v>150</v>
      </c>
      <c r="AW3" s="84" t="s">
        <v>45</v>
      </c>
      <c r="AX3" s="84" t="s">
        <v>41</v>
      </c>
      <c r="AY3" s="84" t="s">
        <v>42</v>
      </c>
      <c r="AZ3" s="84" t="s">
        <v>43</v>
      </c>
      <c r="BA3" s="84" t="s">
        <v>44</v>
      </c>
      <c r="BB3" s="84" t="s">
        <v>46</v>
      </c>
      <c r="BC3" s="84" t="s">
        <v>47</v>
      </c>
      <c r="BD3" s="353"/>
      <c r="BE3" s="357"/>
      <c r="BF3" s="357"/>
      <c r="BG3" s="353"/>
      <c r="BH3" s="353"/>
      <c r="BI3" s="353"/>
    </row>
    <row r="4" spans="1:61" s="176" customFormat="1" ht="25.15" customHeight="1">
      <c r="B4" s="177">
        <v>488.2</v>
      </c>
      <c r="C4" s="178">
        <f>B4*15%</f>
        <v>73.23</v>
      </c>
      <c r="D4" s="178">
        <f>B4*1%</f>
        <v>4.88</v>
      </c>
      <c r="E4" s="178">
        <f>B4*2%</f>
        <v>9.76</v>
      </c>
      <c r="F4" s="178">
        <f>B4*3%</f>
        <v>14.65</v>
      </c>
      <c r="G4" s="178">
        <f>B4*3%</f>
        <v>14.65</v>
      </c>
      <c r="H4" s="178">
        <f>B4*10%</f>
        <v>48.82</v>
      </c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8">
        <f>AA4*15%</f>
        <v>420</v>
      </c>
      <c r="X4" s="178">
        <f>AA4*1%</f>
        <v>28</v>
      </c>
      <c r="Y4" s="178">
        <f>AA4*10%</f>
        <v>280</v>
      </c>
      <c r="Z4" s="178">
        <f>AA4*3%</f>
        <v>84</v>
      </c>
      <c r="AA4" s="178">
        <v>2800</v>
      </c>
      <c r="AB4" s="178">
        <f>C4+D4+E4+F4+G4+H4+W4+X4+Y4+Z4</f>
        <v>977.99</v>
      </c>
      <c r="AC4" s="178">
        <f>B4*15%</f>
        <v>73.23</v>
      </c>
      <c r="AD4" s="178">
        <f>B4*1%</f>
        <v>4.88</v>
      </c>
      <c r="AE4" s="178">
        <f>B4*2%</f>
        <v>9.76</v>
      </c>
      <c r="AF4" s="178">
        <f>B4*3%</f>
        <v>14.65</v>
      </c>
      <c r="AG4" s="178">
        <f>B4*10%</f>
        <v>48.82</v>
      </c>
      <c r="AH4" s="178">
        <f>B4*3%</f>
        <v>14.65</v>
      </c>
      <c r="AI4" s="178">
        <f>AA4*15%</f>
        <v>420</v>
      </c>
      <c r="AJ4" s="178">
        <f>AA4*1%</f>
        <v>28</v>
      </c>
      <c r="AK4" s="178">
        <f>AA4*3%</f>
        <v>84</v>
      </c>
      <c r="AL4" s="178">
        <f>AA4*10%</f>
        <v>280</v>
      </c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8">
        <f>SUM(AC4:BC4)</f>
        <v>977.99</v>
      </c>
      <c r="BE4" s="178">
        <f>AVERAGE(AB4-BD4)</f>
        <v>0</v>
      </c>
      <c r="BF4" s="176" t="s">
        <v>218</v>
      </c>
      <c r="BH4" s="179" t="s">
        <v>413</v>
      </c>
    </row>
    <row r="5" spans="1:61" s="176" customFormat="1" ht="25.15" customHeight="1">
      <c r="B5" s="177">
        <v>282.95</v>
      </c>
      <c r="C5" s="178">
        <f t="shared" ref="C5:C15" si="0">B5*15%</f>
        <v>42.44</v>
      </c>
      <c r="D5" s="178">
        <f t="shared" ref="D5:D15" si="1">B5*1%</f>
        <v>2.83</v>
      </c>
      <c r="E5" s="178">
        <f t="shared" ref="E5:E15" si="2">B5*2%</f>
        <v>5.66</v>
      </c>
      <c r="F5" s="178">
        <f t="shared" ref="F5:F15" si="3">B5*3%</f>
        <v>8.49</v>
      </c>
      <c r="G5" s="178">
        <f t="shared" ref="G5:G15" si="4">B5*3%</f>
        <v>8.49</v>
      </c>
      <c r="H5" s="178">
        <f t="shared" ref="H5:H15" si="5">B5*10%</f>
        <v>28.3</v>
      </c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>
        <f t="shared" ref="W5:W7" si="6">AA5*15%</f>
        <v>161.32</v>
      </c>
      <c r="X5" s="178">
        <f t="shared" ref="X5:X15" si="7">AA5*1%</f>
        <v>10.75</v>
      </c>
      <c r="Y5" s="178">
        <f t="shared" ref="Y5:Y15" si="8">AA5*10%</f>
        <v>107.55</v>
      </c>
      <c r="Z5" s="178">
        <f t="shared" ref="Z5:Z7" si="9">AA5*3%</f>
        <v>32.26</v>
      </c>
      <c r="AA5" s="178">
        <v>1075.46</v>
      </c>
      <c r="AB5" s="178">
        <f t="shared" ref="AB5:AB15" si="10">C5+D5+E5+F5+G5+H5+W5+X5+Y5+Z5</f>
        <v>408.09</v>
      </c>
      <c r="AC5" s="178">
        <f t="shared" ref="AC5:AC15" si="11">B5*15%</f>
        <v>42.44</v>
      </c>
      <c r="AD5" s="178">
        <f t="shared" ref="AD5:AD15" si="12">B5*1%</f>
        <v>2.83</v>
      </c>
      <c r="AE5" s="178">
        <f t="shared" ref="AE5:AE15" si="13">B5*2%</f>
        <v>5.66</v>
      </c>
      <c r="AF5" s="178">
        <f t="shared" ref="AF5:AF15" si="14">B5*3%</f>
        <v>8.49</v>
      </c>
      <c r="AG5" s="178">
        <f t="shared" ref="AG5:AG15" si="15">B5*10%</f>
        <v>28.3</v>
      </c>
      <c r="AH5" s="178">
        <f t="shared" ref="AH5:AH15" si="16">B5*3%</f>
        <v>8.49</v>
      </c>
      <c r="AI5" s="178">
        <f t="shared" ref="AI5:AI11" si="17">AA5*15%</f>
        <v>161.32</v>
      </c>
      <c r="AJ5" s="178">
        <f t="shared" ref="AJ5:AJ15" si="18">AA5*1%</f>
        <v>10.75</v>
      </c>
      <c r="AK5" s="178">
        <f t="shared" ref="AK5:AK15" si="19">AA5*3%</f>
        <v>32.26</v>
      </c>
      <c r="AL5" s="178">
        <f t="shared" ref="AL5:AL15" si="20">AA5*10%</f>
        <v>107.55</v>
      </c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8">
        <f t="shared" ref="BD5:BD12" si="21">SUM(AC5:BC5)</f>
        <v>408.09</v>
      </c>
      <c r="BE5" s="178">
        <f t="shared" ref="BE5:BE12" si="22">AVERAGE(AB5-BD5)</f>
        <v>0</v>
      </c>
      <c r="BF5" s="176" t="s">
        <v>219</v>
      </c>
      <c r="BH5" s="179" t="s">
        <v>414</v>
      </c>
    </row>
    <row r="6" spans="1:61" s="176" customFormat="1" ht="25.15" customHeight="1">
      <c r="B6" s="177">
        <v>318.58</v>
      </c>
      <c r="C6" s="178">
        <f t="shared" si="0"/>
        <v>47.79</v>
      </c>
      <c r="D6" s="178">
        <f t="shared" si="1"/>
        <v>3.19</v>
      </c>
      <c r="E6" s="178">
        <f t="shared" si="2"/>
        <v>6.37</v>
      </c>
      <c r="F6" s="178">
        <f t="shared" si="3"/>
        <v>9.56</v>
      </c>
      <c r="G6" s="178">
        <f t="shared" si="4"/>
        <v>9.56</v>
      </c>
      <c r="H6" s="178">
        <f t="shared" si="5"/>
        <v>31.86</v>
      </c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8">
        <f t="shared" si="6"/>
        <v>152.55000000000001</v>
      </c>
      <c r="X6" s="178">
        <f t="shared" si="7"/>
        <v>10.17</v>
      </c>
      <c r="Y6" s="178">
        <f t="shared" si="8"/>
        <v>101.7</v>
      </c>
      <c r="Z6" s="178">
        <f t="shared" si="9"/>
        <v>30.51</v>
      </c>
      <c r="AA6" s="178">
        <v>1017.02</v>
      </c>
      <c r="AB6" s="178">
        <f t="shared" si="10"/>
        <v>403.26</v>
      </c>
      <c r="AC6" s="178">
        <f t="shared" si="11"/>
        <v>47.79</v>
      </c>
      <c r="AD6" s="178">
        <f t="shared" si="12"/>
        <v>3.19</v>
      </c>
      <c r="AE6" s="178">
        <f t="shared" si="13"/>
        <v>6.37</v>
      </c>
      <c r="AF6" s="178">
        <f t="shared" si="14"/>
        <v>9.56</v>
      </c>
      <c r="AG6" s="178">
        <f t="shared" si="15"/>
        <v>31.86</v>
      </c>
      <c r="AH6" s="178">
        <f t="shared" si="16"/>
        <v>9.56</v>
      </c>
      <c r="AI6" s="178">
        <f t="shared" si="17"/>
        <v>152.55000000000001</v>
      </c>
      <c r="AJ6" s="178">
        <f t="shared" si="18"/>
        <v>10.17</v>
      </c>
      <c r="AK6" s="178">
        <f t="shared" si="19"/>
        <v>30.51</v>
      </c>
      <c r="AL6" s="178">
        <f t="shared" si="20"/>
        <v>101.7</v>
      </c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8">
        <f t="shared" si="21"/>
        <v>403.26</v>
      </c>
      <c r="BE6" s="178">
        <f t="shared" si="22"/>
        <v>0</v>
      </c>
      <c r="BF6" s="176" t="s">
        <v>220</v>
      </c>
      <c r="BH6" s="180"/>
    </row>
    <row r="7" spans="1:61" s="176" customFormat="1" ht="25.15" customHeight="1">
      <c r="B7" s="177">
        <v>492.45</v>
      </c>
      <c r="C7" s="178">
        <f t="shared" si="0"/>
        <v>73.87</v>
      </c>
      <c r="D7" s="178">
        <f t="shared" si="1"/>
        <v>4.92</v>
      </c>
      <c r="E7" s="178">
        <f t="shared" si="2"/>
        <v>9.85</v>
      </c>
      <c r="F7" s="178">
        <f t="shared" si="3"/>
        <v>14.77</v>
      </c>
      <c r="G7" s="178">
        <f t="shared" si="4"/>
        <v>14.77</v>
      </c>
      <c r="H7" s="178">
        <f t="shared" si="5"/>
        <v>49.25</v>
      </c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8">
        <f t="shared" si="6"/>
        <v>420</v>
      </c>
      <c r="X7" s="178">
        <f>AA7*1%</f>
        <v>28</v>
      </c>
      <c r="Y7" s="178">
        <f t="shared" si="8"/>
        <v>280</v>
      </c>
      <c r="Z7" s="178">
        <f t="shared" si="9"/>
        <v>84</v>
      </c>
      <c r="AA7" s="178">
        <v>2800</v>
      </c>
      <c r="AB7" s="178">
        <f t="shared" si="10"/>
        <v>979.43</v>
      </c>
      <c r="AC7" s="178">
        <f t="shared" si="11"/>
        <v>73.87</v>
      </c>
      <c r="AD7" s="178">
        <f t="shared" si="12"/>
        <v>4.92</v>
      </c>
      <c r="AE7" s="178">
        <f t="shared" si="13"/>
        <v>9.85</v>
      </c>
      <c r="AF7" s="178">
        <f t="shared" si="14"/>
        <v>14.77</v>
      </c>
      <c r="AG7" s="178">
        <f t="shared" si="15"/>
        <v>49.25</v>
      </c>
      <c r="AH7" s="178">
        <f t="shared" si="16"/>
        <v>14.77</v>
      </c>
      <c r="AI7" s="178">
        <v>420</v>
      </c>
      <c r="AJ7" s="178">
        <v>28</v>
      </c>
      <c r="AK7" s="178">
        <v>84</v>
      </c>
      <c r="AL7" s="178">
        <v>280</v>
      </c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8">
        <f t="shared" si="21"/>
        <v>979.43</v>
      </c>
      <c r="BE7" s="178">
        <f t="shared" si="22"/>
        <v>0</v>
      </c>
      <c r="BF7" s="176" t="s">
        <v>221</v>
      </c>
      <c r="BH7" s="179" t="s">
        <v>415</v>
      </c>
    </row>
    <row r="8" spans="1:61" s="176" customFormat="1" ht="25.15" customHeight="1">
      <c r="B8" s="177">
        <v>357.43</v>
      </c>
      <c r="C8" s="178">
        <f t="shared" si="0"/>
        <v>53.61</v>
      </c>
      <c r="D8" s="178">
        <f t="shared" si="1"/>
        <v>3.57</v>
      </c>
      <c r="E8" s="178">
        <f t="shared" si="2"/>
        <v>7.15</v>
      </c>
      <c r="F8" s="178">
        <f t="shared" si="3"/>
        <v>10.72</v>
      </c>
      <c r="G8" s="178">
        <f t="shared" si="4"/>
        <v>10.72</v>
      </c>
      <c r="H8" s="178">
        <f t="shared" si="5"/>
        <v>35.74</v>
      </c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8">
        <f t="shared" ref="W8:W15" si="23">AA8*15%</f>
        <v>166.17</v>
      </c>
      <c r="X8" s="178">
        <f t="shared" si="7"/>
        <v>11.08</v>
      </c>
      <c r="Y8" s="178">
        <f t="shared" si="8"/>
        <v>110.78</v>
      </c>
      <c r="Z8" s="178">
        <f t="shared" ref="Z8:Z15" si="24">AA8*3%</f>
        <v>33.229999999999997</v>
      </c>
      <c r="AA8" s="178">
        <v>1107.81</v>
      </c>
      <c r="AB8" s="178">
        <f t="shared" si="10"/>
        <v>442.77</v>
      </c>
      <c r="AC8" s="178">
        <f t="shared" si="11"/>
        <v>53.61</v>
      </c>
      <c r="AD8" s="178">
        <f t="shared" si="12"/>
        <v>3.57</v>
      </c>
      <c r="AE8" s="178">
        <f t="shared" si="13"/>
        <v>7.15</v>
      </c>
      <c r="AF8" s="178">
        <f t="shared" si="14"/>
        <v>10.72</v>
      </c>
      <c r="AG8" s="178">
        <f t="shared" si="15"/>
        <v>35.74</v>
      </c>
      <c r="AH8" s="178">
        <f t="shared" si="16"/>
        <v>10.72</v>
      </c>
      <c r="AI8" s="178">
        <f t="shared" si="17"/>
        <v>166.17</v>
      </c>
      <c r="AJ8" s="178">
        <f t="shared" si="18"/>
        <v>11.08</v>
      </c>
      <c r="AK8" s="178">
        <f t="shared" si="19"/>
        <v>33.229999999999997</v>
      </c>
      <c r="AL8" s="178">
        <f t="shared" si="20"/>
        <v>110.78</v>
      </c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8">
        <f t="shared" si="21"/>
        <v>442.77</v>
      </c>
      <c r="BE8" s="178">
        <f t="shared" si="22"/>
        <v>0</v>
      </c>
      <c r="BF8" s="176" t="s">
        <v>222</v>
      </c>
      <c r="BH8" s="180"/>
    </row>
    <row r="9" spans="1:61" s="176" customFormat="1" ht="25.15" customHeight="1">
      <c r="B9" s="177">
        <v>318.95</v>
      </c>
      <c r="C9" s="178">
        <f t="shared" si="0"/>
        <v>47.84</v>
      </c>
      <c r="D9" s="178">
        <f t="shared" si="1"/>
        <v>3.19</v>
      </c>
      <c r="E9" s="178">
        <f t="shared" si="2"/>
        <v>6.38</v>
      </c>
      <c r="F9" s="178">
        <f t="shared" si="3"/>
        <v>9.57</v>
      </c>
      <c r="G9" s="178">
        <f t="shared" si="4"/>
        <v>9.57</v>
      </c>
      <c r="H9" s="178">
        <f t="shared" si="5"/>
        <v>31.9</v>
      </c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8">
        <f t="shared" si="23"/>
        <v>172.13</v>
      </c>
      <c r="X9" s="178">
        <f t="shared" si="7"/>
        <v>11.48</v>
      </c>
      <c r="Y9" s="178">
        <f t="shared" si="8"/>
        <v>114.76</v>
      </c>
      <c r="Z9" s="178">
        <f t="shared" si="24"/>
        <v>34.43</v>
      </c>
      <c r="AA9" s="178">
        <v>1147.56</v>
      </c>
      <c r="AB9" s="178">
        <f t="shared" si="10"/>
        <v>441.25</v>
      </c>
      <c r="AC9" s="178">
        <f t="shared" si="11"/>
        <v>47.84</v>
      </c>
      <c r="AD9" s="178">
        <f t="shared" si="12"/>
        <v>3.19</v>
      </c>
      <c r="AE9" s="178">
        <f t="shared" si="13"/>
        <v>6.38</v>
      </c>
      <c r="AF9" s="178">
        <f t="shared" si="14"/>
        <v>9.57</v>
      </c>
      <c r="AG9" s="178">
        <f t="shared" si="15"/>
        <v>31.9</v>
      </c>
      <c r="AH9" s="178">
        <f t="shared" si="16"/>
        <v>9.57</v>
      </c>
      <c r="AI9" s="178">
        <f t="shared" si="17"/>
        <v>172.13</v>
      </c>
      <c r="AJ9" s="178">
        <f t="shared" si="18"/>
        <v>11.48</v>
      </c>
      <c r="AK9" s="178">
        <f t="shared" si="19"/>
        <v>34.43</v>
      </c>
      <c r="AL9" s="178">
        <f t="shared" si="20"/>
        <v>114.76</v>
      </c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8">
        <f t="shared" si="21"/>
        <v>441.25</v>
      </c>
      <c r="BE9" s="178">
        <f t="shared" si="22"/>
        <v>0</v>
      </c>
      <c r="BF9" s="176" t="s">
        <v>223</v>
      </c>
      <c r="BH9" s="179" t="s">
        <v>416</v>
      </c>
    </row>
    <row r="10" spans="1:61" s="176" customFormat="1" ht="25.15" customHeight="1">
      <c r="B10" s="177">
        <v>322.45</v>
      </c>
      <c r="C10" s="178">
        <f t="shared" si="0"/>
        <v>48.37</v>
      </c>
      <c r="D10" s="178">
        <f t="shared" si="1"/>
        <v>3.22</v>
      </c>
      <c r="E10" s="178">
        <f t="shared" si="2"/>
        <v>6.45</v>
      </c>
      <c r="F10" s="178">
        <f t="shared" si="3"/>
        <v>9.67</v>
      </c>
      <c r="G10" s="178">
        <f t="shared" si="4"/>
        <v>9.67</v>
      </c>
      <c r="H10" s="178">
        <f t="shared" si="5"/>
        <v>32.25</v>
      </c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8">
        <f t="shared" si="23"/>
        <v>179.2</v>
      </c>
      <c r="X10" s="178">
        <f t="shared" si="7"/>
        <v>11.95</v>
      </c>
      <c r="Y10" s="178">
        <f t="shared" si="8"/>
        <v>119.47</v>
      </c>
      <c r="Z10" s="178">
        <f t="shared" si="24"/>
        <v>35.840000000000003</v>
      </c>
      <c r="AA10" s="178">
        <v>1194.68</v>
      </c>
      <c r="AB10" s="178">
        <f t="shared" si="10"/>
        <v>456.09</v>
      </c>
      <c r="AC10" s="178">
        <f t="shared" si="11"/>
        <v>48.37</v>
      </c>
      <c r="AD10" s="178">
        <f t="shared" si="12"/>
        <v>3.22</v>
      </c>
      <c r="AE10" s="178">
        <f t="shared" si="13"/>
        <v>6.45</v>
      </c>
      <c r="AF10" s="178">
        <f t="shared" si="14"/>
        <v>9.67</v>
      </c>
      <c r="AG10" s="178">
        <f t="shared" si="15"/>
        <v>32.25</v>
      </c>
      <c r="AH10" s="178">
        <f t="shared" si="16"/>
        <v>9.67</v>
      </c>
      <c r="AI10" s="178">
        <f t="shared" si="17"/>
        <v>179.2</v>
      </c>
      <c r="AJ10" s="178">
        <f t="shared" si="18"/>
        <v>11.95</v>
      </c>
      <c r="AK10" s="178">
        <f t="shared" si="19"/>
        <v>35.840000000000003</v>
      </c>
      <c r="AL10" s="178">
        <f t="shared" si="20"/>
        <v>119.47</v>
      </c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8">
        <f t="shared" si="21"/>
        <v>456.09</v>
      </c>
      <c r="BE10" s="178">
        <f t="shared" si="22"/>
        <v>0</v>
      </c>
      <c r="BF10" s="176" t="s">
        <v>225</v>
      </c>
      <c r="BH10" s="179" t="s">
        <v>417</v>
      </c>
    </row>
    <row r="11" spans="1:61" s="176" customFormat="1" ht="25.15" customHeight="1">
      <c r="B11" s="177">
        <v>318.58</v>
      </c>
      <c r="C11" s="178">
        <f t="shared" si="0"/>
        <v>47.79</v>
      </c>
      <c r="D11" s="178">
        <f t="shared" si="1"/>
        <v>3.19</v>
      </c>
      <c r="E11" s="178">
        <f t="shared" si="2"/>
        <v>6.37</v>
      </c>
      <c r="F11" s="178">
        <f t="shared" si="3"/>
        <v>9.56</v>
      </c>
      <c r="G11" s="178">
        <f t="shared" si="4"/>
        <v>9.56</v>
      </c>
      <c r="H11" s="178">
        <f t="shared" si="5"/>
        <v>31.86</v>
      </c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8">
        <f t="shared" si="23"/>
        <v>152.55000000000001</v>
      </c>
      <c r="X11" s="178">
        <f t="shared" si="7"/>
        <v>10.17</v>
      </c>
      <c r="Y11" s="178">
        <f t="shared" si="8"/>
        <v>101.7</v>
      </c>
      <c r="Z11" s="178">
        <f t="shared" si="24"/>
        <v>30.51</v>
      </c>
      <c r="AA11" s="178">
        <v>1017.01</v>
      </c>
      <c r="AB11" s="178">
        <f t="shared" si="10"/>
        <v>403.26</v>
      </c>
      <c r="AC11" s="178">
        <f t="shared" si="11"/>
        <v>47.79</v>
      </c>
      <c r="AD11" s="178">
        <f t="shared" si="12"/>
        <v>3.19</v>
      </c>
      <c r="AE11" s="178">
        <f t="shared" si="13"/>
        <v>6.37</v>
      </c>
      <c r="AF11" s="178">
        <f t="shared" si="14"/>
        <v>9.56</v>
      </c>
      <c r="AG11" s="178">
        <f t="shared" si="15"/>
        <v>31.86</v>
      </c>
      <c r="AH11" s="178">
        <f t="shared" si="16"/>
        <v>9.56</v>
      </c>
      <c r="AI11" s="178">
        <f t="shared" si="17"/>
        <v>152.55000000000001</v>
      </c>
      <c r="AJ11" s="178">
        <f t="shared" si="18"/>
        <v>10.17</v>
      </c>
      <c r="AK11" s="178">
        <f t="shared" si="19"/>
        <v>30.51</v>
      </c>
      <c r="AL11" s="178">
        <f t="shared" si="20"/>
        <v>101.7</v>
      </c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8">
        <f t="shared" si="21"/>
        <v>403.26</v>
      </c>
      <c r="BE11" s="178">
        <f t="shared" si="22"/>
        <v>0</v>
      </c>
      <c r="BF11" s="176" t="s">
        <v>224</v>
      </c>
      <c r="BH11" s="181" t="s">
        <v>418</v>
      </c>
    </row>
    <row r="12" spans="1:61" s="176" customFormat="1" ht="25.15" customHeight="1">
      <c r="B12" s="177">
        <v>322.47000000000003</v>
      </c>
      <c r="C12" s="178">
        <f t="shared" si="0"/>
        <v>48.37</v>
      </c>
      <c r="D12" s="178">
        <f t="shared" si="1"/>
        <v>3.22</v>
      </c>
      <c r="E12" s="178">
        <f t="shared" si="2"/>
        <v>6.45</v>
      </c>
      <c r="F12" s="178">
        <f t="shared" si="3"/>
        <v>9.67</v>
      </c>
      <c r="G12" s="178">
        <f t="shared" si="4"/>
        <v>9.67</v>
      </c>
      <c r="H12" s="178">
        <f t="shared" si="5"/>
        <v>32.25</v>
      </c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8">
        <f t="shared" si="23"/>
        <v>177.95</v>
      </c>
      <c r="X12" s="178">
        <f t="shared" si="7"/>
        <v>11.86</v>
      </c>
      <c r="Y12" s="178">
        <f t="shared" si="8"/>
        <v>118.63</v>
      </c>
      <c r="Z12" s="178">
        <f t="shared" si="24"/>
        <v>35.590000000000003</v>
      </c>
      <c r="AA12" s="178">
        <v>1186.3</v>
      </c>
      <c r="AB12" s="178">
        <f t="shared" si="10"/>
        <v>453.66</v>
      </c>
      <c r="AC12" s="178">
        <f t="shared" si="11"/>
        <v>48.37</v>
      </c>
      <c r="AD12" s="178">
        <f t="shared" si="12"/>
        <v>3.22</v>
      </c>
      <c r="AE12" s="178">
        <f t="shared" si="13"/>
        <v>6.45</v>
      </c>
      <c r="AF12" s="178">
        <f t="shared" si="14"/>
        <v>9.67</v>
      </c>
      <c r="AG12" s="178">
        <f t="shared" si="15"/>
        <v>32.25</v>
      </c>
      <c r="AH12" s="178">
        <f t="shared" si="16"/>
        <v>9.67</v>
      </c>
      <c r="AI12" s="178">
        <f>AA12*15%</f>
        <v>177.95</v>
      </c>
      <c r="AJ12" s="178">
        <f t="shared" si="18"/>
        <v>11.86</v>
      </c>
      <c r="AK12" s="178">
        <f t="shared" si="19"/>
        <v>35.590000000000003</v>
      </c>
      <c r="AL12" s="178">
        <f t="shared" si="20"/>
        <v>118.63</v>
      </c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8">
        <f t="shared" si="21"/>
        <v>453.66</v>
      </c>
      <c r="BE12" s="178">
        <f t="shared" si="22"/>
        <v>0</v>
      </c>
      <c r="BF12" s="176" t="s">
        <v>226</v>
      </c>
      <c r="BH12" s="180"/>
    </row>
    <row r="13" spans="1:61" s="176" customFormat="1" ht="25.15" customHeight="1">
      <c r="B13" s="177">
        <v>326.33999999999997</v>
      </c>
      <c r="C13" s="178">
        <f t="shared" si="0"/>
        <v>48.95</v>
      </c>
      <c r="D13" s="178">
        <f t="shared" si="1"/>
        <v>3.26</v>
      </c>
      <c r="E13" s="178">
        <f t="shared" si="2"/>
        <v>6.53</v>
      </c>
      <c r="F13" s="178">
        <f t="shared" si="3"/>
        <v>9.7899999999999991</v>
      </c>
      <c r="G13" s="178">
        <f t="shared" si="4"/>
        <v>9.7899999999999991</v>
      </c>
      <c r="H13" s="178">
        <f t="shared" si="5"/>
        <v>32.630000000000003</v>
      </c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8">
        <f t="shared" si="23"/>
        <v>175.7</v>
      </c>
      <c r="X13" s="178">
        <f t="shared" si="7"/>
        <v>11.71</v>
      </c>
      <c r="Y13" s="178">
        <f t="shared" si="8"/>
        <v>117.13</v>
      </c>
      <c r="Z13" s="178">
        <f t="shared" si="24"/>
        <v>35.14</v>
      </c>
      <c r="AA13" s="178">
        <v>1171.31</v>
      </c>
      <c r="AB13" s="178">
        <f t="shared" si="10"/>
        <v>450.63</v>
      </c>
      <c r="AC13" s="178">
        <f t="shared" si="11"/>
        <v>48.95</v>
      </c>
      <c r="AD13" s="178">
        <f t="shared" si="12"/>
        <v>3.26</v>
      </c>
      <c r="AE13" s="178">
        <f t="shared" si="13"/>
        <v>6.53</v>
      </c>
      <c r="AF13" s="178">
        <f t="shared" si="14"/>
        <v>9.7899999999999991</v>
      </c>
      <c r="AG13" s="178">
        <f t="shared" si="15"/>
        <v>32.630000000000003</v>
      </c>
      <c r="AH13" s="178">
        <f t="shared" si="16"/>
        <v>9.7899999999999991</v>
      </c>
      <c r="AI13" s="178">
        <f>AA13*15%</f>
        <v>175.7</v>
      </c>
      <c r="AJ13" s="178">
        <f t="shared" si="18"/>
        <v>11.71</v>
      </c>
      <c r="AK13" s="178">
        <f t="shared" si="19"/>
        <v>35.14</v>
      </c>
      <c r="AL13" s="178">
        <f t="shared" si="20"/>
        <v>117.13</v>
      </c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8">
        <f t="shared" ref="BD13:BD15" si="25">SUM(AC13:BC13)</f>
        <v>450.63</v>
      </c>
      <c r="BE13" s="178">
        <f t="shared" ref="BE13:BE15" si="26">AVERAGE(AB13-BD13)</f>
        <v>0</v>
      </c>
      <c r="BF13" s="176" t="s">
        <v>277</v>
      </c>
      <c r="BH13" s="179" t="s">
        <v>419</v>
      </c>
    </row>
    <row r="14" spans="1:61" s="176" customFormat="1" ht="25.15" customHeight="1">
      <c r="B14" s="177">
        <v>318.57</v>
      </c>
      <c r="C14" s="178">
        <f t="shared" si="0"/>
        <v>47.79</v>
      </c>
      <c r="D14" s="178">
        <f t="shared" si="1"/>
        <v>3.19</v>
      </c>
      <c r="E14" s="178">
        <f t="shared" si="2"/>
        <v>6.37</v>
      </c>
      <c r="F14" s="178">
        <f t="shared" si="3"/>
        <v>9.56</v>
      </c>
      <c r="G14" s="178">
        <f t="shared" si="4"/>
        <v>9.56</v>
      </c>
      <c r="H14" s="178">
        <f t="shared" si="5"/>
        <v>31.86</v>
      </c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8">
        <f t="shared" si="23"/>
        <v>142.38</v>
      </c>
      <c r="X14" s="178">
        <f t="shared" si="7"/>
        <v>9.49</v>
      </c>
      <c r="Y14" s="178">
        <f t="shared" si="8"/>
        <v>94.92</v>
      </c>
      <c r="Z14" s="178">
        <f t="shared" si="24"/>
        <v>28.48</v>
      </c>
      <c r="AA14" s="178">
        <v>949.23</v>
      </c>
      <c r="AB14" s="178">
        <f t="shared" si="10"/>
        <v>383.6</v>
      </c>
      <c r="AC14" s="178">
        <f t="shared" si="11"/>
        <v>47.79</v>
      </c>
      <c r="AD14" s="178">
        <f t="shared" si="12"/>
        <v>3.19</v>
      </c>
      <c r="AE14" s="178">
        <f t="shared" si="13"/>
        <v>6.37</v>
      </c>
      <c r="AF14" s="178">
        <f t="shared" si="14"/>
        <v>9.56</v>
      </c>
      <c r="AG14" s="178">
        <f t="shared" si="15"/>
        <v>31.86</v>
      </c>
      <c r="AH14" s="178">
        <f t="shared" si="16"/>
        <v>9.56</v>
      </c>
      <c r="AI14" s="178">
        <f>AA14*15%</f>
        <v>142.38</v>
      </c>
      <c r="AJ14" s="178">
        <f t="shared" si="18"/>
        <v>9.49</v>
      </c>
      <c r="AK14" s="178">
        <f t="shared" si="19"/>
        <v>28.48</v>
      </c>
      <c r="AL14" s="178">
        <f t="shared" si="20"/>
        <v>94.92</v>
      </c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8">
        <f t="shared" si="25"/>
        <v>383.6</v>
      </c>
      <c r="BE14" s="178">
        <f t="shared" si="26"/>
        <v>0</v>
      </c>
      <c r="BF14" s="176" t="s">
        <v>278</v>
      </c>
      <c r="BH14" s="180"/>
    </row>
    <row r="15" spans="1:61" s="176" customFormat="1" ht="25.15" customHeight="1">
      <c r="B15" s="177">
        <v>327.64</v>
      </c>
      <c r="C15" s="178">
        <f t="shared" si="0"/>
        <v>49.15</v>
      </c>
      <c r="D15" s="178">
        <f t="shared" si="1"/>
        <v>3.28</v>
      </c>
      <c r="E15" s="178">
        <f t="shared" si="2"/>
        <v>6.55</v>
      </c>
      <c r="F15" s="178">
        <f t="shared" si="3"/>
        <v>9.83</v>
      </c>
      <c r="G15" s="178">
        <f t="shared" si="4"/>
        <v>9.83</v>
      </c>
      <c r="H15" s="178">
        <f t="shared" si="5"/>
        <v>32.76</v>
      </c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8">
        <f t="shared" si="23"/>
        <v>177.25</v>
      </c>
      <c r="X15" s="178">
        <f t="shared" si="7"/>
        <v>11.82</v>
      </c>
      <c r="Y15" s="178">
        <f t="shared" si="8"/>
        <v>118.17</v>
      </c>
      <c r="Z15" s="178">
        <f t="shared" si="24"/>
        <v>35.450000000000003</v>
      </c>
      <c r="AA15" s="178">
        <v>1181.6500000000001</v>
      </c>
      <c r="AB15" s="178">
        <f t="shared" si="10"/>
        <v>454.09</v>
      </c>
      <c r="AC15" s="178">
        <f t="shared" si="11"/>
        <v>49.15</v>
      </c>
      <c r="AD15" s="178">
        <f t="shared" si="12"/>
        <v>3.28</v>
      </c>
      <c r="AE15" s="178">
        <f t="shared" si="13"/>
        <v>6.55</v>
      </c>
      <c r="AF15" s="178">
        <f t="shared" si="14"/>
        <v>9.83</v>
      </c>
      <c r="AG15" s="178">
        <f t="shared" si="15"/>
        <v>32.76</v>
      </c>
      <c r="AH15" s="178">
        <f t="shared" si="16"/>
        <v>9.83</v>
      </c>
      <c r="AI15" s="178">
        <f>AA15*15%</f>
        <v>177.25</v>
      </c>
      <c r="AJ15" s="178">
        <f t="shared" si="18"/>
        <v>11.82</v>
      </c>
      <c r="AK15" s="178">
        <f t="shared" si="19"/>
        <v>35.450000000000003</v>
      </c>
      <c r="AL15" s="178">
        <f t="shared" si="20"/>
        <v>118.17</v>
      </c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7"/>
      <c r="AX15" s="177"/>
      <c r="AY15" s="177"/>
      <c r="AZ15" s="177"/>
      <c r="BA15" s="177"/>
      <c r="BB15" s="177"/>
      <c r="BC15" s="177"/>
      <c r="BD15" s="178">
        <f t="shared" si="25"/>
        <v>454.09</v>
      </c>
      <c r="BE15" s="178">
        <f t="shared" si="26"/>
        <v>0</v>
      </c>
      <c r="BF15" s="176" t="s">
        <v>279</v>
      </c>
      <c r="BH15" s="180"/>
    </row>
    <row r="16" spans="1:61" s="182" customFormat="1" ht="25.15" customHeight="1">
      <c r="B16" s="183">
        <f>SUM(B4:B15)</f>
        <v>4194.6099999999997</v>
      </c>
      <c r="C16" s="183">
        <f t="shared" ref="C16:BE16" si="27">SUM(C4:C15)</f>
        <v>629.20000000000005</v>
      </c>
      <c r="D16" s="183">
        <f t="shared" si="27"/>
        <v>41.94</v>
      </c>
      <c r="E16" s="183">
        <f t="shared" si="27"/>
        <v>83.89</v>
      </c>
      <c r="F16" s="183">
        <f t="shared" si="27"/>
        <v>125.84</v>
      </c>
      <c r="G16" s="183">
        <f t="shared" si="27"/>
        <v>125.84</v>
      </c>
      <c r="H16" s="183">
        <f t="shared" si="27"/>
        <v>419.48</v>
      </c>
      <c r="I16" s="183">
        <f t="shared" si="27"/>
        <v>0</v>
      </c>
      <c r="J16" s="183">
        <f t="shared" si="27"/>
        <v>0</v>
      </c>
      <c r="K16" s="183">
        <f t="shared" si="27"/>
        <v>0</v>
      </c>
      <c r="L16" s="183">
        <f t="shared" si="27"/>
        <v>0</v>
      </c>
      <c r="M16" s="183">
        <f t="shared" si="27"/>
        <v>0</v>
      </c>
      <c r="N16" s="183">
        <f t="shared" si="27"/>
        <v>0</v>
      </c>
      <c r="O16" s="183">
        <f t="shared" si="27"/>
        <v>0</v>
      </c>
      <c r="P16" s="183">
        <f t="shared" si="27"/>
        <v>0</v>
      </c>
      <c r="Q16" s="183">
        <f t="shared" si="27"/>
        <v>0</v>
      </c>
      <c r="R16" s="183">
        <f t="shared" si="27"/>
        <v>0</v>
      </c>
      <c r="S16" s="183">
        <f t="shared" si="27"/>
        <v>0</v>
      </c>
      <c r="T16" s="183">
        <f t="shared" si="27"/>
        <v>0</v>
      </c>
      <c r="U16" s="183">
        <f t="shared" si="27"/>
        <v>0</v>
      </c>
      <c r="V16" s="183">
        <f t="shared" si="27"/>
        <v>0</v>
      </c>
      <c r="W16" s="183">
        <f t="shared" si="27"/>
        <v>2497.1999999999998</v>
      </c>
      <c r="X16" s="183">
        <f t="shared" si="27"/>
        <v>166.48</v>
      </c>
      <c r="Y16" s="183">
        <f t="shared" si="27"/>
        <v>1664.81</v>
      </c>
      <c r="Z16" s="183">
        <f t="shared" si="27"/>
        <v>499.44</v>
      </c>
      <c r="AA16" s="183">
        <f t="shared" si="27"/>
        <v>16648.03</v>
      </c>
      <c r="AB16" s="183">
        <f t="shared" si="27"/>
        <v>6254.12</v>
      </c>
      <c r="AC16" s="183">
        <f t="shared" si="27"/>
        <v>629.20000000000005</v>
      </c>
      <c r="AD16" s="183">
        <f t="shared" si="27"/>
        <v>41.94</v>
      </c>
      <c r="AE16" s="183">
        <f t="shared" si="27"/>
        <v>83.89</v>
      </c>
      <c r="AF16" s="183">
        <f t="shared" si="27"/>
        <v>125.84</v>
      </c>
      <c r="AG16" s="183">
        <f t="shared" si="27"/>
        <v>419.48</v>
      </c>
      <c r="AH16" s="183">
        <f t="shared" si="27"/>
        <v>125.84</v>
      </c>
      <c r="AI16" s="183">
        <f t="shared" si="27"/>
        <v>2497.1999999999998</v>
      </c>
      <c r="AJ16" s="183">
        <f t="shared" si="27"/>
        <v>166.48</v>
      </c>
      <c r="AK16" s="183">
        <f t="shared" si="27"/>
        <v>499.44</v>
      </c>
      <c r="AL16" s="183">
        <f t="shared" si="27"/>
        <v>1664.81</v>
      </c>
      <c r="AM16" s="183">
        <f t="shared" si="27"/>
        <v>0</v>
      </c>
      <c r="AN16" s="183">
        <f t="shared" si="27"/>
        <v>0</v>
      </c>
      <c r="AO16" s="183">
        <f t="shared" si="27"/>
        <v>0</v>
      </c>
      <c r="AP16" s="183">
        <f t="shared" si="27"/>
        <v>0</v>
      </c>
      <c r="AQ16" s="183">
        <f t="shared" si="27"/>
        <v>0</v>
      </c>
      <c r="AR16" s="183">
        <f t="shared" si="27"/>
        <v>0</v>
      </c>
      <c r="AS16" s="183">
        <f t="shared" si="27"/>
        <v>0</v>
      </c>
      <c r="AT16" s="183">
        <f t="shared" si="27"/>
        <v>0</v>
      </c>
      <c r="AU16" s="183">
        <f t="shared" si="27"/>
        <v>0</v>
      </c>
      <c r="AV16" s="183">
        <f t="shared" si="27"/>
        <v>0</v>
      </c>
      <c r="AW16" s="183">
        <f t="shared" si="27"/>
        <v>0</v>
      </c>
      <c r="AX16" s="183">
        <f t="shared" si="27"/>
        <v>0</v>
      </c>
      <c r="AY16" s="183">
        <f t="shared" si="27"/>
        <v>0</v>
      </c>
      <c r="AZ16" s="183">
        <f t="shared" si="27"/>
        <v>0</v>
      </c>
      <c r="BA16" s="183">
        <f t="shared" si="27"/>
        <v>0</v>
      </c>
      <c r="BB16" s="183">
        <f t="shared" si="27"/>
        <v>0</v>
      </c>
      <c r="BC16" s="183">
        <f t="shared" si="27"/>
        <v>0</v>
      </c>
      <c r="BD16" s="183">
        <f t="shared" si="27"/>
        <v>6254.12</v>
      </c>
      <c r="BE16" s="183">
        <f t="shared" si="27"/>
        <v>0</v>
      </c>
    </row>
  </sheetData>
  <mergeCells count="17">
    <mergeCell ref="AM2:AP2"/>
    <mergeCell ref="B1:V1"/>
    <mergeCell ref="W1:AA1"/>
    <mergeCell ref="AB1:AB3"/>
    <mergeCell ref="AC1:BC1"/>
    <mergeCell ref="B2:F2"/>
    <mergeCell ref="L2:V2"/>
    <mergeCell ref="X2:Z2"/>
    <mergeCell ref="AC2:AH2"/>
    <mergeCell ref="AI2:AL2"/>
    <mergeCell ref="AU2:BA2"/>
    <mergeCell ref="BF1:BF3"/>
    <mergeCell ref="BG1:BG3"/>
    <mergeCell ref="BH1:BH3"/>
    <mergeCell ref="BI1:BI3"/>
    <mergeCell ref="BD1:BD3"/>
    <mergeCell ref="BE1:BE3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L12"/>
  <sheetViews>
    <sheetView rightToLeft="1" topLeftCell="AS1" workbookViewId="0">
      <selection activeCell="BF12" sqref="BF12"/>
    </sheetView>
  </sheetViews>
  <sheetFormatPr defaultRowHeight="15"/>
  <cols>
    <col min="1" max="1" width="0.140625" customWidth="1"/>
    <col min="2" max="11" width="9.140625" customWidth="1"/>
    <col min="12" max="20" width="6.7109375" customWidth="1"/>
    <col min="21" max="23" width="9.140625" customWidth="1"/>
    <col min="24" max="25" width="9.5703125" customWidth="1"/>
    <col min="26" max="38" width="9.140625" customWidth="1"/>
    <col min="39" max="42" width="6.7109375" customWidth="1"/>
    <col min="43" max="44" width="7.7109375" customWidth="1"/>
    <col min="45" max="56" width="6.7109375" customWidth="1"/>
    <col min="57" max="57" width="9.140625" customWidth="1"/>
    <col min="58" max="58" width="10.140625" customWidth="1"/>
    <col min="59" max="59" width="23.140625" customWidth="1"/>
    <col min="60" max="60" width="41.5703125" customWidth="1"/>
    <col min="61" max="61" width="5.5703125" customWidth="1"/>
  </cols>
  <sheetData>
    <row r="1" spans="1:64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416" t="s">
        <v>111</v>
      </c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  <c r="AZ1" s="417"/>
      <c r="BA1" s="417"/>
      <c r="BB1" s="417"/>
      <c r="BC1" s="417"/>
      <c r="BD1" s="418"/>
      <c r="BE1" s="353" t="s">
        <v>117</v>
      </c>
      <c r="BF1" s="357" t="s">
        <v>48</v>
      </c>
      <c r="BG1" s="398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40.5" customHeight="1">
      <c r="A2" s="8"/>
      <c r="B2" s="357" t="s">
        <v>0</v>
      </c>
      <c r="C2" s="357"/>
      <c r="D2" s="357"/>
      <c r="E2" s="357"/>
      <c r="F2" s="357"/>
      <c r="G2" s="109" t="s">
        <v>6</v>
      </c>
      <c r="H2" s="109"/>
      <c r="I2" s="72"/>
      <c r="J2" s="413" t="s">
        <v>110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0" t="s">
        <v>335</v>
      </c>
      <c r="V2" s="411"/>
      <c r="W2" s="412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231"/>
      <c r="AT2" s="231"/>
      <c r="AU2" s="231"/>
      <c r="AV2" s="354" t="s">
        <v>39</v>
      </c>
      <c r="AW2" s="354"/>
      <c r="AX2" s="354"/>
      <c r="AY2" s="354"/>
      <c r="AZ2" s="354"/>
      <c r="BA2" s="354"/>
      <c r="BB2" s="354"/>
      <c r="BC2" s="231"/>
      <c r="BD2" s="231"/>
      <c r="BE2" s="353"/>
      <c r="BF2" s="357"/>
      <c r="BG2" s="399"/>
      <c r="BH2" s="399"/>
      <c r="BI2" s="353"/>
      <c r="BJ2" s="353"/>
      <c r="BK2" s="353"/>
      <c r="BL2" s="402"/>
    </row>
    <row r="3" spans="1:64" s="4" customFormat="1" ht="65.25" customHeight="1">
      <c r="A3" s="231"/>
      <c r="B3" s="229" t="s">
        <v>1</v>
      </c>
      <c r="C3" s="233" t="s">
        <v>2</v>
      </c>
      <c r="D3" s="233" t="s">
        <v>3</v>
      </c>
      <c r="E3" s="233" t="s">
        <v>4</v>
      </c>
      <c r="F3" s="233" t="s">
        <v>5</v>
      </c>
      <c r="G3" s="233" t="s">
        <v>7</v>
      </c>
      <c r="H3" s="233" t="s">
        <v>109</v>
      </c>
      <c r="I3" s="233" t="s">
        <v>108</v>
      </c>
      <c r="J3" s="229" t="s">
        <v>8</v>
      </c>
      <c r="K3" s="229" t="s">
        <v>9</v>
      </c>
      <c r="L3" s="229" t="s">
        <v>10</v>
      </c>
      <c r="M3" s="233" t="s">
        <v>11</v>
      </c>
      <c r="N3" s="233" t="s">
        <v>12</v>
      </c>
      <c r="O3" s="233" t="s">
        <v>13</v>
      </c>
      <c r="P3" s="233" t="s">
        <v>180</v>
      </c>
      <c r="Q3" s="233" t="s">
        <v>14</v>
      </c>
      <c r="R3" s="233" t="s">
        <v>15</v>
      </c>
      <c r="S3" s="233" t="s">
        <v>16</v>
      </c>
      <c r="T3" s="233" t="s">
        <v>17</v>
      </c>
      <c r="U3" s="233" t="s">
        <v>19</v>
      </c>
      <c r="V3" s="233" t="s">
        <v>20</v>
      </c>
      <c r="W3" s="233" t="s">
        <v>21</v>
      </c>
      <c r="X3" s="400"/>
      <c r="Y3" s="353"/>
      <c r="Z3" s="233" t="s">
        <v>24</v>
      </c>
      <c r="AA3" s="233" t="s">
        <v>25</v>
      </c>
      <c r="AB3" s="233" t="s">
        <v>26</v>
      </c>
      <c r="AC3" s="233" t="s">
        <v>21</v>
      </c>
      <c r="AD3" s="233" t="s">
        <v>27</v>
      </c>
      <c r="AE3" s="233" t="s">
        <v>28</v>
      </c>
      <c r="AF3" s="233" t="s">
        <v>29</v>
      </c>
      <c r="AG3" s="233" t="s">
        <v>104</v>
      </c>
      <c r="AH3" s="233" t="s">
        <v>105</v>
      </c>
      <c r="AI3" s="233" t="s">
        <v>106</v>
      </c>
      <c r="AJ3" s="233" t="s">
        <v>107</v>
      </c>
      <c r="AK3" s="233" t="s">
        <v>3</v>
      </c>
      <c r="AL3" s="233" t="s">
        <v>31</v>
      </c>
      <c r="AM3" s="233" t="s">
        <v>116</v>
      </c>
      <c r="AN3" s="233" t="s">
        <v>32</v>
      </c>
      <c r="AO3" s="229" t="s">
        <v>33</v>
      </c>
      <c r="AP3" s="233" t="s">
        <v>36</v>
      </c>
      <c r="AQ3" s="233" t="s">
        <v>115</v>
      </c>
      <c r="AR3" s="233" t="s">
        <v>37</v>
      </c>
      <c r="AS3" s="233" t="s">
        <v>149</v>
      </c>
      <c r="AT3" s="233" t="s">
        <v>231</v>
      </c>
      <c r="AU3" s="233" t="s">
        <v>232</v>
      </c>
      <c r="AV3" s="233" t="s">
        <v>40</v>
      </c>
      <c r="AW3" s="233" t="s">
        <v>150</v>
      </c>
      <c r="AX3" s="233" t="s">
        <v>45</v>
      </c>
      <c r="AY3" s="233" t="s">
        <v>41</v>
      </c>
      <c r="AZ3" s="233" t="s">
        <v>42</v>
      </c>
      <c r="BA3" s="233" t="s">
        <v>43</v>
      </c>
      <c r="BB3" s="233" t="s">
        <v>44</v>
      </c>
      <c r="BC3" s="233" t="s">
        <v>46</v>
      </c>
      <c r="BD3" s="233" t="s">
        <v>47</v>
      </c>
      <c r="BE3" s="353"/>
      <c r="BF3" s="357"/>
      <c r="BG3" s="400"/>
      <c r="BH3" s="400"/>
      <c r="BI3" s="353"/>
      <c r="BJ3" s="353"/>
      <c r="BK3" s="353"/>
      <c r="BL3" s="403"/>
    </row>
    <row r="4" spans="1:64" s="192" customFormat="1" ht="25.15" customHeight="1">
      <c r="B4" s="193">
        <v>535.80999999999995</v>
      </c>
      <c r="C4" s="190">
        <f>B4*15%</f>
        <v>80.37</v>
      </c>
      <c r="D4" s="190">
        <f>B4*1%</f>
        <v>5.36</v>
      </c>
      <c r="E4" s="190">
        <f>B4*2%</f>
        <v>10.72</v>
      </c>
      <c r="F4" s="190">
        <f>B4*3%</f>
        <v>16.07</v>
      </c>
      <c r="G4" s="193">
        <v>1701.34</v>
      </c>
      <c r="H4" s="193">
        <v>68.87</v>
      </c>
      <c r="I4" s="193">
        <f>SUM(J4:Q4)</f>
        <v>468.74</v>
      </c>
      <c r="J4" s="193">
        <v>263.10000000000002</v>
      </c>
      <c r="K4" s="193">
        <v>190.64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255.47</v>
      </c>
      <c r="V4" s="190">
        <f>IF(X4&gt;2800,2800*1%,X4*1%)</f>
        <v>17.03</v>
      </c>
      <c r="W4" s="190">
        <f>IF(X4&gt;2800,2800*3%,X4*3%)</f>
        <v>51.09</v>
      </c>
      <c r="X4" s="193">
        <f>G4+H4+I4-B4</f>
        <v>1703.14</v>
      </c>
      <c r="Y4" s="190">
        <f>C4+D4+E4+F4+G4+H4+I4+U4+V4+W4</f>
        <v>2675.06</v>
      </c>
      <c r="Z4" s="190">
        <f>B4*15%</f>
        <v>80.37</v>
      </c>
      <c r="AA4" s="190">
        <f>B4*1%</f>
        <v>5.36</v>
      </c>
      <c r="AB4" s="190">
        <f>B4*2%</f>
        <v>10.72</v>
      </c>
      <c r="AC4" s="190">
        <f>B4*3%</f>
        <v>16.07</v>
      </c>
      <c r="AD4" s="190">
        <f>B4*10%</f>
        <v>53.58</v>
      </c>
      <c r="AE4" s="190">
        <f>B4*3%</f>
        <v>16.07</v>
      </c>
      <c r="AF4" s="190">
        <f>B4*1%</f>
        <v>5.36</v>
      </c>
      <c r="AG4" s="190">
        <f t="shared" ref="AG4:AG11" si="0">IF(X4&gt;2800,2800*15%,X4*15%)</f>
        <v>255.47</v>
      </c>
      <c r="AH4" s="190">
        <f>IF(X4&gt;2800,2800*1%,X4*1%)</f>
        <v>17.03</v>
      </c>
      <c r="AI4" s="190">
        <f>IF(X4&gt;2800,2800*3%,X4*3%)</f>
        <v>51.09</v>
      </c>
      <c r="AJ4" s="190">
        <f>IF(X4&gt;2800,2800*10%,X4*10%)</f>
        <v>170.31</v>
      </c>
      <c r="AK4" s="190">
        <f>IF(X4&gt;2800,2800*1%,X4*1%)</f>
        <v>17.03</v>
      </c>
      <c r="AL4" s="193"/>
      <c r="AM4" s="193"/>
      <c r="AN4" s="193"/>
      <c r="AO4" s="193"/>
      <c r="AP4" s="193"/>
      <c r="AQ4" s="193">
        <v>9.3699999999999992</v>
      </c>
      <c r="AR4" s="193">
        <v>13</v>
      </c>
      <c r="AS4" s="193"/>
      <c r="AT4" s="193"/>
      <c r="AU4" s="193"/>
      <c r="AV4" s="193"/>
      <c r="AW4" s="193"/>
      <c r="AX4" s="193"/>
      <c r="AY4" s="193">
        <v>35</v>
      </c>
      <c r="AZ4" s="193"/>
      <c r="BA4" s="193"/>
      <c r="BB4" s="193"/>
      <c r="BC4" s="193"/>
      <c r="BD4" s="193"/>
      <c r="BE4" s="190">
        <f>SUM(Z4:BD4)</f>
        <v>755.83</v>
      </c>
      <c r="BF4" s="190">
        <f>AVERAGE(Y4-BE4)</f>
        <v>1919.23</v>
      </c>
      <c r="BG4" s="193" t="s">
        <v>187</v>
      </c>
      <c r="BH4" s="193" t="s">
        <v>300</v>
      </c>
      <c r="BI4" s="193"/>
      <c r="BJ4" s="193"/>
      <c r="BK4" s="193"/>
      <c r="BL4" s="193" t="s">
        <v>423</v>
      </c>
    </row>
    <row r="5" spans="1:64" s="192" customFormat="1" ht="25.15" customHeight="1">
      <c r="B5" s="193">
        <v>436</v>
      </c>
      <c r="C5" s="190">
        <f t="shared" ref="C5:C11" si="1">B5*15%</f>
        <v>65.400000000000006</v>
      </c>
      <c r="D5" s="190">
        <f t="shared" ref="D5:D11" si="2">B5*1%</f>
        <v>4.3600000000000003</v>
      </c>
      <c r="E5" s="190">
        <f t="shared" ref="E5:E11" si="3">B5*2%</f>
        <v>8.7200000000000006</v>
      </c>
      <c r="F5" s="190">
        <f>B5*3%</f>
        <v>13.08</v>
      </c>
      <c r="G5" s="193">
        <v>1577.87</v>
      </c>
      <c r="H5" s="193">
        <v>54.14</v>
      </c>
      <c r="I5" s="193">
        <f t="shared" ref="I5:I10" si="4">SUM(J5:Q5)</f>
        <v>346.49</v>
      </c>
      <c r="J5" s="193">
        <v>213.53</v>
      </c>
      <c r="K5" s="193">
        <v>122.96</v>
      </c>
      <c r="L5" s="193">
        <v>10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11" si="5">IF(X5&gt;2800,2800*15%,X5*15%)</f>
        <v>231.38</v>
      </c>
      <c r="V5" s="190">
        <f t="shared" ref="V5:V11" si="6">IF(X5&gt;2800,2800*1%,X5*1%)</f>
        <v>15.43</v>
      </c>
      <c r="W5" s="190">
        <f t="shared" ref="W5:W11" si="7">IF(X5&gt;2800,2800*3%,X5*3%)</f>
        <v>46.28</v>
      </c>
      <c r="X5" s="193">
        <f t="shared" ref="X5:X10" si="8">G5+H5+I5-B5</f>
        <v>1542.5</v>
      </c>
      <c r="Y5" s="190">
        <f t="shared" ref="Y5:Y11" si="9">C5+D5+E5+F5+G5+H5+I5+U5+V5+W5</f>
        <v>2363.15</v>
      </c>
      <c r="Z5" s="190">
        <f t="shared" ref="Z5:Z11" si="10">B5*15%</f>
        <v>65.400000000000006</v>
      </c>
      <c r="AA5" s="190">
        <f t="shared" ref="AA5:AA11" si="11">B5*1%</f>
        <v>4.3600000000000003</v>
      </c>
      <c r="AB5" s="190">
        <f t="shared" ref="AB5:AB11" si="12">B5*2%</f>
        <v>8.7200000000000006</v>
      </c>
      <c r="AC5" s="190">
        <f t="shared" ref="AC5:AC11" si="13">B5*3%</f>
        <v>13.08</v>
      </c>
      <c r="AD5" s="190">
        <f t="shared" ref="AD5:AD11" si="14">B5*10%</f>
        <v>43.6</v>
      </c>
      <c r="AE5" s="190">
        <f t="shared" ref="AE5:AE11" si="15">B5*3%</f>
        <v>13.08</v>
      </c>
      <c r="AF5" s="190">
        <f t="shared" ref="AF5:AF11" si="16">B5*1%</f>
        <v>4.3600000000000003</v>
      </c>
      <c r="AG5" s="190">
        <f t="shared" si="0"/>
        <v>231.38</v>
      </c>
      <c r="AH5" s="190">
        <f t="shared" ref="AH5:AH11" si="17">IF(X5&gt;2800,2800*1%,X5*1%)</f>
        <v>15.43</v>
      </c>
      <c r="AI5" s="190">
        <f t="shared" ref="AI5:AI11" si="18">IF(X5&gt;2800,2800*3%,X5*3%)</f>
        <v>46.28</v>
      </c>
      <c r="AJ5" s="190">
        <f t="shared" ref="AJ5:AJ11" si="19">IF(X5&gt;2800,2800*10%,X5*10%)</f>
        <v>154.25</v>
      </c>
      <c r="AK5" s="190">
        <f t="shared" ref="AK5:AK11" si="20">IF(X5&gt;2800,2800*1%,X5*1%)</f>
        <v>15.43</v>
      </c>
      <c r="AL5" s="193"/>
      <c r="AM5" s="193"/>
      <c r="AN5" s="193"/>
      <c r="AO5" s="193"/>
      <c r="AP5" s="193"/>
      <c r="AQ5" s="193">
        <v>6.6</v>
      </c>
      <c r="AR5" s="193">
        <v>11.55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11" si="21">SUM(Z5:BD5)</f>
        <v>633.52</v>
      </c>
      <c r="BF5" s="190">
        <f t="shared" ref="BF5:BF11" si="22">AVERAGE(Y5-BE5)</f>
        <v>1729.63</v>
      </c>
      <c r="BG5" s="193" t="s">
        <v>188</v>
      </c>
      <c r="BH5" s="193" t="s">
        <v>300</v>
      </c>
      <c r="BI5" s="193"/>
      <c r="BJ5" s="193"/>
      <c r="BK5" s="193"/>
      <c r="BL5" s="193" t="s">
        <v>423</v>
      </c>
    </row>
    <row r="6" spans="1:64" s="192" customFormat="1" ht="25.15" customHeight="1">
      <c r="B6" s="193">
        <v>625.15</v>
      </c>
      <c r="C6" s="190">
        <f t="shared" si="1"/>
        <v>93.77</v>
      </c>
      <c r="D6" s="190">
        <f t="shared" si="2"/>
        <v>6.25</v>
      </c>
      <c r="E6" s="190">
        <f t="shared" si="3"/>
        <v>12.5</v>
      </c>
      <c r="F6" s="190">
        <f t="shared" ref="F6:F11" si="23">B6*3%</f>
        <v>18.75</v>
      </c>
      <c r="G6" s="193">
        <v>1860.7</v>
      </c>
      <c r="H6" s="193">
        <v>77.77</v>
      </c>
      <c r="I6" s="193">
        <f t="shared" si="4"/>
        <v>538.74</v>
      </c>
      <c r="J6" s="193">
        <v>306.44</v>
      </c>
      <c r="K6" s="193">
        <v>217.3</v>
      </c>
      <c r="L6" s="193">
        <v>15</v>
      </c>
      <c r="M6" s="193"/>
      <c r="N6" s="193"/>
      <c r="O6" s="193"/>
      <c r="P6" s="193"/>
      <c r="Q6" s="193"/>
      <c r="R6" s="193"/>
      <c r="S6" s="193"/>
      <c r="T6" s="193"/>
      <c r="U6" s="190">
        <f t="shared" si="5"/>
        <v>277.81</v>
      </c>
      <c r="V6" s="190">
        <f t="shared" si="6"/>
        <v>18.52</v>
      </c>
      <c r="W6" s="190">
        <f t="shared" si="7"/>
        <v>55.56</v>
      </c>
      <c r="X6" s="193">
        <f t="shared" si="8"/>
        <v>1852.06</v>
      </c>
      <c r="Y6" s="190">
        <f t="shared" si="9"/>
        <v>2960.37</v>
      </c>
      <c r="Z6" s="190">
        <f t="shared" si="10"/>
        <v>93.77</v>
      </c>
      <c r="AA6" s="190">
        <f t="shared" si="11"/>
        <v>6.25</v>
      </c>
      <c r="AB6" s="190">
        <f t="shared" si="12"/>
        <v>12.5</v>
      </c>
      <c r="AC6" s="190">
        <f t="shared" si="13"/>
        <v>18.75</v>
      </c>
      <c r="AD6" s="190">
        <f t="shared" si="14"/>
        <v>62.52</v>
      </c>
      <c r="AE6" s="190">
        <f t="shared" si="15"/>
        <v>18.75</v>
      </c>
      <c r="AF6" s="190">
        <f t="shared" si="16"/>
        <v>6.25</v>
      </c>
      <c r="AG6" s="190">
        <f t="shared" si="0"/>
        <v>277.81</v>
      </c>
      <c r="AH6" s="190">
        <f t="shared" si="17"/>
        <v>18.52</v>
      </c>
      <c r="AI6" s="190">
        <f t="shared" si="18"/>
        <v>55.56</v>
      </c>
      <c r="AJ6" s="190">
        <f t="shared" si="19"/>
        <v>185.21</v>
      </c>
      <c r="AK6" s="190">
        <f t="shared" si="20"/>
        <v>18.52</v>
      </c>
      <c r="AL6" s="193">
        <v>64.62</v>
      </c>
      <c r="AM6" s="193"/>
      <c r="AN6" s="193"/>
      <c r="AO6" s="193"/>
      <c r="AP6" s="193"/>
      <c r="AQ6" s="193">
        <v>12.17</v>
      </c>
      <c r="AR6" s="193">
        <v>14.5</v>
      </c>
      <c r="AS6" s="193"/>
      <c r="AT6" s="193"/>
      <c r="AU6" s="193"/>
      <c r="AV6" s="193"/>
      <c r="AW6" s="193"/>
      <c r="AX6" s="193"/>
      <c r="AY6" s="193"/>
      <c r="AZ6" s="193">
        <v>30.48</v>
      </c>
      <c r="BA6" s="193"/>
      <c r="BB6" s="193"/>
      <c r="BC6" s="193"/>
      <c r="BD6" s="193"/>
      <c r="BE6" s="190">
        <f t="shared" si="21"/>
        <v>896.18</v>
      </c>
      <c r="BF6" s="190">
        <f t="shared" si="22"/>
        <v>2064.19</v>
      </c>
      <c r="BG6" s="193" t="s">
        <v>190</v>
      </c>
      <c r="BH6" s="193" t="s">
        <v>301</v>
      </c>
      <c r="BI6" s="193"/>
      <c r="BJ6" s="196" t="s">
        <v>363</v>
      </c>
      <c r="BK6" s="193"/>
      <c r="BL6" s="193" t="s">
        <v>436</v>
      </c>
    </row>
    <row r="7" spans="1:64" s="192" customFormat="1" ht="25.15" customHeight="1">
      <c r="B7" s="193">
        <v>270.98</v>
      </c>
      <c r="C7" s="190">
        <f t="shared" si="1"/>
        <v>40.65</v>
      </c>
      <c r="D7" s="190">
        <f t="shared" si="2"/>
        <v>2.71</v>
      </c>
      <c r="E7" s="190">
        <f t="shared" si="3"/>
        <v>5.42</v>
      </c>
      <c r="F7" s="190">
        <f t="shared" si="23"/>
        <v>8.1300000000000008</v>
      </c>
      <c r="G7" s="193">
        <v>1149.77</v>
      </c>
      <c r="H7" s="193">
        <v>4.28</v>
      </c>
      <c r="I7" s="193">
        <f t="shared" si="4"/>
        <v>217.25</v>
      </c>
      <c r="J7" s="193">
        <v>141.01</v>
      </c>
      <c r="K7" s="193">
        <v>57.44</v>
      </c>
      <c r="L7" s="193">
        <v>8</v>
      </c>
      <c r="M7" s="193"/>
      <c r="N7" s="193"/>
      <c r="O7" s="193"/>
      <c r="P7" s="193"/>
      <c r="Q7" s="193">
        <v>10.8</v>
      </c>
      <c r="R7" s="193"/>
      <c r="S7" s="193"/>
      <c r="T7" s="193"/>
      <c r="U7" s="190">
        <f t="shared" si="5"/>
        <v>165.05</v>
      </c>
      <c r="V7" s="190">
        <f t="shared" si="6"/>
        <v>11</v>
      </c>
      <c r="W7" s="190">
        <f t="shared" si="7"/>
        <v>33.01</v>
      </c>
      <c r="X7" s="193">
        <f t="shared" si="8"/>
        <v>1100.32</v>
      </c>
      <c r="Y7" s="190">
        <f t="shared" si="9"/>
        <v>1637.27</v>
      </c>
      <c r="Z7" s="190">
        <f t="shared" si="10"/>
        <v>40.65</v>
      </c>
      <c r="AA7" s="190">
        <f t="shared" si="11"/>
        <v>2.71</v>
      </c>
      <c r="AB7" s="190">
        <f t="shared" si="12"/>
        <v>5.42</v>
      </c>
      <c r="AC7" s="190">
        <f t="shared" si="13"/>
        <v>8.1300000000000008</v>
      </c>
      <c r="AD7" s="190">
        <f t="shared" si="14"/>
        <v>27.1</v>
      </c>
      <c r="AE7" s="190">
        <f t="shared" si="15"/>
        <v>8.1300000000000008</v>
      </c>
      <c r="AF7" s="190">
        <f t="shared" si="16"/>
        <v>2.71</v>
      </c>
      <c r="AG7" s="190">
        <f t="shared" si="0"/>
        <v>165.05</v>
      </c>
      <c r="AH7" s="190">
        <f t="shared" si="17"/>
        <v>11</v>
      </c>
      <c r="AI7" s="190">
        <f t="shared" si="18"/>
        <v>33.01</v>
      </c>
      <c r="AJ7" s="190">
        <f t="shared" si="19"/>
        <v>110.03</v>
      </c>
      <c r="AK7" s="190">
        <f t="shared" si="20"/>
        <v>11</v>
      </c>
      <c r="AL7" s="193"/>
      <c r="AM7" s="193"/>
      <c r="AN7" s="193"/>
      <c r="AO7" s="193"/>
      <c r="AP7" s="193"/>
      <c r="AQ7" s="193">
        <v>0.33</v>
      </c>
      <c r="AR7" s="193">
        <v>8.1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1"/>
        <v>433.37</v>
      </c>
      <c r="BF7" s="190">
        <f t="shared" si="22"/>
        <v>1203.9000000000001</v>
      </c>
      <c r="BG7" s="193" t="s">
        <v>189</v>
      </c>
      <c r="BH7" s="193" t="s">
        <v>302</v>
      </c>
      <c r="BI7" s="193"/>
      <c r="BJ7" s="193"/>
      <c r="BK7" s="193"/>
      <c r="BL7" s="193" t="s">
        <v>421</v>
      </c>
    </row>
    <row r="8" spans="1:64" s="192" customFormat="1" ht="25.15" customHeight="1">
      <c r="B8" s="193">
        <v>545.04</v>
      </c>
      <c r="C8" s="190">
        <f t="shared" si="1"/>
        <v>81.760000000000005</v>
      </c>
      <c r="D8" s="190">
        <f t="shared" si="2"/>
        <v>5.45</v>
      </c>
      <c r="E8" s="190">
        <f t="shared" si="3"/>
        <v>10.9</v>
      </c>
      <c r="F8" s="190">
        <f t="shared" si="23"/>
        <v>16.350000000000001</v>
      </c>
      <c r="G8" s="193">
        <v>1724.62</v>
      </c>
      <c r="H8" s="193">
        <v>69.62</v>
      </c>
      <c r="I8" s="193">
        <f t="shared" si="4"/>
        <v>435.88</v>
      </c>
      <c r="J8" s="193">
        <v>264.45</v>
      </c>
      <c r="K8" s="193">
        <v>156.43</v>
      </c>
      <c r="L8" s="193">
        <v>15</v>
      </c>
      <c r="M8" s="193"/>
      <c r="N8" s="193"/>
      <c r="O8" s="193"/>
      <c r="P8" s="193"/>
      <c r="Q8" s="193"/>
      <c r="R8" s="193"/>
      <c r="S8" s="193"/>
      <c r="T8" s="193"/>
      <c r="U8" s="190">
        <f t="shared" si="5"/>
        <v>252.76</v>
      </c>
      <c r="V8" s="190">
        <f t="shared" si="6"/>
        <v>16.850000000000001</v>
      </c>
      <c r="W8" s="190">
        <f t="shared" si="7"/>
        <v>50.55</v>
      </c>
      <c r="X8" s="193">
        <f t="shared" si="8"/>
        <v>1685.08</v>
      </c>
      <c r="Y8" s="190">
        <f t="shared" si="9"/>
        <v>2664.74</v>
      </c>
      <c r="Z8" s="190">
        <f t="shared" si="10"/>
        <v>81.760000000000005</v>
      </c>
      <c r="AA8" s="190">
        <f t="shared" si="11"/>
        <v>5.45</v>
      </c>
      <c r="AB8" s="190">
        <f t="shared" si="12"/>
        <v>10.9</v>
      </c>
      <c r="AC8" s="190">
        <f t="shared" si="13"/>
        <v>16.350000000000001</v>
      </c>
      <c r="AD8" s="190">
        <f t="shared" si="14"/>
        <v>54.5</v>
      </c>
      <c r="AE8" s="190">
        <f t="shared" si="15"/>
        <v>16.350000000000001</v>
      </c>
      <c r="AF8" s="190">
        <f t="shared" si="16"/>
        <v>5.45</v>
      </c>
      <c r="AG8" s="190">
        <f t="shared" si="0"/>
        <v>252.76</v>
      </c>
      <c r="AH8" s="190">
        <f t="shared" si="17"/>
        <v>16.850000000000001</v>
      </c>
      <c r="AI8" s="190">
        <f t="shared" si="18"/>
        <v>50.55</v>
      </c>
      <c r="AJ8" s="190">
        <f t="shared" si="19"/>
        <v>168.51</v>
      </c>
      <c r="AK8" s="190">
        <f t="shared" si="20"/>
        <v>16.850000000000001</v>
      </c>
      <c r="AL8" s="193"/>
      <c r="AM8" s="193"/>
      <c r="AN8" s="193"/>
      <c r="AO8" s="193"/>
      <c r="AP8" s="193"/>
      <c r="AQ8" s="193">
        <v>9.23</v>
      </c>
      <c r="AR8" s="193">
        <v>12.9</v>
      </c>
      <c r="AS8" s="193"/>
      <c r="AT8" s="193"/>
      <c r="AU8" s="193"/>
      <c r="AV8" s="193"/>
      <c r="AW8" s="193"/>
      <c r="AX8" s="193"/>
      <c r="AY8" s="193">
        <v>18</v>
      </c>
      <c r="AZ8" s="193"/>
      <c r="BA8" s="193"/>
      <c r="BB8" s="193"/>
      <c r="BC8" s="193"/>
      <c r="BD8" s="193"/>
      <c r="BE8" s="190">
        <f t="shared" si="21"/>
        <v>736.41</v>
      </c>
      <c r="BF8" s="190">
        <f t="shared" si="22"/>
        <v>1928.33</v>
      </c>
      <c r="BG8" s="193" t="s">
        <v>191</v>
      </c>
      <c r="BH8" s="193" t="s">
        <v>300</v>
      </c>
      <c r="BI8" s="193"/>
      <c r="BJ8" s="193"/>
      <c r="BK8" s="193"/>
      <c r="BL8" s="193" t="s">
        <v>423</v>
      </c>
    </row>
    <row r="9" spans="1:64" s="192" customFormat="1" ht="25.15" customHeight="1">
      <c r="B9" s="193">
        <v>437.35</v>
      </c>
      <c r="C9" s="190">
        <f t="shared" si="1"/>
        <v>65.599999999999994</v>
      </c>
      <c r="D9" s="190">
        <f t="shared" si="2"/>
        <v>4.37</v>
      </c>
      <c r="E9" s="190">
        <f t="shared" si="3"/>
        <v>8.75</v>
      </c>
      <c r="F9" s="190">
        <f t="shared" si="23"/>
        <v>13.12</v>
      </c>
      <c r="G9" s="193">
        <v>1514.84</v>
      </c>
      <c r="H9" s="193">
        <v>49.68</v>
      </c>
      <c r="I9" s="193">
        <f t="shared" si="4"/>
        <v>352.72</v>
      </c>
      <c r="J9" s="193">
        <v>217.5</v>
      </c>
      <c r="K9" s="193">
        <v>120.22</v>
      </c>
      <c r="L9" s="193">
        <v>15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221.98</v>
      </c>
      <c r="V9" s="190">
        <f t="shared" si="6"/>
        <v>14.8</v>
      </c>
      <c r="W9" s="190">
        <f t="shared" si="7"/>
        <v>44.4</v>
      </c>
      <c r="X9" s="193">
        <f t="shared" si="8"/>
        <v>1479.89</v>
      </c>
      <c r="Y9" s="190">
        <f t="shared" si="9"/>
        <v>2290.2600000000002</v>
      </c>
      <c r="Z9" s="190">
        <f t="shared" si="10"/>
        <v>65.599999999999994</v>
      </c>
      <c r="AA9" s="190">
        <f t="shared" si="11"/>
        <v>4.37</v>
      </c>
      <c r="AB9" s="190">
        <f t="shared" si="12"/>
        <v>8.75</v>
      </c>
      <c r="AC9" s="190">
        <f t="shared" si="13"/>
        <v>13.12</v>
      </c>
      <c r="AD9" s="190">
        <f t="shared" si="14"/>
        <v>43.74</v>
      </c>
      <c r="AE9" s="190">
        <f t="shared" si="15"/>
        <v>13.12</v>
      </c>
      <c r="AF9" s="190">
        <f t="shared" si="16"/>
        <v>4.37</v>
      </c>
      <c r="AG9" s="190">
        <f t="shared" si="0"/>
        <v>221.98</v>
      </c>
      <c r="AH9" s="190">
        <f t="shared" si="17"/>
        <v>14.8</v>
      </c>
      <c r="AI9" s="190">
        <f t="shared" si="18"/>
        <v>44.4</v>
      </c>
      <c r="AJ9" s="190">
        <f t="shared" si="19"/>
        <v>147.99</v>
      </c>
      <c r="AK9" s="190">
        <f t="shared" si="20"/>
        <v>14.8</v>
      </c>
      <c r="AL9" s="193"/>
      <c r="AM9" s="193"/>
      <c r="AN9" s="193"/>
      <c r="AO9" s="193"/>
      <c r="AP9" s="193"/>
      <c r="AQ9" s="193">
        <v>5.94</v>
      </c>
      <c r="AR9" s="193">
        <v>11.15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1"/>
        <v>614.13</v>
      </c>
      <c r="BF9" s="190">
        <f t="shared" si="22"/>
        <v>1676.13</v>
      </c>
      <c r="BG9" s="193" t="s">
        <v>193</v>
      </c>
      <c r="BH9" s="193" t="s">
        <v>300</v>
      </c>
      <c r="BI9" s="193"/>
      <c r="BJ9" s="193"/>
      <c r="BK9" s="193"/>
      <c r="BL9" s="193" t="s">
        <v>423</v>
      </c>
    </row>
    <row r="10" spans="1:64" s="192" customFormat="1" ht="25.15" customHeight="1">
      <c r="B10" s="193">
        <v>280.56</v>
      </c>
      <c r="C10" s="190">
        <f t="shared" si="1"/>
        <v>42.08</v>
      </c>
      <c r="D10" s="190">
        <f t="shared" si="2"/>
        <v>2.81</v>
      </c>
      <c r="E10" s="190">
        <f t="shared" si="3"/>
        <v>5.61</v>
      </c>
      <c r="F10" s="190">
        <f t="shared" si="23"/>
        <v>8.42</v>
      </c>
      <c r="G10" s="193">
        <v>1217.03</v>
      </c>
      <c r="H10" s="193">
        <v>22.5</v>
      </c>
      <c r="I10" s="193">
        <f t="shared" si="4"/>
        <v>255.4</v>
      </c>
      <c r="J10" s="193">
        <v>160.79</v>
      </c>
      <c r="K10" s="193">
        <v>86.61</v>
      </c>
      <c r="L10" s="193">
        <v>8</v>
      </c>
      <c r="M10" s="193"/>
      <c r="N10" s="193"/>
      <c r="O10" s="193"/>
      <c r="P10" s="193"/>
      <c r="Q10" s="193"/>
      <c r="R10" s="193"/>
      <c r="S10" s="193"/>
      <c r="T10" s="193"/>
      <c r="U10" s="190">
        <f t="shared" si="5"/>
        <v>182.16</v>
      </c>
      <c r="V10" s="190">
        <f t="shared" si="6"/>
        <v>12.14</v>
      </c>
      <c r="W10" s="190">
        <f t="shared" si="7"/>
        <v>36.43</v>
      </c>
      <c r="X10" s="193">
        <f t="shared" si="8"/>
        <v>1214.3699999999999</v>
      </c>
      <c r="Y10" s="190">
        <f t="shared" si="9"/>
        <v>1784.58</v>
      </c>
      <c r="Z10" s="190">
        <f t="shared" si="10"/>
        <v>42.08</v>
      </c>
      <c r="AA10" s="190">
        <f t="shared" si="11"/>
        <v>2.81</v>
      </c>
      <c r="AB10" s="190">
        <f t="shared" si="12"/>
        <v>5.61</v>
      </c>
      <c r="AC10" s="190">
        <f t="shared" si="13"/>
        <v>8.42</v>
      </c>
      <c r="AD10" s="190">
        <f t="shared" si="14"/>
        <v>28.06</v>
      </c>
      <c r="AE10" s="190">
        <f t="shared" si="15"/>
        <v>8.42</v>
      </c>
      <c r="AF10" s="190">
        <f t="shared" si="16"/>
        <v>2.81</v>
      </c>
      <c r="AG10" s="190">
        <f t="shared" si="0"/>
        <v>182.16</v>
      </c>
      <c r="AH10" s="190">
        <f t="shared" si="17"/>
        <v>12.14</v>
      </c>
      <c r="AI10" s="190">
        <f t="shared" si="18"/>
        <v>36.43</v>
      </c>
      <c r="AJ10" s="190">
        <f t="shared" si="19"/>
        <v>121.44</v>
      </c>
      <c r="AK10" s="190">
        <f t="shared" si="20"/>
        <v>12.14</v>
      </c>
      <c r="AL10" s="193"/>
      <c r="AM10" s="193"/>
      <c r="AN10" s="193"/>
      <c r="AO10" s="193"/>
      <c r="AP10" s="193"/>
      <c r="AQ10" s="193">
        <v>0.61</v>
      </c>
      <c r="AR10" s="193">
        <v>8.75</v>
      </c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1"/>
        <v>471.88</v>
      </c>
      <c r="BF10" s="190">
        <f t="shared" si="22"/>
        <v>1312.7</v>
      </c>
      <c r="BG10" s="193" t="s">
        <v>194</v>
      </c>
      <c r="BH10" s="193" t="s">
        <v>300</v>
      </c>
      <c r="BI10" s="193"/>
      <c r="BJ10" s="193"/>
      <c r="BK10" s="193"/>
      <c r="BL10" s="193" t="s">
        <v>423</v>
      </c>
    </row>
    <row r="11" spans="1:64" s="192" customFormat="1" ht="25.15" customHeight="1">
      <c r="B11" s="193">
        <v>513.16999999999996</v>
      </c>
      <c r="C11" s="190">
        <f t="shared" si="1"/>
        <v>76.98</v>
      </c>
      <c r="D11" s="190">
        <f t="shared" si="2"/>
        <v>5.13</v>
      </c>
      <c r="E11" s="190">
        <f t="shared" si="3"/>
        <v>10.26</v>
      </c>
      <c r="F11" s="190">
        <f t="shared" si="23"/>
        <v>15.4</v>
      </c>
      <c r="G11" s="193">
        <v>1687.47</v>
      </c>
      <c r="H11" s="193">
        <v>69.64</v>
      </c>
      <c r="I11" s="193">
        <v>447.27</v>
      </c>
      <c r="J11" s="193">
        <v>241.49</v>
      </c>
      <c r="K11" s="193">
        <v>190.78</v>
      </c>
      <c r="L11" s="193">
        <v>15</v>
      </c>
      <c r="M11" s="193"/>
      <c r="N11" s="193"/>
      <c r="O11" s="193"/>
      <c r="P11" s="193"/>
      <c r="Q11" s="193"/>
      <c r="R11" s="193"/>
      <c r="S11" s="193"/>
      <c r="T11" s="193"/>
      <c r="U11" s="190">
        <f t="shared" si="5"/>
        <v>253.68</v>
      </c>
      <c r="V11" s="190">
        <f t="shared" si="6"/>
        <v>16.91</v>
      </c>
      <c r="W11" s="190">
        <f t="shared" si="7"/>
        <v>50.74</v>
      </c>
      <c r="X11" s="193">
        <v>1691.21</v>
      </c>
      <c r="Y11" s="190">
        <f t="shared" si="9"/>
        <v>2633.48</v>
      </c>
      <c r="Z11" s="190">
        <f t="shared" si="10"/>
        <v>76.98</v>
      </c>
      <c r="AA11" s="190">
        <f t="shared" si="11"/>
        <v>5.13</v>
      </c>
      <c r="AB11" s="190">
        <f t="shared" si="12"/>
        <v>10.26</v>
      </c>
      <c r="AC11" s="190">
        <f t="shared" si="13"/>
        <v>15.4</v>
      </c>
      <c r="AD11" s="190">
        <f t="shared" si="14"/>
        <v>51.32</v>
      </c>
      <c r="AE11" s="190">
        <f t="shared" si="15"/>
        <v>15.4</v>
      </c>
      <c r="AF11" s="190">
        <f t="shared" si="16"/>
        <v>5.13</v>
      </c>
      <c r="AG11" s="190">
        <f t="shared" si="0"/>
        <v>253.68</v>
      </c>
      <c r="AH11" s="190">
        <f t="shared" si="17"/>
        <v>16.91</v>
      </c>
      <c r="AI11" s="190">
        <f t="shared" si="18"/>
        <v>50.74</v>
      </c>
      <c r="AJ11" s="190">
        <f t="shared" si="19"/>
        <v>169.12</v>
      </c>
      <c r="AK11" s="190">
        <f t="shared" si="20"/>
        <v>16.91</v>
      </c>
      <c r="AL11" s="193"/>
      <c r="AM11" s="193"/>
      <c r="AN11" s="193"/>
      <c r="AO11" s="193"/>
      <c r="AP11" s="193"/>
      <c r="AQ11" s="193">
        <v>9</v>
      </c>
      <c r="AR11" s="193">
        <v>13.7</v>
      </c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0">
        <f t="shared" si="21"/>
        <v>709.68</v>
      </c>
      <c r="BF11" s="190">
        <f t="shared" si="22"/>
        <v>1923.8</v>
      </c>
      <c r="BG11" s="193" t="s">
        <v>441</v>
      </c>
      <c r="BH11" s="193" t="s">
        <v>442</v>
      </c>
      <c r="BI11" s="193"/>
      <c r="BJ11" s="193"/>
      <c r="BK11" s="193"/>
      <c r="BL11" s="193" t="s">
        <v>443</v>
      </c>
    </row>
    <row r="12" spans="1:64" s="194" customFormat="1" ht="25.15" customHeight="1">
      <c r="B12" s="195">
        <f>SUM(B4:B11)</f>
        <v>3644.06</v>
      </c>
      <c r="C12" s="195">
        <f t="shared" ref="C12:BF12" si="24">SUM(C4:C11)</f>
        <v>546.61</v>
      </c>
      <c r="D12" s="195">
        <f t="shared" si="24"/>
        <v>36.44</v>
      </c>
      <c r="E12" s="195">
        <f t="shared" si="24"/>
        <v>72.88</v>
      </c>
      <c r="F12" s="195">
        <f t="shared" si="24"/>
        <v>109.32</v>
      </c>
      <c r="G12" s="195">
        <f t="shared" si="24"/>
        <v>12433.64</v>
      </c>
      <c r="H12" s="195">
        <f t="shared" si="24"/>
        <v>416.5</v>
      </c>
      <c r="I12" s="195">
        <f t="shared" si="24"/>
        <v>3062.49</v>
      </c>
      <c r="J12" s="195">
        <f t="shared" si="24"/>
        <v>1808.31</v>
      </c>
      <c r="K12" s="195">
        <f t="shared" si="24"/>
        <v>1142.3800000000001</v>
      </c>
      <c r="L12" s="195">
        <f t="shared" si="24"/>
        <v>101</v>
      </c>
      <c r="M12" s="195">
        <f t="shared" si="24"/>
        <v>0</v>
      </c>
      <c r="N12" s="195">
        <f t="shared" si="24"/>
        <v>0</v>
      </c>
      <c r="O12" s="195">
        <f t="shared" si="24"/>
        <v>0</v>
      </c>
      <c r="P12" s="195">
        <f t="shared" si="24"/>
        <v>0</v>
      </c>
      <c r="Q12" s="195">
        <f t="shared" si="24"/>
        <v>10.8</v>
      </c>
      <c r="R12" s="195">
        <f t="shared" si="24"/>
        <v>0</v>
      </c>
      <c r="S12" s="195">
        <f t="shared" si="24"/>
        <v>0</v>
      </c>
      <c r="T12" s="195">
        <f t="shared" si="24"/>
        <v>0</v>
      </c>
      <c r="U12" s="195">
        <f t="shared" si="24"/>
        <v>1840.29</v>
      </c>
      <c r="V12" s="195">
        <f t="shared" si="24"/>
        <v>122.68</v>
      </c>
      <c r="W12" s="195">
        <f t="shared" si="24"/>
        <v>368.06</v>
      </c>
      <c r="X12" s="195">
        <f t="shared" si="24"/>
        <v>12268.57</v>
      </c>
      <c r="Y12" s="195">
        <f t="shared" si="24"/>
        <v>19008.91</v>
      </c>
      <c r="Z12" s="195">
        <f t="shared" si="24"/>
        <v>546.61</v>
      </c>
      <c r="AA12" s="195">
        <f t="shared" si="24"/>
        <v>36.44</v>
      </c>
      <c r="AB12" s="195">
        <f t="shared" si="24"/>
        <v>72.88</v>
      </c>
      <c r="AC12" s="195">
        <f t="shared" si="24"/>
        <v>109.32</v>
      </c>
      <c r="AD12" s="195">
        <f t="shared" si="24"/>
        <v>364.42</v>
      </c>
      <c r="AE12" s="195">
        <f t="shared" si="24"/>
        <v>109.32</v>
      </c>
      <c r="AF12" s="195">
        <f t="shared" si="24"/>
        <v>36.44</v>
      </c>
      <c r="AG12" s="195">
        <f t="shared" si="24"/>
        <v>1840.29</v>
      </c>
      <c r="AH12" s="195">
        <f t="shared" si="24"/>
        <v>122.68</v>
      </c>
      <c r="AI12" s="195">
        <f t="shared" si="24"/>
        <v>368.06</v>
      </c>
      <c r="AJ12" s="195">
        <f t="shared" si="24"/>
        <v>1226.8599999999999</v>
      </c>
      <c r="AK12" s="195">
        <f t="shared" si="24"/>
        <v>122.68</v>
      </c>
      <c r="AL12" s="195">
        <f t="shared" si="24"/>
        <v>64.62</v>
      </c>
      <c r="AM12" s="195">
        <f t="shared" si="24"/>
        <v>0</v>
      </c>
      <c r="AN12" s="195">
        <f t="shared" si="24"/>
        <v>0</v>
      </c>
      <c r="AO12" s="195">
        <f t="shared" si="24"/>
        <v>0</v>
      </c>
      <c r="AP12" s="195">
        <f t="shared" si="24"/>
        <v>0</v>
      </c>
      <c r="AQ12" s="195">
        <f t="shared" si="24"/>
        <v>53.25</v>
      </c>
      <c r="AR12" s="195">
        <f t="shared" si="24"/>
        <v>93.65</v>
      </c>
      <c r="AS12" s="195">
        <f t="shared" si="24"/>
        <v>0</v>
      </c>
      <c r="AT12" s="195">
        <f t="shared" si="24"/>
        <v>0</v>
      </c>
      <c r="AU12" s="195">
        <f t="shared" si="24"/>
        <v>0</v>
      </c>
      <c r="AV12" s="195">
        <f t="shared" si="24"/>
        <v>0</v>
      </c>
      <c r="AW12" s="195">
        <f t="shared" si="24"/>
        <v>0</v>
      </c>
      <c r="AX12" s="195">
        <f t="shared" si="24"/>
        <v>0</v>
      </c>
      <c r="AY12" s="195">
        <f t="shared" si="24"/>
        <v>53</v>
      </c>
      <c r="AZ12" s="195">
        <f t="shared" si="24"/>
        <v>30.48</v>
      </c>
      <c r="BA12" s="195">
        <f t="shared" si="24"/>
        <v>0</v>
      </c>
      <c r="BB12" s="195">
        <f t="shared" si="24"/>
        <v>0</v>
      </c>
      <c r="BC12" s="195">
        <f t="shared" si="24"/>
        <v>0</v>
      </c>
      <c r="BD12" s="195">
        <f t="shared" si="24"/>
        <v>0</v>
      </c>
      <c r="BE12" s="195">
        <f t="shared" si="24"/>
        <v>5251</v>
      </c>
      <c r="BF12" s="195">
        <f t="shared" si="24"/>
        <v>13757.91</v>
      </c>
      <c r="BG12" s="195"/>
      <c r="BH12" s="195"/>
      <c r="BI12" s="195"/>
      <c r="BJ12" s="195"/>
      <c r="BK12" s="195"/>
      <c r="BL12" s="195"/>
    </row>
  </sheetData>
  <mergeCells count="20">
    <mergeCell ref="BH1:BH3"/>
    <mergeCell ref="BI1:BI3"/>
    <mergeCell ref="BJ1:BJ3"/>
    <mergeCell ref="BK1:BK3"/>
    <mergeCell ref="BL1:BL3"/>
    <mergeCell ref="BG1:BG3"/>
    <mergeCell ref="BF1:BF3"/>
    <mergeCell ref="B1:T1"/>
    <mergeCell ref="U1:X1"/>
    <mergeCell ref="Y1:Y3"/>
    <mergeCell ref="Z1:BD1"/>
    <mergeCell ref="BE1:BE3"/>
    <mergeCell ref="B2:F2"/>
    <mergeCell ref="J2:T2"/>
    <mergeCell ref="U2:W2"/>
    <mergeCell ref="X2:X3"/>
    <mergeCell ref="Z2:AF2"/>
    <mergeCell ref="AG2:AK2"/>
    <mergeCell ref="AL2:AR2"/>
    <mergeCell ref="AV2:BB2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BK24"/>
  <sheetViews>
    <sheetView rightToLeft="1" topLeftCell="AU13" workbookViewId="0">
      <selection activeCell="BK23" sqref="BK23"/>
    </sheetView>
  </sheetViews>
  <sheetFormatPr defaultRowHeight="15"/>
  <cols>
    <col min="1" max="1" width="0.140625" customWidth="1"/>
    <col min="2" max="11" width="9.140625" customWidth="1"/>
    <col min="12" max="13" width="6.7109375" customWidth="1"/>
    <col min="14" max="14" width="7.7109375" customWidth="1"/>
    <col min="15" max="20" width="6.7109375" customWidth="1"/>
    <col min="21" max="23" width="9.140625" customWidth="1"/>
    <col min="24" max="24" width="10.140625" customWidth="1"/>
    <col min="25" max="37" width="9.140625" customWidth="1"/>
    <col min="38" max="38" width="7.7109375" customWidth="1"/>
    <col min="39" max="42" width="6.7109375" customWidth="1"/>
    <col min="43" max="44" width="7.7109375" customWidth="1"/>
    <col min="45" max="56" width="6.7109375" customWidth="1"/>
    <col min="57" max="58" width="10.140625" customWidth="1"/>
    <col min="59" max="59" width="22" customWidth="1"/>
    <col min="60" max="60" width="25.42578125" customWidth="1"/>
    <col min="61" max="62" width="7.5703125" customWidth="1"/>
  </cols>
  <sheetData>
    <row r="1" spans="1:63" s="4" customFormat="1" ht="14.25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419" t="s">
        <v>420</v>
      </c>
    </row>
    <row r="2" spans="1:63" s="4" customFormat="1" ht="33.75" customHeight="1">
      <c r="A2" s="8"/>
      <c r="B2" s="354" t="s">
        <v>0</v>
      </c>
      <c r="C2" s="354"/>
      <c r="D2" s="354"/>
      <c r="E2" s="354"/>
      <c r="F2" s="354"/>
      <c r="G2" s="407" t="s">
        <v>6</v>
      </c>
      <c r="H2" s="408"/>
      <c r="I2" s="409"/>
      <c r="J2" s="413" t="s">
        <v>110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3" t="s">
        <v>18</v>
      </c>
      <c r="V2" s="414"/>
      <c r="W2" s="415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355" t="s">
        <v>34</v>
      </c>
      <c r="AM2" s="355"/>
      <c r="AN2" s="355"/>
      <c r="AO2" s="355"/>
      <c r="AP2" s="229" t="s">
        <v>35</v>
      </c>
      <c r="AQ2" s="230"/>
      <c r="AR2" s="72"/>
      <c r="AS2" s="231"/>
      <c r="AT2" s="231"/>
      <c r="AU2" s="231"/>
      <c r="AV2" s="354" t="s">
        <v>39</v>
      </c>
      <c r="AW2" s="354"/>
      <c r="AX2" s="354"/>
      <c r="AY2" s="354"/>
      <c r="AZ2" s="354"/>
      <c r="BA2" s="354"/>
      <c r="BB2" s="354"/>
      <c r="BC2" s="231"/>
      <c r="BD2" s="231"/>
      <c r="BE2" s="353"/>
      <c r="BF2" s="357"/>
      <c r="BG2" s="357"/>
      <c r="BH2" s="399"/>
      <c r="BI2" s="353"/>
      <c r="BJ2" s="353"/>
      <c r="BK2" s="420"/>
    </row>
    <row r="3" spans="1:63" s="4" customFormat="1" ht="52.15" customHeight="1">
      <c r="A3" s="231"/>
      <c r="B3" s="229" t="s">
        <v>1</v>
      </c>
      <c r="C3" s="233" t="s">
        <v>2</v>
      </c>
      <c r="D3" s="233" t="s">
        <v>3</v>
      </c>
      <c r="E3" s="233" t="s">
        <v>4</v>
      </c>
      <c r="F3" s="233" t="s">
        <v>5</v>
      </c>
      <c r="G3" s="233" t="s">
        <v>7</v>
      </c>
      <c r="H3" s="233" t="s">
        <v>109</v>
      </c>
      <c r="I3" s="233" t="s">
        <v>108</v>
      </c>
      <c r="J3" s="229" t="s">
        <v>8</v>
      </c>
      <c r="K3" s="229" t="s">
        <v>9</v>
      </c>
      <c r="L3" s="229" t="s">
        <v>10</v>
      </c>
      <c r="M3" s="233" t="s">
        <v>11</v>
      </c>
      <c r="N3" s="233" t="s">
        <v>12</v>
      </c>
      <c r="O3" s="233" t="s">
        <v>13</v>
      </c>
      <c r="P3" s="233" t="s">
        <v>180</v>
      </c>
      <c r="Q3" s="233" t="s">
        <v>14</v>
      </c>
      <c r="R3" s="233" t="s">
        <v>15</v>
      </c>
      <c r="S3" s="233" t="s">
        <v>16</v>
      </c>
      <c r="T3" s="233" t="s">
        <v>17</v>
      </c>
      <c r="U3" s="233" t="s">
        <v>19</v>
      </c>
      <c r="V3" s="233" t="s">
        <v>20</v>
      </c>
      <c r="W3" s="233" t="s">
        <v>21</v>
      </c>
      <c r="X3" s="400"/>
      <c r="Y3" s="353"/>
      <c r="Z3" s="233" t="s">
        <v>24</v>
      </c>
      <c r="AA3" s="233" t="s">
        <v>25</v>
      </c>
      <c r="AB3" s="233" t="s">
        <v>26</v>
      </c>
      <c r="AC3" s="233" t="s">
        <v>21</v>
      </c>
      <c r="AD3" s="233" t="s">
        <v>27</v>
      </c>
      <c r="AE3" s="233" t="s">
        <v>28</v>
      </c>
      <c r="AF3" s="233" t="s">
        <v>29</v>
      </c>
      <c r="AG3" s="233" t="s">
        <v>104</v>
      </c>
      <c r="AH3" s="233" t="s">
        <v>105</v>
      </c>
      <c r="AI3" s="233" t="s">
        <v>106</v>
      </c>
      <c r="AJ3" s="233" t="s">
        <v>107</v>
      </c>
      <c r="AK3" s="233" t="s">
        <v>3</v>
      </c>
      <c r="AL3" s="233" t="s">
        <v>31</v>
      </c>
      <c r="AM3" s="233" t="s">
        <v>116</v>
      </c>
      <c r="AN3" s="233" t="s">
        <v>32</v>
      </c>
      <c r="AO3" s="229" t="s">
        <v>33</v>
      </c>
      <c r="AP3" s="233" t="s">
        <v>36</v>
      </c>
      <c r="AQ3" s="233" t="s">
        <v>115</v>
      </c>
      <c r="AR3" s="233" t="s">
        <v>37</v>
      </c>
      <c r="AS3" s="233" t="s">
        <v>149</v>
      </c>
      <c r="AT3" s="233" t="s">
        <v>231</v>
      </c>
      <c r="AU3" s="233" t="s">
        <v>232</v>
      </c>
      <c r="AV3" s="233" t="s">
        <v>40</v>
      </c>
      <c r="AW3" s="233" t="s">
        <v>150</v>
      </c>
      <c r="AX3" s="233" t="s">
        <v>45</v>
      </c>
      <c r="AY3" s="233" t="s">
        <v>41</v>
      </c>
      <c r="AZ3" s="233" t="s">
        <v>42</v>
      </c>
      <c r="BA3" s="233" t="s">
        <v>43</v>
      </c>
      <c r="BB3" s="233" t="s">
        <v>44</v>
      </c>
      <c r="BC3" s="233" t="s">
        <v>46</v>
      </c>
      <c r="BD3" s="233" t="s">
        <v>47</v>
      </c>
      <c r="BE3" s="353"/>
      <c r="BF3" s="357"/>
      <c r="BG3" s="357"/>
      <c r="BH3" s="400"/>
      <c r="BI3" s="353"/>
      <c r="BJ3" s="353"/>
      <c r="BK3" s="421"/>
    </row>
    <row r="4" spans="1:63" s="198" customFormat="1" ht="25.15" customHeight="1">
      <c r="B4" s="193">
        <v>911.68</v>
      </c>
      <c r="C4" s="190">
        <f>B4*15%</f>
        <v>136.75</v>
      </c>
      <c r="D4" s="190">
        <f>B4*1%</f>
        <v>9.1199999999999992</v>
      </c>
      <c r="E4" s="190">
        <f>B4*2%</f>
        <v>18.23</v>
      </c>
      <c r="F4" s="190">
        <f>B4*3%</f>
        <v>27.35</v>
      </c>
      <c r="G4" s="193">
        <v>2550.62</v>
      </c>
      <c r="H4" s="193">
        <v>104.7</v>
      </c>
      <c r="I4" s="193">
        <f>SUM(J4:Q4)</f>
        <v>733.98</v>
      </c>
      <c r="J4" s="193">
        <v>440.01</v>
      </c>
      <c r="K4" s="193">
        <v>263.97000000000003</v>
      </c>
      <c r="L4" s="193">
        <v>30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371.64</v>
      </c>
      <c r="V4" s="190">
        <f>IF(X4&gt;2800,2800*1%,X4*1%)</f>
        <v>24.78</v>
      </c>
      <c r="W4" s="190">
        <f>IF(X4&gt;2800,2800*3%,X4*3%)</f>
        <v>74.33</v>
      </c>
      <c r="X4" s="190">
        <f>G4+H4+I4-B4</f>
        <v>2477.62</v>
      </c>
      <c r="Y4" s="190">
        <f>C4+D4+E4+F4+G4+H4+I4+U4+V4+W4</f>
        <v>4051.5</v>
      </c>
      <c r="Z4" s="190">
        <f>B4*15%</f>
        <v>136.75</v>
      </c>
      <c r="AA4" s="190">
        <f>B4*1%</f>
        <v>9.1199999999999992</v>
      </c>
      <c r="AB4" s="190">
        <f>B4*2%</f>
        <v>18.23</v>
      </c>
      <c r="AC4" s="190">
        <f>B4*3%</f>
        <v>27.35</v>
      </c>
      <c r="AD4" s="190">
        <f>B4*10%</f>
        <v>91.17</v>
      </c>
      <c r="AE4" s="190">
        <f>B4*3%</f>
        <v>27.35</v>
      </c>
      <c r="AF4" s="190">
        <f>B4*1%</f>
        <v>9.1199999999999992</v>
      </c>
      <c r="AG4" s="190">
        <f>IF(X4&gt;2800,2800*15%,X4*15%)</f>
        <v>371.64</v>
      </c>
      <c r="AH4" s="190">
        <f>IF(X4&gt;2800,2800*1%,X4*1%)</f>
        <v>24.78</v>
      </c>
      <c r="AI4" s="190">
        <f>IF(X4&gt;2800,2800*3%,X4*3%)</f>
        <v>74.33</v>
      </c>
      <c r="AJ4" s="190">
        <f>IF(X4&gt;2800,2800*10%,X4*10%)</f>
        <v>247.76</v>
      </c>
      <c r="AK4" s="190">
        <f>IF(X4&gt;2800,2800*1%,X4*1%)</f>
        <v>24.78</v>
      </c>
      <c r="AL4" s="193"/>
      <c r="AM4" s="193"/>
      <c r="AN4" s="193"/>
      <c r="AO4" s="193"/>
      <c r="AP4" s="193"/>
      <c r="AQ4" s="193">
        <v>22.88</v>
      </c>
      <c r="AR4" s="193">
        <v>21.3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1106.56</v>
      </c>
      <c r="BF4" s="190">
        <f>AVERAGE(Y4-BE4)</f>
        <v>2944.94</v>
      </c>
      <c r="BG4" s="198" t="s">
        <v>195</v>
      </c>
      <c r="BH4" s="198" t="s">
        <v>303</v>
      </c>
      <c r="BK4" s="199" t="s">
        <v>425</v>
      </c>
    </row>
    <row r="5" spans="1:63" s="198" customFormat="1" ht="25.15" customHeight="1">
      <c r="B5" s="193">
        <v>482.15</v>
      </c>
      <c r="C5" s="190">
        <f t="shared" ref="C5:C23" si="0">B5*15%</f>
        <v>72.319999999999993</v>
      </c>
      <c r="D5" s="190">
        <f t="shared" ref="D5:D23" si="1">B5*1%</f>
        <v>4.82</v>
      </c>
      <c r="E5" s="190">
        <f t="shared" ref="E5:E23" si="2">B5*2%</f>
        <v>9.64</v>
      </c>
      <c r="F5" s="190">
        <f t="shared" ref="F5:F23" si="3">B5*3%</f>
        <v>14.46</v>
      </c>
      <c r="G5" s="193">
        <v>1624.71</v>
      </c>
      <c r="H5" s="193">
        <v>63.44</v>
      </c>
      <c r="I5" s="193">
        <f t="shared" ref="I5:I21" si="4">SUM(J5:Q5)</f>
        <v>387.3</v>
      </c>
      <c r="J5" s="193">
        <v>226.63</v>
      </c>
      <c r="K5" s="193">
        <v>145.66999999999999</v>
      </c>
      <c r="L5" s="193">
        <v>15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23" si="5">IF(X5&gt;2800,2800*15%,X5*15%)</f>
        <v>239</v>
      </c>
      <c r="V5" s="190">
        <f t="shared" ref="V5:V23" si="6">IF(X5&gt;2800,2800*1%,X5*1%)</f>
        <v>15.93</v>
      </c>
      <c r="W5" s="190">
        <f t="shared" ref="W5:W23" si="7">IF(X5&gt;2800,2800*3%,X5*3%)</f>
        <v>47.8</v>
      </c>
      <c r="X5" s="190">
        <f t="shared" ref="X5:X21" si="8">G5+H5+I5-B5</f>
        <v>1593.3</v>
      </c>
      <c r="Y5" s="190">
        <f t="shared" ref="Y5:Y23" si="9">C5+D5+E5+F5+G5+H5+I5+U5+V5+W5</f>
        <v>2479.42</v>
      </c>
      <c r="Z5" s="190">
        <f t="shared" ref="Z5:Z23" si="10">B5*15%</f>
        <v>72.319999999999993</v>
      </c>
      <c r="AA5" s="190">
        <f t="shared" ref="AA5:AA23" si="11">B5*1%</f>
        <v>4.82</v>
      </c>
      <c r="AB5" s="190">
        <f t="shared" ref="AB5:AB23" si="12">B5*2%</f>
        <v>9.64</v>
      </c>
      <c r="AC5" s="190">
        <f t="shared" ref="AC5:AC23" si="13">B5*3%</f>
        <v>14.46</v>
      </c>
      <c r="AD5" s="190">
        <f t="shared" ref="AD5:AD23" si="14">B5*10%</f>
        <v>48.22</v>
      </c>
      <c r="AE5" s="190">
        <f t="shared" ref="AE5:AE23" si="15">B5*3%</f>
        <v>14.46</v>
      </c>
      <c r="AF5" s="190">
        <f t="shared" ref="AF5:AF23" si="16">B5*1%</f>
        <v>4.82</v>
      </c>
      <c r="AG5" s="190">
        <f t="shared" ref="AG5:AG23" si="17">IF(X5&gt;2800,2800*15%,X5*15%)</f>
        <v>239</v>
      </c>
      <c r="AH5" s="190">
        <f t="shared" ref="AH5:AH23" si="18">IF(X5&gt;2800,2800*1%,X5*1%)</f>
        <v>15.93</v>
      </c>
      <c r="AI5" s="190">
        <f t="shared" ref="AI5:AI20" si="19">IF(X5&gt;2800,2800*3%,X5*3%)</f>
        <v>47.8</v>
      </c>
      <c r="AJ5" s="190">
        <f t="shared" ref="AJ5:AJ23" si="20">IF(X5&gt;2800,2800*10%,X5*10%)</f>
        <v>159.33000000000001</v>
      </c>
      <c r="AK5" s="190">
        <f t="shared" ref="AK5:AK23" si="21">IF(X5&gt;2800,2800*1%,X5*1%)</f>
        <v>15.93</v>
      </c>
      <c r="AL5" s="193"/>
      <c r="AM5" s="193"/>
      <c r="AN5" s="193"/>
      <c r="AO5" s="193"/>
      <c r="AP5" s="193"/>
      <c r="AQ5" s="193">
        <v>7.21</v>
      </c>
      <c r="AR5" s="193">
        <v>11.9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23" si="22">SUM(Z5:BD5)</f>
        <v>665.84</v>
      </c>
      <c r="BF5" s="190">
        <f t="shared" ref="BF5:BF23" si="23">AVERAGE(Y5-BE5)</f>
        <v>1813.58</v>
      </c>
      <c r="BG5" s="198" t="s">
        <v>196</v>
      </c>
      <c r="BH5" s="198" t="s">
        <v>304</v>
      </c>
      <c r="BK5" s="199" t="s">
        <v>425</v>
      </c>
    </row>
    <row r="6" spans="1:63" s="198" customFormat="1" ht="25.15" customHeight="1">
      <c r="B6" s="193">
        <v>282.98</v>
      </c>
      <c r="C6" s="190">
        <f t="shared" si="0"/>
        <v>42.45</v>
      </c>
      <c r="D6" s="190">
        <f t="shared" si="1"/>
        <v>2.83</v>
      </c>
      <c r="E6" s="190">
        <f t="shared" si="2"/>
        <v>5.66</v>
      </c>
      <c r="F6" s="190">
        <f t="shared" si="3"/>
        <v>8.49</v>
      </c>
      <c r="G6" s="193">
        <v>1058.55</v>
      </c>
      <c r="H6" s="193">
        <v>4.04</v>
      </c>
      <c r="I6" s="193">
        <f t="shared" si="4"/>
        <v>226.5</v>
      </c>
      <c r="J6" s="193">
        <v>145.94999999999999</v>
      </c>
      <c r="K6" s="193">
        <v>70.55</v>
      </c>
      <c r="L6" s="193">
        <v>10</v>
      </c>
      <c r="M6" s="193"/>
      <c r="N6" s="193"/>
      <c r="O6" s="193"/>
      <c r="P6" s="193"/>
      <c r="Q6" s="193"/>
      <c r="R6" s="193"/>
      <c r="S6" s="193"/>
      <c r="T6" s="193"/>
      <c r="U6" s="190">
        <f t="shared" si="5"/>
        <v>150.91999999999999</v>
      </c>
      <c r="V6" s="190">
        <f t="shared" si="6"/>
        <v>10.06</v>
      </c>
      <c r="W6" s="190">
        <f t="shared" si="7"/>
        <v>30.18</v>
      </c>
      <c r="X6" s="190">
        <f t="shared" si="8"/>
        <v>1006.11</v>
      </c>
      <c r="Y6" s="190">
        <f t="shared" si="9"/>
        <v>1539.68</v>
      </c>
      <c r="Z6" s="190">
        <f t="shared" si="10"/>
        <v>42.45</v>
      </c>
      <c r="AA6" s="190">
        <f t="shared" si="11"/>
        <v>2.83</v>
      </c>
      <c r="AB6" s="190">
        <f t="shared" si="12"/>
        <v>5.66</v>
      </c>
      <c r="AC6" s="190">
        <f t="shared" si="13"/>
        <v>8.49</v>
      </c>
      <c r="AD6" s="190">
        <f t="shared" si="14"/>
        <v>28.3</v>
      </c>
      <c r="AE6" s="190">
        <f t="shared" si="15"/>
        <v>8.49</v>
      </c>
      <c r="AF6" s="190">
        <f t="shared" si="16"/>
        <v>2.83</v>
      </c>
      <c r="AG6" s="190">
        <f t="shared" si="17"/>
        <v>150.91999999999999</v>
      </c>
      <c r="AH6" s="190">
        <f t="shared" si="18"/>
        <v>10.06</v>
      </c>
      <c r="AI6" s="190">
        <f t="shared" si="19"/>
        <v>30.18</v>
      </c>
      <c r="AJ6" s="190">
        <f t="shared" si="20"/>
        <v>100.61</v>
      </c>
      <c r="AK6" s="190">
        <f t="shared" si="21"/>
        <v>10.06</v>
      </c>
      <c r="AL6" s="193"/>
      <c r="AM6" s="193"/>
      <c r="AN6" s="193"/>
      <c r="AO6" s="193"/>
      <c r="AP6" s="193"/>
      <c r="AQ6" s="193"/>
      <c r="AR6" s="193">
        <v>7.95</v>
      </c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0">
        <f t="shared" si="22"/>
        <v>408.83</v>
      </c>
      <c r="BF6" s="190">
        <f t="shared" si="23"/>
        <v>1130.8499999999999</v>
      </c>
      <c r="BG6" s="198" t="s">
        <v>197</v>
      </c>
      <c r="BH6" s="198" t="s">
        <v>305</v>
      </c>
      <c r="BK6" s="199" t="s">
        <v>425</v>
      </c>
    </row>
    <row r="7" spans="1:63" s="198" customFormat="1" ht="25.15" customHeight="1">
      <c r="B7" s="193">
        <v>724.17</v>
      </c>
      <c r="C7" s="190">
        <f t="shared" si="0"/>
        <v>108.63</v>
      </c>
      <c r="D7" s="190">
        <f t="shared" si="1"/>
        <v>7.24</v>
      </c>
      <c r="E7" s="190">
        <f t="shared" si="2"/>
        <v>14.48</v>
      </c>
      <c r="F7" s="190">
        <f t="shared" si="3"/>
        <v>21.73</v>
      </c>
      <c r="G7" s="193">
        <v>2105.06</v>
      </c>
      <c r="H7" s="193">
        <v>91.96</v>
      </c>
      <c r="I7" s="193">
        <f t="shared" si="4"/>
        <v>737.05</v>
      </c>
      <c r="J7" s="193">
        <v>344.98</v>
      </c>
      <c r="K7" s="193">
        <v>214.22</v>
      </c>
      <c r="L7" s="193">
        <v>30</v>
      </c>
      <c r="M7" s="193"/>
      <c r="N7" s="193">
        <v>147.85</v>
      </c>
      <c r="O7" s="193"/>
      <c r="P7" s="193"/>
      <c r="Q7" s="193"/>
      <c r="R7" s="193"/>
      <c r="S7" s="193"/>
      <c r="T7" s="193"/>
      <c r="U7" s="190">
        <f t="shared" si="5"/>
        <v>331.49</v>
      </c>
      <c r="V7" s="190">
        <f t="shared" si="6"/>
        <v>22.1</v>
      </c>
      <c r="W7" s="190">
        <f t="shared" si="7"/>
        <v>66.3</v>
      </c>
      <c r="X7" s="190">
        <f t="shared" si="8"/>
        <v>2209.9</v>
      </c>
      <c r="Y7" s="190">
        <f t="shared" si="9"/>
        <v>3506.04</v>
      </c>
      <c r="Z7" s="190">
        <f t="shared" si="10"/>
        <v>108.63</v>
      </c>
      <c r="AA7" s="190">
        <f t="shared" si="11"/>
        <v>7.24</v>
      </c>
      <c r="AB7" s="190">
        <f t="shared" si="12"/>
        <v>14.48</v>
      </c>
      <c r="AC7" s="190">
        <f t="shared" si="13"/>
        <v>21.73</v>
      </c>
      <c r="AD7" s="190">
        <f t="shared" si="14"/>
        <v>72.42</v>
      </c>
      <c r="AE7" s="190">
        <f t="shared" si="15"/>
        <v>21.73</v>
      </c>
      <c r="AF7" s="190">
        <f t="shared" si="16"/>
        <v>7.24</v>
      </c>
      <c r="AG7" s="190">
        <f t="shared" si="17"/>
        <v>331.49</v>
      </c>
      <c r="AH7" s="190">
        <f t="shared" si="18"/>
        <v>22.1</v>
      </c>
      <c r="AI7" s="190">
        <f t="shared" si="19"/>
        <v>66.3</v>
      </c>
      <c r="AJ7" s="190">
        <f t="shared" si="20"/>
        <v>220.99</v>
      </c>
      <c r="AK7" s="190">
        <f t="shared" si="21"/>
        <v>22.1</v>
      </c>
      <c r="AL7" s="193"/>
      <c r="AM7" s="193"/>
      <c r="AN7" s="193">
        <v>0.86</v>
      </c>
      <c r="AO7" s="193"/>
      <c r="AP7" s="190">
        <v>0.6</v>
      </c>
      <c r="AQ7" s="193">
        <v>17.12</v>
      </c>
      <c r="AR7" s="193">
        <v>17.25</v>
      </c>
      <c r="AS7" s="193"/>
      <c r="AT7" s="193"/>
      <c r="AU7" s="193"/>
      <c r="AV7" s="193">
        <v>7.1</v>
      </c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959.38</v>
      </c>
      <c r="BF7" s="190">
        <f t="shared" si="23"/>
        <v>2546.66</v>
      </c>
      <c r="BG7" s="198" t="s">
        <v>198</v>
      </c>
      <c r="BH7" s="198" t="s">
        <v>306</v>
      </c>
      <c r="BK7" s="199" t="s">
        <v>352</v>
      </c>
    </row>
    <row r="8" spans="1:63" s="198" customFormat="1" ht="25.15" customHeight="1">
      <c r="B8" s="193">
        <v>804.89</v>
      </c>
      <c r="C8" s="190">
        <f t="shared" si="0"/>
        <v>120.73</v>
      </c>
      <c r="D8" s="190">
        <f t="shared" si="1"/>
        <v>8.0500000000000007</v>
      </c>
      <c r="E8" s="190">
        <f t="shared" si="2"/>
        <v>16.100000000000001</v>
      </c>
      <c r="F8" s="190">
        <f t="shared" si="3"/>
        <v>24.15</v>
      </c>
      <c r="G8" s="193">
        <v>2185.15</v>
      </c>
      <c r="H8" s="193">
        <v>94.44</v>
      </c>
      <c r="I8" s="193">
        <f t="shared" si="4"/>
        <v>906.09</v>
      </c>
      <c r="J8" s="193">
        <v>388.18</v>
      </c>
      <c r="K8" s="193">
        <v>314.35000000000002</v>
      </c>
      <c r="L8" s="193">
        <v>30</v>
      </c>
      <c r="M8" s="193"/>
      <c r="N8" s="193">
        <v>173.56</v>
      </c>
      <c r="O8" s="193"/>
      <c r="P8" s="193"/>
      <c r="Q8" s="193"/>
      <c r="R8" s="193"/>
      <c r="S8" s="193"/>
      <c r="T8" s="193"/>
      <c r="U8" s="190">
        <f t="shared" si="5"/>
        <v>357.12</v>
      </c>
      <c r="V8" s="190">
        <f t="shared" si="6"/>
        <v>23.81</v>
      </c>
      <c r="W8" s="190">
        <f t="shared" si="7"/>
        <v>71.42</v>
      </c>
      <c r="X8" s="190">
        <f t="shared" si="8"/>
        <v>2380.79</v>
      </c>
      <c r="Y8" s="190">
        <f t="shared" si="9"/>
        <v>3807.06</v>
      </c>
      <c r="Z8" s="190">
        <f t="shared" si="10"/>
        <v>120.73</v>
      </c>
      <c r="AA8" s="190">
        <f t="shared" si="11"/>
        <v>8.0500000000000007</v>
      </c>
      <c r="AB8" s="190">
        <f t="shared" si="12"/>
        <v>16.100000000000001</v>
      </c>
      <c r="AC8" s="190">
        <f t="shared" si="13"/>
        <v>24.15</v>
      </c>
      <c r="AD8" s="190">
        <f t="shared" si="14"/>
        <v>80.489999999999995</v>
      </c>
      <c r="AE8" s="190">
        <f t="shared" si="15"/>
        <v>24.15</v>
      </c>
      <c r="AF8" s="190">
        <f t="shared" si="16"/>
        <v>8.0500000000000007</v>
      </c>
      <c r="AG8" s="190">
        <f t="shared" si="17"/>
        <v>357.12</v>
      </c>
      <c r="AH8" s="190">
        <f t="shared" si="18"/>
        <v>23.81</v>
      </c>
      <c r="AI8" s="190">
        <f t="shared" si="19"/>
        <v>71.42</v>
      </c>
      <c r="AJ8" s="190">
        <f t="shared" si="20"/>
        <v>238.08</v>
      </c>
      <c r="AK8" s="190">
        <f t="shared" si="21"/>
        <v>23.81</v>
      </c>
      <c r="AL8" s="193"/>
      <c r="AM8" s="193"/>
      <c r="AN8" s="193"/>
      <c r="AO8" s="193"/>
      <c r="AP8" s="193"/>
      <c r="AQ8" s="193">
        <v>19.690000000000001</v>
      </c>
      <c r="AR8" s="193">
        <v>19.95</v>
      </c>
      <c r="AS8" s="193"/>
      <c r="AT8" s="193"/>
      <c r="AU8" s="193"/>
      <c r="AV8" s="193">
        <v>7.1</v>
      </c>
      <c r="AW8" s="193"/>
      <c r="AX8" s="193"/>
      <c r="AY8" s="193"/>
      <c r="AZ8" s="193"/>
      <c r="BA8" s="193"/>
      <c r="BB8" s="193"/>
      <c r="BC8" s="193"/>
      <c r="BD8" s="193"/>
      <c r="BE8" s="190">
        <f t="shared" si="22"/>
        <v>1042.7</v>
      </c>
      <c r="BF8" s="190">
        <f t="shared" si="23"/>
        <v>2764.36</v>
      </c>
      <c r="BG8" s="198" t="s">
        <v>199</v>
      </c>
      <c r="BH8" s="198" t="s">
        <v>305</v>
      </c>
      <c r="BK8" s="199" t="s">
        <v>151</v>
      </c>
    </row>
    <row r="9" spans="1:63" s="198" customFormat="1" ht="25.15" customHeight="1">
      <c r="B9" s="193">
        <v>270</v>
      </c>
      <c r="C9" s="190">
        <f t="shared" si="0"/>
        <v>40.5</v>
      </c>
      <c r="D9" s="190">
        <f t="shared" si="1"/>
        <v>2.7</v>
      </c>
      <c r="E9" s="190">
        <f t="shared" si="2"/>
        <v>5.4</v>
      </c>
      <c r="F9" s="190">
        <f t="shared" si="3"/>
        <v>8.1</v>
      </c>
      <c r="G9" s="193">
        <v>1037.1400000000001</v>
      </c>
      <c r="H9" s="193">
        <v>3.91</v>
      </c>
      <c r="I9" s="193">
        <f t="shared" si="4"/>
        <v>214.5</v>
      </c>
      <c r="J9" s="193">
        <v>145.94999999999999</v>
      </c>
      <c r="K9" s="193">
        <v>58.55</v>
      </c>
      <c r="L9" s="193">
        <v>10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147.83000000000001</v>
      </c>
      <c r="V9" s="190">
        <f t="shared" si="6"/>
        <v>9.86</v>
      </c>
      <c r="W9" s="190">
        <f t="shared" si="7"/>
        <v>29.57</v>
      </c>
      <c r="X9" s="190">
        <f t="shared" si="8"/>
        <v>985.55</v>
      </c>
      <c r="Y9" s="190">
        <f t="shared" si="9"/>
        <v>1499.51</v>
      </c>
      <c r="Z9" s="190">
        <f t="shared" si="10"/>
        <v>40.5</v>
      </c>
      <c r="AA9" s="190">
        <f t="shared" si="11"/>
        <v>2.7</v>
      </c>
      <c r="AB9" s="190">
        <f t="shared" si="12"/>
        <v>5.4</v>
      </c>
      <c r="AC9" s="190">
        <f t="shared" si="13"/>
        <v>8.1</v>
      </c>
      <c r="AD9" s="190">
        <f t="shared" si="14"/>
        <v>27</v>
      </c>
      <c r="AE9" s="190">
        <f t="shared" si="15"/>
        <v>8.1</v>
      </c>
      <c r="AF9" s="190">
        <f t="shared" si="16"/>
        <v>2.7</v>
      </c>
      <c r="AG9" s="190">
        <f t="shared" si="17"/>
        <v>147.83000000000001</v>
      </c>
      <c r="AH9" s="190">
        <f t="shared" si="18"/>
        <v>9.86</v>
      </c>
      <c r="AI9" s="190">
        <f t="shared" si="19"/>
        <v>29.57</v>
      </c>
      <c r="AJ9" s="190">
        <f t="shared" si="20"/>
        <v>98.56</v>
      </c>
      <c r="AK9" s="190">
        <f t="shared" si="21"/>
        <v>9.86</v>
      </c>
      <c r="AL9" s="193">
        <v>49</v>
      </c>
      <c r="AM9" s="193"/>
      <c r="AN9" s="193"/>
      <c r="AO9" s="193"/>
      <c r="AP9" s="193"/>
      <c r="AQ9" s="193"/>
      <c r="AR9" s="193">
        <v>7.05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2"/>
        <v>446.23</v>
      </c>
      <c r="BF9" s="190">
        <f t="shared" si="23"/>
        <v>1053.28</v>
      </c>
      <c r="BG9" s="198" t="s">
        <v>200</v>
      </c>
      <c r="BH9" s="198" t="s">
        <v>305</v>
      </c>
      <c r="BK9" s="199" t="s">
        <v>151</v>
      </c>
    </row>
    <row r="10" spans="1:63" s="198" customFormat="1" ht="25.15" customHeight="1">
      <c r="B10" s="193">
        <v>357.42</v>
      </c>
      <c r="C10" s="190">
        <f t="shared" si="0"/>
        <v>53.61</v>
      </c>
      <c r="D10" s="190">
        <f t="shared" si="1"/>
        <v>3.57</v>
      </c>
      <c r="E10" s="190">
        <f t="shared" si="2"/>
        <v>7.15</v>
      </c>
      <c r="F10" s="190">
        <f t="shared" si="3"/>
        <v>10.72</v>
      </c>
      <c r="G10" s="193">
        <v>1306.3900000000001</v>
      </c>
      <c r="H10" s="193">
        <v>19.149999999999999</v>
      </c>
      <c r="I10" s="193">
        <f t="shared" si="4"/>
        <v>298</v>
      </c>
      <c r="J10" s="193">
        <v>187.6</v>
      </c>
      <c r="K10" s="193">
        <v>82.4</v>
      </c>
      <c r="L10" s="193">
        <v>28</v>
      </c>
      <c r="M10" s="193"/>
      <c r="N10" s="193"/>
      <c r="O10" s="193"/>
      <c r="P10" s="193"/>
      <c r="Q10" s="193"/>
      <c r="R10" s="193"/>
      <c r="S10" s="193"/>
      <c r="T10" s="193"/>
      <c r="U10" s="190">
        <f t="shared" si="5"/>
        <v>189.92</v>
      </c>
      <c r="V10" s="190">
        <f t="shared" si="6"/>
        <v>12.66</v>
      </c>
      <c r="W10" s="190">
        <f t="shared" si="7"/>
        <v>37.979999999999997</v>
      </c>
      <c r="X10" s="190">
        <f t="shared" si="8"/>
        <v>1266.1199999999999</v>
      </c>
      <c r="Y10" s="190">
        <f t="shared" si="9"/>
        <v>1939.15</v>
      </c>
      <c r="Z10" s="190">
        <f t="shared" si="10"/>
        <v>53.61</v>
      </c>
      <c r="AA10" s="190">
        <f t="shared" si="11"/>
        <v>3.57</v>
      </c>
      <c r="AB10" s="190">
        <f t="shared" si="12"/>
        <v>7.15</v>
      </c>
      <c r="AC10" s="190">
        <f t="shared" si="13"/>
        <v>10.72</v>
      </c>
      <c r="AD10" s="190">
        <f t="shared" si="14"/>
        <v>35.74</v>
      </c>
      <c r="AE10" s="190">
        <f t="shared" si="15"/>
        <v>10.72</v>
      </c>
      <c r="AF10" s="190">
        <f t="shared" si="16"/>
        <v>3.57</v>
      </c>
      <c r="AG10" s="190">
        <f t="shared" si="17"/>
        <v>189.92</v>
      </c>
      <c r="AH10" s="190">
        <f t="shared" si="18"/>
        <v>12.66</v>
      </c>
      <c r="AI10" s="190">
        <f t="shared" si="19"/>
        <v>37.979999999999997</v>
      </c>
      <c r="AJ10" s="190">
        <f t="shared" si="20"/>
        <v>126.61</v>
      </c>
      <c r="AK10" s="190">
        <f t="shared" si="21"/>
        <v>12.66</v>
      </c>
      <c r="AL10" s="193"/>
      <c r="AM10" s="193"/>
      <c r="AN10" s="193"/>
      <c r="AO10" s="193"/>
      <c r="AP10" s="193"/>
      <c r="AQ10" s="193">
        <v>2.93</v>
      </c>
      <c r="AR10" s="193">
        <v>9.1</v>
      </c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2"/>
        <v>516.94000000000005</v>
      </c>
      <c r="BF10" s="190">
        <f t="shared" si="23"/>
        <v>1422.21</v>
      </c>
      <c r="BG10" s="198" t="s">
        <v>201</v>
      </c>
      <c r="BH10" s="198" t="s">
        <v>426</v>
      </c>
      <c r="BK10" s="199" t="s">
        <v>352</v>
      </c>
    </row>
    <row r="11" spans="1:63" s="198" customFormat="1" ht="25.15" customHeight="1">
      <c r="B11" s="193">
        <v>486.42</v>
      </c>
      <c r="C11" s="190">
        <f t="shared" si="0"/>
        <v>72.959999999999994</v>
      </c>
      <c r="D11" s="190">
        <f t="shared" si="1"/>
        <v>4.8600000000000003</v>
      </c>
      <c r="E11" s="190">
        <f t="shared" si="2"/>
        <v>9.73</v>
      </c>
      <c r="F11" s="190">
        <f t="shared" si="3"/>
        <v>14.59</v>
      </c>
      <c r="G11" s="193">
        <v>1629.8</v>
      </c>
      <c r="H11" s="193">
        <v>67.73</v>
      </c>
      <c r="I11" s="193">
        <f t="shared" si="4"/>
        <v>423.78</v>
      </c>
      <c r="J11" s="193">
        <v>279.39999999999998</v>
      </c>
      <c r="K11" s="193">
        <v>129.38</v>
      </c>
      <c r="L11" s="193">
        <v>15</v>
      </c>
      <c r="M11" s="193"/>
      <c r="N11" s="193"/>
      <c r="O11" s="193"/>
      <c r="P11" s="193"/>
      <c r="Q11" s="193"/>
      <c r="R11" s="193"/>
      <c r="S11" s="193"/>
      <c r="T11" s="193"/>
      <c r="U11" s="190">
        <f t="shared" si="5"/>
        <v>245.23</v>
      </c>
      <c r="V11" s="190">
        <f t="shared" si="6"/>
        <v>16.350000000000001</v>
      </c>
      <c r="W11" s="190">
        <f t="shared" si="7"/>
        <v>49.05</v>
      </c>
      <c r="X11" s="190">
        <f t="shared" si="8"/>
        <v>1634.89</v>
      </c>
      <c r="Y11" s="190">
        <f t="shared" si="9"/>
        <v>2534.08</v>
      </c>
      <c r="Z11" s="190">
        <f t="shared" si="10"/>
        <v>72.959999999999994</v>
      </c>
      <c r="AA11" s="190">
        <f t="shared" si="11"/>
        <v>4.8600000000000003</v>
      </c>
      <c r="AB11" s="190">
        <f t="shared" si="12"/>
        <v>9.73</v>
      </c>
      <c r="AC11" s="190">
        <f t="shared" si="13"/>
        <v>14.59</v>
      </c>
      <c r="AD11" s="190">
        <f t="shared" si="14"/>
        <v>48.64</v>
      </c>
      <c r="AE11" s="190">
        <f t="shared" si="15"/>
        <v>14.59</v>
      </c>
      <c r="AF11" s="190">
        <f t="shared" si="16"/>
        <v>4.8600000000000003</v>
      </c>
      <c r="AG11" s="190">
        <f t="shared" si="17"/>
        <v>245.23</v>
      </c>
      <c r="AH11" s="190">
        <f t="shared" si="18"/>
        <v>16.350000000000001</v>
      </c>
      <c r="AI11" s="190">
        <f t="shared" si="19"/>
        <v>49.05</v>
      </c>
      <c r="AJ11" s="190">
        <f t="shared" si="20"/>
        <v>163.49</v>
      </c>
      <c r="AK11" s="190">
        <f t="shared" si="21"/>
        <v>16.350000000000001</v>
      </c>
      <c r="AL11" s="193"/>
      <c r="AM11" s="193"/>
      <c r="AN11" s="193"/>
      <c r="AO11" s="193"/>
      <c r="AP11" s="193"/>
      <c r="AQ11" s="193">
        <v>8.6999999999999993</v>
      </c>
      <c r="AR11" s="193">
        <v>12.8</v>
      </c>
      <c r="AS11" s="193"/>
      <c r="AT11" s="193"/>
      <c r="AU11" s="193"/>
      <c r="AV11" s="193">
        <v>7.1</v>
      </c>
      <c r="AW11" s="193"/>
      <c r="AX11" s="193"/>
      <c r="AY11" s="193"/>
      <c r="AZ11" s="193"/>
      <c r="BA11" s="193"/>
      <c r="BB11" s="193"/>
      <c r="BC11" s="193"/>
      <c r="BD11" s="193"/>
      <c r="BE11" s="190">
        <f t="shared" si="22"/>
        <v>689.3</v>
      </c>
      <c r="BF11" s="190">
        <f t="shared" si="23"/>
        <v>1844.78</v>
      </c>
      <c r="BG11" s="198" t="s">
        <v>202</v>
      </c>
      <c r="BH11" s="198" t="s">
        <v>308</v>
      </c>
      <c r="BK11" s="199" t="s">
        <v>427</v>
      </c>
    </row>
    <row r="12" spans="1:63" s="198" customFormat="1" ht="25.15" customHeight="1">
      <c r="B12" s="193">
        <v>441.67</v>
      </c>
      <c r="C12" s="190">
        <f t="shared" si="0"/>
        <v>66.25</v>
      </c>
      <c r="D12" s="190">
        <f t="shared" si="1"/>
        <v>4.42</v>
      </c>
      <c r="E12" s="190">
        <f t="shared" si="2"/>
        <v>8.83</v>
      </c>
      <c r="F12" s="190">
        <f t="shared" si="3"/>
        <v>13.25</v>
      </c>
      <c r="G12" s="193">
        <v>1525.43</v>
      </c>
      <c r="H12" s="193">
        <v>51.78</v>
      </c>
      <c r="I12" s="193">
        <f t="shared" si="4"/>
        <v>356.06</v>
      </c>
      <c r="J12" s="193">
        <v>249.47</v>
      </c>
      <c r="K12" s="193">
        <v>91.59</v>
      </c>
      <c r="L12" s="193">
        <v>15</v>
      </c>
      <c r="M12" s="193"/>
      <c r="N12" s="193"/>
      <c r="O12" s="193"/>
      <c r="P12" s="193"/>
      <c r="Q12" s="193"/>
      <c r="R12" s="193"/>
      <c r="S12" s="193"/>
      <c r="T12" s="193"/>
      <c r="U12" s="190">
        <f t="shared" si="5"/>
        <v>223.74</v>
      </c>
      <c r="V12" s="190">
        <f t="shared" si="6"/>
        <v>14.92</v>
      </c>
      <c r="W12" s="190">
        <f t="shared" si="7"/>
        <v>44.75</v>
      </c>
      <c r="X12" s="190">
        <f t="shared" si="8"/>
        <v>1491.6</v>
      </c>
      <c r="Y12" s="190">
        <f t="shared" si="9"/>
        <v>2309.4299999999998</v>
      </c>
      <c r="Z12" s="190">
        <f t="shared" si="10"/>
        <v>66.25</v>
      </c>
      <c r="AA12" s="190">
        <f t="shared" si="11"/>
        <v>4.42</v>
      </c>
      <c r="AB12" s="190">
        <f t="shared" si="12"/>
        <v>8.83</v>
      </c>
      <c r="AC12" s="190">
        <f t="shared" si="13"/>
        <v>13.25</v>
      </c>
      <c r="AD12" s="190">
        <f t="shared" si="14"/>
        <v>44.17</v>
      </c>
      <c r="AE12" s="190">
        <f t="shared" si="15"/>
        <v>13.25</v>
      </c>
      <c r="AF12" s="190">
        <f t="shared" si="16"/>
        <v>4.42</v>
      </c>
      <c r="AG12" s="190">
        <f t="shared" si="17"/>
        <v>223.74</v>
      </c>
      <c r="AH12" s="190">
        <f t="shared" si="18"/>
        <v>14.92</v>
      </c>
      <c r="AI12" s="190">
        <f t="shared" si="19"/>
        <v>44.75</v>
      </c>
      <c r="AJ12" s="190">
        <f t="shared" si="20"/>
        <v>149.16</v>
      </c>
      <c r="AK12" s="190">
        <f t="shared" si="21"/>
        <v>14.92</v>
      </c>
      <c r="AL12" s="193">
        <v>5.92</v>
      </c>
      <c r="AM12" s="193"/>
      <c r="AN12" s="193"/>
      <c r="AO12" s="193"/>
      <c r="AP12" s="193"/>
      <c r="AQ12" s="193">
        <v>5.6</v>
      </c>
      <c r="AR12" s="193">
        <v>11.2</v>
      </c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0">
        <f t="shared" si="22"/>
        <v>624.79999999999995</v>
      </c>
      <c r="BF12" s="190">
        <f t="shared" si="23"/>
        <v>1684.63</v>
      </c>
      <c r="BG12" s="198" t="s">
        <v>203</v>
      </c>
      <c r="BH12" s="198" t="s">
        <v>307</v>
      </c>
      <c r="BK12" s="199" t="s">
        <v>427</v>
      </c>
    </row>
    <row r="13" spans="1:63" s="198" customFormat="1" ht="25.15" customHeight="1">
      <c r="B13" s="193">
        <v>477.68</v>
      </c>
      <c r="C13" s="190">
        <f t="shared" si="0"/>
        <v>71.650000000000006</v>
      </c>
      <c r="D13" s="190">
        <f t="shared" si="1"/>
        <v>4.78</v>
      </c>
      <c r="E13" s="190">
        <f t="shared" si="2"/>
        <v>9.5500000000000007</v>
      </c>
      <c r="F13" s="190">
        <f t="shared" si="3"/>
        <v>14.33</v>
      </c>
      <c r="G13" s="193">
        <v>1693.65</v>
      </c>
      <c r="H13" s="193">
        <v>61.35</v>
      </c>
      <c r="I13" s="193">
        <f t="shared" si="4"/>
        <v>383.86</v>
      </c>
      <c r="J13" s="193">
        <v>261.88</v>
      </c>
      <c r="K13" s="193">
        <v>106.98</v>
      </c>
      <c r="L13" s="193">
        <v>15</v>
      </c>
      <c r="M13" s="193"/>
      <c r="N13" s="193"/>
      <c r="O13" s="193"/>
      <c r="P13" s="193"/>
      <c r="Q13" s="193"/>
      <c r="R13" s="193"/>
      <c r="S13" s="193"/>
      <c r="T13" s="193"/>
      <c r="U13" s="190">
        <f t="shared" si="5"/>
        <v>249.18</v>
      </c>
      <c r="V13" s="190">
        <f t="shared" si="6"/>
        <v>16.61</v>
      </c>
      <c r="W13" s="190">
        <f t="shared" si="7"/>
        <v>49.84</v>
      </c>
      <c r="X13" s="190">
        <f t="shared" si="8"/>
        <v>1661.18</v>
      </c>
      <c r="Y13" s="190">
        <f t="shared" si="9"/>
        <v>2554.8000000000002</v>
      </c>
      <c r="Z13" s="190">
        <f t="shared" si="10"/>
        <v>71.650000000000006</v>
      </c>
      <c r="AA13" s="190">
        <f t="shared" si="11"/>
        <v>4.78</v>
      </c>
      <c r="AB13" s="190">
        <f t="shared" si="12"/>
        <v>9.5500000000000007</v>
      </c>
      <c r="AC13" s="190">
        <f t="shared" si="13"/>
        <v>14.33</v>
      </c>
      <c r="AD13" s="190">
        <f t="shared" si="14"/>
        <v>47.77</v>
      </c>
      <c r="AE13" s="190">
        <f t="shared" si="15"/>
        <v>14.33</v>
      </c>
      <c r="AF13" s="190">
        <f t="shared" si="16"/>
        <v>4.78</v>
      </c>
      <c r="AG13" s="190">
        <f t="shared" si="17"/>
        <v>249.18</v>
      </c>
      <c r="AH13" s="190">
        <f t="shared" si="18"/>
        <v>16.61</v>
      </c>
      <c r="AI13" s="190">
        <f t="shared" si="19"/>
        <v>49.84</v>
      </c>
      <c r="AJ13" s="190">
        <f t="shared" si="20"/>
        <v>166.12</v>
      </c>
      <c r="AK13" s="190">
        <f t="shared" si="21"/>
        <v>16.61</v>
      </c>
      <c r="AL13" s="193"/>
      <c r="AM13" s="193"/>
      <c r="AN13" s="193"/>
      <c r="AO13" s="193"/>
      <c r="AP13" s="193"/>
      <c r="AQ13" s="193">
        <v>6</v>
      </c>
      <c r="AR13" s="193">
        <v>11</v>
      </c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>
        <v>1</v>
      </c>
      <c r="BD13" s="193"/>
      <c r="BE13" s="190">
        <f t="shared" si="22"/>
        <v>683.55</v>
      </c>
      <c r="BF13" s="190">
        <f t="shared" si="23"/>
        <v>1871.25</v>
      </c>
      <c r="BG13" s="198" t="s">
        <v>204</v>
      </c>
      <c r="BH13" s="198" t="s">
        <v>309</v>
      </c>
      <c r="BK13" s="199" t="s">
        <v>427</v>
      </c>
    </row>
    <row r="14" spans="1:63" s="198" customFormat="1" ht="25.15" customHeight="1">
      <c r="B14" s="193">
        <v>270.98</v>
      </c>
      <c r="C14" s="190">
        <f t="shared" si="0"/>
        <v>40.65</v>
      </c>
      <c r="D14" s="190">
        <f t="shared" si="1"/>
        <v>2.71</v>
      </c>
      <c r="E14" s="190">
        <f t="shared" si="2"/>
        <v>5.42</v>
      </c>
      <c r="F14" s="190">
        <f t="shared" si="3"/>
        <v>8.1300000000000008</v>
      </c>
      <c r="G14" s="193">
        <v>1164.6500000000001</v>
      </c>
      <c r="H14" s="193">
        <v>3.97</v>
      </c>
      <c r="I14" s="193">
        <f t="shared" si="4"/>
        <v>213.25</v>
      </c>
      <c r="J14" s="193">
        <v>141.01</v>
      </c>
      <c r="K14" s="193">
        <v>64.239999999999995</v>
      </c>
      <c r="L14" s="193">
        <v>8</v>
      </c>
      <c r="M14" s="193"/>
      <c r="N14" s="193"/>
      <c r="O14" s="193"/>
      <c r="P14" s="193"/>
      <c r="Q14" s="193"/>
      <c r="R14" s="193"/>
      <c r="S14" s="193"/>
      <c r="T14" s="193"/>
      <c r="U14" s="190">
        <f t="shared" si="5"/>
        <v>166.63</v>
      </c>
      <c r="V14" s="190">
        <f t="shared" si="6"/>
        <v>11.11</v>
      </c>
      <c r="W14" s="190">
        <f t="shared" si="7"/>
        <v>33.33</v>
      </c>
      <c r="X14" s="190">
        <f t="shared" si="8"/>
        <v>1110.8900000000001</v>
      </c>
      <c r="Y14" s="190">
        <f t="shared" si="9"/>
        <v>1649.85</v>
      </c>
      <c r="Z14" s="190">
        <f t="shared" si="10"/>
        <v>40.65</v>
      </c>
      <c r="AA14" s="190">
        <f t="shared" si="11"/>
        <v>2.71</v>
      </c>
      <c r="AB14" s="190">
        <f t="shared" si="12"/>
        <v>5.42</v>
      </c>
      <c r="AC14" s="190">
        <f t="shared" si="13"/>
        <v>8.1300000000000008</v>
      </c>
      <c r="AD14" s="190">
        <f t="shared" si="14"/>
        <v>27.1</v>
      </c>
      <c r="AE14" s="190">
        <f t="shared" si="15"/>
        <v>8.1300000000000008</v>
      </c>
      <c r="AF14" s="190">
        <f t="shared" si="16"/>
        <v>2.71</v>
      </c>
      <c r="AG14" s="190">
        <f t="shared" si="17"/>
        <v>166.63</v>
      </c>
      <c r="AH14" s="190">
        <f t="shared" si="18"/>
        <v>11.11</v>
      </c>
      <c r="AI14" s="190">
        <f t="shared" si="19"/>
        <v>33.33</v>
      </c>
      <c r="AJ14" s="190">
        <f t="shared" si="20"/>
        <v>111.09</v>
      </c>
      <c r="AK14" s="190">
        <f t="shared" si="21"/>
        <v>11.11</v>
      </c>
      <c r="AL14" s="193"/>
      <c r="AM14" s="193"/>
      <c r="AN14" s="193"/>
      <c r="AO14" s="193"/>
      <c r="AP14" s="193"/>
      <c r="AQ14" s="193">
        <v>0.12</v>
      </c>
      <c r="AR14" s="193">
        <v>8.15</v>
      </c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0">
        <f t="shared" si="22"/>
        <v>436.39</v>
      </c>
      <c r="BF14" s="190">
        <f t="shared" si="23"/>
        <v>1213.46</v>
      </c>
      <c r="BG14" s="198" t="s">
        <v>205</v>
      </c>
      <c r="BH14" s="198" t="s">
        <v>310</v>
      </c>
      <c r="BK14" s="199" t="s">
        <v>421</v>
      </c>
    </row>
    <row r="15" spans="1:63" s="198" customFormat="1" ht="25.15" customHeight="1">
      <c r="B15" s="193">
        <v>501.81</v>
      </c>
      <c r="C15" s="190">
        <f t="shared" si="0"/>
        <v>75.27</v>
      </c>
      <c r="D15" s="190">
        <f t="shared" si="1"/>
        <v>5.0199999999999996</v>
      </c>
      <c r="E15" s="190">
        <f t="shared" si="2"/>
        <v>10.039999999999999</v>
      </c>
      <c r="F15" s="190">
        <f t="shared" si="3"/>
        <v>15.05</v>
      </c>
      <c r="G15" s="193">
        <v>1672.57</v>
      </c>
      <c r="H15" s="193">
        <v>65.930000000000007</v>
      </c>
      <c r="I15" s="193">
        <f t="shared" si="4"/>
        <v>402.5</v>
      </c>
      <c r="J15" s="193">
        <v>247.11</v>
      </c>
      <c r="K15" s="193">
        <v>140.38999999999999</v>
      </c>
      <c r="L15" s="193">
        <v>15</v>
      </c>
      <c r="M15" s="193"/>
      <c r="N15" s="193"/>
      <c r="O15" s="193"/>
      <c r="P15" s="193"/>
      <c r="Q15" s="193"/>
      <c r="R15" s="193"/>
      <c r="S15" s="193"/>
      <c r="T15" s="193"/>
      <c r="U15" s="190">
        <f t="shared" si="5"/>
        <v>245.88</v>
      </c>
      <c r="V15" s="190">
        <f t="shared" si="6"/>
        <v>16.39</v>
      </c>
      <c r="W15" s="190">
        <f t="shared" si="7"/>
        <v>49.18</v>
      </c>
      <c r="X15" s="190">
        <f t="shared" si="8"/>
        <v>1639.19</v>
      </c>
      <c r="Y15" s="190">
        <f t="shared" si="9"/>
        <v>2557.83</v>
      </c>
      <c r="Z15" s="190">
        <f t="shared" si="10"/>
        <v>75.27</v>
      </c>
      <c r="AA15" s="190">
        <f t="shared" si="11"/>
        <v>5.0199999999999996</v>
      </c>
      <c r="AB15" s="190">
        <f t="shared" si="12"/>
        <v>10.039999999999999</v>
      </c>
      <c r="AC15" s="190">
        <f t="shared" si="13"/>
        <v>15.05</v>
      </c>
      <c r="AD15" s="190">
        <f t="shared" si="14"/>
        <v>50.18</v>
      </c>
      <c r="AE15" s="190">
        <f t="shared" si="15"/>
        <v>15.05</v>
      </c>
      <c r="AF15" s="190">
        <f t="shared" si="16"/>
        <v>5.0199999999999996</v>
      </c>
      <c r="AG15" s="190">
        <f t="shared" si="17"/>
        <v>245.88</v>
      </c>
      <c r="AH15" s="190">
        <f t="shared" si="18"/>
        <v>16.39</v>
      </c>
      <c r="AI15" s="190">
        <f t="shared" si="19"/>
        <v>49.18</v>
      </c>
      <c r="AJ15" s="190">
        <f t="shared" si="20"/>
        <v>163.92</v>
      </c>
      <c r="AK15" s="190">
        <f t="shared" si="21"/>
        <v>16.39</v>
      </c>
      <c r="AL15" s="193"/>
      <c r="AM15" s="193"/>
      <c r="AN15" s="193"/>
      <c r="AO15" s="193"/>
      <c r="AP15" s="193"/>
      <c r="AQ15" s="193">
        <v>8.32</v>
      </c>
      <c r="AR15" s="193">
        <v>12.4</v>
      </c>
      <c r="AS15" s="193"/>
      <c r="AT15" s="193"/>
      <c r="AU15" s="193"/>
      <c r="AV15" s="193"/>
      <c r="AW15" s="193"/>
      <c r="AX15" s="193"/>
      <c r="AY15" s="193">
        <v>18</v>
      </c>
      <c r="AZ15" s="193"/>
      <c r="BA15" s="193"/>
      <c r="BB15" s="193"/>
      <c r="BC15" s="193"/>
      <c r="BD15" s="193"/>
      <c r="BE15" s="190">
        <f t="shared" si="22"/>
        <v>706.11</v>
      </c>
      <c r="BF15" s="190">
        <f t="shared" si="23"/>
        <v>1851.72</v>
      </c>
      <c r="BG15" s="198" t="s">
        <v>206</v>
      </c>
      <c r="BH15" s="198" t="s">
        <v>304</v>
      </c>
      <c r="BK15" s="199" t="s">
        <v>423</v>
      </c>
    </row>
    <row r="16" spans="1:63" s="198" customFormat="1" ht="25.15" customHeight="1">
      <c r="B16" s="193">
        <v>437.35</v>
      </c>
      <c r="C16" s="190">
        <f t="shared" si="0"/>
        <v>65.599999999999994</v>
      </c>
      <c r="D16" s="190">
        <f t="shared" si="1"/>
        <v>4.37</v>
      </c>
      <c r="E16" s="190">
        <f t="shared" si="2"/>
        <v>8.75</v>
      </c>
      <c r="F16" s="190">
        <f t="shared" si="3"/>
        <v>13.12</v>
      </c>
      <c r="G16" s="193">
        <v>1514.84</v>
      </c>
      <c r="H16" s="193">
        <v>49.72</v>
      </c>
      <c r="I16" s="193">
        <f t="shared" si="4"/>
        <v>352.72</v>
      </c>
      <c r="J16" s="193">
        <v>217.5</v>
      </c>
      <c r="K16" s="193">
        <v>120.22</v>
      </c>
      <c r="L16" s="193">
        <v>15</v>
      </c>
      <c r="M16" s="193"/>
      <c r="N16" s="193"/>
      <c r="O16" s="193"/>
      <c r="P16" s="193"/>
      <c r="Q16" s="193"/>
      <c r="R16" s="193"/>
      <c r="S16" s="193"/>
      <c r="T16" s="193"/>
      <c r="U16" s="190">
        <f t="shared" si="5"/>
        <v>221.99</v>
      </c>
      <c r="V16" s="190">
        <f t="shared" si="6"/>
        <v>14.8</v>
      </c>
      <c r="W16" s="190">
        <f t="shared" si="7"/>
        <v>44.4</v>
      </c>
      <c r="X16" s="190">
        <f t="shared" si="8"/>
        <v>1479.93</v>
      </c>
      <c r="Y16" s="190">
        <f t="shared" si="9"/>
        <v>2290.31</v>
      </c>
      <c r="Z16" s="190">
        <f t="shared" si="10"/>
        <v>65.599999999999994</v>
      </c>
      <c r="AA16" s="190">
        <f t="shared" si="11"/>
        <v>4.37</v>
      </c>
      <c r="AB16" s="190">
        <f t="shared" si="12"/>
        <v>8.75</v>
      </c>
      <c r="AC16" s="190">
        <f t="shared" si="13"/>
        <v>13.12</v>
      </c>
      <c r="AD16" s="190">
        <f t="shared" si="14"/>
        <v>43.74</v>
      </c>
      <c r="AE16" s="190">
        <f t="shared" si="15"/>
        <v>13.12</v>
      </c>
      <c r="AF16" s="190">
        <f t="shared" si="16"/>
        <v>4.37</v>
      </c>
      <c r="AG16" s="190">
        <f t="shared" si="17"/>
        <v>221.99</v>
      </c>
      <c r="AH16" s="190">
        <f t="shared" si="18"/>
        <v>14.8</v>
      </c>
      <c r="AI16" s="190">
        <f t="shared" si="19"/>
        <v>44.4</v>
      </c>
      <c r="AJ16" s="190">
        <f t="shared" si="20"/>
        <v>147.99</v>
      </c>
      <c r="AK16" s="190">
        <f t="shared" si="21"/>
        <v>14.8</v>
      </c>
      <c r="AL16" s="193"/>
      <c r="AM16" s="193"/>
      <c r="AN16" s="193"/>
      <c r="AO16" s="193"/>
      <c r="AP16" s="193"/>
      <c r="AQ16" s="193">
        <v>5.94</v>
      </c>
      <c r="AR16" s="193">
        <v>11.15</v>
      </c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0">
        <f t="shared" si="22"/>
        <v>614.14</v>
      </c>
      <c r="BF16" s="190">
        <f t="shared" si="23"/>
        <v>1676.17</v>
      </c>
      <c r="BG16" s="198" t="s">
        <v>207</v>
      </c>
      <c r="BH16" s="198" t="s">
        <v>304</v>
      </c>
      <c r="BK16" s="199" t="s">
        <v>423</v>
      </c>
    </row>
    <row r="17" spans="2:63" s="198" customFormat="1" ht="25.15" customHeight="1">
      <c r="B17" s="193">
        <v>1078.57</v>
      </c>
      <c r="C17" s="190">
        <f t="shared" si="0"/>
        <v>161.79</v>
      </c>
      <c r="D17" s="190">
        <f t="shared" si="1"/>
        <v>10.79</v>
      </c>
      <c r="E17" s="190">
        <f t="shared" si="2"/>
        <v>21.57</v>
      </c>
      <c r="F17" s="190">
        <f t="shared" si="3"/>
        <v>32.36</v>
      </c>
      <c r="G17" s="193">
        <v>2951.6</v>
      </c>
      <c r="H17" s="193">
        <v>128.72</v>
      </c>
      <c r="I17" s="193">
        <f t="shared" si="4"/>
        <v>900.36</v>
      </c>
      <c r="J17" s="193">
        <v>515.15</v>
      </c>
      <c r="K17" s="193">
        <v>317.70999999999998</v>
      </c>
      <c r="L17" s="193">
        <v>30</v>
      </c>
      <c r="M17" s="193"/>
      <c r="N17" s="193">
        <v>37.5</v>
      </c>
      <c r="O17" s="193"/>
      <c r="P17" s="193"/>
      <c r="Q17" s="193"/>
      <c r="R17" s="193"/>
      <c r="S17" s="193"/>
      <c r="T17" s="193"/>
      <c r="U17" s="190">
        <f t="shared" si="5"/>
        <v>420</v>
      </c>
      <c r="V17" s="190">
        <f t="shared" si="6"/>
        <v>28</v>
      </c>
      <c r="W17" s="190">
        <f t="shared" si="7"/>
        <v>84</v>
      </c>
      <c r="X17" s="190">
        <f t="shared" si="8"/>
        <v>2902.11</v>
      </c>
      <c r="Y17" s="190">
        <f t="shared" si="9"/>
        <v>4739.1899999999996</v>
      </c>
      <c r="Z17" s="190">
        <f t="shared" si="10"/>
        <v>161.79</v>
      </c>
      <c r="AA17" s="190">
        <f t="shared" si="11"/>
        <v>10.79</v>
      </c>
      <c r="AB17" s="190">
        <f t="shared" si="12"/>
        <v>21.57</v>
      </c>
      <c r="AC17" s="190">
        <f t="shared" si="13"/>
        <v>32.36</v>
      </c>
      <c r="AD17" s="190">
        <f t="shared" si="14"/>
        <v>107.86</v>
      </c>
      <c r="AE17" s="190">
        <f t="shared" si="15"/>
        <v>32.36</v>
      </c>
      <c r="AF17" s="190">
        <f t="shared" si="16"/>
        <v>10.79</v>
      </c>
      <c r="AG17" s="190">
        <f t="shared" si="17"/>
        <v>420</v>
      </c>
      <c r="AH17" s="190">
        <f t="shared" si="18"/>
        <v>28</v>
      </c>
      <c r="AI17" s="190">
        <f t="shared" si="19"/>
        <v>84</v>
      </c>
      <c r="AJ17" s="190">
        <f t="shared" si="20"/>
        <v>280</v>
      </c>
      <c r="AK17" s="190">
        <f t="shared" si="21"/>
        <v>28</v>
      </c>
      <c r="AL17" s="193"/>
      <c r="AM17" s="193"/>
      <c r="AN17" s="193">
        <v>1.23</v>
      </c>
      <c r="AO17" s="193"/>
      <c r="AP17" s="193"/>
      <c r="AQ17" s="193">
        <v>134.06</v>
      </c>
      <c r="AR17" s="193">
        <v>23.3</v>
      </c>
      <c r="AS17" s="193"/>
      <c r="AT17" s="193"/>
      <c r="AU17" s="193"/>
      <c r="AV17" s="193">
        <v>7.1</v>
      </c>
      <c r="AW17" s="193"/>
      <c r="AX17" s="193"/>
      <c r="AY17" s="193"/>
      <c r="AZ17" s="193"/>
      <c r="BA17" s="193"/>
      <c r="BB17" s="193"/>
      <c r="BC17" s="193"/>
      <c r="BD17" s="193"/>
      <c r="BE17" s="190">
        <f t="shared" si="22"/>
        <v>1383.21</v>
      </c>
      <c r="BF17" s="190">
        <f t="shared" si="23"/>
        <v>3355.98</v>
      </c>
      <c r="BG17" s="198" t="s">
        <v>209</v>
      </c>
      <c r="BH17" s="198" t="s">
        <v>311</v>
      </c>
      <c r="BK17" s="199" t="s">
        <v>428</v>
      </c>
    </row>
    <row r="18" spans="2:63" s="198" customFormat="1" ht="25.15" customHeight="1">
      <c r="B18" s="193">
        <v>790.47</v>
      </c>
      <c r="C18" s="190">
        <f t="shared" si="0"/>
        <v>118.57</v>
      </c>
      <c r="D18" s="190">
        <f t="shared" si="1"/>
        <v>7.9</v>
      </c>
      <c r="E18" s="190">
        <f t="shared" si="2"/>
        <v>15.81</v>
      </c>
      <c r="F18" s="190">
        <f t="shared" si="3"/>
        <v>23.71</v>
      </c>
      <c r="G18" s="193">
        <v>2366.77</v>
      </c>
      <c r="H18" s="193">
        <v>89.84</v>
      </c>
      <c r="I18" s="193">
        <f t="shared" si="4"/>
        <v>805.38</v>
      </c>
      <c r="J18" s="193">
        <v>387.35</v>
      </c>
      <c r="K18" s="193">
        <v>223.04</v>
      </c>
      <c r="L18" s="193">
        <v>30</v>
      </c>
      <c r="M18" s="193"/>
      <c r="N18" s="193">
        <v>164.99</v>
      </c>
      <c r="O18" s="193"/>
      <c r="P18" s="193"/>
      <c r="Q18" s="193"/>
      <c r="R18" s="193"/>
      <c r="S18" s="193"/>
      <c r="T18" s="193"/>
      <c r="U18" s="190">
        <f t="shared" si="5"/>
        <v>370.73</v>
      </c>
      <c r="V18" s="190">
        <f t="shared" si="6"/>
        <v>24.72</v>
      </c>
      <c r="W18" s="190">
        <f t="shared" si="7"/>
        <v>74.150000000000006</v>
      </c>
      <c r="X18" s="190">
        <f t="shared" si="8"/>
        <v>2471.52</v>
      </c>
      <c r="Y18" s="190">
        <f t="shared" si="9"/>
        <v>3897.58</v>
      </c>
      <c r="Z18" s="190">
        <f t="shared" si="10"/>
        <v>118.57</v>
      </c>
      <c r="AA18" s="190">
        <f t="shared" si="11"/>
        <v>7.9</v>
      </c>
      <c r="AB18" s="190">
        <f t="shared" si="12"/>
        <v>15.81</v>
      </c>
      <c r="AC18" s="190">
        <f t="shared" si="13"/>
        <v>23.71</v>
      </c>
      <c r="AD18" s="190">
        <f t="shared" si="14"/>
        <v>79.05</v>
      </c>
      <c r="AE18" s="190">
        <f t="shared" si="15"/>
        <v>23.71</v>
      </c>
      <c r="AF18" s="190">
        <f t="shared" si="16"/>
        <v>7.9</v>
      </c>
      <c r="AG18" s="190">
        <f t="shared" si="17"/>
        <v>370.73</v>
      </c>
      <c r="AH18" s="190">
        <f t="shared" si="18"/>
        <v>24.72</v>
      </c>
      <c r="AI18" s="190">
        <f t="shared" si="19"/>
        <v>74.150000000000006</v>
      </c>
      <c r="AJ18" s="190">
        <f t="shared" si="20"/>
        <v>247.15</v>
      </c>
      <c r="AK18" s="190">
        <f t="shared" si="21"/>
        <v>24.72</v>
      </c>
      <c r="AL18" s="193"/>
      <c r="AM18" s="193"/>
      <c r="AN18" s="193">
        <v>2.62</v>
      </c>
      <c r="AO18" s="193"/>
      <c r="AP18" s="193"/>
      <c r="AQ18" s="193">
        <v>18.75</v>
      </c>
      <c r="AR18" s="193">
        <v>17.95</v>
      </c>
      <c r="AS18" s="193"/>
      <c r="AT18" s="193"/>
      <c r="AU18" s="193"/>
      <c r="AV18" s="193">
        <v>7.1</v>
      </c>
      <c r="AW18" s="193"/>
      <c r="AX18" s="193"/>
      <c r="AY18" s="193"/>
      <c r="AZ18" s="193"/>
      <c r="BA18" s="193"/>
      <c r="BB18" s="193"/>
      <c r="BC18" s="193"/>
      <c r="BD18" s="193"/>
      <c r="BE18" s="190">
        <f t="shared" si="22"/>
        <v>1064.54</v>
      </c>
      <c r="BF18" s="190">
        <f t="shared" si="23"/>
        <v>2833.04</v>
      </c>
      <c r="BG18" s="198" t="s">
        <v>210</v>
      </c>
      <c r="BH18" s="198" t="s">
        <v>305</v>
      </c>
      <c r="BK18" s="199" t="s">
        <v>428</v>
      </c>
    </row>
    <row r="19" spans="2:63" s="198" customFormat="1" ht="25.15" customHeight="1">
      <c r="B19" s="193">
        <v>737.88</v>
      </c>
      <c r="C19" s="190">
        <f t="shared" si="0"/>
        <v>110.68</v>
      </c>
      <c r="D19" s="190">
        <f t="shared" si="1"/>
        <v>7.38</v>
      </c>
      <c r="E19" s="190">
        <f t="shared" si="2"/>
        <v>14.76</v>
      </c>
      <c r="F19" s="190">
        <f t="shared" si="3"/>
        <v>22.14</v>
      </c>
      <c r="G19" s="193">
        <v>2023.72</v>
      </c>
      <c r="H19" s="193">
        <v>91.64</v>
      </c>
      <c r="I19" s="193">
        <f t="shared" si="4"/>
        <v>665.79</v>
      </c>
      <c r="J19" s="193">
        <v>364.55</v>
      </c>
      <c r="K19" s="193">
        <v>286.24</v>
      </c>
      <c r="L19" s="193">
        <v>15</v>
      </c>
      <c r="M19" s="193"/>
      <c r="N19" s="193"/>
      <c r="O19" s="193"/>
      <c r="P19" s="193"/>
      <c r="Q19" s="193"/>
      <c r="R19" s="193"/>
      <c r="S19" s="193"/>
      <c r="T19" s="193"/>
      <c r="U19" s="190">
        <f t="shared" si="5"/>
        <v>306.49</v>
      </c>
      <c r="V19" s="190">
        <f t="shared" si="6"/>
        <v>20.43</v>
      </c>
      <c r="W19" s="190">
        <f t="shared" si="7"/>
        <v>61.3</v>
      </c>
      <c r="X19" s="190">
        <f t="shared" si="8"/>
        <v>2043.27</v>
      </c>
      <c r="Y19" s="190">
        <f t="shared" si="9"/>
        <v>3324.33</v>
      </c>
      <c r="Z19" s="190">
        <f t="shared" si="10"/>
        <v>110.68</v>
      </c>
      <c r="AA19" s="190">
        <f t="shared" si="11"/>
        <v>7.38</v>
      </c>
      <c r="AB19" s="190">
        <f t="shared" si="12"/>
        <v>14.76</v>
      </c>
      <c r="AC19" s="190">
        <f t="shared" si="13"/>
        <v>22.14</v>
      </c>
      <c r="AD19" s="190">
        <f t="shared" si="14"/>
        <v>73.790000000000006</v>
      </c>
      <c r="AE19" s="190">
        <f t="shared" si="15"/>
        <v>22.14</v>
      </c>
      <c r="AF19" s="190">
        <f t="shared" si="16"/>
        <v>7.38</v>
      </c>
      <c r="AG19" s="190">
        <f t="shared" si="17"/>
        <v>306.49</v>
      </c>
      <c r="AH19" s="190">
        <f t="shared" si="18"/>
        <v>20.43</v>
      </c>
      <c r="AI19" s="190">
        <f t="shared" si="19"/>
        <v>61.3</v>
      </c>
      <c r="AJ19" s="190">
        <f t="shared" si="20"/>
        <v>204.33</v>
      </c>
      <c r="AK19" s="190">
        <f t="shared" si="21"/>
        <v>20.43</v>
      </c>
      <c r="AL19" s="193">
        <v>19.440000000000001</v>
      </c>
      <c r="AM19" s="193"/>
      <c r="AN19" s="193"/>
      <c r="AO19" s="193"/>
      <c r="AP19" s="193"/>
      <c r="AQ19" s="193">
        <v>15.02</v>
      </c>
      <c r="AR19" s="193">
        <v>16</v>
      </c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0">
        <f t="shared" si="22"/>
        <v>921.71</v>
      </c>
      <c r="BF19" s="190">
        <f t="shared" si="23"/>
        <v>2402.62</v>
      </c>
      <c r="BG19" s="198" t="s">
        <v>211</v>
      </c>
      <c r="BH19" s="198" t="s">
        <v>429</v>
      </c>
      <c r="BJ19" s="196" t="s">
        <v>364</v>
      </c>
      <c r="BK19" s="199" t="s">
        <v>169</v>
      </c>
    </row>
    <row r="20" spans="2:63" s="198" customFormat="1" ht="25.15" customHeight="1">
      <c r="B20" s="193">
        <v>587.82000000000005</v>
      </c>
      <c r="C20" s="190">
        <f t="shared" si="0"/>
        <v>88.17</v>
      </c>
      <c r="D20" s="190">
        <f t="shared" si="1"/>
        <v>5.88</v>
      </c>
      <c r="E20" s="190">
        <f t="shared" si="2"/>
        <v>11.76</v>
      </c>
      <c r="F20" s="190">
        <f t="shared" si="3"/>
        <v>17.63</v>
      </c>
      <c r="G20" s="193">
        <v>1769.57</v>
      </c>
      <c r="H20" s="193">
        <v>77.38</v>
      </c>
      <c r="I20" s="193">
        <f t="shared" si="4"/>
        <v>513.9</v>
      </c>
      <c r="J20" s="193">
        <v>273.63</v>
      </c>
      <c r="K20" s="193">
        <v>225.27</v>
      </c>
      <c r="L20" s="193">
        <v>15</v>
      </c>
      <c r="M20" s="193"/>
      <c r="N20" s="193"/>
      <c r="O20" s="193"/>
      <c r="P20" s="193"/>
      <c r="Q20" s="193"/>
      <c r="R20" s="193"/>
      <c r="S20" s="193"/>
      <c r="T20" s="193"/>
      <c r="U20" s="190">
        <f t="shared" si="5"/>
        <v>265.95</v>
      </c>
      <c r="V20" s="190">
        <f t="shared" si="6"/>
        <v>17.73</v>
      </c>
      <c r="W20" s="190">
        <f t="shared" si="7"/>
        <v>53.19</v>
      </c>
      <c r="X20" s="190">
        <f t="shared" si="8"/>
        <v>1773.03</v>
      </c>
      <c r="Y20" s="190">
        <f t="shared" si="9"/>
        <v>2821.16</v>
      </c>
      <c r="Z20" s="190">
        <f t="shared" si="10"/>
        <v>88.17</v>
      </c>
      <c r="AA20" s="190">
        <f t="shared" si="11"/>
        <v>5.88</v>
      </c>
      <c r="AB20" s="190">
        <f t="shared" si="12"/>
        <v>11.76</v>
      </c>
      <c r="AC20" s="190">
        <f t="shared" si="13"/>
        <v>17.63</v>
      </c>
      <c r="AD20" s="190">
        <f t="shared" si="14"/>
        <v>58.78</v>
      </c>
      <c r="AE20" s="190">
        <f t="shared" si="15"/>
        <v>17.63</v>
      </c>
      <c r="AF20" s="190">
        <f t="shared" si="16"/>
        <v>5.88</v>
      </c>
      <c r="AG20" s="190">
        <f t="shared" si="17"/>
        <v>265.95</v>
      </c>
      <c r="AH20" s="190">
        <f t="shared" si="18"/>
        <v>17.73</v>
      </c>
      <c r="AI20" s="190">
        <f t="shared" si="19"/>
        <v>53.19</v>
      </c>
      <c r="AJ20" s="190">
        <f t="shared" si="20"/>
        <v>177.3</v>
      </c>
      <c r="AK20" s="190">
        <f t="shared" si="21"/>
        <v>17.73</v>
      </c>
      <c r="AL20" s="193"/>
      <c r="AM20" s="193"/>
      <c r="AN20" s="193"/>
      <c r="AO20" s="193"/>
      <c r="AP20" s="193"/>
      <c r="AQ20" s="193">
        <v>10.7</v>
      </c>
      <c r="AR20" s="193">
        <v>14.7</v>
      </c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0">
        <f t="shared" si="22"/>
        <v>763.03</v>
      </c>
      <c r="BF20" s="190">
        <f t="shared" si="23"/>
        <v>2058.13</v>
      </c>
      <c r="BG20" s="198" t="s">
        <v>280</v>
      </c>
      <c r="BH20" s="198" t="s">
        <v>312</v>
      </c>
      <c r="BK20" s="199" t="s">
        <v>424</v>
      </c>
    </row>
    <row r="21" spans="2:63" s="198" customFormat="1" ht="25.15" customHeight="1">
      <c r="B21" s="193">
        <v>295.92</v>
      </c>
      <c r="C21" s="190">
        <f t="shared" si="0"/>
        <v>44.39</v>
      </c>
      <c r="D21" s="190">
        <f t="shared" si="1"/>
        <v>2.96</v>
      </c>
      <c r="E21" s="190">
        <f t="shared" si="2"/>
        <v>5.92</v>
      </c>
      <c r="F21" s="190">
        <f t="shared" si="3"/>
        <v>8.8800000000000008</v>
      </c>
      <c r="G21" s="193">
        <v>1152.31</v>
      </c>
      <c r="H21" s="193">
        <v>2.44</v>
      </c>
      <c r="I21" s="193">
        <f t="shared" si="4"/>
        <v>239.5</v>
      </c>
      <c r="J21" s="193">
        <v>152.94999999999999</v>
      </c>
      <c r="K21" s="193">
        <v>71.55</v>
      </c>
      <c r="L21" s="193">
        <v>15</v>
      </c>
      <c r="M21" s="193"/>
      <c r="N21" s="193"/>
      <c r="O21" s="193"/>
      <c r="P21" s="193"/>
      <c r="Q21" s="193"/>
      <c r="R21" s="193"/>
      <c r="S21" s="193"/>
      <c r="T21" s="193"/>
      <c r="U21" s="190">
        <f t="shared" si="5"/>
        <v>164.75</v>
      </c>
      <c r="V21" s="190">
        <f t="shared" si="6"/>
        <v>10.98</v>
      </c>
      <c r="W21" s="190">
        <f t="shared" si="7"/>
        <v>32.950000000000003</v>
      </c>
      <c r="X21" s="190">
        <f t="shared" si="8"/>
        <v>1098.33</v>
      </c>
      <c r="Y21" s="190">
        <f t="shared" si="9"/>
        <v>1665.08</v>
      </c>
      <c r="Z21" s="190">
        <f t="shared" si="10"/>
        <v>44.39</v>
      </c>
      <c r="AA21" s="190">
        <f t="shared" si="11"/>
        <v>2.96</v>
      </c>
      <c r="AB21" s="190">
        <f t="shared" si="12"/>
        <v>5.92</v>
      </c>
      <c r="AC21" s="190">
        <f t="shared" si="13"/>
        <v>8.8800000000000008</v>
      </c>
      <c r="AD21" s="190">
        <f t="shared" si="14"/>
        <v>29.59</v>
      </c>
      <c r="AE21" s="190">
        <f t="shared" si="15"/>
        <v>8.8800000000000008</v>
      </c>
      <c r="AF21" s="190">
        <f t="shared" si="16"/>
        <v>2.96</v>
      </c>
      <c r="AG21" s="190">
        <f t="shared" si="17"/>
        <v>164.75</v>
      </c>
      <c r="AH21" s="190">
        <f t="shared" si="18"/>
        <v>10.98</v>
      </c>
      <c r="AI21" s="190">
        <f>IF(X21&gt;2800,2800*3%,X21*3%)</f>
        <v>32.950000000000003</v>
      </c>
      <c r="AJ21" s="190">
        <f t="shared" si="20"/>
        <v>109.83</v>
      </c>
      <c r="AK21" s="190">
        <f t="shared" si="21"/>
        <v>10.98</v>
      </c>
      <c r="AL21" s="193">
        <v>29.72</v>
      </c>
      <c r="AM21" s="193"/>
      <c r="AN21" s="193"/>
      <c r="AO21" s="193"/>
      <c r="AP21" s="193"/>
      <c r="AQ21" s="193"/>
      <c r="AR21" s="193">
        <v>8.6</v>
      </c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0">
        <f t="shared" si="22"/>
        <v>471.39</v>
      </c>
      <c r="BF21" s="190">
        <f t="shared" si="23"/>
        <v>1193.69</v>
      </c>
      <c r="BG21" s="198" t="s">
        <v>281</v>
      </c>
      <c r="BH21" s="198" t="s">
        <v>313</v>
      </c>
      <c r="BK21" s="199" t="s">
        <v>424</v>
      </c>
    </row>
    <row r="22" spans="2:63" s="198" customFormat="1" ht="25.15" customHeight="1">
      <c r="B22" s="193">
        <v>265.14</v>
      </c>
      <c r="C22" s="190">
        <f t="shared" si="0"/>
        <v>39.770000000000003</v>
      </c>
      <c r="D22" s="190">
        <f t="shared" si="1"/>
        <v>2.65</v>
      </c>
      <c r="E22" s="190">
        <f t="shared" si="2"/>
        <v>5.3</v>
      </c>
      <c r="F22" s="190">
        <f t="shared" si="3"/>
        <v>7.95</v>
      </c>
      <c r="G22" s="193">
        <v>1096.07</v>
      </c>
      <c r="H22" s="193">
        <v>2.9</v>
      </c>
      <c r="I22" s="193">
        <v>212.75</v>
      </c>
      <c r="J22" s="193">
        <v>141.01</v>
      </c>
      <c r="K22" s="193">
        <v>63.74</v>
      </c>
      <c r="L22" s="193">
        <v>8</v>
      </c>
      <c r="M22" s="193"/>
      <c r="N22" s="193"/>
      <c r="O22" s="193"/>
      <c r="P22" s="193"/>
      <c r="Q22" s="193"/>
      <c r="R22" s="193"/>
      <c r="S22" s="193"/>
      <c r="T22" s="193"/>
      <c r="U22" s="190">
        <f t="shared" si="5"/>
        <v>156.99</v>
      </c>
      <c r="V22" s="190">
        <f t="shared" si="6"/>
        <v>10.47</v>
      </c>
      <c r="W22" s="190">
        <f t="shared" si="7"/>
        <v>31.4</v>
      </c>
      <c r="X22" s="190">
        <v>1046.58</v>
      </c>
      <c r="Y22" s="190">
        <f t="shared" si="9"/>
        <v>1566.25</v>
      </c>
      <c r="Z22" s="190">
        <f t="shared" si="10"/>
        <v>39.770000000000003</v>
      </c>
      <c r="AA22" s="190">
        <f t="shared" si="11"/>
        <v>2.65</v>
      </c>
      <c r="AB22" s="190">
        <f t="shared" si="12"/>
        <v>5.3</v>
      </c>
      <c r="AC22" s="190">
        <f t="shared" si="13"/>
        <v>7.95</v>
      </c>
      <c r="AD22" s="190">
        <f t="shared" si="14"/>
        <v>26.51</v>
      </c>
      <c r="AE22" s="190">
        <f t="shared" si="15"/>
        <v>7.95</v>
      </c>
      <c r="AF22" s="190">
        <f t="shared" si="16"/>
        <v>2.65</v>
      </c>
      <c r="AG22" s="190">
        <f t="shared" si="17"/>
        <v>156.99</v>
      </c>
      <c r="AH22" s="190">
        <f t="shared" si="18"/>
        <v>10.47</v>
      </c>
      <c r="AI22" s="190">
        <f>IF(X22&gt;2800,2800*3%,X22*3%)</f>
        <v>31.4</v>
      </c>
      <c r="AJ22" s="190">
        <f t="shared" si="20"/>
        <v>104.66</v>
      </c>
      <c r="AK22" s="190">
        <f t="shared" si="21"/>
        <v>10.47</v>
      </c>
      <c r="AL22" s="193">
        <v>52</v>
      </c>
      <c r="AM22" s="193"/>
      <c r="AN22" s="193"/>
      <c r="AO22" s="193"/>
      <c r="AP22" s="193"/>
      <c r="AQ22" s="193"/>
      <c r="AR22" s="193">
        <v>7.3</v>
      </c>
      <c r="AS22" s="193"/>
      <c r="AT22" s="193"/>
      <c r="AU22" s="193"/>
      <c r="AV22" s="193"/>
      <c r="AW22" s="193"/>
      <c r="AX22" s="193">
        <v>11.83</v>
      </c>
      <c r="AY22" s="193"/>
      <c r="AZ22" s="193"/>
      <c r="BA22" s="193"/>
      <c r="BB22" s="193"/>
      <c r="BC22" s="193"/>
      <c r="BD22" s="193"/>
      <c r="BE22" s="190">
        <f t="shared" si="22"/>
        <v>477.9</v>
      </c>
      <c r="BF22" s="190">
        <f t="shared" si="23"/>
        <v>1088.3499999999999</v>
      </c>
      <c r="BG22" s="198" t="s">
        <v>439</v>
      </c>
      <c r="BH22" s="198" t="s">
        <v>440</v>
      </c>
      <c r="BK22" s="199" t="s">
        <v>423</v>
      </c>
    </row>
    <row r="23" spans="2:63" s="198" customFormat="1" ht="25.15" customHeight="1">
      <c r="B23" s="193">
        <v>275.83</v>
      </c>
      <c r="C23" s="190">
        <f t="shared" si="0"/>
        <v>41.37</v>
      </c>
      <c r="D23" s="190">
        <f t="shared" si="1"/>
        <v>2.76</v>
      </c>
      <c r="E23" s="190">
        <f t="shared" si="2"/>
        <v>5.52</v>
      </c>
      <c r="F23" s="190">
        <f t="shared" si="3"/>
        <v>8.27</v>
      </c>
      <c r="G23" s="193">
        <v>1192.3499999999999</v>
      </c>
      <c r="H23" s="193">
        <v>4.21</v>
      </c>
      <c r="I23" s="193">
        <v>223</v>
      </c>
      <c r="J23" s="193">
        <v>142.1</v>
      </c>
      <c r="K23" s="193">
        <v>70.900000000000006</v>
      </c>
      <c r="L23" s="193">
        <v>10</v>
      </c>
      <c r="M23" s="193"/>
      <c r="N23" s="193"/>
      <c r="O23" s="193"/>
      <c r="P23" s="193"/>
      <c r="Q23" s="193"/>
      <c r="R23" s="193"/>
      <c r="S23" s="193"/>
      <c r="T23" s="193"/>
      <c r="U23" s="190">
        <f t="shared" si="5"/>
        <v>171.56</v>
      </c>
      <c r="V23" s="190">
        <f t="shared" si="6"/>
        <v>11.44</v>
      </c>
      <c r="W23" s="190">
        <f t="shared" si="7"/>
        <v>34.31</v>
      </c>
      <c r="X23" s="190">
        <v>1143.73</v>
      </c>
      <c r="Y23" s="190">
        <f t="shared" si="9"/>
        <v>1694.79</v>
      </c>
      <c r="Z23" s="190">
        <f t="shared" si="10"/>
        <v>41.37</v>
      </c>
      <c r="AA23" s="190">
        <f t="shared" si="11"/>
        <v>2.76</v>
      </c>
      <c r="AB23" s="190">
        <f t="shared" si="12"/>
        <v>5.52</v>
      </c>
      <c r="AC23" s="190">
        <f t="shared" si="13"/>
        <v>8.27</v>
      </c>
      <c r="AD23" s="190">
        <f t="shared" si="14"/>
        <v>27.58</v>
      </c>
      <c r="AE23" s="190">
        <f t="shared" si="15"/>
        <v>8.27</v>
      </c>
      <c r="AF23" s="190">
        <f t="shared" si="16"/>
        <v>2.76</v>
      </c>
      <c r="AG23" s="190">
        <f t="shared" si="17"/>
        <v>171.56</v>
      </c>
      <c r="AH23" s="190">
        <f t="shared" si="18"/>
        <v>11.44</v>
      </c>
      <c r="AI23" s="190">
        <f>IF(X23&gt;2800,2800*3%,X23*3%)</f>
        <v>34.31</v>
      </c>
      <c r="AJ23" s="190">
        <f t="shared" si="20"/>
        <v>114.37</v>
      </c>
      <c r="AK23" s="190">
        <f t="shared" si="21"/>
        <v>11.44</v>
      </c>
      <c r="AL23" s="193"/>
      <c r="AM23" s="193"/>
      <c r="AN23" s="193"/>
      <c r="AO23" s="193"/>
      <c r="AP23" s="193"/>
      <c r="AQ23" s="193"/>
      <c r="AR23" s="193">
        <v>8.4</v>
      </c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0">
        <f t="shared" si="22"/>
        <v>448.05</v>
      </c>
      <c r="BF23" s="190">
        <f t="shared" si="23"/>
        <v>1246.74</v>
      </c>
      <c r="BG23" s="198" t="s">
        <v>445</v>
      </c>
      <c r="BH23" s="198" t="s">
        <v>446</v>
      </c>
      <c r="BK23" s="199" t="s">
        <v>423</v>
      </c>
    </row>
    <row r="24" spans="2:63" s="200" customFormat="1" ht="25.15" customHeight="1">
      <c r="B24" s="195">
        <f t="shared" ref="B24:H24" si="24">SUM(B4:B23)</f>
        <v>10480.83</v>
      </c>
      <c r="C24" s="195">
        <f t="shared" si="24"/>
        <v>1572.11</v>
      </c>
      <c r="D24" s="195">
        <f t="shared" si="24"/>
        <v>104.81</v>
      </c>
      <c r="E24" s="195">
        <f t="shared" si="24"/>
        <v>209.62</v>
      </c>
      <c r="F24" s="195">
        <f t="shared" si="24"/>
        <v>314.41000000000003</v>
      </c>
      <c r="G24" s="195">
        <f t="shared" si="24"/>
        <v>33620.949999999997</v>
      </c>
      <c r="H24" s="195">
        <f t="shared" si="24"/>
        <v>1079.25</v>
      </c>
      <c r="I24" s="195">
        <f t="shared" ref="I24:BF24" si="25">SUM(I4:I22)</f>
        <v>8973.27</v>
      </c>
      <c r="J24" s="195">
        <f>SUM(J4:J23)</f>
        <v>5252.41</v>
      </c>
      <c r="K24" s="195">
        <f>SUM(K4:K23)</f>
        <v>3060.96</v>
      </c>
      <c r="L24" s="195">
        <f>SUM(L4:L23)</f>
        <v>359</v>
      </c>
      <c r="M24" s="195">
        <f t="shared" si="25"/>
        <v>0</v>
      </c>
      <c r="N24" s="195">
        <f t="shared" si="25"/>
        <v>523.9</v>
      </c>
      <c r="O24" s="195">
        <f t="shared" si="25"/>
        <v>0</v>
      </c>
      <c r="P24" s="195">
        <f t="shared" si="25"/>
        <v>0</v>
      </c>
      <c r="Q24" s="195">
        <f t="shared" si="25"/>
        <v>0</v>
      </c>
      <c r="R24" s="195">
        <f t="shared" si="25"/>
        <v>0</v>
      </c>
      <c r="S24" s="195">
        <f t="shared" si="25"/>
        <v>0</v>
      </c>
      <c r="T24" s="195">
        <f t="shared" si="25"/>
        <v>0</v>
      </c>
      <c r="U24" s="195">
        <f>SUM(U4:U23)</f>
        <v>4997.04</v>
      </c>
      <c r="V24" s="195">
        <f>SUM(V4:V23)</f>
        <v>333.15</v>
      </c>
      <c r="W24" s="195">
        <f>SUM(W4:W23)</f>
        <v>999.43</v>
      </c>
      <c r="X24" s="195">
        <f t="shared" si="25"/>
        <v>32271.91</v>
      </c>
      <c r="Y24" s="195">
        <f t="shared" ref="Y24:AK24" si="26">SUM(Y4:Y23)</f>
        <v>52427.040000000001</v>
      </c>
      <c r="Z24" s="195">
        <f t="shared" si="26"/>
        <v>1572.11</v>
      </c>
      <c r="AA24" s="195">
        <f t="shared" si="26"/>
        <v>104.81</v>
      </c>
      <c r="AB24" s="195">
        <f t="shared" si="26"/>
        <v>209.62</v>
      </c>
      <c r="AC24" s="195">
        <f t="shared" si="26"/>
        <v>314.41000000000003</v>
      </c>
      <c r="AD24" s="195">
        <f t="shared" si="26"/>
        <v>1048.0999999999999</v>
      </c>
      <c r="AE24" s="195">
        <f t="shared" si="26"/>
        <v>314.41000000000003</v>
      </c>
      <c r="AF24" s="195">
        <f t="shared" si="26"/>
        <v>104.81</v>
      </c>
      <c r="AG24" s="195">
        <f t="shared" si="26"/>
        <v>4997.04</v>
      </c>
      <c r="AH24" s="195">
        <f t="shared" si="26"/>
        <v>333.15</v>
      </c>
      <c r="AI24" s="195">
        <f t="shared" si="26"/>
        <v>999.43</v>
      </c>
      <c r="AJ24" s="195">
        <f t="shared" si="26"/>
        <v>3331.35</v>
      </c>
      <c r="AK24" s="195">
        <f t="shared" si="26"/>
        <v>333.15</v>
      </c>
      <c r="AL24" s="195">
        <f t="shared" si="25"/>
        <v>156.08000000000001</v>
      </c>
      <c r="AM24" s="195">
        <f t="shared" si="25"/>
        <v>0</v>
      </c>
      <c r="AN24" s="195">
        <f t="shared" si="25"/>
        <v>4.71</v>
      </c>
      <c r="AO24" s="195">
        <f t="shared" si="25"/>
        <v>0</v>
      </c>
      <c r="AP24" s="195">
        <f t="shared" si="25"/>
        <v>0.6</v>
      </c>
      <c r="AQ24" s="195">
        <f t="shared" si="25"/>
        <v>283.04000000000002</v>
      </c>
      <c r="AR24" s="195">
        <f>SUM(AR4:AR23)</f>
        <v>257.45</v>
      </c>
      <c r="AS24" s="195">
        <f t="shared" si="25"/>
        <v>0</v>
      </c>
      <c r="AT24" s="195">
        <f t="shared" si="25"/>
        <v>0</v>
      </c>
      <c r="AU24" s="195">
        <f t="shared" si="25"/>
        <v>0</v>
      </c>
      <c r="AV24" s="195">
        <f t="shared" si="25"/>
        <v>35.5</v>
      </c>
      <c r="AW24" s="195">
        <f t="shared" si="25"/>
        <v>0</v>
      </c>
      <c r="AX24" s="195">
        <f t="shared" si="25"/>
        <v>11.83</v>
      </c>
      <c r="AY24" s="195">
        <f t="shared" si="25"/>
        <v>18</v>
      </c>
      <c r="AZ24" s="195">
        <f t="shared" si="25"/>
        <v>0</v>
      </c>
      <c r="BA24" s="195">
        <f t="shared" si="25"/>
        <v>0</v>
      </c>
      <c r="BB24" s="195">
        <f t="shared" si="25"/>
        <v>0</v>
      </c>
      <c r="BC24" s="195">
        <f t="shared" si="25"/>
        <v>1</v>
      </c>
      <c r="BD24" s="195">
        <f t="shared" si="25"/>
        <v>0</v>
      </c>
      <c r="BE24" s="195">
        <f t="shared" si="25"/>
        <v>13982.55</v>
      </c>
      <c r="BF24" s="195">
        <f t="shared" si="25"/>
        <v>36749.699999999997</v>
      </c>
      <c r="BK24" s="201"/>
    </row>
  </sheetData>
  <mergeCells count="20">
    <mergeCell ref="BG1:BG3"/>
    <mergeCell ref="BH1:BH3"/>
    <mergeCell ref="BI1:BI3"/>
    <mergeCell ref="BJ1:BJ3"/>
    <mergeCell ref="BK1:BK3"/>
    <mergeCell ref="B1:T1"/>
    <mergeCell ref="U1:X1"/>
    <mergeCell ref="Y1:Y3"/>
    <mergeCell ref="Z1:BD1"/>
    <mergeCell ref="BE1:BE3"/>
    <mergeCell ref="B2:F2"/>
    <mergeCell ref="G2:I2"/>
    <mergeCell ref="J2:T2"/>
    <mergeCell ref="U2:W2"/>
    <mergeCell ref="X2:X3"/>
    <mergeCell ref="BF1:BF3"/>
    <mergeCell ref="Z2:AF2"/>
    <mergeCell ref="AG2:AK2"/>
    <mergeCell ref="AL2:AO2"/>
    <mergeCell ref="AV2:BB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BL8"/>
  <sheetViews>
    <sheetView rightToLeft="1" topLeftCell="AU1" workbookViewId="0">
      <selection activeCell="BG7" sqref="BG7"/>
    </sheetView>
  </sheetViews>
  <sheetFormatPr defaultRowHeight="15"/>
  <cols>
    <col min="1" max="1" width="3.85546875" hidden="1" customWidth="1"/>
    <col min="2" max="11" width="9.140625" customWidth="1"/>
    <col min="12" max="15" width="6.7109375" customWidth="1"/>
    <col min="16" max="16" width="8.7109375" customWidth="1"/>
    <col min="17" max="20" width="6.7109375" customWidth="1"/>
    <col min="21" max="37" width="9.140625" customWidth="1"/>
    <col min="38" max="42" width="6.7109375" customWidth="1"/>
    <col min="43" max="44" width="7.7109375" customWidth="1"/>
    <col min="45" max="56" width="6.7109375" customWidth="1"/>
    <col min="57" max="58" width="9.140625" customWidth="1"/>
    <col min="59" max="59" width="16.42578125" customWidth="1"/>
    <col min="60" max="60" width="25.5703125" customWidth="1"/>
  </cols>
  <sheetData>
    <row r="1" spans="1:64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8.25" customHeight="1">
      <c r="A2" s="8"/>
      <c r="B2" s="354" t="s">
        <v>0</v>
      </c>
      <c r="C2" s="354"/>
      <c r="D2" s="354"/>
      <c r="E2" s="354"/>
      <c r="F2" s="354"/>
      <c r="G2" s="407" t="s">
        <v>6</v>
      </c>
      <c r="H2" s="408"/>
      <c r="I2" s="409"/>
      <c r="J2" s="355" t="s">
        <v>110</v>
      </c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234" t="s">
        <v>18</v>
      </c>
      <c r="V2" s="354"/>
      <c r="W2" s="354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13" t="s">
        <v>34</v>
      </c>
      <c r="AM2" s="414"/>
      <c r="AN2" s="414"/>
      <c r="AO2" s="411" t="s">
        <v>35</v>
      </c>
      <c r="AP2" s="411"/>
      <c r="AQ2" s="412"/>
      <c r="AR2" s="72"/>
      <c r="AS2" s="231"/>
      <c r="AT2" s="197"/>
      <c r="AU2" s="197"/>
      <c r="AV2" s="407" t="s">
        <v>39</v>
      </c>
      <c r="AW2" s="408"/>
      <c r="AX2" s="408"/>
      <c r="AY2" s="408"/>
      <c r="AZ2" s="408"/>
      <c r="BA2" s="408"/>
      <c r="BB2" s="409"/>
      <c r="BC2" s="231"/>
      <c r="BD2" s="231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4.75" customHeight="1">
      <c r="A3" s="231"/>
      <c r="B3" s="229" t="s">
        <v>1</v>
      </c>
      <c r="C3" s="233" t="s">
        <v>2</v>
      </c>
      <c r="D3" s="233" t="s">
        <v>3</v>
      </c>
      <c r="E3" s="233" t="s">
        <v>4</v>
      </c>
      <c r="F3" s="233" t="s">
        <v>5</v>
      </c>
      <c r="G3" s="233" t="s">
        <v>7</v>
      </c>
      <c r="H3" s="233" t="s">
        <v>109</v>
      </c>
      <c r="I3" s="233" t="s">
        <v>108</v>
      </c>
      <c r="J3" s="229" t="s">
        <v>8</v>
      </c>
      <c r="K3" s="229" t="s">
        <v>9</v>
      </c>
      <c r="L3" s="229" t="s">
        <v>10</v>
      </c>
      <c r="M3" s="233" t="s">
        <v>11</v>
      </c>
      <c r="N3" s="233" t="s">
        <v>12</v>
      </c>
      <c r="O3" s="233" t="s">
        <v>13</v>
      </c>
      <c r="P3" s="233" t="s">
        <v>180</v>
      </c>
      <c r="Q3" s="233" t="s">
        <v>14</v>
      </c>
      <c r="R3" s="233" t="s">
        <v>15</v>
      </c>
      <c r="S3" s="233" t="s">
        <v>16</v>
      </c>
      <c r="T3" s="233" t="s">
        <v>17</v>
      </c>
      <c r="U3" s="233" t="s">
        <v>19</v>
      </c>
      <c r="V3" s="233" t="s">
        <v>20</v>
      </c>
      <c r="W3" s="233" t="s">
        <v>21</v>
      </c>
      <c r="X3" s="400"/>
      <c r="Y3" s="353"/>
      <c r="Z3" s="233" t="s">
        <v>24</v>
      </c>
      <c r="AA3" s="233" t="s">
        <v>25</v>
      </c>
      <c r="AB3" s="233" t="s">
        <v>26</v>
      </c>
      <c r="AC3" s="233" t="s">
        <v>21</v>
      </c>
      <c r="AD3" s="233" t="s">
        <v>27</v>
      </c>
      <c r="AE3" s="233" t="s">
        <v>28</v>
      </c>
      <c r="AF3" s="233" t="s">
        <v>29</v>
      </c>
      <c r="AG3" s="233" t="s">
        <v>104</v>
      </c>
      <c r="AH3" s="233" t="s">
        <v>105</v>
      </c>
      <c r="AI3" s="233" t="s">
        <v>106</v>
      </c>
      <c r="AJ3" s="233" t="s">
        <v>107</v>
      </c>
      <c r="AK3" s="233" t="s">
        <v>3</v>
      </c>
      <c r="AL3" s="233" t="s">
        <v>31</v>
      </c>
      <c r="AM3" s="233" t="s">
        <v>116</v>
      </c>
      <c r="AN3" s="233" t="s">
        <v>32</v>
      </c>
      <c r="AO3" s="229" t="s">
        <v>33</v>
      </c>
      <c r="AP3" s="233" t="s">
        <v>36</v>
      </c>
      <c r="AQ3" s="233" t="s">
        <v>115</v>
      </c>
      <c r="AR3" s="233" t="s">
        <v>37</v>
      </c>
      <c r="AS3" s="233" t="s">
        <v>149</v>
      </c>
      <c r="AT3" s="233" t="s">
        <v>231</v>
      </c>
      <c r="AU3" s="233" t="s">
        <v>232</v>
      </c>
      <c r="AV3" s="233" t="s">
        <v>40</v>
      </c>
      <c r="AW3" s="233" t="s">
        <v>150</v>
      </c>
      <c r="AX3" s="233" t="s">
        <v>45</v>
      </c>
      <c r="AY3" s="233" t="s">
        <v>41</v>
      </c>
      <c r="AZ3" s="233" t="s">
        <v>42</v>
      </c>
      <c r="BA3" s="233" t="s">
        <v>43</v>
      </c>
      <c r="BB3" s="233" t="s">
        <v>44</v>
      </c>
      <c r="BC3" s="233" t="s">
        <v>46</v>
      </c>
      <c r="BD3" s="233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92" customFormat="1" ht="25.15" customHeight="1">
      <c r="B4" s="193">
        <v>508.74</v>
      </c>
      <c r="C4" s="190">
        <f>B4*15%</f>
        <v>76.31</v>
      </c>
      <c r="D4" s="190">
        <f>B4*1%</f>
        <v>5.09</v>
      </c>
      <c r="E4" s="190">
        <f>B4*2%</f>
        <v>10.17</v>
      </c>
      <c r="F4" s="190">
        <f>B4*3%</f>
        <v>15.26</v>
      </c>
      <c r="G4" s="193">
        <v>1688.35</v>
      </c>
      <c r="H4" s="193">
        <v>68.62</v>
      </c>
      <c r="I4" s="193">
        <f>SUM(J4:S4)</f>
        <v>407.95</v>
      </c>
      <c r="J4" s="193">
        <v>250.09</v>
      </c>
      <c r="K4" s="193">
        <v>142.86000000000001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248.43</v>
      </c>
      <c r="V4" s="190">
        <f>IF(X4&gt;2800,2800*1%,X4*1%)</f>
        <v>16.559999999999999</v>
      </c>
      <c r="W4" s="190">
        <f>IF(X4&gt;2800,2800*3%,X4*3%)</f>
        <v>49.69</v>
      </c>
      <c r="X4" s="193">
        <f>G4+H4+I4-B4</f>
        <v>1656.18</v>
      </c>
      <c r="Y4" s="190">
        <f>C4+D4+E4+F4+G4+H4+I4+U4+V4+W4</f>
        <v>2586.4299999999998</v>
      </c>
      <c r="Z4" s="190">
        <f>B4*15%</f>
        <v>76.31</v>
      </c>
      <c r="AA4" s="190">
        <f>B4*1%</f>
        <v>5.09</v>
      </c>
      <c r="AB4" s="190">
        <f>B4*2%</f>
        <v>10.17</v>
      </c>
      <c r="AC4" s="190">
        <f>B4*3%</f>
        <v>15.26</v>
      </c>
      <c r="AD4" s="190">
        <f>B4*10%</f>
        <v>50.87</v>
      </c>
      <c r="AE4" s="190">
        <f>B4*3%</f>
        <v>15.26</v>
      </c>
      <c r="AF4" s="190">
        <f>B4*1%</f>
        <v>5.09</v>
      </c>
      <c r="AG4" s="190">
        <f>IF(X4&gt;2800,2800*15%,X4*15%)</f>
        <v>248.43</v>
      </c>
      <c r="AH4" s="190">
        <f>IF(X4&gt;2800,2800*1%,X4*1%)</f>
        <v>16.559999999999999</v>
      </c>
      <c r="AI4" s="190">
        <f>IF(X4&gt;2800,2800*3%,X4*3%)</f>
        <v>49.69</v>
      </c>
      <c r="AJ4" s="190">
        <f>IF(X4&gt;2800,2800*10%,X4*10%)</f>
        <v>165.62</v>
      </c>
      <c r="AK4" s="190">
        <f>IF(X4&gt;2800,2800*1%,X4*1%)</f>
        <v>16.559999999999999</v>
      </c>
      <c r="AL4" s="193"/>
      <c r="AM4" s="193"/>
      <c r="AN4" s="193"/>
      <c r="AO4" s="193"/>
      <c r="AP4" s="193"/>
      <c r="AQ4" s="193">
        <v>8.5399999999999991</v>
      </c>
      <c r="AR4" s="193">
        <v>12.55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696</v>
      </c>
      <c r="BF4" s="190">
        <f>AVERAGE(Y4-BE4)</f>
        <v>1890.43</v>
      </c>
      <c r="BG4" s="192" t="s">
        <v>227</v>
      </c>
      <c r="BH4" s="192" t="s">
        <v>314</v>
      </c>
      <c r="BL4" s="192" t="s">
        <v>421</v>
      </c>
    </row>
    <row r="5" spans="1:64" s="192" customFormat="1" ht="25.15" customHeight="1">
      <c r="B5" s="193">
        <v>555.36</v>
      </c>
      <c r="C5" s="190">
        <f t="shared" ref="C5:C7" si="0">B5*15%</f>
        <v>83.3</v>
      </c>
      <c r="D5" s="190">
        <f t="shared" ref="D5:D7" si="1">B5*1%</f>
        <v>5.55</v>
      </c>
      <c r="E5" s="190">
        <f t="shared" ref="E5:E7" si="2">B5*2%</f>
        <v>11.11</v>
      </c>
      <c r="F5" s="190">
        <f t="shared" ref="F5:F7" si="3">B5*3%</f>
        <v>16.66</v>
      </c>
      <c r="G5" s="193">
        <v>1747.89</v>
      </c>
      <c r="H5" s="193">
        <v>70.06</v>
      </c>
      <c r="I5" s="193">
        <f t="shared" ref="I5:I7" si="4">SUM(J5:S5)</f>
        <v>443.84</v>
      </c>
      <c r="J5" s="193">
        <v>265.44</v>
      </c>
      <c r="K5" s="193">
        <v>163.4</v>
      </c>
      <c r="L5" s="193">
        <v>15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7" si="5">IF(X5&gt;2800,2800*15%,X5*15%)</f>
        <v>255.96</v>
      </c>
      <c r="V5" s="190">
        <f t="shared" ref="V5:V7" si="6">IF(X5&gt;2800,2800*1%,X5*1%)</f>
        <v>17.059999999999999</v>
      </c>
      <c r="W5" s="190">
        <f t="shared" ref="W5:W7" si="7">IF(X5&gt;2800,2800*3%,X5*3%)</f>
        <v>51.19</v>
      </c>
      <c r="X5" s="193">
        <f t="shared" ref="X5:X7" si="8">G5+H5+I5-B5</f>
        <v>1706.43</v>
      </c>
      <c r="Y5" s="190">
        <f t="shared" ref="Y5:Y7" si="9">C5+D5+E5+F5+G5+H5+I5+U5+V5+W5</f>
        <v>2702.62</v>
      </c>
      <c r="Z5" s="190">
        <f t="shared" ref="Z5:Z7" si="10">B5*15%</f>
        <v>83.3</v>
      </c>
      <c r="AA5" s="190">
        <f t="shared" ref="AA5:AA7" si="11">B5*1%</f>
        <v>5.55</v>
      </c>
      <c r="AB5" s="190">
        <f t="shared" ref="AB5:AB7" si="12">B5*2%</f>
        <v>11.11</v>
      </c>
      <c r="AC5" s="190">
        <f t="shared" ref="AC5:AC7" si="13">B5*3%</f>
        <v>16.66</v>
      </c>
      <c r="AD5" s="190">
        <f t="shared" ref="AD5:AD7" si="14">B5*10%</f>
        <v>55.54</v>
      </c>
      <c r="AE5" s="190">
        <f t="shared" ref="AE5:AE7" si="15">B5*3%</f>
        <v>16.66</v>
      </c>
      <c r="AF5" s="190">
        <f t="shared" ref="AF5:AF7" si="16">B5*1%</f>
        <v>5.55</v>
      </c>
      <c r="AG5" s="190">
        <f t="shared" ref="AG5:AG7" si="17">IF(X5&gt;2800,2800*15%,X5*15%)</f>
        <v>255.96</v>
      </c>
      <c r="AH5" s="190">
        <f t="shared" ref="AH5:AH7" si="18">IF(X5&gt;2800,2800*1%,X5*1%)</f>
        <v>17.059999999999999</v>
      </c>
      <c r="AI5" s="190">
        <f t="shared" ref="AI5:AI7" si="19">IF(X5&gt;2800,2800*3%,X5*3%)</f>
        <v>51.19</v>
      </c>
      <c r="AJ5" s="190">
        <f t="shared" ref="AJ5:AJ7" si="20">IF(X5&gt;2800,2800*10%,X5*10%)</f>
        <v>170.64</v>
      </c>
      <c r="AK5" s="190">
        <f t="shared" ref="AK5:AK7" si="21">IF(X5&gt;2800,2800*1%,X5*1%)</f>
        <v>17.059999999999999</v>
      </c>
      <c r="AL5" s="193">
        <v>9.82</v>
      </c>
      <c r="AM5" s="193"/>
      <c r="AN5" s="193"/>
      <c r="AO5" s="193"/>
      <c r="AP5" s="193"/>
      <c r="AQ5" s="193">
        <v>9.4700000000000006</v>
      </c>
      <c r="AR5" s="193">
        <v>13.05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>
        <v>1</v>
      </c>
      <c r="BD5" s="193"/>
      <c r="BE5" s="190">
        <f t="shared" ref="BE5:BE7" si="22">SUM(Z5:BD5)</f>
        <v>739.62</v>
      </c>
      <c r="BF5" s="190">
        <f t="shared" ref="BF5:BF7" si="23">AVERAGE(Y5-BE5)</f>
        <v>1963</v>
      </c>
      <c r="BG5" s="192" t="s">
        <v>228</v>
      </c>
      <c r="BH5" s="192" t="s">
        <v>315</v>
      </c>
      <c r="BJ5" s="196" t="s">
        <v>365</v>
      </c>
      <c r="BL5" s="192" t="s">
        <v>421</v>
      </c>
    </row>
    <row r="6" spans="1:64" s="192" customFormat="1" ht="25.15" customHeight="1">
      <c r="B6" s="193">
        <v>528.83000000000004</v>
      </c>
      <c r="C6" s="190">
        <f t="shared" si="0"/>
        <v>79.319999999999993</v>
      </c>
      <c r="D6" s="190">
        <f t="shared" si="1"/>
        <v>5.29</v>
      </c>
      <c r="E6" s="190">
        <f t="shared" si="2"/>
        <v>10.58</v>
      </c>
      <c r="F6" s="190">
        <f t="shared" si="3"/>
        <v>15.86</v>
      </c>
      <c r="G6" s="193">
        <v>1770.53</v>
      </c>
      <c r="H6" s="193">
        <v>88.25</v>
      </c>
      <c r="I6" s="193">
        <f t="shared" si="4"/>
        <v>1769.94</v>
      </c>
      <c r="J6" s="193">
        <v>251.54</v>
      </c>
      <c r="K6" s="193">
        <v>156.82</v>
      </c>
      <c r="L6" s="193">
        <v>28</v>
      </c>
      <c r="M6" s="193"/>
      <c r="N6" s="193">
        <v>21</v>
      </c>
      <c r="O6" s="193"/>
      <c r="P6" s="193">
        <v>1225.08</v>
      </c>
      <c r="Q6" s="193">
        <v>35</v>
      </c>
      <c r="R6" s="193"/>
      <c r="S6" s="193">
        <v>52.5</v>
      </c>
      <c r="T6" s="193"/>
      <c r="U6" s="190">
        <f t="shared" si="5"/>
        <v>420</v>
      </c>
      <c r="V6" s="190">
        <f t="shared" si="6"/>
        <v>28</v>
      </c>
      <c r="W6" s="190">
        <f t="shared" si="7"/>
        <v>84</v>
      </c>
      <c r="X6" s="193">
        <f t="shared" si="8"/>
        <v>3099.89</v>
      </c>
      <c r="Y6" s="190">
        <f t="shared" si="9"/>
        <v>4271.7700000000004</v>
      </c>
      <c r="Z6" s="190">
        <f t="shared" si="10"/>
        <v>79.319999999999993</v>
      </c>
      <c r="AA6" s="190">
        <f t="shared" si="11"/>
        <v>5.29</v>
      </c>
      <c r="AB6" s="190">
        <f t="shared" si="12"/>
        <v>10.58</v>
      </c>
      <c r="AC6" s="190">
        <f t="shared" si="13"/>
        <v>15.86</v>
      </c>
      <c r="AD6" s="190">
        <f t="shared" si="14"/>
        <v>52.88</v>
      </c>
      <c r="AE6" s="190">
        <f t="shared" si="15"/>
        <v>15.86</v>
      </c>
      <c r="AF6" s="190">
        <f t="shared" si="16"/>
        <v>5.29</v>
      </c>
      <c r="AG6" s="190">
        <f t="shared" si="17"/>
        <v>420</v>
      </c>
      <c r="AH6" s="190">
        <f t="shared" si="18"/>
        <v>28</v>
      </c>
      <c r="AI6" s="190">
        <f t="shared" si="19"/>
        <v>84</v>
      </c>
      <c r="AJ6" s="190">
        <f t="shared" si="20"/>
        <v>280</v>
      </c>
      <c r="AK6" s="190">
        <f t="shared" si="21"/>
        <v>28</v>
      </c>
      <c r="AL6" s="193"/>
      <c r="AM6" s="193"/>
      <c r="AN6" s="193"/>
      <c r="AO6" s="193"/>
      <c r="AP6" s="193"/>
      <c r="AQ6" s="193">
        <v>36</v>
      </c>
      <c r="AR6" s="193">
        <v>20.75</v>
      </c>
      <c r="AS6" s="193"/>
      <c r="AT6" s="193"/>
      <c r="AU6" s="193"/>
      <c r="AV6" s="193"/>
      <c r="AW6" s="193"/>
      <c r="AX6" s="193">
        <v>24.5</v>
      </c>
      <c r="AY6" s="193"/>
      <c r="AZ6" s="193"/>
      <c r="BA6" s="193"/>
      <c r="BB6" s="193"/>
      <c r="BC6" s="193"/>
      <c r="BD6" s="193"/>
      <c r="BE6" s="190">
        <f t="shared" si="22"/>
        <v>1106.33</v>
      </c>
      <c r="BF6" s="190">
        <f t="shared" si="23"/>
        <v>3165.44</v>
      </c>
      <c r="BG6" s="192" t="s">
        <v>229</v>
      </c>
      <c r="BH6" s="192" t="s">
        <v>316</v>
      </c>
      <c r="BL6" s="192" t="s">
        <v>422</v>
      </c>
    </row>
    <row r="7" spans="1:64" s="192" customFormat="1" ht="25.15" customHeight="1">
      <c r="B7" s="193">
        <v>357.43</v>
      </c>
      <c r="C7" s="190">
        <f t="shared" si="0"/>
        <v>53.61</v>
      </c>
      <c r="D7" s="190">
        <f t="shared" si="1"/>
        <v>3.57</v>
      </c>
      <c r="E7" s="190">
        <f t="shared" si="2"/>
        <v>7.15</v>
      </c>
      <c r="F7" s="190">
        <f t="shared" si="3"/>
        <v>10.72</v>
      </c>
      <c r="G7" s="193">
        <v>1275.3</v>
      </c>
      <c r="H7" s="193">
        <v>20.39</v>
      </c>
      <c r="I7" s="193">
        <f t="shared" si="4"/>
        <v>300</v>
      </c>
      <c r="J7" s="193">
        <v>187.6</v>
      </c>
      <c r="K7" s="193">
        <v>84.4</v>
      </c>
      <c r="L7" s="193">
        <v>28</v>
      </c>
      <c r="M7" s="193"/>
      <c r="N7" s="193"/>
      <c r="O7" s="193"/>
      <c r="P7" s="193"/>
      <c r="Q7" s="193"/>
      <c r="R7" s="193"/>
      <c r="S7" s="193"/>
      <c r="T7" s="193"/>
      <c r="U7" s="190">
        <f t="shared" si="5"/>
        <v>185.74</v>
      </c>
      <c r="V7" s="190">
        <f t="shared" si="6"/>
        <v>12.38</v>
      </c>
      <c r="W7" s="190">
        <f t="shared" si="7"/>
        <v>37.15</v>
      </c>
      <c r="X7" s="193">
        <f t="shared" si="8"/>
        <v>1238.26</v>
      </c>
      <c r="Y7" s="190">
        <f t="shared" si="9"/>
        <v>1906.01</v>
      </c>
      <c r="Z7" s="190">
        <f t="shared" si="10"/>
        <v>53.61</v>
      </c>
      <c r="AA7" s="190">
        <f t="shared" si="11"/>
        <v>3.57</v>
      </c>
      <c r="AB7" s="190">
        <f t="shared" si="12"/>
        <v>7.15</v>
      </c>
      <c r="AC7" s="190">
        <f t="shared" si="13"/>
        <v>10.72</v>
      </c>
      <c r="AD7" s="190">
        <f t="shared" si="14"/>
        <v>35.74</v>
      </c>
      <c r="AE7" s="190">
        <f t="shared" si="15"/>
        <v>10.72</v>
      </c>
      <c r="AF7" s="190">
        <f t="shared" si="16"/>
        <v>3.57</v>
      </c>
      <c r="AG7" s="190">
        <f t="shared" si="17"/>
        <v>185.74</v>
      </c>
      <c r="AH7" s="190">
        <f t="shared" si="18"/>
        <v>12.38</v>
      </c>
      <c r="AI7" s="190">
        <f t="shared" si="19"/>
        <v>37.15</v>
      </c>
      <c r="AJ7" s="190">
        <f t="shared" si="20"/>
        <v>123.83</v>
      </c>
      <c r="AK7" s="190">
        <f t="shared" si="21"/>
        <v>12.38</v>
      </c>
      <c r="AL7" s="193"/>
      <c r="AM7" s="193"/>
      <c r="AN7" s="193"/>
      <c r="AO7" s="193"/>
      <c r="AP7" s="193"/>
      <c r="AQ7" s="193">
        <v>3.66</v>
      </c>
      <c r="AR7" s="193">
        <v>9.4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509.62</v>
      </c>
      <c r="BF7" s="190">
        <f t="shared" si="23"/>
        <v>1396.39</v>
      </c>
      <c r="BG7" s="192" t="s">
        <v>230</v>
      </c>
      <c r="BH7" s="192" t="s">
        <v>444</v>
      </c>
      <c r="BJ7" s="196" t="s">
        <v>366</v>
      </c>
      <c r="BL7" s="192" t="s">
        <v>422</v>
      </c>
    </row>
    <row r="8" spans="1:64" s="194" customFormat="1" ht="25.15" customHeight="1">
      <c r="B8" s="195">
        <f>SUM(B4:B7)</f>
        <v>1950.36</v>
      </c>
      <c r="C8" s="195">
        <f t="shared" ref="C8:BF8" si="24">SUM(C4:C7)</f>
        <v>292.54000000000002</v>
      </c>
      <c r="D8" s="195">
        <f t="shared" si="24"/>
        <v>19.5</v>
      </c>
      <c r="E8" s="195">
        <f t="shared" si="24"/>
        <v>39.01</v>
      </c>
      <c r="F8" s="195">
        <f t="shared" si="24"/>
        <v>58.5</v>
      </c>
      <c r="G8" s="195">
        <f t="shared" si="24"/>
        <v>6482.07</v>
      </c>
      <c r="H8" s="195">
        <f t="shared" si="24"/>
        <v>247.32</v>
      </c>
      <c r="I8" s="195">
        <f t="shared" si="24"/>
        <v>2921.73</v>
      </c>
      <c r="J8" s="195">
        <f t="shared" si="24"/>
        <v>954.67</v>
      </c>
      <c r="K8" s="195">
        <f t="shared" si="24"/>
        <v>547.48</v>
      </c>
      <c r="L8" s="195">
        <f t="shared" si="24"/>
        <v>86</v>
      </c>
      <c r="M8" s="195">
        <f t="shared" si="24"/>
        <v>0</v>
      </c>
      <c r="N8" s="195">
        <f t="shared" si="24"/>
        <v>21</v>
      </c>
      <c r="O8" s="195">
        <f t="shared" si="24"/>
        <v>0</v>
      </c>
      <c r="P8" s="195">
        <f t="shared" si="24"/>
        <v>1225.08</v>
      </c>
      <c r="Q8" s="195">
        <f t="shared" si="24"/>
        <v>35</v>
      </c>
      <c r="R8" s="195">
        <f t="shared" si="24"/>
        <v>0</v>
      </c>
      <c r="S8" s="195">
        <f t="shared" si="24"/>
        <v>52.5</v>
      </c>
      <c r="T8" s="195">
        <f t="shared" si="24"/>
        <v>0</v>
      </c>
      <c r="U8" s="195">
        <f t="shared" si="24"/>
        <v>1110.1300000000001</v>
      </c>
      <c r="V8" s="195">
        <f t="shared" si="24"/>
        <v>74</v>
      </c>
      <c r="W8" s="195">
        <f t="shared" si="24"/>
        <v>222.03</v>
      </c>
      <c r="X8" s="195">
        <f t="shared" si="24"/>
        <v>7700.76</v>
      </c>
      <c r="Y8" s="195">
        <f t="shared" si="24"/>
        <v>11466.83</v>
      </c>
      <c r="Z8" s="195">
        <f t="shared" si="24"/>
        <v>292.54000000000002</v>
      </c>
      <c r="AA8" s="195">
        <f t="shared" si="24"/>
        <v>19.5</v>
      </c>
      <c r="AB8" s="195">
        <f t="shared" si="24"/>
        <v>39.01</v>
      </c>
      <c r="AC8" s="195">
        <f t="shared" si="24"/>
        <v>58.5</v>
      </c>
      <c r="AD8" s="195">
        <f t="shared" si="24"/>
        <v>195.03</v>
      </c>
      <c r="AE8" s="195">
        <f t="shared" si="24"/>
        <v>58.5</v>
      </c>
      <c r="AF8" s="195">
        <f t="shared" si="24"/>
        <v>19.5</v>
      </c>
      <c r="AG8" s="195">
        <f t="shared" si="24"/>
        <v>1110.1300000000001</v>
      </c>
      <c r="AH8" s="195">
        <f t="shared" si="24"/>
        <v>74</v>
      </c>
      <c r="AI8" s="195">
        <f t="shared" si="24"/>
        <v>222.03</v>
      </c>
      <c r="AJ8" s="195">
        <f t="shared" si="24"/>
        <v>740.09</v>
      </c>
      <c r="AK8" s="195">
        <f t="shared" si="24"/>
        <v>74</v>
      </c>
      <c r="AL8" s="195">
        <f t="shared" si="24"/>
        <v>9.82</v>
      </c>
      <c r="AM8" s="195">
        <f t="shared" si="24"/>
        <v>0</v>
      </c>
      <c r="AN8" s="195">
        <f t="shared" si="24"/>
        <v>0</v>
      </c>
      <c r="AO8" s="195">
        <f t="shared" si="24"/>
        <v>0</v>
      </c>
      <c r="AP8" s="195">
        <f t="shared" si="24"/>
        <v>0</v>
      </c>
      <c r="AQ8" s="195">
        <f t="shared" si="24"/>
        <v>57.67</v>
      </c>
      <c r="AR8" s="195">
        <f t="shared" si="24"/>
        <v>55.75</v>
      </c>
      <c r="AS8" s="195">
        <f t="shared" si="24"/>
        <v>0</v>
      </c>
      <c r="AT8" s="195">
        <f t="shared" si="24"/>
        <v>0</v>
      </c>
      <c r="AU8" s="195">
        <f t="shared" si="24"/>
        <v>0</v>
      </c>
      <c r="AV8" s="195">
        <f t="shared" si="24"/>
        <v>0</v>
      </c>
      <c r="AW8" s="195">
        <f t="shared" si="24"/>
        <v>0</v>
      </c>
      <c r="AX8" s="195">
        <f t="shared" si="24"/>
        <v>24.5</v>
      </c>
      <c r="AY8" s="195">
        <f t="shared" si="24"/>
        <v>0</v>
      </c>
      <c r="AZ8" s="195">
        <f t="shared" si="24"/>
        <v>0</v>
      </c>
      <c r="BA8" s="195">
        <f t="shared" si="24"/>
        <v>0</v>
      </c>
      <c r="BB8" s="195">
        <f t="shared" si="24"/>
        <v>0</v>
      </c>
      <c r="BC8" s="195">
        <f t="shared" si="24"/>
        <v>1</v>
      </c>
      <c r="BD8" s="195">
        <f t="shared" si="24"/>
        <v>0</v>
      </c>
      <c r="BE8" s="195">
        <f t="shared" si="24"/>
        <v>3051.57</v>
      </c>
      <c r="BF8" s="195">
        <f t="shared" si="24"/>
        <v>8415.26</v>
      </c>
    </row>
  </sheetData>
  <mergeCells count="22">
    <mergeCell ref="BJ1:BJ3"/>
    <mergeCell ref="X2:X3"/>
    <mergeCell ref="Z2:AF2"/>
    <mergeCell ref="AG2:AK2"/>
    <mergeCell ref="AL2:AN2"/>
    <mergeCell ref="AO2:AQ2"/>
    <mergeCell ref="BK1:BK3"/>
    <mergeCell ref="BL1:BL3"/>
    <mergeCell ref="B1:T1"/>
    <mergeCell ref="U1:X1"/>
    <mergeCell ref="Y1:Y3"/>
    <mergeCell ref="Z1:BD1"/>
    <mergeCell ref="BE1:BE3"/>
    <mergeCell ref="BF1:BF3"/>
    <mergeCell ref="B2:F2"/>
    <mergeCell ref="G2:I2"/>
    <mergeCell ref="J2:T2"/>
    <mergeCell ref="V2:W2"/>
    <mergeCell ref="AV2:BB2"/>
    <mergeCell ref="BG1:BG3"/>
    <mergeCell ref="BH1:BH3"/>
    <mergeCell ref="BI1:BI3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BJ55"/>
  <sheetViews>
    <sheetView rightToLeft="1" topLeftCell="AT1" workbookViewId="0">
      <selection sqref="A1:XFD3"/>
    </sheetView>
  </sheetViews>
  <sheetFormatPr defaultRowHeight="15"/>
  <cols>
    <col min="1" max="1" width="10.140625" customWidth="1"/>
    <col min="2" max="10" width="9.140625" customWidth="1"/>
    <col min="11" max="19" width="6.7109375" customWidth="1"/>
    <col min="20" max="22" width="9.140625" customWidth="1"/>
    <col min="23" max="23" width="10.140625" customWidth="1"/>
    <col min="24" max="36" width="9.140625" customWidth="1"/>
    <col min="37" max="37" width="7.7109375" customWidth="1"/>
    <col min="38" max="41" width="6.7109375" customWidth="1"/>
    <col min="42" max="43" width="7.7109375" customWidth="1"/>
    <col min="44" max="48" width="6.7109375" customWidth="1"/>
    <col min="49" max="49" width="7.7109375" customWidth="1"/>
    <col min="50" max="55" width="6.7109375" customWidth="1"/>
    <col min="56" max="57" width="10.140625" customWidth="1"/>
    <col min="58" max="58" width="21.42578125" customWidth="1"/>
    <col min="59" max="59" width="26.42578125" customWidth="1"/>
    <col min="60" max="60" width="8" customWidth="1"/>
  </cols>
  <sheetData>
    <row r="1" spans="1:62" s="103" customFormat="1" ht="21" customHeight="1">
      <c r="A1" s="354" t="s">
        <v>114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3" t="s">
        <v>113</v>
      </c>
      <c r="Y1" s="357" t="s">
        <v>111</v>
      </c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3" t="s">
        <v>117</v>
      </c>
      <c r="BE1" s="357" t="s">
        <v>48</v>
      </c>
      <c r="BF1" s="422" t="s">
        <v>118</v>
      </c>
      <c r="BG1" s="398" t="s">
        <v>293</v>
      </c>
      <c r="BH1" s="353" t="s">
        <v>119</v>
      </c>
      <c r="BI1" s="422" t="s">
        <v>120</v>
      </c>
      <c r="BJ1" s="422" t="s">
        <v>420</v>
      </c>
    </row>
    <row r="2" spans="1:62" s="103" customFormat="1" ht="38.25" customHeight="1">
      <c r="A2" s="354" t="s">
        <v>0</v>
      </c>
      <c r="B2" s="354"/>
      <c r="C2" s="354"/>
      <c r="D2" s="354"/>
      <c r="E2" s="354"/>
      <c r="F2" s="429" t="s">
        <v>287</v>
      </c>
      <c r="G2" s="430"/>
      <c r="H2" s="433"/>
      <c r="I2" s="429" t="s">
        <v>110</v>
      </c>
      <c r="J2" s="430"/>
      <c r="K2" s="430"/>
      <c r="L2" s="98"/>
      <c r="M2" s="98"/>
      <c r="N2" s="98"/>
      <c r="O2" s="98"/>
      <c r="P2" s="98"/>
      <c r="Q2" s="98"/>
      <c r="R2" s="98"/>
      <c r="S2" s="99"/>
      <c r="T2" s="230" t="s">
        <v>18</v>
      </c>
      <c r="U2" s="238"/>
      <c r="V2" s="239"/>
      <c r="W2" s="230"/>
      <c r="X2" s="353"/>
      <c r="Y2" s="354" t="s">
        <v>23</v>
      </c>
      <c r="Z2" s="354"/>
      <c r="AA2" s="354"/>
      <c r="AB2" s="354"/>
      <c r="AC2" s="354"/>
      <c r="AD2" s="354"/>
      <c r="AE2" s="354"/>
      <c r="AF2" s="354" t="s">
        <v>30</v>
      </c>
      <c r="AG2" s="354"/>
      <c r="AH2" s="354"/>
      <c r="AI2" s="354"/>
      <c r="AJ2" s="354"/>
      <c r="AK2" s="431" t="s">
        <v>286</v>
      </c>
      <c r="AL2" s="432"/>
      <c r="AM2" s="432"/>
      <c r="AN2" s="101"/>
      <c r="AO2" s="88" t="s">
        <v>35</v>
      </c>
      <c r="AP2" s="232"/>
      <c r="AQ2" s="72"/>
      <c r="AR2" s="231"/>
      <c r="AS2" s="231"/>
      <c r="AT2" s="231"/>
      <c r="AU2" s="354" t="s">
        <v>39</v>
      </c>
      <c r="AV2" s="354"/>
      <c r="AW2" s="354"/>
      <c r="AX2" s="354"/>
      <c r="AY2" s="354"/>
      <c r="AZ2" s="354"/>
      <c r="BA2" s="354"/>
      <c r="BB2" s="231"/>
      <c r="BC2" s="422" t="s">
        <v>47</v>
      </c>
      <c r="BD2" s="353"/>
      <c r="BE2" s="357"/>
      <c r="BF2" s="424"/>
      <c r="BG2" s="399"/>
      <c r="BH2" s="353"/>
      <c r="BI2" s="424"/>
      <c r="BJ2" s="424"/>
    </row>
    <row r="3" spans="1:62" s="103" customFormat="1" ht="66" customHeight="1">
      <c r="A3" s="229" t="s">
        <v>1</v>
      </c>
      <c r="B3" s="233" t="s">
        <v>2</v>
      </c>
      <c r="C3" s="233" t="s">
        <v>3</v>
      </c>
      <c r="D3" s="233" t="s">
        <v>4</v>
      </c>
      <c r="E3" s="233" t="s">
        <v>5</v>
      </c>
      <c r="F3" s="233" t="s">
        <v>7</v>
      </c>
      <c r="G3" s="233" t="s">
        <v>109</v>
      </c>
      <c r="H3" s="229" t="s">
        <v>108</v>
      </c>
      <c r="I3" s="229" t="s">
        <v>8</v>
      </c>
      <c r="J3" s="229" t="s">
        <v>9</v>
      </c>
      <c r="K3" s="229" t="s">
        <v>10</v>
      </c>
      <c r="L3" s="233" t="s">
        <v>11</v>
      </c>
      <c r="M3" s="233" t="s">
        <v>12</v>
      </c>
      <c r="N3" s="233" t="s">
        <v>13</v>
      </c>
      <c r="O3" s="233" t="s">
        <v>180</v>
      </c>
      <c r="P3" s="233" t="s">
        <v>14</v>
      </c>
      <c r="Q3" s="233" t="s">
        <v>15</v>
      </c>
      <c r="R3" s="233" t="s">
        <v>16</v>
      </c>
      <c r="S3" s="233" t="s">
        <v>17</v>
      </c>
      <c r="T3" s="233" t="s">
        <v>19</v>
      </c>
      <c r="U3" s="233" t="s">
        <v>20</v>
      </c>
      <c r="V3" s="233" t="s">
        <v>21</v>
      </c>
      <c r="W3" s="233" t="s">
        <v>22</v>
      </c>
      <c r="X3" s="353"/>
      <c r="Y3" s="233" t="s">
        <v>24</v>
      </c>
      <c r="Z3" s="233" t="s">
        <v>25</v>
      </c>
      <c r="AA3" s="233" t="s">
        <v>26</v>
      </c>
      <c r="AB3" s="233" t="s">
        <v>21</v>
      </c>
      <c r="AC3" s="233" t="s">
        <v>27</v>
      </c>
      <c r="AD3" s="233" t="s">
        <v>28</v>
      </c>
      <c r="AE3" s="233" t="s">
        <v>29</v>
      </c>
      <c r="AF3" s="233" t="s">
        <v>104</v>
      </c>
      <c r="AG3" s="233" t="s">
        <v>105</v>
      </c>
      <c r="AH3" s="233" t="s">
        <v>106</v>
      </c>
      <c r="AI3" s="233" t="s">
        <v>107</v>
      </c>
      <c r="AJ3" s="233" t="s">
        <v>3</v>
      </c>
      <c r="AK3" s="233" t="s">
        <v>31</v>
      </c>
      <c r="AL3" s="233" t="s">
        <v>116</v>
      </c>
      <c r="AM3" s="233" t="s">
        <v>32</v>
      </c>
      <c r="AN3" s="229" t="s">
        <v>33</v>
      </c>
      <c r="AO3" s="233" t="s">
        <v>36</v>
      </c>
      <c r="AP3" s="233" t="s">
        <v>115</v>
      </c>
      <c r="AQ3" s="233" t="s">
        <v>37</v>
      </c>
      <c r="AR3" s="233" t="s">
        <v>149</v>
      </c>
      <c r="AS3" s="233" t="s">
        <v>231</v>
      </c>
      <c r="AT3" s="233" t="s">
        <v>232</v>
      </c>
      <c r="AU3" s="233" t="s">
        <v>40</v>
      </c>
      <c r="AV3" s="233" t="s">
        <v>150</v>
      </c>
      <c r="AW3" s="233" t="s">
        <v>45</v>
      </c>
      <c r="AX3" s="233" t="s">
        <v>233</v>
      </c>
      <c r="AY3" s="233" t="s">
        <v>42</v>
      </c>
      <c r="AZ3" s="233" t="s">
        <v>43</v>
      </c>
      <c r="BA3" s="233" t="s">
        <v>44</v>
      </c>
      <c r="BB3" s="233" t="s">
        <v>46</v>
      </c>
      <c r="BC3" s="423"/>
      <c r="BD3" s="353"/>
      <c r="BE3" s="357"/>
      <c r="BF3" s="423"/>
      <c r="BG3" s="400"/>
      <c r="BH3" s="353"/>
      <c r="BI3" s="423"/>
      <c r="BJ3" s="423"/>
    </row>
    <row r="4" spans="1:62" s="192" customFormat="1" ht="25.15" customHeight="1">
      <c r="A4" s="202">
        <v>918.22</v>
      </c>
      <c r="B4" s="203">
        <f>A4*15%</f>
        <v>137.72999999999999</v>
      </c>
      <c r="C4" s="203">
        <f>A4*1%</f>
        <v>9.18</v>
      </c>
      <c r="D4" s="203">
        <f>A4*2%</f>
        <v>18.36</v>
      </c>
      <c r="E4" s="203">
        <f>A4*3%</f>
        <v>27.55</v>
      </c>
      <c r="F4" s="202">
        <v>2500.33</v>
      </c>
      <c r="G4" s="202">
        <v>108.42</v>
      </c>
      <c r="H4" s="202">
        <f>SUM(I4:Q4)</f>
        <v>859.54</v>
      </c>
      <c r="I4" s="202">
        <v>450.25</v>
      </c>
      <c r="J4" s="202">
        <v>341.79</v>
      </c>
      <c r="K4" s="202">
        <v>30</v>
      </c>
      <c r="L4" s="202"/>
      <c r="M4" s="202">
        <v>37.5</v>
      </c>
      <c r="N4" s="202"/>
      <c r="O4" s="202"/>
      <c r="P4" s="202"/>
      <c r="Q4" s="202"/>
      <c r="R4" s="202"/>
      <c r="S4" s="202"/>
      <c r="T4" s="203">
        <f>IF(W4&gt;2800,2800*15%,W4*15%)</f>
        <v>382.51</v>
      </c>
      <c r="U4" s="203">
        <f>IF(W4&gt;2800,2800*1%,W4*1%)</f>
        <v>25.5</v>
      </c>
      <c r="V4" s="203">
        <f>IF(W4&gt;2800,2800*3%,W4*3%)</f>
        <v>76.5</v>
      </c>
      <c r="W4" s="202">
        <f t="shared" ref="W4:W54" si="0">F4+G4+H4-A4</f>
        <v>2550.0700000000002</v>
      </c>
      <c r="X4" s="203">
        <f t="shared" ref="X4:X54" si="1">B4+C4+D4+E4+F4+G4+H4+T4+U4+V4</f>
        <v>4145.62</v>
      </c>
      <c r="Y4" s="203">
        <f t="shared" ref="Y4:Y54" si="2">A4*15%</f>
        <v>137.72999999999999</v>
      </c>
      <c r="Z4" s="203">
        <f>A4*1%</f>
        <v>9.18</v>
      </c>
      <c r="AA4" s="203">
        <f>A4*2%</f>
        <v>18.36</v>
      </c>
      <c r="AB4" s="203">
        <f>A4*3%</f>
        <v>27.55</v>
      </c>
      <c r="AC4" s="203">
        <f>A4*10%</f>
        <v>91.82</v>
      </c>
      <c r="AD4" s="203">
        <f>A4*3%</f>
        <v>27.55</v>
      </c>
      <c r="AE4" s="203">
        <f>A4*1%</f>
        <v>9.18</v>
      </c>
      <c r="AF4" s="203">
        <f>IF(W4&gt;2800,2800*15%,W4*15%)</f>
        <v>382.51</v>
      </c>
      <c r="AG4" s="203">
        <f>IF(W4&gt;2800,2800*1%,W4*1%)</f>
        <v>25.5</v>
      </c>
      <c r="AH4" s="203">
        <f>IF(W4&gt;2800,2800*3%,W4*3%)</f>
        <v>76.5</v>
      </c>
      <c r="AI4" s="203">
        <f>IF(W4&gt;2800,2800*10%,W4*10%)</f>
        <v>255.01</v>
      </c>
      <c r="AJ4" s="203">
        <f>IF(W4&gt;2800,2800*1%,W4*1%)</f>
        <v>25.5</v>
      </c>
      <c r="AK4" s="202"/>
      <c r="AL4" s="202"/>
      <c r="AM4" s="202"/>
      <c r="AN4" s="202"/>
      <c r="AO4" s="202"/>
      <c r="AP4" s="202">
        <v>21.98</v>
      </c>
      <c r="AQ4" s="202">
        <v>21.35</v>
      </c>
      <c r="AR4" s="202"/>
      <c r="AS4" s="202"/>
      <c r="AT4" s="202"/>
      <c r="AU4" s="202">
        <v>7.1</v>
      </c>
      <c r="AV4" s="202"/>
      <c r="AW4" s="202">
        <v>42.18</v>
      </c>
      <c r="AX4" s="202"/>
      <c r="AY4" s="202"/>
      <c r="AZ4" s="202">
        <v>10</v>
      </c>
      <c r="BA4" s="202"/>
      <c r="BB4" s="202"/>
      <c r="BC4" s="202"/>
      <c r="BD4" s="203">
        <f>SUM(Y4:BC4)</f>
        <v>1189</v>
      </c>
      <c r="BE4" s="203">
        <f>AVERAGE(X4-BD4)</f>
        <v>2956.62</v>
      </c>
      <c r="BF4" s="202" t="s">
        <v>234</v>
      </c>
      <c r="BG4" s="202" t="s">
        <v>320</v>
      </c>
      <c r="BH4" s="202"/>
      <c r="BI4" s="204" t="s">
        <v>367</v>
      </c>
      <c r="BJ4" s="202" t="s">
        <v>151</v>
      </c>
    </row>
    <row r="5" spans="1:62" s="192" customFormat="1" ht="25.15" customHeight="1">
      <c r="A5" s="202">
        <v>360.02</v>
      </c>
      <c r="B5" s="203">
        <f t="shared" ref="B5:B54" si="3">A5*15%</f>
        <v>54</v>
      </c>
      <c r="C5" s="203">
        <f t="shared" ref="C5:C54" si="4">A5*1%</f>
        <v>3.6</v>
      </c>
      <c r="D5" s="203">
        <f t="shared" ref="D5:D54" si="5">A5*2%</f>
        <v>7.2</v>
      </c>
      <c r="E5" s="203">
        <f t="shared" ref="E5:E54" si="6">A5*3%</f>
        <v>10.8</v>
      </c>
      <c r="F5" s="202">
        <v>1249.56</v>
      </c>
      <c r="G5" s="202">
        <v>38.25</v>
      </c>
      <c r="H5" s="202">
        <f t="shared" ref="H5:H53" si="7">SUM(I5:Q5)</f>
        <v>457</v>
      </c>
      <c r="I5" s="202">
        <v>187.6</v>
      </c>
      <c r="J5" s="202">
        <v>125.4</v>
      </c>
      <c r="K5" s="202">
        <v>21</v>
      </c>
      <c r="L5" s="202"/>
      <c r="M5" s="202">
        <v>28</v>
      </c>
      <c r="N5" s="202"/>
      <c r="O5" s="202"/>
      <c r="P5" s="202"/>
      <c r="Q5" s="202">
        <v>95</v>
      </c>
      <c r="R5" s="202"/>
      <c r="S5" s="202"/>
      <c r="T5" s="203">
        <f t="shared" ref="T5:T18" si="8">IF(W5&gt;2800,2800*15%,W5*15%)</f>
        <v>207.72</v>
      </c>
      <c r="U5" s="203">
        <f t="shared" ref="U5:U18" si="9">IF(W5&gt;2800,2800*1%,W5*1%)</f>
        <v>13.85</v>
      </c>
      <c r="V5" s="203">
        <f t="shared" ref="V5:V18" si="10">IF(W5&gt;2800,2800*3%,W5*3%)</f>
        <v>41.54</v>
      </c>
      <c r="W5" s="202">
        <f t="shared" si="0"/>
        <v>1384.79</v>
      </c>
      <c r="X5" s="203">
        <f t="shared" si="1"/>
        <v>2083.52</v>
      </c>
      <c r="Y5" s="203">
        <f t="shared" si="2"/>
        <v>54</v>
      </c>
      <c r="Z5" s="203">
        <f t="shared" ref="Z5:Z54" si="11">A5*1%</f>
        <v>3.6</v>
      </c>
      <c r="AA5" s="203">
        <f t="shared" ref="AA5:AA54" si="12">A5*2%</f>
        <v>7.2</v>
      </c>
      <c r="AB5" s="203">
        <f t="shared" ref="AB5:AB54" si="13">A5*3%</f>
        <v>10.8</v>
      </c>
      <c r="AC5" s="203">
        <f t="shared" ref="AC5:AC54" si="14">A5*10%</f>
        <v>36</v>
      </c>
      <c r="AD5" s="203">
        <f t="shared" ref="AD5:AD54" si="15">A5*3%</f>
        <v>10.8</v>
      </c>
      <c r="AE5" s="203">
        <f t="shared" ref="AE5:AE54" si="16">A5*1%</f>
        <v>3.6</v>
      </c>
      <c r="AF5" s="203">
        <f t="shared" ref="AF5:AF18" si="17">IF(W5&gt;2800,2800*15%,W5*15%)</f>
        <v>207.72</v>
      </c>
      <c r="AG5" s="203">
        <f t="shared" ref="AG5:AG18" si="18">IF(W5&gt;2800,2800*1%,W5*1%)</f>
        <v>13.85</v>
      </c>
      <c r="AH5" s="203">
        <f t="shared" ref="AH5:AH18" si="19">IF(W5&gt;2800,2800*3%,W5*3%)</f>
        <v>41.54</v>
      </c>
      <c r="AI5" s="203">
        <f t="shared" ref="AI5:AI18" si="20">IF(W5&gt;2800,2800*10%,W5*10%)</f>
        <v>138.47999999999999</v>
      </c>
      <c r="AJ5" s="203">
        <f t="shared" ref="AJ5:AJ18" si="21">IF(W5&gt;2800,2800*1%,W5*1%)</f>
        <v>13.85</v>
      </c>
      <c r="AK5" s="202"/>
      <c r="AL5" s="202"/>
      <c r="AM5" s="202"/>
      <c r="AN5" s="202"/>
      <c r="AO5" s="202"/>
      <c r="AP5" s="202">
        <v>4.04</v>
      </c>
      <c r="AQ5" s="202">
        <v>10.199999999999999</v>
      </c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3">
        <f t="shared" ref="BD5:BD54" si="22">SUM(Y5:BC5)</f>
        <v>555.67999999999995</v>
      </c>
      <c r="BE5" s="203">
        <f t="shared" ref="BE5:BE54" si="23">AVERAGE(X5-BD5)</f>
        <v>1527.84</v>
      </c>
      <c r="BF5" s="202" t="s">
        <v>133</v>
      </c>
      <c r="BG5" s="202" t="s">
        <v>320</v>
      </c>
      <c r="BH5" s="202"/>
      <c r="BI5" s="204" t="s">
        <v>368</v>
      </c>
      <c r="BJ5" s="202" t="s">
        <v>151</v>
      </c>
    </row>
    <row r="6" spans="1:62" s="192" customFormat="1" ht="25.15" customHeight="1">
      <c r="A6" s="202">
        <v>633.75</v>
      </c>
      <c r="B6" s="203">
        <f t="shared" si="3"/>
        <v>95.06</v>
      </c>
      <c r="C6" s="203">
        <f t="shared" si="4"/>
        <v>6.34</v>
      </c>
      <c r="D6" s="203">
        <f t="shared" si="5"/>
        <v>12.68</v>
      </c>
      <c r="E6" s="203">
        <f t="shared" si="6"/>
        <v>19.010000000000002</v>
      </c>
      <c r="F6" s="202">
        <v>1947.59</v>
      </c>
      <c r="G6" s="202">
        <v>81.22</v>
      </c>
      <c r="H6" s="202">
        <f t="shared" si="7"/>
        <v>504.37</v>
      </c>
      <c r="I6" s="202">
        <v>301.94</v>
      </c>
      <c r="J6" s="202">
        <v>187.43</v>
      </c>
      <c r="K6" s="202">
        <v>15</v>
      </c>
      <c r="L6" s="202"/>
      <c r="M6" s="202"/>
      <c r="N6" s="202"/>
      <c r="O6" s="202"/>
      <c r="P6" s="202"/>
      <c r="Q6" s="202"/>
      <c r="R6" s="202"/>
      <c r="S6" s="202"/>
      <c r="T6" s="203">
        <f t="shared" si="8"/>
        <v>284.91000000000003</v>
      </c>
      <c r="U6" s="203">
        <f t="shared" si="9"/>
        <v>18.989999999999998</v>
      </c>
      <c r="V6" s="203">
        <f t="shared" si="10"/>
        <v>56.98</v>
      </c>
      <c r="W6" s="202">
        <f t="shared" si="0"/>
        <v>1899.43</v>
      </c>
      <c r="X6" s="203">
        <f t="shared" si="1"/>
        <v>3027.15</v>
      </c>
      <c r="Y6" s="203">
        <f t="shared" si="2"/>
        <v>95.06</v>
      </c>
      <c r="Z6" s="203">
        <f t="shared" si="11"/>
        <v>6.34</v>
      </c>
      <c r="AA6" s="203">
        <f t="shared" si="12"/>
        <v>12.68</v>
      </c>
      <c r="AB6" s="203">
        <f t="shared" si="13"/>
        <v>19.010000000000002</v>
      </c>
      <c r="AC6" s="203">
        <f t="shared" si="14"/>
        <v>63.38</v>
      </c>
      <c r="AD6" s="203">
        <f t="shared" si="15"/>
        <v>19.010000000000002</v>
      </c>
      <c r="AE6" s="203">
        <f t="shared" si="16"/>
        <v>6.34</v>
      </c>
      <c r="AF6" s="203">
        <f t="shared" si="17"/>
        <v>284.91000000000003</v>
      </c>
      <c r="AG6" s="203">
        <f t="shared" si="18"/>
        <v>18.989999999999998</v>
      </c>
      <c r="AH6" s="203">
        <f t="shared" si="19"/>
        <v>56.98</v>
      </c>
      <c r="AI6" s="203">
        <f t="shared" si="20"/>
        <v>189.94</v>
      </c>
      <c r="AJ6" s="203">
        <f t="shared" si="21"/>
        <v>18.989999999999998</v>
      </c>
      <c r="AK6" s="202"/>
      <c r="AL6" s="202"/>
      <c r="AM6" s="202"/>
      <c r="AN6" s="202"/>
      <c r="AO6" s="202"/>
      <c r="AP6" s="202">
        <v>12.84</v>
      </c>
      <c r="AQ6" s="202">
        <v>14.75</v>
      </c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3">
        <f t="shared" si="22"/>
        <v>819.22</v>
      </c>
      <c r="BE6" s="203">
        <f t="shared" si="23"/>
        <v>2207.9299999999998</v>
      </c>
      <c r="BF6" s="202" t="s">
        <v>235</v>
      </c>
      <c r="BG6" s="202" t="s">
        <v>318</v>
      </c>
      <c r="BH6" s="202"/>
      <c r="BI6" s="204" t="s">
        <v>369</v>
      </c>
      <c r="BJ6" s="202" t="s">
        <v>353</v>
      </c>
    </row>
    <row r="7" spans="1:62" s="192" customFormat="1" ht="25.15" customHeight="1">
      <c r="A7" s="202">
        <v>295.93</v>
      </c>
      <c r="B7" s="203">
        <f t="shared" si="3"/>
        <v>44.39</v>
      </c>
      <c r="C7" s="203">
        <f t="shared" si="4"/>
        <v>2.96</v>
      </c>
      <c r="D7" s="203">
        <f t="shared" si="5"/>
        <v>5.92</v>
      </c>
      <c r="E7" s="203">
        <f t="shared" si="6"/>
        <v>8.8800000000000008</v>
      </c>
      <c r="F7" s="202">
        <v>1152.31</v>
      </c>
      <c r="G7" s="202">
        <v>4.8</v>
      </c>
      <c r="H7" s="202">
        <f t="shared" si="7"/>
        <v>239.5</v>
      </c>
      <c r="I7" s="202">
        <v>152.94999999999999</v>
      </c>
      <c r="J7" s="202">
        <v>71.55</v>
      </c>
      <c r="K7" s="202">
        <v>15</v>
      </c>
      <c r="L7" s="202"/>
      <c r="M7" s="202"/>
      <c r="N7" s="202"/>
      <c r="O7" s="202"/>
      <c r="P7" s="202"/>
      <c r="Q7" s="202"/>
      <c r="R7" s="202"/>
      <c r="S7" s="202"/>
      <c r="T7" s="203">
        <f t="shared" si="8"/>
        <v>165.1</v>
      </c>
      <c r="U7" s="203">
        <f t="shared" si="9"/>
        <v>11.01</v>
      </c>
      <c r="V7" s="203">
        <f t="shared" si="10"/>
        <v>33.020000000000003</v>
      </c>
      <c r="W7" s="202">
        <f t="shared" si="0"/>
        <v>1100.68</v>
      </c>
      <c r="X7" s="203">
        <f t="shared" si="1"/>
        <v>1667.89</v>
      </c>
      <c r="Y7" s="203">
        <f t="shared" si="2"/>
        <v>44.39</v>
      </c>
      <c r="Z7" s="203">
        <f t="shared" si="11"/>
        <v>2.96</v>
      </c>
      <c r="AA7" s="203">
        <f t="shared" si="12"/>
        <v>5.92</v>
      </c>
      <c r="AB7" s="203">
        <f t="shared" si="13"/>
        <v>8.8800000000000008</v>
      </c>
      <c r="AC7" s="203">
        <f t="shared" si="14"/>
        <v>29.59</v>
      </c>
      <c r="AD7" s="203">
        <f t="shared" si="15"/>
        <v>8.8800000000000008</v>
      </c>
      <c r="AE7" s="203">
        <f t="shared" si="16"/>
        <v>2.96</v>
      </c>
      <c r="AF7" s="203">
        <f t="shared" si="17"/>
        <v>165.1</v>
      </c>
      <c r="AG7" s="203">
        <f t="shared" si="18"/>
        <v>11.01</v>
      </c>
      <c r="AH7" s="203">
        <f t="shared" si="19"/>
        <v>33.020000000000003</v>
      </c>
      <c r="AI7" s="203">
        <f t="shared" si="20"/>
        <v>110.07</v>
      </c>
      <c r="AJ7" s="203">
        <f t="shared" si="21"/>
        <v>11.01</v>
      </c>
      <c r="AK7" s="202"/>
      <c r="AL7" s="202"/>
      <c r="AM7" s="202"/>
      <c r="AN7" s="202"/>
      <c r="AO7" s="202"/>
      <c r="AP7" s="202">
        <v>1.1499999999999999</v>
      </c>
      <c r="AQ7" s="202">
        <v>8.4499999999999993</v>
      </c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3">
        <f t="shared" si="22"/>
        <v>443.39</v>
      </c>
      <c r="BE7" s="203">
        <f t="shared" si="23"/>
        <v>1224.5</v>
      </c>
      <c r="BF7" s="202" t="s">
        <v>236</v>
      </c>
      <c r="BG7" s="202" t="s">
        <v>318</v>
      </c>
      <c r="BH7" s="202"/>
      <c r="BI7" s="204" t="s">
        <v>370</v>
      </c>
      <c r="BJ7" s="202" t="s">
        <v>353</v>
      </c>
    </row>
    <row r="8" spans="1:62" s="192" customFormat="1" ht="25.15" customHeight="1">
      <c r="A8" s="202">
        <v>853.25</v>
      </c>
      <c r="B8" s="203">
        <f t="shared" si="3"/>
        <v>127.99</v>
      </c>
      <c r="C8" s="203">
        <f t="shared" si="4"/>
        <v>8.5299999999999994</v>
      </c>
      <c r="D8" s="203">
        <f t="shared" si="5"/>
        <v>17.07</v>
      </c>
      <c r="E8" s="203">
        <f t="shared" si="6"/>
        <v>25.6</v>
      </c>
      <c r="F8" s="202">
        <v>2400.36</v>
      </c>
      <c r="G8" s="202">
        <v>100.38</v>
      </c>
      <c r="H8" s="202">
        <f t="shared" si="7"/>
        <v>673.88</v>
      </c>
      <c r="I8" s="202">
        <v>403.77</v>
      </c>
      <c r="J8" s="202">
        <v>255.11</v>
      </c>
      <c r="K8" s="202">
        <v>15</v>
      </c>
      <c r="L8" s="202"/>
      <c r="M8" s="202"/>
      <c r="N8" s="202"/>
      <c r="O8" s="202"/>
      <c r="P8" s="202"/>
      <c r="Q8" s="202"/>
      <c r="R8" s="202"/>
      <c r="S8" s="202"/>
      <c r="T8" s="203">
        <f t="shared" si="8"/>
        <v>348.21</v>
      </c>
      <c r="U8" s="203">
        <f t="shared" si="9"/>
        <v>23.21</v>
      </c>
      <c r="V8" s="203">
        <f t="shared" si="10"/>
        <v>69.64</v>
      </c>
      <c r="W8" s="202">
        <f t="shared" si="0"/>
        <v>2321.37</v>
      </c>
      <c r="X8" s="203">
        <f t="shared" si="1"/>
        <v>3794.87</v>
      </c>
      <c r="Y8" s="203">
        <f t="shared" si="2"/>
        <v>127.99</v>
      </c>
      <c r="Z8" s="203">
        <f t="shared" si="11"/>
        <v>8.5299999999999994</v>
      </c>
      <c r="AA8" s="203">
        <f t="shared" si="12"/>
        <v>17.07</v>
      </c>
      <c r="AB8" s="203">
        <f t="shared" si="13"/>
        <v>25.6</v>
      </c>
      <c r="AC8" s="203">
        <f t="shared" si="14"/>
        <v>85.33</v>
      </c>
      <c r="AD8" s="203">
        <f t="shared" si="15"/>
        <v>25.6</v>
      </c>
      <c r="AE8" s="203">
        <f t="shared" si="16"/>
        <v>8.5299999999999994</v>
      </c>
      <c r="AF8" s="203">
        <f t="shared" si="17"/>
        <v>348.21</v>
      </c>
      <c r="AG8" s="203">
        <f t="shared" si="18"/>
        <v>23.21</v>
      </c>
      <c r="AH8" s="203">
        <f t="shared" si="19"/>
        <v>69.64</v>
      </c>
      <c r="AI8" s="203">
        <f t="shared" si="20"/>
        <v>232.14</v>
      </c>
      <c r="AJ8" s="203">
        <f t="shared" si="21"/>
        <v>23.21</v>
      </c>
      <c r="AK8" s="202"/>
      <c r="AL8" s="202"/>
      <c r="AM8" s="202"/>
      <c r="AN8" s="202"/>
      <c r="AO8" s="202"/>
      <c r="AP8" s="202">
        <v>19.61</v>
      </c>
      <c r="AQ8" s="202">
        <v>18.55</v>
      </c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3">
        <f t="shared" si="22"/>
        <v>1033.22</v>
      </c>
      <c r="BE8" s="203">
        <f t="shared" si="23"/>
        <v>2761.65</v>
      </c>
      <c r="BF8" s="202" t="s">
        <v>430</v>
      </c>
      <c r="BG8" s="202" t="s">
        <v>319</v>
      </c>
      <c r="BH8" s="202"/>
      <c r="BI8" s="204" t="s">
        <v>371</v>
      </c>
      <c r="BJ8" s="202" t="s">
        <v>352</v>
      </c>
    </row>
    <row r="9" spans="1:62" s="192" customFormat="1" ht="25.15" customHeight="1">
      <c r="A9" s="202">
        <v>447.12</v>
      </c>
      <c r="B9" s="203">
        <f t="shared" si="3"/>
        <v>67.069999999999993</v>
      </c>
      <c r="C9" s="203">
        <f t="shared" si="4"/>
        <v>4.47</v>
      </c>
      <c r="D9" s="203">
        <f t="shared" si="5"/>
        <v>8.94</v>
      </c>
      <c r="E9" s="203">
        <f t="shared" si="6"/>
        <v>13.41</v>
      </c>
      <c r="F9" s="202">
        <v>1485.86</v>
      </c>
      <c r="G9" s="202">
        <v>48.15</v>
      </c>
      <c r="H9" s="202">
        <f t="shared" si="7"/>
        <v>400.27</v>
      </c>
      <c r="I9" s="202">
        <v>225.75</v>
      </c>
      <c r="J9" s="202">
        <v>159.52000000000001</v>
      </c>
      <c r="K9" s="202">
        <v>15</v>
      </c>
      <c r="L9" s="202"/>
      <c r="M9" s="202"/>
      <c r="N9" s="202"/>
      <c r="O9" s="202"/>
      <c r="P9" s="202"/>
      <c r="Q9" s="202"/>
      <c r="R9" s="202"/>
      <c r="S9" s="202"/>
      <c r="T9" s="203">
        <f t="shared" si="8"/>
        <v>223.07</v>
      </c>
      <c r="U9" s="203">
        <f t="shared" si="9"/>
        <v>14.87</v>
      </c>
      <c r="V9" s="203">
        <f t="shared" si="10"/>
        <v>44.61</v>
      </c>
      <c r="W9" s="202">
        <f t="shared" si="0"/>
        <v>1487.16</v>
      </c>
      <c r="X9" s="203">
        <f t="shared" si="1"/>
        <v>2310.7199999999998</v>
      </c>
      <c r="Y9" s="203">
        <f t="shared" si="2"/>
        <v>67.069999999999993</v>
      </c>
      <c r="Z9" s="203">
        <f t="shared" si="11"/>
        <v>4.47</v>
      </c>
      <c r="AA9" s="203">
        <f t="shared" si="12"/>
        <v>8.94</v>
      </c>
      <c r="AB9" s="203">
        <f t="shared" si="13"/>
        <v>13.41</v>
      </c>
      <c r="AC9" s="203">
        <f t="shared" si="14"/>
        <v>44.71</v>
      </c>
      <c r="AD9" s="203">
        <f t="shared" si="15"/>
        <v>13.41</v>
      </c>
      <c r="AE9" s="203">
        <f t="shared" si="16"/>
        <v>4.47</v>
      </c>
      <c r="AF9" s="203">
        <f t="shared" si="17"/>
        <v>223.07</v>
      </c>
      <c r="AG9" s="203">
        <f t="shared" si="18"/>
        <v>14.87</v>
      </c>
      <c r="AH9" s="203">
        <f t="shared" si="19"/>
        <v>44.61</v>
      </c>
      <c r="AI9" s="203">
        <f t="shared" si="20"/>
        <v>148.72</v>
      </c>
      <c r="AJ9" s="203">
        <f t="shared" si="21"/>
        <v>14.87</v>
      </c>
      <c r="AK9" s="202">
        <v>34.450000000000003</v>
      </c>
      <c r="AL9" s="202"/>
      <c r="AM9" s="202"/>
      <c r="AN9" s="202"/>
      <c r="AO9" s="202"/>
      <c r="AP9" s="202">
        <v>5.7</v>
      </c>
      <c r="AQ9" s="202">
        <v>11.05</v>
      </c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3">
        <f t="shared" si="22"/>
        <v>653.82000000000005</v>
      </c>
      <c r="BE9" s="203">
        <f t="shared" si="23"/>
        <v>1656.9</v>
      </c>
      <c r="BF9" s="202" t="s">
        <v>237</v>
      </c>
      <c r="BG9" s="202" t="s">
        <v>431</v>
      </c>
      <c r="BH9" s="202"/>
      <c r="BI9" s="204" t="s">
        <v>372</v>
      </c>
      <c r="BJ9" s="202" t="s">
        <v>352</v>
      </c>
    </row>
    <row r="10" spans="1:62" s="192" customFormat="1" ht="25.15" customHeight="1">
      <c r="A10" s="202">
        <v>341.87</v>
      </c>
      <c r="B10" s="203">
        <f t="shared" si="3"/>
        <v>51.28</v>
      </c>
      <c r="C10" s="203">
        <f t="shared" si="4"/>
        <v>3.42</v>
      </c>
      <c r="D10" s="203">
        <f t="shared" si="5"/>
        <v>6.84</v>
      </c>
      <c r="E10" s="203">
        <f t="shared" si="6"/>
        <v>10.26</v>
      </c>
      <c r="F10" s="202">
        <v>1206.98</v>
      </c>
      <c r="G10" s="202">
        <v>14.91</v>
      </c>
      <c r="H10" s="202">
        <f t="shared" si="7"/>
        <v>289.2</v>
      </c>
      <c r="I10" s="202">
        <v>172.2</v>
      </c>
      <c r="J10" s="202">
        <v>87.8</v>
      </c>
      <c r="K10" s="202">
        <v>19.2</v>
      </c>
      <c r="L10" s="202"/>
      <c r="M10" s="202"/>
      <c r="N10" s="202"/>
      <c r="O10" s="202"/>
      <c r="P10" s="202"/>
      <c r="Q10" s="202">
        <v>10</v>
      </c>
      <c r="R10" s="202"/>
      <c r="S10" s="202"/>
      <c r="T10" s="203">
        <f t="shared" si="8"/>
        <v>175.38</v>
      </c>
      <c r="U10" s="203">
        <f t="shared" si="9"/>
        <v>11.69</v>
      </c>
      <c r="V10" s="203">
        <f t="shared" si="10"/>
        <v>35.08</v>
      </c>
      <c r="W10" s="202">
        <f t="shared" si="0"/>
        <v>1169.22</v>
      </c>
      <c r="X10" s="203">
        <f t="shared" si="1"/>
        <v>1805.04</v>
      </c>
      <c r="Y10" s="203">
        <f t="shared" si="2"/>
        <v>51.28</v>
      </c>
      <c r="Z10" s="203">
        <f t="shared" si="11"/>
        <v>3.42</v>
      </c>
      <c r="AA10" s="203">
        <f t="shared" si="12"/>
        <v>6.84</v>
      </c>
      <c r="AB10" s="203">
        <f t="shared" si="13"/>
        <v>10.26</v>
      </c>
      <c r="AC10" s="203">
        <f t="shared" si="14"/>
        <v>34.19</v>
      </c>
      <c r="AD10" s="203">
        <f t="shared" si="15"/>
        <v>10.26</v>
      </c>
      <c r="AE10" s="203">
        <f t="shared" si="16"/>
        <v>3.42</v>
      </c>
      <c r="AF10" s="203">
        <f t="shared" si="17"/>
        <v>175.38</v>
      </c>
      <c r="AG10" s="203">
        <f t="shared" si="18"/>
        <v>11.69</v>
      </c>
      <c r="AH10" s="203">
        <f t="shared" si="19"/>
        <v>35.08</v>
      </c>
      <c r="AI10" s="203">
        <f t="shared" si="20"/>
        <v>116.92</v>
      </c>
      <c r="AJ10" s="203">
        <f t="shared" si="21"/>
        <v>11.69</v>
      </c>
      <c r="AK10" s="202"/>
      <c r="AL10" s="202"/>
      <c r="AM10" s="202"/>
      <c r="AN10" s="202"/>
      <c r="AO10" s="202"/>
      <c r="AP10" s="202">
        <v>2.54</v>
      </c>
      <c r="AQ10" s="202">
        <v>8.9</v>
      </c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3">
        <f t="shared" si="22"/>
        <v>481.87</v>
      </c>
      <c r="BE10" s="203">
        <f t="shared" si="23"/>
        <v>1323.17</v>
      </c>
      <c r="BF10" s="202" t="s">
        <v>238</v>
      </c>
      <c r="BG10" s="202" t="s">
        <v>319</v>
      </c>
      <c r="BH10" s="202"/>
      <c r="BI10" s="204" t="s">
        <v>373</v>
      </c>
      <c r="BJ10" s="202" t="s">
        <v>352</v>
      </c>
    </row>
    <row r="11" spans="1:62" s="192" customFormat="1" ht="25.15" customHeight="1">
      <c r="A11" s="202">
        <v>829.84</v>
      </c>
      <c r="B11" s="203">
        <f t="shared" si="3"/>
        <v>124.48</v>
      </c>
      <c r="C11" s="203">
        <f t="shared" si="4"/>
        <v>8.3000000000000007</v>
      </c>
      <c r="D11" s="203">
        <f t="shared" si="5"/>
        <v>16.600000000000001</v>
      </c>
      <c r="E11" s="203">
        <f t="shared" si="6"/>
        <v>24.9</v>
      </c>
      <c r="F11" s="202">
        <v>2239.9299999999998</v>
      </c>
      <c r="G11" s="202">
        <v>95.26</v>
      </c>
      <c r="H11" s="202">
        <f>SUM(I11:Q11)</f>
        <v>670.71</v>
      </c>
      <c r="I11" s="202">
        <v>474.98</v>
      </c>
      <c r="J11" s="202">
        <v>165.73</v>
      </c>
      <c r="K11" s="202">
        <v>30</v>
      </c>
      <c r="L11" s="202"/>
      <c r="M11" s="202"/>
      <c r="N11" s="202"/>
      <c r="O11" s="202"/>
      <c r="P11" s="202"/>
      <c r="Q11" s="202"/>
      <c r="R11" s="202"/>
      <c r="S11" s="202"/>
      <c r="T11" s="203">
        <f t="shared" si="8"/>
        <v>326.41000000000003</v>
      </c>
      <c r="U11" s="203">
        <f t="shared" si="9"/>
        <v>21.76</v>
      </c>
      <c r="V11" s="203">
        <f t="shared" si="10"/>
        <v>65.28</v>
      </c>
      <c r="W11" s="202">
        <f t="shared" si="0"/>
        <v>2176.06</v>
      </c>
      <c r="X11" s="203">
        <f t="shared" si="1"/>
        <v>3593.63</v>
      </c>
      <c r="Y11" s="203">
        <f t="shared" si="2"/>
        <v>124.48</v>
      </c>
      <c r="Z11" s="203">
        <f t="shared" si="11"/>
        <v>8.3000000000000007</v>
      </c>
      <c r="AA11" s="203">
        <f t="shared" si="12"/>
        <v>16.600000000000001</v>
      </c>
      <c r="AB11" s="203">
        <f t="shared" si="13"/>
        <v>24.9</v>
      </c>
      <c r="AC11" s="203">
        <f t="shared" si="14"/>
        <v>82.98</v>
      </c>
      <c r="AD11" s="203">
        <f t="shared" si="15"/>
        <v>24.9</v>
      </c>
      <c r="AE11" s="203">
        <f t="shared" si="16"/>
        <v>8.3000000000000007</v>
      </c>
      <c r="AF11" s="203">
        <f t="shared" si="17"/>
        <v>326.41000000000003</v>
      </c>
      <c r="AG11" s="203">
        <f t="shared" si="18"/>
        <v>21.76</v>
      </c>
      <c r="AH11" s="203">
        <f t="shared" si="19"/>
        <v>65.28</v>
      </c>
      <c r="AI11" s="203">
        <f t="shared" si="20"/>
        <v>217.61</v>
      </c>
      <c r="AJ11" s="203">
        <f t="shared" si="21"/>
        <v>21.76</v>
      </c>
      <c r="AK11" s="202"/>
      <c r="AL11" s="202"/>
      <c r="AM11" s="202">
        <v>110</v>
      </c>
      <c r="AN11" s="202"/>
      <c r="AO11" s="202"/>
      <c r="AP11" s="202">
        <v>16</v>
      </c>
      <c r="AQ11" s="202">
        <v>15</v>
      </c>
      <c r="AR11" s="202">
        <v>350</v>
      </c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3">
        <f t="shared" si="22"/>
        <v>1434.28</v>
      </c>
      <c r="BE11" s="203">
        <f t="shared" si="23"/>
        <v>2159.35</v>
      </c>
      <c r="BF11" s="202" t="s">
        <v>250</v>
      </c>
      <c r="BG11" s="202" t="s">
        <v>320</v>
      </c>
      <c r="BH11" s="202"/>
      <c r="BI11" s="204" t="s">
        <v>374</v>
      </c>
      <c r="BJ11" s="202" t="s">
        <v>427</v>
      </c>
    </row>
    <row r="12" spans="1:62" s="192" customFormat="1" ht="25.15" customHeight="1">
      <c r="A12" s="202">
        <v>579.72</v>
      </c>
      <c r="B12" s="203">
        <f t="shared" si="3"/>
        <v>86.96</v>
      </c>
      <c r="C12" s="203">
        <f t="shared" si="4"/>
        <v>5.8</v>
      </c>
      <c r="D12" s="203">
        <f t="shared" si="5"/>
        <v>11.59</v>
      </c>
      <c r="E12" s="203">
        <f t="shared" si="6"/>
        <v>17.39</v>
      </c>
      <c r="F12" s="202">
        <v>1807.37</v>
      </c>
      <c r="G12" s="202">
        <v>73.28</v>
      </c>
      <c r="H12" s="202">
        <f t="shared" si="7"/>
        <v>462.66</v>
      </c>
      <c r="I12" s="202">
        <v>309.93</v>
      </c>
      <c r="J12" s="202">
        <v>137.72999999999999</v>
      </c>
      <c r="K12" s="202">
        <v>15</v>
      </c>
      <c r="L12" s="202"/>
      <c r="M12" s="202"/>
      <c r="N12" s="202"/>
      <c r="O12" s="202"/>
      <c r="P12" s="202"/>
      <c r="Q12" s="202"/>
      <c r="R12" s="202"/>
      <c r="S12" s="202"/>
      <c r="T12" s="203">
        <f t="shared" si="8"/>
        <v>264.54000000000002</v>
      </c>
      <c r="U12" s="203">
        <f t="shared" si="9"/>
        <v>17.64</v>
      </c>
      <c r="V12" s="203">
        <f t="shared" si="10"/>
        <v>52.91</v>
      </c>
      <c r="W12" s="202">
        <f t="shared" si="0"/>
        <v>1763.59</v>
      </c>
      <c r="X12" s="203">
        <f t="shared" si="1"/>
        <v>2800.14</v>
      </c>
      <c r="Y12" s="203">
        <f t="shared" si="2"/>
        <v>86.96</v>
      </c>
      <c r="Z12" s="203">
        <f t="shared" si="11"/>
        <v>5.8</v>
      </c>
      <c r="AA12" s="203">
        <f t="shared" si="12"/>
        <v>11.59</v>
      </c>
      <c r="AB12" s="203">
        <f t="shared" si="13"/>
        <v>17.39</v>
      </c>
      <c r="AC12" s="203">
        <f t="shared" si="14"/>
        <v>57.97</v>
      </c>
      <c r="AD12" s="203">
        <f t="shared" si="15"/>
        <v>17.39</v>
      </c>
      <c r="AE12" s="203">
        <f t="shared" si="16"/>
        <v>5.8</v>
      </c>
      <c r="AF12" s="203">
        <f t="shared" si="17"/>
        <v>264.54000000000002</v>
      </c>
      <c r="AG12" s="203">
        <f t="shared" si="18"/>
        <v>17.64</v>
      </c>
      <c r="AH12" s="203">
        <f t="shared" si="19"/>
        <v>52.91</v>
      </c>
      <c r="AI12" s="203">
        <f t="shared" si="20"/>
        <v>176.36</v>
      </c>
      <c r="AJ12" s="203">
        <f t="shared" si="21"/>
        <v>17.64</v>
      </c>
      <c r="AK12" s="202">
        <v>4.55</v>
      </c>
      <c r="AL12" s="202"/>
      <c r="AM12" s="202"/>
      <c r="AN12" s="202"/>
      <c r="AO12" s="202"/>
      <c r="AP12" s="202">
        <v>9.85</v>
      </c>
      <c r="AQ12" s="202">
        <v>13.5</v>
      </c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3">
        <f t="shared" si="22"/>
        <v>759.89</v>
      </c>
      <c r="BE12" s="203">
        <f t="shared" si="23"/>
        <v>2040.25</v>
      </c>
      <c r="BF12" s="202" t="s">
        <v>249</v>
      </c>
      <c r="BG12" s="202" t="s">
        <v>432</v>
      </c>
      <c r="BH12" s="202"/>
      <c r="BI12" s="204" t="s">
        <v>375</v>
      </c>
      <c r="BJ12" s="202" t="s">
        <v>427</v>
      </c>
    </row>
    <row r="13" spans="1:62" s="192" customFormat="1" ht="25.15" customHeight="1">
      <c r="A13" s="202">
        <v>472.9</v>
      </c>
      <c r="B13" s="203">
        <f t="shared" si="3"/>
        <v>70.94</v>
      </c>
      <c r="C13" s="203">
        <f t="shared" si="4"/>
        <v>4.7300000000000004</v>
      </c>
      <c r="D13" s="203">
        <f t="shared" si="5"/>
        <v>9.4600000000000009</v>
      </c>
      <c r="E13" s="203">
        <f t="shared" si="6"/>
        <v>14.19</v>
      </c>
      <c r="F13" s="202">
        <v>1601.3</v>
      </c>
      <c r="G13" s="202">
        <v>58.07</v>
      </c>
      <c r="H13" s="202">
        <f t="shared" si="7"/>
        <v>380.15</v>
      </c>
      <c r="I13" s="202">
        <v>267.73</v>
      </c>
      <c r="J13" s="202">
        <v>97.42</v>
      </c>
      <c r="K13" s="202">
        <v>15</v>
      </c>
      <c r="L13" s="202"/>
      <c r="M13" s="202"/>
      <c r="N13" s="202"/>
      <c r="O13" s="202"/>
      <c r="P13" s="202"/>
      <c r="Q13" s="202"/>
      <c r="R13" s="202"/>
      <c r="S13" s="202"/>
      <c r="T13" s="203">
        <f t="shared" si="8"/>
        <v>234.99</v>
      </c>
      <c r="U13" s="203">
        <f t="shared" si="9"/>
        <v>15.67</v>
      </c>
      <c r="V13" s="203">
        <f t="shared" si="10"/>
        <v>47</v>
      </c>
      <c r="W13" s="202">
        <f t="shared" si="0"/>
        <v>1566.62</v>
      </c>
      <c r="X13" s="203">
        <f t="shared" si="1"/>
        <v>2436.5</v>
      </c>
      <c r="Y13" s="203">
        <f t="shared" si="2"/>
        <v>70.94</v>
      </c>
      <c r="Z13" s="203">
        <f t="shared" si="11"/>
        <v>4.7300000000000004</v>
      </c>
      <c r="AA13" s="203">
        <f t="shared" si="12"/>
        <v>9.4600000000000009</v>
      </c>
      <c r="AB13" s="203">
        <f t="shared" si="13"/>
        <v>14.19</v>
      </c>
      <c r="AC13" s="203">
        <f t="shared" si="14"/>
        <v>47.29</v>
      </c>
      <c r="AD13" s="203">
        <f t="shared" si="15"/>
        <v>14.19</v>
      </c>
      <c r="AE13" s="203">
        <f t="shared" si="16"/>
        <v>4.7300000000000004</v>
      </c>
      <c r="AF13" s="203">
        <f t="shared" si="17"/>
        <v>234.99</v>
      </c>
      <c r="AG13" s="203">
        <f t="shared" si="18"/>
        <v>15.67</v>
      </c>
      <c r="AH13" s="203">
        <f t="shared" si="19"/>
        <v>47</v>
      </c>
      <c r="AI13" s="203">
        <f t="shared" si="20"/>
        <v>156.66</v>
      </c>
      <c r="AJ13" s="203">
        <f t="shared" si="21"/>
        <v>15.67</v>
      </c>
      <c r="AK13" s="202">
        <v>17.899999999999999</v>
      </c>
      <c r="AL13" s="202"/>
      <c r="AM13" s="202"/>
      <c r="AN13" s="202"/>
      <c r="AO13" s="202"/>
      <c r="AP13" s="202">
        <v>6.6</v>
      </c>
      <c r="AQ13" s="202">
        <v>11.7</v>
      </c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3">
        <f t="shared" si="22"/>
        <v>671.72</v>
      </c>
      <c r="BE13" s="203">
        <f t="shared" si="23"/>
        <v>1764.78</v>
      </c>
      <c r="BF13" s="202" t="s">
        <v>251</v>
      </c>
      <c r="BG13" s="202" t="s">
        <v>432</v>
      </c>
      <c r="BH13" s="202"/>
      <c r="BI13" s="204" t="s">
        <v>376</v>
      </c>
      <c r="BJ13" s="202" t="s">
        <v>427</v>
      </c>
    </row>
    <row r="14" spans="1:62" s="192" customFormat="1" ht="25.15" customHeight="1">
      <c r="A14" s="202">
        <v>672.01</v>
      </c>
      <c r="B14" s="203">
        <f t="shared" si="3"/>
        <v>100.8</v>
      </c>
      <c r="C14" s="203">
        <f t="shared" si="4"/>
        <v>6.72</v>
      </c>
      <c r="D14" s="203">
        <f t="shared" si="5"/>
        <v>13.44</v>
      </c>
      <c r="E14" s="203">
        <f t="shared" si="6"/>
        <v>20.16</v>
      </c>
      <c r="F14" s="202">
        <v>2071.9299999999998</v>
      </c>
      <c r="G14" s="202">
        <v>83.29</v>
      </c>
      <c r="H14" s="202">
        <f t="shared" si="7"/>
        <v>574.91999999999996</v>
      </c>
      <c r="I14" s="202">
        <v>321.19</v>
      </c>
      <c r="J14" s="202">
        <v>238.73</v>
      </c>
      <c r="K14" s="202">
        <v>15</v>
      </c>
      <c r="L14" s="202"/>
      <c r="M14" s="202"/>
      <c r="N14" s="202"/>
      <c r="O14" s="202"/>
      <c r="P14" s="202"/>
      <c r="Q14" s="202"/>
      <c r="R14" s="202"/>
      <c r="S14" s="202"/>
      <c r="T14" s="203">
        <f t="shared" si="8"/>
        <v>308.72000000000003</v>
      </c>
      <c r="U14" s="203">
        <f t="shared" si="9"/>
        <v>20.58</v>
      </c>
      <c r="V14" s="203">
        <f t="shared" si="10"/>
        <v>61.74</v>
      </c>
      <c r="W14" s="202">
        <f t="shared" si="0"/>
        <v>2058.13</v>
      </c>
      <c r="X14" s="203">
        <f t="shared" si="1"/>
        <v>3262.3</v>
      </c>
      <c r="Y14" s="203">
        <f t="shared" si="2"/>
        <v>100.8</v>
      </c>
      <c r="Z14" s="203">
        <f t="shared" si="11"/>
        <v>6.72</v>
      </c>
      <c r="AA14" s="203">
        <f t="shared" si="12"/>
        <v>13.44</v>
      </c>
      <c r="AB14" s="203">
        <f t="shared" si="13"/>
        <v>20.16</v>
      </c>
      <c r="AC14" s="203">
        <f t="shared" si="14"/>
        <v>67.2</v>
      </c>
      <c r="AD14" s="203">
        <f t="shared" si="15"/>
        <v>20.16</v>
      </c>
      <c r="AE14" s="203">
        <f t="shared" si="16"/>
        <v>6.72</v>
      </c>
      <c r="AF14" s="203">
        <f t="shared" si="17"/>
        <v>308.72000000000003</v>
      </c>
      <c r="AG14" s="203">
        <f t="shared" si="18"/>
        <v>20.58</v>
      </c>
      <c r="AH14" s="203">
        <f t="shared" si="19"/>
        <v>61.74</v>
      </c>
      <c r="AI14" s="203">
        <f t="shared" si="20"/>
        <v>205.81</v>
      </c>
      <c r="AJ14" s="203">
        <f t="shared" si="21"/>
        <v>20.58</v>
      </c>
      <c r="AK14" s="202">
        <v>17.079999999999998</v>
      </c>
      <c r="AL14" s="202"/>
      <c r="AM14" s="202"/>
      <c r="AN14" s="202"/>
      <c r="AO14" s="202"/>
      <c r="AP14" s="202">
        <v>15.11</v>
      </c>
      <c r="AQ14" s="202">
        <v>18.350000000000001</v>
      </c>
      <c r="AR14" s="202"/>
      <c r="AS14" s="202"/>
      <c r="AT14" s="202"/>
      <c r="AU14" s="202"/>
      <c r="AV14" s="202">
        <v>4</v>
      </c>
      <c r="AW14" s="202"/>
      <c r="AX14" s="202"/>
      <c r="AY14" s="202"/>
      <c r="AZ14" s="202"/>
      <c r="BA14" s="202"/>
      <c r="BB14" s="202"/>
      <c r="BC14" s="202"/>
      <c r="BD14" s="203">
        <f t="shared" si="22"/>
        <v>907.17</v>
      </c>
      <c r="BE14" s="203">
        <f t="shared" si="23"/>
        <v>2355.13</v>
      </c>
      <c r="BF14" s="202" t="s">
        <v>248</v>
      </c>
      <c r="BG14" s="202" t="s">
        <v>320</v>
      </c>
      <c r="BH14" s="202"/>
      <c r="BI14" s="204" t="s">
        <v>378</v>
      </c>
      <c r="BJ14" s="202" t="s">
        <v>350</v>
      </c>
    </row>
    <row r="15" spans="1:62" s="192" customFormat="1" ht="25.15" customHeight="1">
      <c r="A15" s="202">
        <v>955.98</v>
      </c>
      <c r="B15" s="203">
        <f t="shared" si="3"/>
        <v>143.4</v>
      </c>
      <c r="C15" s="203">
        <f t="shared" si="4"/>
        <v>9.56</v>
      </c>
      <c r="D15" s="203">
        <f t="shared" si="5"/>
        <v>19.12</v>
      </c>
      <c r="E15" s="203">
        <f t="shared" si="6"/>
        <v>28.68</v>
      </c>
      <c r="F15" s="202">
        <v>2633.47</v>
      </c>
      <c r="G15" s="202">
        <v>115.54</v>
      </c>
      <c r="H15" s="202">
        <f t="shared" si="7"/>
        <v>753.19</v>
      </c>
      <c r="I15" s="202">
        <v>447.06</v>
      </c>
      <c r="J15" s="202">
        <v>291.13</v>
      </c>
      <c r="K15" s="202">
        <v>15</v>
      </c>
      <c r="L15" s="202"/>
      <c r="M15" s="202"/>
      <c r="N15" s="202"/>
      <c r="O15" s="202"/>
      <c r="P15" s="202"/>
      <c r="Q15" s="202"/>
      <c r="R15" s="202"/>
      <c r="S15" s="202"/>
      <c r="T15" s="203">
        <f t="shared" si="8"/>
        <v>381.93</v>
      </c>
      <c r="U15" s="203">
        <f t="shared" si="9"/>
        <v>25.46</v>
      </c>
      <c r="V15" s="203">
        <f t="shared" si="10"/>
        <v>76.39</v>
      </c>
      <c r="W15" s="202">
        <f t="shared" si="0"/>
        <v>2546.2199999999998</v>
      </c>
      <c r="X15" s="203">
        <f t="shared" si="1"/>
        <v>4186.74</v>
      </c>
      <c r="Y15" s="203">
        <f t="shared" si="2"/>
        <v>143.4</v>
      </c>
      <c r="Z15" s="203">
        <f t="shared" si="11"/>
        <v>9.56</v>
      </c>
      <c r="AA15" s="203">
        <f t="shared" si="12"/>
        <v>19.12</v>
      </c>
      <c r="AB15" s="203">
        <f t="shared" si="13"/>
        <v>28.68</v>
      </c>
      <c r="AC15" s="203">
        <f t="shared" si="14"/>
        <v>95.6</v>
      </c>
      <c r="AD15" s="203">
        <f t="shared" si="15"/>
        <v>28.68</v>
      </c>
      <c r="AE15" s="203">
        <f t="shared" si="16"/>
        <v>9.56</v>
      </c>
      <c r="AF15" s="203">
        <f t="shared" si="17"/>
        <v>381.93</v>
      </c>
      <c r="AG15" s="203">
        <f t="shared" si="18"/>
        <v>25.46</v>
      </c>
      <c r="AH15" s="203">
        <f t="shared" si="19"/>
        <v>76.39</v>
      </c>
      <c r="AI15" s="203">
        <f t="shared" si="20"/>
        <v>254.62</v>
      </c>
      <c r="AJ15" s="203">
        <f t="shared" si="21"/>
        <v>25.46</v>
      </c>
      <c r="AK15" s="202"/>
      <c r="AL15" s="202"/>
      <c r="AM15" s="202"/>
      <c r="AN15" s="202"/>
      <c r="AO15" s="202"/>
      <c r="AP15" s="202">
        <v>23.31</v>
      </c>
      <c r="AQ15" s="202">
        <v>12.33</v>
      </c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3">
        <f t="shared" si="22"/>
        <v>1134.0999999999999</v>
      </c>
      <c r="BE15" s="203">
        <f t="shared" si="23"/>
        <v>3052.64</v>
      </c>
      <c r="BF15" s="202" t="s">
        <v>239</v>
      </c>
      <c r="BG15" s="202" t="s">
        <v>320</v>
      </c>
      <c r="BH15" s="202"/>
      <c r="BI15" s="204" t="s">
        <v>379</v>
      </c>
      <c r="BJ15" s="202" t="s">
        <v>428</v>
      </c>
    </row>
    <row r="16" spans="1:62" s="192" customFormat="1" ht="25.15" customHeight="1">
      <c r="A16" s="202">
        <v>487.23</v>
      </c>
      <c r="B16" s="203">
        <f t="shared" si="3"/>
        <v>73.08</v>
      </c>
      <c r="C16" s="203">
        <f t="shared" si="4"/>
        <v>4.87</v>
      </c>
      <c r="D16" s="203">
        <f t="shared" si="5"/>
        <v>9.74</v>
      </c>
      <c r="E16" s="203">
        <f t="shared" si="6"/>
        <v>14.62</v>
      </c>
      <c r="F16" s="202">
        <v>1718.19</v>
      </c>
      <c r="G16" s="202">
        <v>64.790000000000006</v>
      </c>
      <c r="H16" s="202">
        <f t="shared" si="7"/>
        <v>391.24</v>
      </c>
      <c r="I16" s="202">
        <v>237.11</v>
      </c>
      <c r="J16" s="202">
        <v>139.13</v>
      </c>
      <c r="K16" s="202">
        <v>15</v>
      </c>
      <c r="L16" s="202"/>
      <c r="M16" s="202"/>
      <c r="N16" s="202"/>
      <c r="O16" s="202"/>
      <c r="P16" s="202"/>
      <c r="Q16" s="202"/>
      <c r="R16" s="202"/>
      <c r="S16" s="202"/>
      <c r="T16" s="203">
        <f t="shared" si="8"/>
        <v>253.05</v>
      </c>
      <c r="U16" s="203">
        <f t="shared" si="9"/>
        <v>16.87</v>
      </c>
      <c r="V16" s="203">
        <f t="shared" si="10"/>
        <v>50.61</v>
      </c>
      <c r="W16" s="202">
        <f t="shared" si="0"/>
        <v>1686.99</v>
      </c>
      <c r="X16" s="203">
        <f t="shared" si="1"/>
        <v>2597.06</v>
      </c>
      <c r="Y16" s="203">
        <f t="shared" si="2"/>
        <v>73.08</v>
      </c>
      <c r="Z16" s="203">
        <f t="shared" si="11"/>
        <v>4.87</v>
      </c>
      <c r="AA16" s="203">
        <f t="shared" si="12"/>
        <v>9.74</v>
      </c>
      <c r="AB16" s="203">
        <f t="shared" si="13"/>
        <v>14.62</v>
      </c>
      <c r="AC16" s="203">
        <f t="shared" si="14"/>
        <v>48.72</v>
      </c>
      <c r="AD16" s="203">
        <f t="shared" si="15"/>
        <v>14.62</v>
      </c>
      <c r="AE16" s="203">
        <f t="shared" si="16"/>
        <v>4.87</v>
      </c>
      <c r="AF16" s="203">
        <f t="shared" si="17"/>
        <v>253.05</v>
      </c>
      <c r="AG16" s="203">
        <f t="shared" si="18"/>
        <v>16.87</v>
      </c>
      <c r="AH16" s="203">
        <f t="shared" si="19"/>
        <v>50.61</v>
      </c>
      <c r="AI16" s="203">
        <f t="shared" si="20"/>
        <v>168.7</v>
      </c>
      <c r="AJ16" s="203">
        <f t="shared" si="21"/>
        <v>16.87</v>
      </c>
      <c r="AK16" s="202"/>
      <c r="AL16" s="202"/>
      <c r="AM16" s="202"/>
      <c r="AN16" s="202"/>
      <c r="AO16" s="202"/>
      <c r="AP16" s="202">
        <v>3.45</v>
      </c>
      <c r="AQ16" s="202">
        <v>8.6999999999999993</v>
      </c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3">
        <f t="shared" si="22"/>
        <v>688.77</v>
      </c>
      <c r="BE16" s="203">
        <f t="shared" si="23"/>
        <v>1908.29</v>
      </c>
      <c r="BF16" s="202" t="s">
        <v>240</v>
      </c>
      <c r="BG16" s="202" t="s">
        <v>320</v>
      </c>
      <c r="BH16" s="202"/>
      <c r="BI16" s="204" t="s">
        <v>380</v>
      </c>
      <c r="BJ16" s="202" t="s">
        <v>428</v>
      </c>
    </row>
    <row r="17" spans="1:62" s="192" customFormat="1" ht="25.15" customHeight="1">
      <c r="A17" s="202">
        <v>683.98</v>
      </c>
      <c r="B17" s="203">
        <f t="shared" si="3"/>
        <v>102.6</v>
      </c>
      <c r="C17" s="203">
        <f t="shared" si="4"/>
        <v>6.84</v>
      </c>
      <c r="D17" s="203">
        <f t="shared" si="5"/>
        <v>13.68</v>
      </c>
      <c r="E17" s="203">
        <f t="shared" si="6"/>
        <v>20.52</v>
      </c>
      <c r="F17" s="202">
        <v>2053.6999999999998</v>
      </c>
      <c r="G17" s="202">
        <v>86.77</v>
      </c>
      <c r="H17" s="202">
        <f t="shared" si="7"/>
        <v>584.16999999999996</v>
      </c>
      <c r="I17" s="202">
        <v>332.61</v>
      </c>
      <c r="J17" s="202">
        <v>236.56</v>
      </c>
      <c r="K17" s="202">
        <v>15</v>
      </c>
      <c r="L17" s="202"/>
      <c r="M17" s="202"/>
      <c r="N17" s="202"/>
      <c r="O17" s="202"/>
      <c r="P17" s="202"/>
      <c r="Q17" s="202"/>
      <c r="R17" s="202"/>
      <c r="S17" s="202"/>
      <c r="T17" s="203">
        <f t="shared" si="8"/>
        <v>306.10000000000002</v>
      </c>
      <c r="U17" s="203">
        <f t="shared" si="9"/>
        <v>20.41</v>
      </c>
      <c r="V17" s="203">
        <f t="shared" si="10"/>
        <v>61.22</v>
      </c>
      <c r="W17" s="202">
        <f t="shared" si="0"/>
        <v>2040.66</v>
      </c>
      <c r="X17" s="203">
        <f t="shared" si="1"/>
        <v>3256.01</v>
      </c>
      <c r="Y17" s="203">
        <f t="shared" si="2"/>
        <v>102.6</v>
      </c>
      <c r="Z17" s="203">
        <f t="shared" si="11"/>
        <v>6.84</v>
      </c>
      <c r="AA17" s="203">
        <f t="shared" si="12"/>
        <v>13.68</v>
      </c>
      <c r="AB17" s="203">
        <f t="shared" si="13"/>
        <v>20.52</v>
      </c>
      <c r="AC17" s="203">
        <f t="shared" si="14"/>
        <v>68.400000000000006</v>
      </c>
      <c r="AD17" s="203">
        <f t="shared" si="15"/>
        <v>20.52</v>
      </c>
      <c r="AE17" s="203">
        <f t="shared" si="16"/>
        <v>6.84</v>
      </c>
      <c r="AF17" s="203">
        <f t="shared" si="17"/>
        <v>306.10000000000002</v>
      </c>
      <c r="AG17" s="203">
        <f t="shared" si="18"/>
        <v>20.41</v>
      </c>
      <c r="AH17" s="203">
        <f t="shared" si="19"/>
        <v>61.22</v>
      </c>
      <c r="AI17" s="203">
        <f t="shared" si="20"/>
        <v>204.07</v>
      </c>
      <c r="AJ17" s="203">
        <f t="shared" si="21"/>
        <v>20.41</v>
      </c>
      <c r="AK17" s="202"/>
      <c r="AL17" s="202"/>
      <c r="AM17" s="202"/>
      <c r="AN17" s="202"/>
      <c r="AO17" s="202"/>
      <c r="AP17" s="202">
        <v>14.32</v>
      </c>
      <c r="AQ17" s="202">
        <v>15.65</v>
      </c>
      <c r="AR17" s="202"/>
      <c r="AS17" s="202"/>
      <c r="AT17" s="202"/>
      <c r="AU17" s="202"/>
      <c r="AV17" s="202"/>
      <c r="AW17" s="202">
        <v>31.69</v>
      </c>
      <c r="AX17" s="202"/>
      <c r="AY17" s="202"/>
      <c r="AZ17" s="202"/>
      <c r="BA17" s="202"/>
      <c r="BB17" s="202"/>
      <c r="BC17" s="202"/>
      <c r="BD17" s="203">
        <f t="shared" si="22"/>
        <v>913.27</v>
      </c>
      <c r="BE17" s="203">
        <f t="shared" si="23"/>
        <v>2342.7399999999998</v>
      </c>
      <c r="BF17" s="202" t="s">
        <v>241</v>
      </c>
      <c r="BG17" s="202" t="s">
        <v>320</v>
      </c>
      <c r="BH17" s="202"/>
      <c r="BI17" s="204" t="s">
        <v>381</v>
      </c>
      <c r="BJ17" s="202" t="s">
        <v>169</v>
      </c>
    </row>
    <row r="18" spans="1:62" s="192" customFormat="1" ht="25.15" customHeight="1">
      <c r="A18" s="202">
        <v>753.53</v>
      </c>
      <c r="B18" s="203">
        <f t="shared" si="3"/>
        <v>113.03</v>
      </c>
      <c r="C18" s="203">
        <f t="shared" si="4"/>
        <v>7.54</v>
      </c>
      <c r="D18" s="203">
        <f t="shared" si="5"/>
        <v>15.07</v>
      </c>
      <c r="E18" s="203">
        <f t="shared" si="6"/>
        <v>22.61</v>
      </c>
      <c r="F18" s="202">
        <v>2219.9299999999998</v>
      </c>
      <c r="G18" s="202">
        <v>87.4</v>
      </c>
      <c r="H18" s="202">
        <f t="shared" si="7"/>
        <v>637.88</v>
      </c>
      <c r="I18" s="202">
        <v>359</v>
      </c>
      <c r="J18" s="202">
        <v>263.88</v>
      </c>
      <c r="K18" s="202">
        <v>15</v>
      </c>
      <c r="L18" s="202"/>
      <c r="M18" s="202"/>
      <c r="N18" s="202"/>
      <c r="O18" s="202"/>
      <c r="P18" s="202"/>
      <c r="Q18" s="202"/>
      <c r="R18" s="202"/>
      <c r="S18" s="202"/>
      <c r="T18" s="203">
        <f t="shared" si="8"/>
        <v>328.75</v>
      </c>
      <c r="U18" s="203">
        <f t="shared" si="9"/>
        <v>21.92</v>
      </c>
      <c r="V18" s="203">
        <f t="shared" si="10"/>
        <v>65.75</v>
      </c>
      <c r="W18" s="202">
        <f t="shared" si="0"/>
        <v>2191.6799999999998</v>
      </c>
      <c r="X18" s="203">
        <f t="shared" si="1"/>
        <v>3519.88</v>
      </c>
      <c r="Y18" s="203">
        <f t="shared" si="2"/>
        <v>113.03</v>
      </c>
      <c r="Z18" s="203">
        <f t="shared" si="11"/>
        <v>7.54</v>
      </c>
      <c r="AA18" s="203">
        <f t="shared" si="12"/>
        <v>15.07</v>
      </c>
      <c r="AB18" s="203">
        <f t="shared" si="13"/>
        <v>22.61</v>
      </c>
      <c r="AC18" s="203">
        <f t="shared" si="14"/>
        <v>75.349999999999994</v>
      </c>
      <c r="AD18" s="203">
        <f t="shared" si="15"/>
        <v>22.61</v>
      </c>
      <c r="AE18" s="203">
        <f t="shared" si="16"/>
        <v>7.54</v>
      </c>
      <c r="AF18" s="203">
        <f t="shared" si="17"/>
        <v>328.75</v>
      </c>
      <c r="AG18" s="203">
        <f t="shared" si="18"/>
        <v>21.92</v>
      </c>
      <c r="AH18" s="203">
        <f t="shared" si="19"/>
        <v>65.75</v>
      </c>
      <c r="AI18" s="203">
        <f t="shared" si="20"/>
        <v>219.17</v>
      </c>
      <c r="AJ18" s="203">
        <f t="shared" si="21"/>
        <v>21.92</v>
      </c>
      <c r="AK18" s="202"/>
      <c r="AL18" s="202"/>
      <c r="AM18" s="202"/>
      <c r="AN18" s="202"/>
      <c r="AO18" s="202"/>
      <c r="AP18" s="202">
        <v>17.21</v>
      </c>
      <c r="AQ18" s="202">
        <v>17.25</v>
      </c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3">
        <f t="shared" si="22"/>
        <v>955.72</v>
      </c>
      <c r="BE18" s="203">
        <f t="shared" si="23"/>
        <v>2564.16</v>
      </c>
      <c r="BF18" s="202" t="s">
        <v>242</v>
      </c>
      <c r="BG18" s="202" t="s">
        <v>320</v>
      </c>
      <c r="BH18" s="202"/>
      <c r="BI18" s="204" t="s">
        <v>382</v>
      </c>
      <c r="BJ18" s="202" t="s">
        <v>169</v>
      </c>
    </row>
    <row r="19" spans="1:62" s="192" customFormat="1" ht="25.15" customHeight="1">
      <c r="A19" s="202">
        <v>686.49</v>
      </c>
      <c r="B19" s="203">
        <f t="shared" si="3"/>
        <v>102.97</v>
      </c>
      <c r="C19" s="203">
        <f t="shared" si="4"/>
        <v>6.86</v>
      </c>
      <c r="D19" s="203">
        <f t="shared" si="5"/>
        <v>13.73</v>
      </c>
      <c r="E19" s="203">
        <f t="shared" si="6"/>
        <v>20.59</v>
      </c>
      <c r="F19" s="202">
        <v>2109.06</v>
      </c>
      <c r="G19" s="202">
        <v>86.01</v>
      </c>
      <c r="H19" s="202">
        <f t="shared" si="7"/>
        <v>586.11</v>
      </c>
      <c r="I19" s="202">
        <v>325.73</v>
      </c>
      <c r="J19" s="202">
        <v>245.38</v>
      </c>
      <c r="K19" s="202">
        <v>15</v>
      </c>
      <c r="L19" s="202"/>
      <c r="M19" s="202"/>
      <c r="N19" s="202"/>
      <c r="O19" s="202"/>
      <c r="P19" s="202"/>
      <c r="Q19" s="202"/>
      <c r="R19" s="202"/>
      <c r="S19" s="202"/>
      <c r="T19" s="203">
        <f>IF(W19&gt;2800,2800*15%,W19*15%)</f>
        <v>314.2</v>
      </c>
      <c r="U19" s="203">
        <f>IF(W19&gt;2800,2800*1%,W19*1%)</f>
        <v>20.95</v>
      </c>
      <c r="V19" s="203">
        <f>IF(W19&gt;2800,2800*3%,W19*3%)</f>
        <v>62.84</v>
      </c>
      <c r="W19" s="202">
        <f t="shared" si="0"/>
        <v>2094.69</v>
      </c>
      <c r="X19" s="203">
        <f t="shared" si="1"/>
        <v>3323.32</v>
      </c>
      <c r="Y19" s="203">
        <f t="shared" si="2"/>
        <v>102.97</v>
      </c>
      <c r="Z19" s="203">
        <f t="shared" si="11"/>
        <v>6.86</v>
      </c>
      <c r="AA19" s="203">
        <f t="shared" si="12"/>
        <v>13.73</v>
      </c>
      <c r="AB19" s="203">
        <f t="shared" si="13"/>
        <v>20.59</v>
      </c>
      <c r="AC19" s="203">
        <f t="shared" si="14"/>
        <v>68.650000000000006</v>
      </c>
      <c r="AD19" s="203">
        <f t="shared" si="15"/>
        <v>20.59</v>
      </c>
      <c r="AE19" s="203">
        <f t="shared" si="16"/>
        <v>6.86</v>
      </c>
      <c r="AF19" s="203">
        <f>IF(W19&gt;2800,2800*15%,W19*15%)</f>
        <v>314.2</v>
      </c>
      <c r="AG19" s="203">
        <f>IF(W19&gt;2800,2800*1%,W19*1%)</f>
        <v>20.95</v>
      </c>
      <c r="AH19" s="203">
        <f>IF(W19&gt;2800,2800*3%,W19*3%)</f>
        <v>62.84</v>
      </c>
      <c r="AI19" s="203">
        <f>IF(W19&gt;2800,2800*10%,W19*10%)</f>
        <v>209.47</v>
      </c>
      <c r="AJ19" s="203">
        <f>IF(W19&gt;2800,2800*1%,W19*1%)</f>
        <v>20.95</v>
      </c>
      <c r="AK19" s="202">
        <v>2.33</v>
      </c>
      <c r="AL19" s="202"/>
      <c r="AM19" s="202"/>
      <c r="AN19" s="202"/>
      <c r="AO19" s="202"/>
      <c r="AP19" s="202">
        <v>15.97</v>
      </c>
      <c r="AQ19" s="202">
        <v>16.25</v>
      </c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3">
        <f t="shared" si="22"/>
        <v>903.21</v>
      </c>
      <c r="BE19" s="203">
        <f t="shared" si="23"/>
        <v>2420.11</v>
      </c>
      <c r="BF19" s="202" t="s">
        <v>243</v>
      </c>
      <c r="BG19" s="202" t="s">
        <v>320</v>
      </c>
      <c r="BH19" s="202"/>
      <c r="BI19" s="204" t="s">
        <v>383</v>
      </c>
      <c r="BJ19" s="202" t="s">
        <v>169</v>
      </c>
    </row>
    <row r="20" spans="1:62" s="192" customFormat="1" ht="25.15" customHeight="1">
      <c r="A20" s="210">
        <f t="shared" ref="A20:AF20" si="24">SUM(A4:A19)</f>
        <v>9971.84</v>
      </c>
      <c r="B20" s="210">
        <f t="shared" si="24"/>
        <v>1495.78</v>
      </c>
      <c r="C20" s="210">
        <f t="shared" si="24"/>
        <v>99.72</v>
      </c>
      <c r="D20" s="210">
        <f t="shared" si="24"/>
        <v>199.44</v>
      </c>
      <c r="E20" s="210">
        <f t="shared" si="24"/>
        <v>299.17</v>
      </c>
      <c r="F20" s="210">
        <f t="shared" si="24"/>
        <v>30397.87</v>
      </c>
      <c r="G20" s="210">
        <f t="shared" si="24"/>
        <v>1146.54</v>
      </c>
      <c r="H20" s="210">
        <f t="shared" si="24"/>
        <v>8464.7900000000009</v>
      </c>
      <c r="I20" s="210">
        <f t="shared" si="24"/>
        <v>4969.8</v>
      </c>
      <c r="J20" s="210">
        <f t="shared" si="24"/>
        <v>3044.29</v>
      </c>
      <c r="K20" s="210">
        <f t="shared" si="24"/>
        <v>280.2</v>
      </c>
      <c r="L20" s="210">
        <f t="shared" si="24"/>
        <v>0</v>
      </c>
      <c r="M20" s="210">
        <f t="shared" si="24"/>
        <v>65.5</v>
      </c>
      <c r="N20" s="210">
        <f t="shared" si="24"/>
        <v>0</v>
      </c>
      <c r="O20" s="210">
        <f t="shared" si="24"/>
        <v>0</v>
      </c>
      <c r="P20" s="210">
        <f t="shared" si="24"/>
        <v>0</v>
      </c>
      <c r="Q20" s="210">
        <f t="shared" si="24"/>
        <v>105</v>
      </c>
      <c r="R20" s="210">
        <f t="shared" si="24"/>
        <v>0</v>
      </c>
      <c r="S20" s="210">
        <f t="shared" si="24"/>
        <v>0</v>
      </c>
      <c r="T20" s="210">
        <f t="shared" si="24"/>
        <v>4505.59</v>
      </c>
      <c r="U20" s="210">
        <f t="shared" si="24"/>
        <v>300.38</v>
      </c>
      <c r="V20" s="210">
        <f t="shared" si="24"/>
        <v>901.11</v>
      </c>
      <c r="W20" s="210">
        <f t="shared" si="24"/>
        <v>30037.360000000001</v>
      </c>
      <c r="X20" s="210">
        <f t="shared" si="24"/>
        <v>47810.39</v>
      </c>
      <c r="Y20" s="210">
        <f t="shared" si="24"/>
        <v>1495.78</v>
      </c>
      <c r="Z20" s="210">
        <f t="shared" si="24"/>
        <v>99.72</v>
      </c>
      <c r="AA20" s="210">
        <f t="shared" si="24"/>
        <v>199.44</v>
      </c>
      <c r="AB20" s="210">
        <f t="shared" si="24"/>
        <v>299.17</v>
      </c>
      <c r="AC20" s="210">
        <f t="shared" si="24"/>
        <v>997.18</v>
      </c>
      <c r="AD20" s="210">
        <f t="shared" si="24"/>
        <v>299.17</v>
      </c>
      <c r="AE20" s="210">
        <f t="shared" si="24"/>
        <v>99.72</v>
      </c>
      <c r="AF20" s="210">
        <f t="shared" si="24"/>
        <v>4505.59</v>
      </c>
      <c r="AG20" s="210">
        <f t="shared" ref="AG20:BE20" si="25">SUM(AG4:AG19)</f>
        <v>300.38</v>
      </c>
      <c r="AH20" s="210">
        <f t="shared" si="25"/>
        <v>901.11</v>
      </c>
      <c r="AI20" s="210">
        <f t="shared" si="25"/>
        <v>3003.75</v>
      </c>
      <c r="AJ20" s="210">
        <f t="shared" si="25"/>
        <v>300.38</v>
      </c>
      <c r="AK20" s="210">
        <f t="shared" si="25"/>
        <v>76.31</v>
      </c>
      <c r="AL20" s="210">
        <f t="shared" si="25"/>
        <v>0</v>
      </c>
      <c r="AM20" s="210">
        <f t="shared" si="25"/>
        <v>110</v>
      </c>
      <c r="AN20" s="210">
        <f t="shared" si="25"/>
        <v>0</v>
      </c>
      <c r="AO20" s="210">
        <f t="shared" si="25"/>
        <v>0</v>
      </c>
      <c r="AP20" s="210">
        <f t="shared" si="25"/>
        <v>189.68</v>
      </c>
      <c r="AQ20" s="210">
        <f t="shared" si="25"/>
        <v>221.98</v>
      </c>
      <c r="AR20" s="210">
        <f t="shared" si="25"/>
        <v>350</v>
      </c>
      <c r="AS20" s="210">
        <f t="shared" si="25"/>
        <v>0</v>
      </c>
      <c r="AT20" s="210">
        <f t="shared" si="25"/>
        <v>0</v>
      </c>
      <c r="AU20" s="210">
        <f t="shared" si="25"/>
        <v>7.1</v>
      </c>
      <c r="AV20" s="210">
        <f t="shared" si="25"/>
        <v>4</v>
      </c>
      <c r="AW20" s="210">
        <f t="shared" si="25"/>
        <v>73.87</v>
      </c>
      <c r="AX20" s="210">
        <f t="shared" si="25"/>
        <v>0</v>
      </c>
      <c r="AY20" s="210">
        <f t="shared" si="25"/>
        <v>0</v>
      </c>
      <c r="AZ20" s="210">
        <f t="shared" si="25"/>
        <v>10</v>
      </c>
      <c r="BA20" s="210">
        <f t="shared" si="25"/>
        <v>0</v>
      </c>
      <c r="BB20" s="210">
        <f t="shared" si="25"/>
        <v>0</v>
      </c>
      <c r="BC20" s="210">
        <f t="shared" si="25"/>
        <v>0</v>
      </c>
      <c r="BD20" s="210">
        <f t="shared" si="25"/>
        <v>13544.33</v>
      </c>
      <c r="BE20" s="210">
        <f t="shared" si="25"/>
        <v>34266.06</v>
      </c>
      <c r="BF20" s="202"/>
      <c r="BG20" s="202"/>
      <c r="BH20" s="202"/>
      <c r="BI20" s="204"/>
      <c r="BJ20" s="202"/>
    </row>
    <row r="21" spans="1:62" s="192" customFormat="1" ht="25.15" customHeight="1">
      <c r="A21" s="202">
        <v>508.29</v>
      </c>
      <c r="B21" s="203">
        <f t="shared" si="3"/>
        <v>76.239999999999995</v>
      </c>
      <c r="C21" s="203">
        <f t="shared" si="4"/>
        <v>5.08</v>
      </c>
      <c r="D21" s="203">
        <f t="shared" si="5"/>
        <v>10.17</v>
      </c>
      <c r="E21" s="203">
        <f t="shared" si="6"/>
        <v>15.25</v>
      </c>
      <c r="F21" s="202">
        <v>1632.6</v>
      </c>
      <c r="G21" s="202">
        <v>63.59</v>
      </c>
      <c r="H21" s="202">
        <f t="shared" si="7"/>
        <v>445.51</v>
      </c>
      <c r="I21" s="202">
        <v>241.13</v>
      </c>
      <c r="J21" s="202">
        <v>189.38</v>
      </c>
      <c r="K21" s="202">
        <v>15</v>
      </c>
      <c r="L21" s="202"/>
      <c r="M21" s="202"/>
      <c r="N21" s="202"/>
      <c r="O21" s="202"/>
      <c r="P21" s="202"/>
      <c r="Q21" s="202"/>
      <c r="R21" s="202"/>
      <c r="S21" s="202"/>
      <c r="T21" s="203">
        <f t="shared" ref="T21:T35" si="26">IF(W21&gt;2800,2800*15%,W21*15%)</f>
        <v>245.01</v>
      </c>
      <c r="U21" s="203">
        <f t="shared" ref="U21:U35" si="27">IF(W21&gt;2800,2800*1%,W21*1%)</f>
        <v>16.329999999999998</v>
      </c>
      <c r="V21" s="203">
        <f t="shared" ref="V21:V35" si="28">IF(W21&gt;2800,2800*3%,W21*3%)</f>
        <v>49</v>
      </c>
      <c r="W21" s="202">
        <f t="shared" si="0"/>
        <v>1633.41</v>
      </c>
      <c r="X21" s="203">
        <f t="shared" si="1"/>
        <v>2558.7800000000002</v>
      </c>
      <c r="Y21" s="203">
        <f t="shared" si="2"/>
        <v>76.239999999999995</v>
      </c>
      <c r="Z21" s="203">
        <f t="shared" si="11"/>
        <v>5.08</v>
      </c>
      <c r="AA21" s="203">
        <f t="shared" si="12"/>
        <v>10.17</v>
      </c>
      <c r="AB21" s="203">
        <f t="shared" si="13"/>
        <v>15.25</v>
      </c>
      <c r="AC21" s="203">
        <f t="shared" si="14"/>
        <v>50.83</v>
      </c>
      <c r="AD21" s="203">
        <f t="shared" si="15"/>
        <v>15.25</v>
      </c>
      <c r="AE21" s="203">
        <f t="shared" si="16"/>
        <v>5.08</v>
      </c>
      <c r="AF21" s="203">
        <f t="shared" ref="AF21:AF35" si="29">IF(W21&gt;2800,2800*15%,W21*15%)</f>
        <v>245.01</v>
      </c>
      <c r="AG21" s="203">
        <f t="shared" ref="AG21:AG35" si="30">IF(W21&gt;2800,2800*1%,W21*1%)</f>
        <v>16.329999999999998</v>
      </c>
      <c r="AH21" s="203">
        <f t="shared" ref="AH21:AH35" si="31">IF(W21&gt;2800,2800*3%,W21*3%)</f>
        <v>49</v>
      </c>
      <c r="AI21" s="203">
        <f t="shared" ref="AI21:AI35" si="32">IF(W21&gt;2800,2800*10%,W21*10%)</f>
        <v>163.34</v>
      </c>
      <c r="AJ21" s="203">
        <f t="shared" ref="AJ21:AJ35" si="33">IF(W21&gt;2800,2800*1%,W21*1%)</f>
        <v>16.329999999999998</v>
      </c>
      <c r="AK21" s="202"/>
      <c r="AL21" s="202"/>
      <c r="AM21" s="202"/>
      <c r="AN21" s="202"/>
      <c r="AO21" s="202"/>
      <c r="AP21" s="202">
        <v>8.2899999999999991</v>
      </c>
      <c r="AQ21" s="202">
        <v>12.45</v>
      </c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>
        <v>2</v>
      </c>
      <c r="BD21" s="203">
        <f t="shared" si="22"/>
        <v>690.65</v>
      </c>
      <c r="BE21" s="203">
        <f t="shared" si="23"/>
        <v>1868.13</v>
      </c>
      <c r="BF21" s="202" t="s">
        <v>323</v>
      </c>
      <c r="BG21" s="202" t="s">
        <v>320</v>
      </c>
      <c r="BH21" s="202"/>
      <c r="BI21" s="204" t="s">
        <v>385</v>
      </c>
      <c r="BJ21" s="202" t="s">
        <v>169</v>
      </c>
    </row>
    <row r="22" spans="1:62" s="192" customFormat="1" ht="25.15" customHeight="1">
      <c r="A22" s="202">
        <v>330.22</v>
      </c>
      <c r="B22" s="203">
        <f t="shared" si="3"/>
        <v>49.53</v>
      </c>
      <c r="C22" s="203">
        <f t="shared" si="4"/>
        <v>3.3</v>
      </c>
      <c r="D22" s="203">
        <f t="shared" si="5"/>
        <v>6.6</v>
      </c>
      <c r="E22" s="203">
        <f t="shared" si="6"/>
        <v>9.91</v>
      </c>
      <c r="F22" s="202">
        <v>1235.3399999999999</v>
      </c>
      <c r="G22" s="202">
        <v>15.62</v>
      </c>
      <c r="H22" s="202">
        <v>266</v>
      </c>
      <c r="I22" s="202">
        <v>174.3</v>
      </c>
      <c r="J22" s="202">
        <v>76.7</v>
      </c>
      <c r="K22" s="202">
        <v>15</v>
      </c>
      <c r="L22" s="202"/>
      <c r="M22" s="202"/>
      <c r="N22" s="202"/>
      <c r="O22" s="202"/>
      <c r="P22" s="202"/>
      <c r="Q22" s="202"/>
      <c r="R22" s="202"/>
      <c r="S22" s="202"/>
      <c r="T22" s="203">
        <f t="shared" si="26"/>
        <v>178.01</v>
      </c>
      <c r="U22" s="203">
        <f t="shared" si="27"/>
        <v>11.87</v>
      </c>
      <c r="V22" s="203">
        <f t="shared" si="28"/>
        <v>35.6</v>
      </c>
      <c r="W22" s="202">
        <f t="shared" si="0"/>
        <v>1186.74</v>
      </c>
      <c r="X22" s="203">
        <f t="shared" si="1"/>
        <v>1811.78</v>
      </c>
      <c r="Y22" s="203">
        <f t="shared" si="2"/>
        <v>49.53</v>
      </c>
      <c r="Z22" s="203">
        <f t="shared" si="11"/>
        <v>3.3</v>
      </c>
      <c r="AA22" s="203">
        <f t="shared" si="12"/>
        <v>6.6</v>
      </c>
      <c r="AB22" s="203">
        <f t="shared" si="13"/>
        <v>9.91</v>
      </c>
      <c r="AC22" s="203">
        <f t="shared" si="14"/>
        <v>33.020000000000003</v>
      </c>
      <c r="AD22" s="203">
        <f t="shared" si="15"/>
        <v>9.91</v>
      </c>
      <c r="AE22" s="203">
        <f t="shared" si="16"/>
        <v>3.3</v>
      </c>
      <c r="AF22" s="203">
        <f t="shared" si="29"/>
        <v>178.01</v>
      </c>
      <c r="AG22" s="203">
        <f t="shared" si="30"/>
        <v>11.87</v>
      </c>
      <c r="AH22" s="203">
        <f t="shared" si="31"/>
        <v>35.6</v>
      </c>
      <c r="AI22" s="203">
        <f t="shared" si="32"/>
        <v>118.67</v>
      </c>
      <c r="AJ22" s="203">
        <f t="shared" si="33"/>
        <v>11.87</v>
      </c>
      <c r="AK22" s="202"/>
      <c r="AL22" s="202"/>
      <c r="AM22" s="202"/>
      <c r="AN22" s="202"/>
      <c r="AO22" s="202"/>
      <c r="AP22" s="202">
        <v>1.77</v>
      </c>
      <c r="AQ22" s="202">
        <v>8.9</v>
      </c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3">
        <f t="shared" si="22"/>
        <v>482.26</v>
      </c>
      <c r="BE22" s="203">
        <f t="shared" si="23"/>
        <v>1329.52</v>
      </c>
      <c r="BF22" s="202" t="s">
        <v>254</v>
      </c>
      <c r="BG22" s="202" t="s">
        <v>320</v>
      </c>
      <c r="BH22" s="202"/>
      <c r="BI22" s="204" t="s">
        <v>386</v>
      </c>
      <c r="BJ22" s="202" t="s">
        <v>169</v>
      </c>
    </row>
    <row r="23" spans="1:62" s="192" customFormat="1" ht="25.15" customHeight="1">
      <c r="A23" s="202">
        <v>282.95</v>
      </c>
      <c r="B23" s="203">
        <f t="shared" si="3"/>
        <v>42.44</v>
      </c>
      <c r="C23" s="203">
        <f t="shared" si="4"/>
        <v>2.83</v>
      </c>
      <c r="D23" s="203">
        <f t="shared" si="5"/>
        <v>5.66</v>
      </c>
      <c r="E23" s="203">
        <f t="shared" si="6"/>
        <v>8.49</v>
      </c>
      <c r="F23" s="202">
        <v>1190.5899999999999</v>
      </c>
      <c r="G23" s="202">
        <v>4.51</v>
      </c>
      <c r="H23" s="202">
        <f t="shared" si="7"/>
        <v>224.5</v>
      </c>
      <c r="I23" s="202">
        <v>145.94999999999999</v>
      </c>
      <c r="J23" s="202">
        <v>68.55</v>
      </c>
      <c r="K23" s="202">
        <v>10</v>
      </c>
      <c r="L23" s="202"/>
      <c r="M23" s="202"/>
      <c r="N23" s="202"/>
      <c r="O23" s="202"/>
      <c r="P23" s="202"/>
      <c r="Q23" s="202"/>
      <c r="R23" s="202"/>
      <c r="S23" s="202"/>
      <c r="T23" s="203">
        <f t="shared" si="26"/>
        <v>170.5</v>
      </c>
      <c r="U23" s="203">
        <f t="shared" si="27"/>
        <v>11.37</v>
      </c>
      <c r="V23" s="203">
        <f t="shared" si="28"/>
        <v>34.1</v>
      </c>
      <c r="W23" s="202">
        <f t="shared" si="0"/>
        <v>1136.6500000000001</v>
      </c>
      <c r="X23" s="203">
        <f t="shared" si="1"/>
        <v>1694.99</v>
      </c>
      <c r="Y23" s="203">
        <f t="shared" si="2"/>
        <v>42.44</v>
      </c>
      <c r="Z23" s="203">
        <f t="shared" si="11"/>
        <v>2.83</v>
      </c>
      <c r="AA23" s="203">
        <f t="shared" si="12"/>
        <v>5.66</v>
      </c>
      <c r="AB23" s="203">
        <f t="shared" si="13"/>
        <v>8.49</v>
      </c>
      <c r="AC23" s="203">
        <f t="shared" si="14"/>
        <v>28.3</v>
      </c>
      <c r="AD23" s="203">
        <f t="shared" si="15"/>
        <v>8.49</v>
      </c>
      <c r="AE23" s="203">
        <f t="shared" si="16"/>
        <v>2.83</v>
      </c>
      <c r="AF23" s="203">
        <f t="shared" si="29"/>
        <v>170.5</v>
      </c>
      <c r="AG23" s="203">
        <f t="shared" si="30"/>
        <v>11.37</v>
      </c>
      <c r="AH23" s="203">
        <f t="shared" si="31"/>
        <v>34.1</v>
      </c>
      <c r="AI23" s="203">
        <f t="shared" si="32"/>
        <v>113.67</v>
      </c>
      <c r="AJ23" s="203">
        <f t="shared" si="33"/>
        <v>11.37</v>
      </c>
      <c r="AK23" s="202"/>
      <c r="AL23" s="202"/>
      <c r="AM23" s="202"/>
      <c r="AN23" s="202"/>
      <c r="AO23" s="202"/>
      <c r="AP23" s="202">
        <v>0.92</v>
      </c>
      <c r="AQ23" s="202">
        <v>8.35</v>
      </c>
      <c r="AR23" s="202"/>
      <c r="AS23" s="202"/>
      <c r="AT23" s="202"/>
      <c r="AU23" s="202"/>
      <c r="AV23" s="202"/>
      <c r="AW23" s="202">
        <v>13.11</v>
      </c>
      <c r="AX23" s="202"/>
      <c r="AY23" s="202"/>
      <c r="AZ23" s="202"/>
      <c r="BA23" s="202"/>
      <c r="BB23" s="202"/>
      <c r="BC23" s="202"/>
      <c r="BD23" s="203">
        <f t="shared" si="22"/>
        <v>462.43</v>
      </c>
      <c r="BE23" s="203">
        <f t="shared" si="23"/>
        <v>1232.56</v>
      </c>
      <c r="BF23" s="202" t="s">
        <v>283</v>
      </c>
      <c r="BG23" s="202" t="s">
        <v>320</v>
      </c>
      <c r="BH23" s="202"/>
      <c r="BI23" s="204" t="s">
        <v>387</v>
      </c>
      <c r="BJ23" s="202" t="s">
        <v>169</v>
      </c>
    </row>
    <row r="24" spans="1:62" s="192" customFormat="1" ht="25.15" customHeight="1">
      <c r="A24" s="202">
        <v>271</v>
      </c>
      <c r="B24" s="203">
        <f t="shared" si="3"/>
        <v>40.65</v>
      </c>
      <c r="C24" s="203">
        <f t="shared" si="4"/>
        <v>2.71</v>
      </c>
      <c r="D24" s="203">
        <f t="shared" si="5"/>
        <v>5.42</v>
      </c>
      <c r="E24" s="203">
        <f t="shared" si="6"/>
        <v>8.1300000000000008</v>
      </c>
      <c r="F24" s="202">
        <v>1169.6400000000001</v>
      </c>
      <c r="G24" s="202">
        <v>4.4000000000000004</v>
      </c>
      <c r="H24" s="202">
        <f t="shared" si="7"/>
        <v>217.25</v>
      </c>
      <c r="I24" s="202">
        <v>141.01</v>
      </c>
      <c r="J24" s="202">
        <v>64.64</v>
      </c>
      <c r="K24" s="202">
        <v>8</v>
      </c>
      <c r="L24" s="202"/>
      <c r="M24" s="202"/>
      <c r="N24" s="202"/>
      <c r="O24" s="202"/>
      <c r="P24" s="202">
        <v>3.6</v>
      </c>
      <c r="Q24" s="202"/>
      <c r="R24" s="202"/>
      <c r="S24" s="202"/>
      <c r="T24" s="203">
        <f t="shared" si="26"/>
        <v>168.04</v>
      </c>
      <c r="U24" s="203">
        <f t="shared" si="27"/>
        <v>11.2</v>
      </c>
      <c r="V24" s="203">
        <f t="shared" si="28"/>
        <v>33.61</v>
      </c>
      <c r="W24" s="202">
        <f t="shared" si="0"/>
        <v>1120.29</v>
      </c>
      <c r="X24" s="203">
        <f t="shared" si="1"/>
        <v>1661.05</v>
      </c>
      <c r="Y24" s="203">
        <f t="shared" si="2"/>
        <v>40.65</v>
      </c>
      <c r="Z24" s="203">
        <f t="shared" si="11"/>
        <v>2.71</v>
      </c>
      <c r="AA24" s="203">
        <f t="shared" si="12"/>
        <v>5.42</v>
      </c>
      <c r="AB24" s="203">
        <f t="shared" si="13"/>
        <v>8.1300000000000008</v>
      </c>
      <c r="AC24" s="203">
        <f t="shared" si="14"/>
        <v>27.1</v>
      </c>
      <c r="AD24" s="203">
        <f t="shared" si="15"/>
        <v>8.1300000000000008</v>
      </c>
      <c r="AE24" s="203">
        <f t="shared" si="16"/>
        <v>2.71</v>
      </c>
      <c r="AF24" s="203">
        <f t="shared" si="29"/>
        <v>168.04</v>
      </c>
      <c r="AG24" s="203">
        <f t="shared" si="30"/>
        <v>11.2</v>
      </c>
      <c r="AH24" s="203">
        <f t="shared" si="31"/>
        <v>33.61</v>
      </c>
      <c r="AI24" s="203">
        <f t="shared" si="32"/>
        <v>112.03</v>
      </c>
      <c r="AJ24" s="203">
        <f t="shared" si="33"/>
        <v>11.2</v>
      </c>
      <c r="AK24" s="202"/>
      <c r="AL24" s="202"/>
      <c r="AM24" s="202"/>
      <c r="AN24" s="202"/>
      <c r="AO24" s="202"/>
      <c r="AP24" s="202">
        <v>0.69</v>
      </c>
      <c r="AQ24" s="202">
        <v>8.25</v>
      </c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3">
        <f t="shared" si="22"/>
        <v>439.87</v>
      </c>
      <c r="BE24" s="203">
        <f t="shared" si="23"/>
        <v>1221.18</v>
      </c>
      <c r="BF24" s="202" t="s">
        <v>255</v>
      </c>
      <c r="BG24" s="202" t="s">
        <v>324</v>
      </c>
      <c r="BH24" s="202"/>
      <c r="BI24" s="204" t="s">
        <v>388</v>
      </c>
      <c r="BJ24" s="202" t="s">
        <v>421</v>
      </c>
    </row>
    <row r="25" spans="1:62" s="192" customFormat="1" ht="25.15" customHeight="1">
      <c r="A25" s="202">
        <v>541.51</v>
      </c>
      <c r="B25" s="203">
        <f t="shared" si="3"/>
        <v>81.23</v>
      </c>
      <c r="C25" s="203">
        <f t="shared" si="4"/>
        <v>5.42</v>
      </c>
      <c r="D25" s="203">
        <f t="shared" si="5"/>
        <v>10.83</v>
      </c>
      <c r="E25" s="203">
        <f t="shared" si="6"/>
        <v>16.25</v>
      </c>
      <c r="F25" s="202">
        <v>1858.56</v>
      </c>
      <c r="G25" s="202">
        <v>69.95</v>
      </c>
      <c r="H25" s="202">
        <f t="shared" si="7"/>
        <v>433.15</v>
      </c>
      <c r="I25" s="202">
        <v>253.77</v>
      </c>
      <c r="J25" s="202">
        <v>164.38</v>
      </c>
      <c r="K25" s="202">
        <v>15</v>
      </c>
      <c r="L25" s="202"/>
      <c r="M25" s="202"/>
      <c r="N25" s="202"/>
      <c r="O25" s="202"/>
      <c r="P25" s="202"/>
      <c r="Q25" s="202"/>
      <c r="R25" s="202"/>
      <c r="S25" s="202"/>
      <c r="T25" s="203">
        <f t="shared" si="26"/>
        <v>273.02</v>
      </c>
      <c r="U25" s="203">
        <f t="shared" si="27"/>
        <v>18.2</v>
      </c>
      <c r="V25" s="203">
        <f t="shared" si="28"/>
        <v>54.6</v>
      </c>
      <c r="W25" s="202">
        <f t="shared" si="0"/>
        <v>1820.15</v>
      </c>
      <c r="X25" s="203">
        <f t="shared" si="1"/>
        <v>2821.21</v>
      </c>
      <c r="Y25" s="203">
        <f t="shared" si="2"/>
        <v>81.23</v>
      </c>
      <c r="Z25" s="203">
        <f t="shared" si="11"/>
        <v>5.42</v>
      </c>
      <c r="AA25" s="203">
        <f t="shared" si="12"/>
        <v>10.83</v>
      </c>
      <c r="AB25" s="203">
        <f t="shared" si="13"/>
        <v>16.25</v>
      </c>
      <c r="AC25" s="203">
        <f t="shared" si="14"/>
        <v>54.15</v>
      </c>
      <c r="AD25" s="203">
        <f t="shared" si="15"/>
        <v>16.25</v>
      </c>
      <c r="AE25" s="203">
        <f t="shared" si="16"/>
        <v>5.42</v>
      </c>
      <c r="AF25" s="203">
        <f t="shared" si="29"/>
        <v>273.02</v>
      </c>
      <c r="AG25" s="203">
        <f t="shared" si="30"/>
        <v>18.2</v>
      </c>
      <c r="AH25" s="203">
        <f t="shared" si="31"/>
        <v>54.6</v>
      </c>
      <c r="AI25" s="203">
        <f t="shared" si="32"/>
        <v>182.02</v>
      </c>
      <c r="AJ25" s="203">
        <f t="shared" si="33"/>
        <v>18.2</v>
      </c>
      <c r="AK25" s="202"/>
      <c r="AL25" s="202"/>
      <c r="AM25" s="202"/>
      <c r="AN25" s="202"/>
      <c r="AO25" s="202"/>
      <c r="AP25" s="202">
        <v>10.82</v>
      </c>
      <c r="AQ25" s="202">
        <v>13.75</v>
      </c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3">
        <f t="shared" si="22"/>
        <v>760.16</v>
      </c>
      <c r="BE25" s="203">
        <f t="shared" si="23"/>
        <v>2061.0500000000002</v>
      </c>
      <c r="BF25" s="202" t="s">
        <v>284</v>
      </c>
      <c r="BG25" s="202" t="s">
        <v>433</v>
      </c>
      <c r="BH25" s="202"/>
      <c r="BI25" s="204" t="s">
        <v>389</v>
      </c>
      <c r="BJ25" s="202" t="s">
        <v>421</v>
      </c>
    </row>
    <row r="26" spans="1:62" s="192" customFormat="1" ht="25.15" customHeight="1">
      <c r="A26" s="202">
        <v>621.95000000000005</v>
      </c>
      <c r="B26" s="203">
        <f t="shared" si="3"/>
        <v>93.29</v>
      </c>
      <c r="C26" s="203">
        <f t="shared" si="4"/>
        <v>6.22</v>
      </c>
      <c r="D26" s="203">
        <f t="shared" si="5"/>
        <v>12.44</v>
      </c>
      <c r="E26" s="203">
        <f t="shared" si="6"/>
        <v>18.66</v>
      </c>
      <c r="F26" s="202">
        <v>2014.34</v>
      </c>
      <c r="G26" s="202">
        <v>81.900000000000006</v>
      </c>
      <c r="H26" s="202">
        <f t="shared" si="7"/>
        <v>495.27</v>
      </c>
      <c r="I26" s="202">
        <v>285.35000000000002</v>
      </c>
      <c r="J26" s="202">
        <v>194.92</v>
      </c>
      <c r="K26" s="202">
        <v>15</v>
      </c>
      <c r="L26" s="202"/>
      <c r="M26" s="202"/>
      <c r="N26" s="202"/>
      <c r="O26" s="202"/>
      <c r="P26" s="202"/>
      <c r="Q26" s="202"/>
      <c r="R26" s="202"/>
      <c r="S26" s="202"/>
      <c r="T26" s="203">
        <f t="shared" si="26"/>
        <v>295.43</v>
      </c>
      <c r="U26" s="203">
        <f t="shared" si="27"/>
        <v>19.7</v>
      </c>
      <c r="V26" s="203">
        <f t="shared" si="28"/>
        <v>59.09</v>
      </c>
      <c r="W26" s="202">
        <f t="shared" si="0"/>
        <v>1969.56</v>
      </c>
      <c r="X26" s="203">
        <f t="shared" si="1"/>
        <v>3096.34</v>
      </c>
      <c r="Y26" s="203">
        <f t="shared" si="2"/>
        <v>93.29</v>
      </c>
      <c r="Z26" s="203">
        <f t="shared" si="11"/>
        <v>6.22</v>
      </c>
      <c r="AA26" s="203">
        <f t="shared" si="12"/>
        <v>12.44</v>
      </c>
      <c r="AB26" s="203">
        <f t="shared" si="13"/>
        <v>18.66</v>
      </c>
      <c r="AC26" s="203">
        <f t="shared" si="14"/>
        <v>62.2</v>
      </c>
      <c r="AD26" s="203">
        <f t="shared" si="15"/>
        <v>18.66</v>
      </c>
      <c r="AE26" s="203">
        <f t="shared" si="16"/>
        <v>6.22</v>
      </c>
      <c r="AF26" s="203">
        <f t="shared" si="29"/>
        <v>295.43</v>
      </c>
      <c r="AG26" s="203">
        <f t="shared" si="30"/>
        <v>19.7</v>
      </c>
      <c r="AH26" s="203">
        <f t="shared" si="31"/>
        <v>59.09</v>
      </c>
      <c r="AI26" s="203">
        <f t="shared" si="32"/>
        <v>196.96</v>
      </c>
      <c r="AJ26" s="203">
        <f t="shared" si="33"/>
        <v>19.7</v>
      </c>
      <c r="AK26" s="202">
        <v>249.58</v>
      </c>
      <c r="AL26" s="202"/>
      <c r="AM26" s="202"/>
      <c r="AN26" s="202"/>
      <c r="AO26" s="202"/>
      <c r="AP26" s="202">
        <v>10.14</v>
      </c>
      <c r="AQ26" s="202">
        <v>13.35</v>
      </c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3">
        <f t="shared" si="22"/>
        <v>1081.6400000000001</v>
      </c>
      <c r="BE26" s="203">
        <f t="shared" si="23"/>
        <v>2014.7</v>
      </c>
      <c r="BF26" s="202" t="s">
        <v>282</v>
      </c>
      <c r="BG26" s="202" t="s">
        <v>320</v>
      </c>
      <c r="BH26" s="202"/>
      <c r="BI26" s="202"/>
      <c r="BJ26" s="202" t="s">
        <v>421</v>
      </c>
    </row>
    <row r="27" spans="1:62" s="192" customFormat="1" ht="25.15" customHeight="1">
      <c r="A27" s="202">
        <v>591.41</v>
      </c>
      <c r="B27" s="203">
        <f t="shared" si="3"/>
        <v>88.71</v>
      </c>
      <c r="C27" s="203">
        <f t="shared" si="4"/>
        <v>5.91</v>
      </c>
      <c r="D27" s="203">
        <f t="shared" si="5"/>
        <v>11.83</v>
      </c>
      <c r="E27" s="203">
        <f t="shared" si="6"/>
        <v>17.739999999999998</v>
      </c>
      <c r="F27" s="202">
        <v>1844.4</v>
      </c>
      <c r="G27" s="202">
        <v>75.02</v>
      </c>
      <c r="H27" s="202">
        <f t="shared" si="7"/>
        <v>471.68</v>
      </c>
      <c r="I27" s="202">
        <v>278.35000000000002</v>
      </c>
      <c r="J27" s="202">
        <v>178.33</v>
      </c>
      <c r="K27" s="202">
        <v>15</v>
      </c>
      <c r="L27" s="202"/>
      <c r="M27" s="202"/>
      <c r="N27" s="202"/>
      <c r="O27" s="202"/>
      <c r="P27" s="202"/>
      <c r="Q27" s="202"/>
      <c r="R27" s="202"/>
      <c r="S27" s="202"/>
      <c r="T27" s="203">
        <f t="shared" si="26"/>
        <v>269.95</v>
      </c>
      <c r="U27" s="203">
        <f t="shared" si="27"/>
        <v>18</v>
      </c>
      <c r="V27" s="203">
        <f t="shared" si="28"/>
        <v>53.99</v>
      </c>
      <c r="W27" s="202">
        <f t="shared" si="0"/>
        <v>1799.69</v>
      </c>
      <c r="X27" s="203">
        <f t="shared" si="1"/>
        <v>2857.23</v>
      </c>
      <c r="Y27" s="203">
        <f t="shared" si="2"/>
        <v>88.71</v>
      </c>
      <c r="Z27" s="203">
        <f t="shared" si="11"/>
        <v>5.91</v>
      </c>
      <c r="AA27" s="203">
        <f t="shared" si="12"/>
        <v>11.83</v>
      </c>
      <c r="AB27" s="203">
        <f t="shared" si="13"/>
        <v>17.739999999999998</v>
      </c>
      <c r="AC27" s="203">
        <f t="shared" si="14"/>
        <v>59.14</v>
      </c>
      <c r="AD27" s="203">
        <f t="shared" si="15"/>
        <v>17.739999999999998</v>
      </c>
      <c r="AE27" s="203">
        <f t="shared" si="16"/>
        <v>5.91</v>
      </c>
      <c r="AF27" s="203">
        <f t="shared" si="29"/>
        <v>269.95</v>
      </c>
      <c r="AG27" s="203">
        <f t="shared" si="30"/>
        <v>18</v>
      </c>
      <c r="AH27" s="203">
        <f t="shared" si="31"/>
        <v>53.99</v>
      </c>
      <c r="AI27" s="203">
        <f t="shared" si="32"/>
        <v>179.97</v>
      </c>
      <c r="AJ27" s="203">
        <f t="shared" si="33"/>
        <v>18</v>
      </c>
      <c r="AK27" s="202"/>
      <c r="AL27" s="202"/>
      <c r="AM27" s="202"/>
      <c r="AN27" s="202"/>
      <c r="AO27" s="202"/>
      <c r="AP27" s="202">
        <v>11.06</v>
      </c>
      <c r="AQ27" s="202">
        <v>13.9</v>
      </c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3">
        <f t="shared" si="22"/>
        <v>771.85</v>
      </c>
      <c r="BE27" s="203">
        <f t="shared" si="23"/>
        <v>2085.38</v>
      </c>
      <c r="BF27" s="202" t="s">
        <v>256</v>
      </c>
      <c r="BG27" s="202" t="s">
        <v>320</v>
      </c>
      <c r="BH27" s="202"/>
      <c r="BI27" s="204" t="s">
        <v>390</v>
      </c>
      <c r="BJ27" s="202" t="s">
        <v>421</v>
      </c>
    </row>
    <row r="28" spans="1:62" s="192" customFormat="1" ht="25.15" customHeight="1">
      <c r="A28" s="202">
        <v>574.94000000000005</v>
      </c>
      <c r="B28" s="203">
        <f t="shared" si="3"/>
        <v>86.24</v>
      </c>
      <c r="C28" s="203">
        <f t="shared" si="4"/>
        <v>5.75</v>
      </c>
      <c r="D28" s="203">
        <f t="shared" si="5"/>
        <v>11.5</v>
      </c>
      <c r="E28" s="203">
        <f t="shared" si="6"/>
        <v>17.25</v>
      </c>
      <c r="F28" s="202">
        <v>1804.8</v>
      </c>
      <c r="G28" s="202">
        <v>74.09</v>
      </c>
      <c r="H28" s="202">
        <f t="shared" si="7"/>
        <v>458.96</v>
      </c>
      <c r="I28" s="202">
        <v>272.81</v>
      </c>
      <c r="J28" s="202">
        <v>171.15</v>
      </c>
      <c r="K28" s="202">
        <v>15</v>
      </c>
      <c r="L28" s="202"/>
      <c r="M28" s="202"/>
      <c r="N28" s="202"/>
      <c r="O28" s="202"/>
      <c r="P28" s="202"/>
      <c r="Q28" s="202"/>
      <c r="R28" s="202"/>
      <c r="S28" s="202"/>
      <c r="T28" s="203">
        <f t="shared" si="26"/>
        <v>264.44</v>
      </c>
      <c r="U28" s="203">
        <f t="shared" si="27"/>
        <v>17.63</v>
      </c>
      <c r="V28" s="203">
        <f t="shared" si="28"/>
        <v>52.89</v>
      </c>
      <c r="W28" s="202">
        <f t="shared" si="0"/>
        <v>1762.91</v>
      </c>
      <c r="X28" s="203">
        <f t="shared" si="1"/>
        <v>2793.55</v>
      </c>
      <c r="Y28" s="203">
        <f t="shared" si="2"/>
        <v>86.24</v>
      </c>
      <c r="Z28" s="203">
        <f t="shared" si="11"/>
        <v>5.75</v>
      </c>
      <c r="AA28" s="203">
        <f t="shared" si="12"/>
        <v>11.5</v>
      </c>
      <c r="AB28" s="203">
        <f t="shared" si="13"/>
        <v>17.25</v>
      </c>
      <c r="AC28" s="203">
        <f t="shared" si="14"/>
        <v>57.49</v>
      </c>
      <c r="AD28" s="203">
        <f t="shared" si="15"/>
        <v>17.25</v>
      </c>
      <c r="AE28" s="203">
        <f t="shared" si="16"/>
        <v>5.75</v>
      </c>
      <c r="AF28" s="203">
        <f t="shared" si="29"/>
        <v>264.44</v>
      </c>
      <c r="AG28" s="203">
        <f t="shared" si="30"/>
        <v>17.63</v>
      </c>
      <c r="AH28" s="203">
        <f t="shared" si="31"/>
        <v>52.89</v>
      </c>
      <c r="AI28" s="203">
        <f t="shared" si="32"/>
        <v>176.29</v>
      </c>
      <c r="AJ28" s="203">
        <f t="shared" si="33"/>
        <v>17.63</v>
      </c>
      <c r="AK28" s="202"/>
      <c r="AL28" s="202"/>
      <c r="AM28" s="202"/>
      <c r="AN28" s="202"/>
      <c r="AO28" s="202"/>
      <c r="AP28" s="202">
        <v>10.45</v>
      </c>
      <c r="AQ28" s="202">
        <v>13.55</v>
      </c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3">
        <f t="shared" si="22"/>
        <v>754.11</v>
      </c>
      <c r="BE28" s="203">
        <f t="shared" si="23"/>
        <v>2039.44</v>
      </c>
      <c r="BF28" s="202" t="s">
        <v>257</v>
      </c>
      <c r="BG28" s="202" t="s">
        <v>320</v>
      </c>
      <c r="BH28" s="202"/>
      <c r="BI28" s="202"/>
      <c r="BJ28" s="202" t="s">
        <v>421</v>
      </c>
    </row>
    <row r="29" spans="1:62" s="192" customFormat="1" ht="25.15" customHeight="1">
      <c r="A29" s="202">
        <v>591.4</v>
      </c>
      <c r="B29" s="203">
        <f t="shared" si="3"/>
        <v>88.71</v>
      </c>
      <c r="C29" s="203">
        <f t="shared" si="4"/>
        <v>5.91</v>
      </c>
      <c r="D29" s="203">
        <f t="shared" si="5"/>
        <v>11.83</v>
      </c>
      <c r="E29" s="203">
        <f t="shared" si="6"/>
        <v>17.739999999999998</v>
      </c>
      <c r="F29" s="202">
        <v>1890.73</v>
      </c>
      <c r="G29" s="202">
        <v>89.21</v>
      </c>
      <c r="H29" s="202">
        <f t="shared" si="7"/>
        <v>471.67</v>
      </c>
      <c r="I29" s="202">
        <v>273.42</v>
      </c>
      <c r="J29" s="202">
        <v>183.25</v>
      </c>
      <c r="K29" s="202">
        <v>15</v>
      </c>
      <c r="L29" s="202"/>
      <c r="M29" s="202"/>
      <c r="N29" s="202"/>
      <c r="O29" s="202"/>
      <c r="P29" s="202"/>
      <c r="Q29" s="202"/>
      <c r="R29" s="202"/>
      <c r="S29" s="202"/>
      <c r="T29" s="203">
        <f t="shared" si="26"/>
        <v>279.02999999999997</v>
      </c>
      <c r="U29" s="203">
        <f t="shared" si="27"/>
        <v>18.600000000000001</v>
      </c>
      <c r="V29" s="203">
        <f t="shared" si="28"/>
        <v>55.81</v>
      </c>
      <c r="W29" s="202">
        <f t="shared" si="0"/>
        <v>1860.21</v>
      </c>
      <c r="X29" s="203">
        <f t="shared" si="1"/>
        <v>2929.24</v>
      </c>
      <c r="Y29" s="203">
        <f t="shared" si="2"/>
        <v>88.71</v>
      </c>
      <c r="Z29" s="203">
        <f t="shared" si="11"/>
        <v>5.91</v>
      </c>
      <c r="AA29" s="203">
        <f t="shared" si="12"/>
        <v>11.83</v>
      </c>
      <c r="AB29" s="203">
        <f t="shared" si="13"/>
        <v>17.739999999999998</v>
      </c>
      <c r="AC29" s="203">
        <f t="shared" si="14"/>
        <v>59.14</v>
      </c>
      <c r="AD29" s="203">
        <f t="shared" si="15"/>
        <v>17.739999999999998</v>
      </c>
      <c r="AE29" s="203">
        <f t="shared" si="16"/>
        <v>5.91</v>
      </c>
      <c r="AF29" s="203">
        <f t="shared" si="29"/>
        <v>279.02999999999997</v>
      </c>
      <c r="AG29" s="203">
        <f t="shared" si="30"/>
        <v>18.600000000000001</v>
      </c>
      <c r="AH29" s="203">
        <f t="shared" si="31"/>
        <v>55.81</v>
      </c>
      <c r="AI29" s="203">
        <f t="shared" si="32"/>
        <v>186.02</v>
      </c>
      <c r="AJ29" s="203">
        <f t="shared" si="33"/>
        <v>18.600000000000001</v>
      </c>
      <c r="AK29" s="202"/>
      <c r="AL29" s="202"/>
      <c r="AM29" s="202"/>
      <c r="AN29" s="202"/>
      <c r="AO29" s="202"/>
      <c r="AP29" s="202">
        <v>11.54</v>
      </c>
      <c r="AQ29" s="202">
        <v>14.15</v>
      </c>
      <c r="AR29" s="202"/>
      <c r="AS29" s="202">
        <v>9.14</v>
      </c>
      <c r="AT29" s="202">
        <v>45.67</v>
      </c>
      <c r="AU29" s="202"/>
      <c r="AV29" s="202"/>
      <c r="AW29" s="202"/>
      <c r="AX29" s="202"/>
      <c r="AY29" s="202"/>
      <c r="AZ29" s="202"/>
      <c r="BA29" s="202"/>
      <c r="BB29" s="202">
        <v>1</v>
      </c>
      <c r="BC29" s="202"/>
      <c r="BD29" s="203">
        <f t="shared" si="22"/>
        <v>846.54</v>
      </c>
      <c r="BE29" s="203">
        <f t="shared" si="23"/>
        <v>2082.6999999999998</v>
      </c>
      <c r="BF29" s="202" t="s">
        <v>258</v>
      </c>
      <c r="BG29" s="202" t="s">
        <v>321</v>
      </c>
      <c r="BH29" s="202"/>
      <c r="BI29" s="204" t="s">
        <v>391</v>
      </c>
      <c r="BJ29" s="202" t="s">
        <v>421</v>
      </c>
    </row>
    <row r="30" spans="1:62" s="192" customFormat="1" ht="25.15" customHeight="1">
      <c r="A30" s="202">
        <v>634.91999999999996</v>
      </c>
      <c r="B30" s="203">
        <f t="shared" si="3"/>
        <v>95.24</v>
      </c>
      <c r="C30" s="203">
        <f t="shared" si="4"/>
        <v>6.35</v>
      </c>
      <c r="D30" s="203">
        <f t="shared" si="5"/>
        <v>12.7</v>
      </c>
      <c r="E30" s="203">
        <f t="shared" si="6"/>
        <v>19.05</v>
      </c>
      <c r="F30" s="202">
        <v>2000.48</v>
      </c>
      <c r="G30" s="202">
        <v>83.47</v>
      </c>
      <c r="H30" s="202">
        <f t="shared" si="7"/>
        <v>501.28</v>
      </c>
      <c r="I30" s="202">
        <v>292.10000000000002</v>
      </c>
      <c r="J30" s="202">
        <v>194.18</v>
      </c>
      <c r="K30" s="202">
        <v>15</v>
      </c>
      <c r="L30" s="202"/>
      <c r="M30" s="202"/>
      <c r="N30" s="202"/>
      <c r="O30" s="202"/>
      <c r="P30" s="202"/>
      <c r="Q30" s="202"/>
      <c r="R30" s="202"/>
      <c r="S30" s="202"/>
      <c r="T30" s="203">
        <f t="shared" si="26"/>
        <v>292.55</v>
      </c>
      <c r="U30" s="203">
        <f t="shared" si="27"/>
        <v>19.5</v>
      </c>
      <c r="V30" s="203">
        <f t="shared" si="28"/>
        <v>58.51</v>
      </c>
      <c r="W30" s="202">
        <f t="shared" si="0"/>
        <v>1950.31</v>
      </c>
      <c r="X30" s="203">
        <f t="shared" si="1"/>
        <v>3089.13</v>
      </c>
      <c r="Y30" s="203">
        <f t="shared" si="2"/>
        <v>95.24</v>
      </c>
      <c r="Z30" s="203">
        <f t="shared" si="11"/>
        <v>6.35</v>
      </c>
      <c r="AA30" s="203">
        <f t="shared" si="12"/>
        <v>12.7</v>
      </c>
      <c r="AB30" s="203">
        <f t="shared" si="13"/>
        <v>19.05</v>
      </c>
      <c r="AC30" s="203">
        <f t="shared" si="14"/>
        <v>63.49</v>
      </c>
      <c r="AD30" s="203">
        <f t="shared" si="15"/>
        <v>19.05</v>
      </c>
      <c r="AE30" s="203">
        <f t="shared" si="16"/>
        <v>6.35</v>
      </c>
      <c r="AF30" s="203">
        <f t="shared" si="29"/>
        <v>292.55</v>
      </c>
      <c r="AG30" s="203">
        <f t="shared" si="30"/>
        <v>19.5</v>
      </c>
      <c r="AH30" s="203">
        <f t="shared" si="31"/>
        <v>58.51</v>
      </c>
      <c r="AI30" s="203">
        <f t="shared" si="32"/>
        <v>195.03</v>
      </c>
      <c r="AJ30" s="203">
        <f t="shared" si="33"/>
        <v>19.5</v>
      </c>
      <c r="AK30" s="202"/>
      <c r="AL30" s="202"/>
      <c r="AM30" s="202"/>
      <c r="AN30" s="202"/>
      <c r="AO30" s="202"/>
      <c r="AP30" s="202">
        <v>12.82</v>
      </c>
      <c r="AQ30" s="202">
        <v>14.85</v>
      </c>
      <c r="AR30" s="202"/>
      <c r="AS30" s="202"/>
      <c r="AT30" s="202"/>
      <c r="AU30" s="202"/>
      <c r="AV30" s="202"/>
      <c r="AW30" s="202">
        <v>29.42</v>
      </c>
      <c r="AX30" s="202"/>
      <c r="AY30" s="202"/>
      <c r="AZ30" s="202"/>
      <c r="BA30" s="202"/>
      <c r="BB30" s="202"/>
      <c r="BC30" s="202"/>
      <c r="BD30" s="203">
        <f t="shared" si="22"/>
        <v>864.41</v>
      </c>
      <c r="BE30" s="203">
        <f t="shared" si="23"/>
        <v>2224.7199999999998</v>
      </c>
      <c r="BF30" s="202" t="s">
        <v>259</v>
      </c>
      <c r="BG30" s="202" t="s">
        <v>320</v>
      </c>
      <c r="BH30" s="202"/>
      <c r="BI30" s="204" t="s">
        <v>392</v>
      </c>
      <c r="BJ30" s="202" t="s">
        <v>421</v>
      </c>
    </row>
    <row r="31" spans="1:62" s="192" customFormat="1" ht="25.15" customHeight="1">
      <c r="A31" s="202">
        <v>460.32</v>
      </c>
      <c r="B31" s="203">
        <f t="shared" si="3"/>
        <v>69.05</v>
      </c>
      <c r="C31" s="203">
        <f t="shared" si="4"/>
        <v>4.5999999999999996</v>
      </c>
      <c r="D31" s="203">
        <f t="shared" si="5"/>
        <v>9.2100000000000009</v>
      </c>
      <c r="E31" s="203">
        <f t="shared" si="6"/>
        <v>13.81</v>
      </c>
      <c r="F31" s="202">
        <v>1571.94</v>
      </c>
      <c r="G31" s="202">
        <v>56.46</v>
      </c>
      <c r="H31" s="202">
        <f t="shared" si="7"/>
        <v>368.46</v>
      </c>
      <c r="I31" s="202">
        <v>223.95</v>
      </c>
      <c r="J31" s="202">
        <v>129.51</v>
      </c>
      <c r="K31" s="202">
        <v>15</v>
      </c>
      <c r="L31" s="202"/>
      <c r="M31" s="202"/>
      <c r="N31" s="202"/>
      <c r="O31" s="202"/>
      <c r="P31" s="202"/>
      <c r="Q31" s="202"/>
      <c r="R31" s="202"/>
      <c r="S31" s="202"/>
      <c r="T31" s="203">
        <f t="shared" si="26"/>
        <v>230.48</v>
      </c>
      <c r="U31" s="203">
        <f t="shared" si="27"/>
        <v>15.37</v>
      </c>
      <c r="V31" s="203">
        <f t="shared" si="28"/>
        <v>46.1</v>
      </c>
      <c r="W31" s="202">
        <f t="shared" si="0"/>
        <v>1536.54</v>
      </c>
      <c r="X31" s="203">
        <f t="shared" si="1"/>
        <v>2385.48</v>
      </c>
      <c r="Y31" s="203">
        <f t="shared" si="2"/>
        <v>69.05</v>
      </c>
      <c r="Z31" s="203">
        <f t="shared" si="11"/>
        <v>4.5999999999999996</v>
      </c>
      <c r="AA31" s="203">
        <f t="shared" si="12"/>
        <v>9.2100000000000009</v>
      </c>
      <c r="AB31" s="203">
        <f t="shared" si="13"/>
        <v>13.81</v>
      </c>
      <c r="AC31" s="203">
        <f t="shared" si="14"/>
        <v>46.03</v>
      </c>
      <c r="AD31" s="203">
        <f t="shared" si="15"/>
        <v>13.81</v>
      </c>
      <c r="AE31" s="203">
        <f t="shared" si="16"/>
        <v>4.5999999999999996</v>
      </c>
      <c r="AF31" s="203">
        <f t="shared" si="29"/>
        <v>230.48</v>
      </c>
      <c r="AG31" s="203">
        <f t="shared" si="30"/>
        <v>15.37</v>
      </c>
      <c r="AH31" s="203">
        <f t="shared" si="31"/>
        <v>46.1</v>
      </c>
      <c r="AI31" s="203">
        <f t="shared" si="32"/>
        <v>153.65</v>
      </c>
      <c r="AJ31" s="203">
        <f t="shared" si="33"/>
        <v>15.37</v>
      </c>
      <c r="AK31" s="202"/>
      <c r="AL31" s="202"/>
      <c r="AM31" s="202"/>
      <c r="AN31" s="202"/>
      <c r="AO31" s="202"/>
      <c r="AP31" s="202">
        <v>6.76</v>
      </c>
      <c r="AQ31" s="202">
        <v>11.6</v>
      </c>
      <c r="AR31" s="202">
        <v>380</v>
      </c>
      <c r="AS31" s="202"/>
      <c r="AT31" s="202"/>
      <c r="AU31" s="202"/>
      <c r="AV31" s="202"/>
      <c r="AW31" s="202">
        <v>21.32</v>
      </c>
      <c r="AX31" s="202"/>
      <c r="AY31" s="202"/>
      <c r="AZ31" s="202"/>
      <c r="BA31" s="202"/>
      <c r="BB31" s="202"/>
      <c r="BC31" s="202"/>
      <c r="BD31" s="203">
        <f t="shared" si="22"/>
        <v>1041.76</v>
      </c>
      <c r="BE31" s="203">
        <f t="shared" si="23"/>
        <v>1343.72</v>
      </c>
      <c r="BF31" s="202" t="s">
        <v>285</v>
      </c>
      <c r="BG31" s="202" t="s">
        <v>320</v>
      </c>
      <c r="BH31" s="202"/>
      <c r="BI31" s="204" t="s">
        <v>393</v>
      </c>
      <c r="BJ31" s="202" t="s">
        <v>421</v>
      </c>
    </row>
    <row r="32" spans="1:62" s="192" customFormat="1" ht="25.15" customHeight="1">
      <c r="A32" s="202">
        <v>507.54</v>
      </c>
      <c r="B32" s="203">
        <f t="shared" si="3"/>
        <v>76.13</v>
      </c>
      <c r="C32" s="203">
        <f t="shared" si="4"/>
        <v>5.08</v>
      </c>
      <c r="D32" s="203">
        <f t="shared" si="5"/>
        <v>10.15</v>
      </c>
      <c r="E32" s="203">
        <f t="shared" si="6"/>
        <v>15.23</v>
      </c>
      <c r="F32" s="202">
        <v>1672.82</v>
      </c>
      <c r="G32" s="202">
        <v>61.33</v>
      </c>
      <c r="H32" s="202">
        <f t="shared" si="7"/>
        <v>446.93</v>
      </c>
      <c r="I32" s="202">
        <v>249.28</v>
      </c>
      <c r="J32" s="202">
        <v>182.65</v>
      </c>
      <c r="K32" s="202">
        <v>15</v>
      </c>
      <c r="L32" s="202"/>
      <c r="M32" s="202"/>
      <c r="N32" s="202"/>
      <c r="O32" s="202"/>
      <c r="P32" s="202"/>
      <c r="Q32" s="202"/>
      <c r="R32" s="202"/>
      <c r="S32" s="202"/>
      <c r="T32" s="203">
        <f t="shared" si="26"/>
        <v>251.03</v>
      </c>
      <c r="U32" s="203">
        <f t="shared" si="27"/>
        <v>16.739999999999998</v>
      </c>
      <c r="V32" s="203">
        <f t="shared" si="28"/>
        <v>50.21</v>
      </c>
      <c r="W32" s="202">
        <f t="shared" si="0"/>
        <v>1673.54</v>
      </c>
      <c r="X32" s="203">
        <f t="shared" si="1"/>
        <v>2605.65</v>
      </c>
      <c r="Y32" s="203">
        <f t="shared" si="2"/>
        <v>76.13</v>
      </c>
      <c r="Z32" s="203">
        <f t="shared" si="11"/>
        <v>5.08</v>
      </c>
      <c r="AA32" s="203">
        <f t="shared" si="12"/>
        <v>10.15</v>
      </c>
      <c r="AB32" s="203">
        <f t="shared" si="13"/>
        <v>15.23</v>
      </c>
      <c r="AC32" s="203">
        <f t="shared" si="14"/>
        <v>50.75</v>
      </c>
      <c r="AD32" s="203">
        <f t="shared" si="15"/>
        <v>15.23</v>
      </c>
      <c r="AE32" s="203">
        <f t="shared" si="16"/>
        <v>5.08</v>
      </c>
      <c r="AF32" s="203">
        <f t="shared" si="29"/>
        <v>251.03</v>
      </c>
      <c r="AG32" s="203">
        <f t="shared" si="30"/>
        <v>16.739999999999998</v>
      </c>
      <c r="AH32" s="203">
        <f t="shared" si="31"/>
        <v>50.21</v>
      </c>
      <c r="AI32" s="203">
        <f t="shared" si="32"/>
        <v>167.35</v>
      </c>
      <c r="AJ32" s="203">
        <f t="shared" si="33"/>
        <v>16.739999999999998</v>
      </c>
      <c r="AK32" s="202">
        <v>51.27</v>
      </c>
      <c r="AL32" s="202"/>
      <c r="AM32" s="202"/>
      <c r="AN32" s="202"/>
      <c r="AO32" s="202"/>
      <c r="AP32" s="202">
        <v>7.85</v>
      </c>
      <c r="AQ32" s="202">
        <v>12.15</v>
      </c>
      <c r="AR32" s="202"/>
      <c r="AS32" s="202"/>
      <c r="AT32" s="202"/>
      <c r="AU32" s="202"/>
      <c r="AV32" s="202"/>
      <c r="AW32" s="202">
        <v>23.52</v>
      </c>
      <c r="AX32" s="202"/>
      <c r="AY32" s="202"/>
      <c r="AZ32" s="202"/>
      <c r="BA32" s="202"/>
      <c r="BB32" s="202">
        <v>1</v>
      </c>
      <c r="BC32" s="202"/>
      <c r="BD32" s="203">
        <f t="shared" si="22"/>
        <v>775.51</v>
      </c>
      <c r="BE32" s="203">
        <f t="shared" si="23"/>
        <v>1830.14</v>
      </c>
      <c r="BF32" s="202" t="s">
        <v>260</v>
      </c>
      <c r="BG32" s="202" t="s">
        <v>325</v>
      </c>
      <c r="BH32" s="202"/>
      <c r="BI32" s="204" t="s">
        <v>394</v>
      </c>
      <c r="BJ32" s="202" t="s">
        <v>421</v>
      </c>
    </row>
    <row r="33" spans="1:62" s="192" customFormat="1" ht="25.15" customHeight="1">
      <c r="A33" s="202">
        <v>597.12</v>
      </c>
      <c r="B33" s="203">
        <f t="shared" si="3"/>
        <v>89.57</v>
      </c>
      <c r="C33" s="203">
        <f t="shared" si="4"/>
        <v>5.97</v>
      </c>
      <c r="D33" s="203">
        <f t="shared" si="5"/>
        <v>11.94</v>
      </c>
      <c r="E33" s="203">
        <f t="shared" si="6"/>
        <v>17.91</v>
      </c>
      <c r="F33" s="202">
        <v>1849.87</v>
      </c>
      <c r="G33" s="202">
        <v>77.23</v>
      </c>
      <c r="H33" s="202">
        <f t="shared" si="7"/>
        <v>626.89</v>
      </c>
      <c r="I33" s="202">
        <v>294.74</v>
      </c>
      <c r="J33" s="202">
        <v>166.35</v>
      </c>
      <c r="K33" s="202">
        <v>30</v>
      </c>
      <c r="L33" s="202"/>
      <c r="M33" s="202">
        <v>126.3</v>
      </c>
      <c r="N33" s="202"/>
      <c r="O33" s="202"/>
      <c r="P33" s="202">
        <v>9.5</v>
      </c>
      <c r="Q33" s="202"/>
      <c r="R33" s="202"/>
      <c r="S33" s="202"/>
      <c r="T33" s="203">
        <f t="shared" si="26"/>
        <v>293.52999999999997</v>
      </c>
      <c r="U33" s="203">
        <f t="shared" si="27"/>
        <v>19.57</v>
      </c>
      <c r="V33" s="203">
        <f t="shared" si="28"/>
        <v>58.71</v>
      </c>
      <c r="W33" s="202">
        <f t="shared" si="0"/>
        <v>1956.87</v>
      </c>
      <c r="X33" s="203">
        <f t="shared" si="1"/>
        <v>3051.19</v>
      </c>
      <c r="Y33" s="203">
        <f t="shared" si="2"/>
        <v>89.57</v>
      </c>
      <c r="Z33" s="203">
        <f t="shared" si="11"/>
        <v>5.97</v>
      </c>
      <c r="AA33" s="203">
        <f t="shared" si="12"/>
        <v>11.94</v>
      </c>
      <c r="AB33" s="203">
        <f t="shared" si="13"/>
        <v>17.91</v>
      </c>
      <c r="AC33" s="203">
        <f t="shared" si="14"/>
        <v>59.71</v>
      </c>
      <c r="AD33" s="203">
        <f t="shared" si="15"/>
        <v>17.91</v>
      </c>
      <c r="AE33" s="203">
        <f t="shared" si="16"/>
        <v>5.97</v>
      </c>
      <c r="AF33" s="203">
        <f t="shared" si="29"/>
        <v>293.52999999999997</v>
      </c>
      <c r="AG33" s="203">
        <f t="shared" si="30"/>
        <v>19.57</v>
      </c>
      <c r="AH33" s="203">
        <f t="shared" si="31"/>
        <v>58.71</v>
      </c>
      <c r="AI33" s="203">
        <f t="shared" si="32"/>
        <v>195.69</v>
      </c>
      <c r="AJ33" s="203">
        <f t="shared" si="33"/>
        <v>19.57</v>
      </c>
      <c r="AK33" s="202"/>
      <c r="AL33" s="202"/>
      <c r="AM33" s="202"/>
      <c r="AN33" s="202"/>
      <c r="AO33" s="202"/>
      <c r="AP33" s="202">
        <v>19.45</v>
      </c>
      <c r="AQ33" s="202">
        <v>14.85</v>
      </c>
      <c r="AR33" s="202"/>
      <c r="AS33" s="202"/>
      <c r="AT33" s="202"/>
      <c r="AU33" s="202">
        <v>7.1</v>
      </c>
      <c r="AV33" s="202"/>
      <c r="AW33" s="202"/>
      <c r="AX33" s="202"/>
      <c r="AY33" s="202"/>
      <c r="AZ33" s="202"/>
      <c r="BA33" s="202"/>
      <c r="BB33" s="202"/>
      <c r="BC33" s="202"/>
      <c r="BD33" s="203">
        <f t="shared" si="22"/>
        <v>837.45</v>
      </c>
      <c r="BE33" s="203">
        <f t="shared" si="23"/>
        <v>2213.7399999999998</v>
      </c>
      <c r="BF33" s="202" t="s">
        <v>261</v>
      </c>
      <c r="BG33" s="202" t="s">
        <v>324</v>
      </c>
      <c r="BH33" s="202"/>
      <c r="BI33" s="204" t="s">
        <v>395</v>
      </c>
      <c r="BJ33" s="202" t="s">
        <v>422</v>
      </c>
    </row>
    <row r="34" spans="1:62" s="192" customFormat="1" ht="25.15" customHeight="1">
      <c r="A34" s="202">
        <v>326.35000000000002</v>
      </c>
      <c r="B34" s="203">
        <f t="shared" si="3"/>
        <v>48.95</v>
      </c>
      <c r="C34" s="203">
        <f t="shared" si="4"/>
        <v>3.26</v>
      </c>
      <c r="D34" s="203">
        <f t="shared" si="5"/>
        <v>6.53</v>
      </c>
      <c r="E34" s="203">
        <f t="shared" si="6"/>
        <v>9.7899999999999991</v>
      </c>
      <c r="F34" s="202">
        <v>1287.6500000000001</v>
      </c>
      <c r="G34" s="202">
        <v>14.99</v>
      </c>
      <c r="H34" s="202">
        <f t="shared" si="7"/>
        <v>270</v>
      </c>
      <c r="I34" s="202">
        <v>172.2</v>
      </c>
      <c r="J34" s="202">
        <v>73.8</v>
      </c>
      <c r="K34" s="202">
        <v>19.2</v>
      </c>
      <c r="L34" s="202"/>
      <c r="M34" s="202"/>
      <c r="N34" s="202"/>
      <c r="O34" s="202"/>
      <c r="P34" s="202">
        <v>4.8</v>
      </c>
      <c r="Q34" s="202"/>
      <c r="R34" s="202"/>
      <c r="S34" s="202"/>
      <c r="T34" s="203">
        <f t="shared" si="26"/>
        <v>186.94</v>
      </c>
      <c r="U34" s="203">
        <f t="shared" si="27"/>
        <v>12.46</v>
      </c>
      <c r="V34" s="203">
        <f t="shared" si="28"/>
        <v>37.39</v>
      </c>
      <c r="W34" s="202">
        <f t="shared" si="0"/>
        <v>1246.29</v>
      </c>
      <c r="X34" s="203">
        <f t="shared" si="1"/>
        <v>1877.96</v>
      </c>
      <c r="Y34" s="203">
        <f t="shared" si="2"/>
        <v>48.95</v>
      </c>
      <c r="Z34" s="203">
        <f t="shared" si="11"/>
        <v>3.26</v>
      </c>
      <c r="AA34" s="203">
        <f t="shared" si="12"/>
        <v>6.53</v>
      </c>
      <c r="AB34" s="203">
        <f t="shared" si="13"/>
        <v>9.7899999999999991</v>
      </c>
      <c r="AC34" s="203">
        <f t="shared" si="14"/>
        <v>32.64</v>
      </c>
      <c r="AD34" s="203">
        <f t="shared" si="15"/>
        <v>9.7899999999999991</v>
      </c>
      <c r="AE34" s="203">
        <f t="shared" si="16"/>
        <v>3.26</v>
      </c>
      <c r="AF34" s="203">
        <f t="shared" si="29"/>
        <v>186.94</v>
      </c>
      <c r="AG34" s="203">
        <f t="shared" si="30"/>
        <v>12.46</v>
      </c>
      <c r="AH34" s="203">
        <f t="shared" si="31"/>
        <v>37.39</v>
      </c>
      <c r="AI34" s="203">
        <f t="shared" si="32"/>
        <v>124.63</v>
      </c>
      <c r="AJ34" s="203">
        <f t="shared" si="33"/>
        <v>12.46</v>
      </c>
      <c r="AK34" s="202"/>
      <c r="AL34" s="202"/>
      <c r="AM34" s="202"/>
      <c r="AN34" s="202"/>
      <c r="AO34" s="202"/>
      <c r="AP34" s="202">
        <v>3.64</v>
      </c>
      <c r="AQ34" s="202">
        <v>9.3000000000000007</v>
      </c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3">
        <f t="shared" si="22"/>
        <v>501.04</v>
      </c>
      <c r="BE34" s="203">
        <f t="shared" si="23"/>
        <v>1376.92</v>
      </c>
      <c r="BF34" s="202" t="s">
        <v>262</v>
      </c>
      <c r="BG34" s="202" t="s">
        <v>324</v>
      </c>
      <c r="BH34" s="202"/>
      <c r="BI34" s="204" t="s">
        <v>396</v>
      </c>
      <c r="BJ34" s="202" t="s">
        <v>422</v>
      </c>
    </row>
    <row r="35" spans="1:62" s="192" customFormat="1" ht="25.15" customHeight="1">
      <c r="A35" s="202">
        <v>297.2</v>
      </c>
      <c r="B35" s="203">
        <f t="shared" si="3"/>
        <v>44.58</v>
      </c>
      <c r="C35" s="203">
        <f t="shared" si="4"/>
        <v>2.97</v>
      </c>
      <c r="D35" s="203">
        <f t="shared" si="5"/>
        <v>5.94</v>
      </c>
      <c r="E35" s="203">
        <f t="shared" si="6"/>
        <v>8.92</v>
      </c>
      <c r="F35" s="202">
        <v>1127.04</v>
      </c>
      <c r="G35" s="202">
        <v>5.09</v>
      </c>
      <c r="H35" s="202">
        <f t="shared" si="7"/>
        <v>245.3</v>
      </c>
      <c r="I35" s="202">
        <v>163.44999999999999</v>
      </c>
      <c r="J35" s="202">
        <v>62.05</v>
      </c>
      <c r="K35" s="202">
        <v>15</v>
      </c>
      <c r="L35" s="202"/>
      <c r="M35" s="202"/>
      <c r="N35" s="202"/>
      <c r="O35" s="202"/>
      <c r="P35" s="202">
        <v>4.8</v>
      </c>
      <c r="Q35" s="202"/>
      <c r="R35" s="202"/>
      <c r="S35" s="202"/>
      <c r="T35" s="203">
        <f t="shared" si="26"/>
        <v>162.03</v>
      </c>
      <c r="U35" s="203">
        <f t="shared" si="27"/>
        <v>10.8</v>
      </c>
      <c r="V35" s="203">
        <f t="shared" si="28"/>
        <v>32.409999999999997</v>
      </c>
      <c r="W35" s="202">
        <f t="shared" si="0"/>
        <v>1080.23</v>
      </c>
      <c r="X35" s="203">
        <f t="shared" si="1"/>
        <v>1645.08</v>
      </c>
      <c r="Y35" s="203">
        <f t="shared" si="2"/>
        <v>44.58</v>
      </c>
      <c r="Z35" s="203">
        <f t="shared" si="11"/>
        <v>2.97</v>
      </c>
      <c r="AA35" s="203">
        <f t="shared" si="12"/>
        <v>5.94</v>
      </c>
      <c r="AB35" s="203">
        <f t="shared" si="13"/>
        <v>8.92</v>
      </c>
      <c r="AC35" s="203">
        <f t="shared" si="14"/>
        <v>29.72</v>
      </c>
      <c r="AD35" s="203">
        <f t="shared" si="15"/>
        <v>8.92</v>
      </c>
      <c r="AE35" s="203">
        <f t="shared" si="16"/>
        <v>2.97</v>
      </c>
      <c r="AF35" s="203">
        <f t="shared" si="29"/>
        <v>162.03</v>
      </c>
      <c r="AG35" s="203">
        <f t="shared" si="30"/>
        <v>10.8</v>
      </c>
      <c r="AH35" s="203">
        <f t="shared" si="31"/>
        <v>32.409999999999997</v>
      </c>
      <c r="AI35" s="203">
        <f t="shared" si="32"/>
        <v>108.02</v>
      </c>
      <c r="AJ35" s="203">
        <f t="shared" si="33"/>
        <v>10.8</v>
      </c>
      <c r="AK35" s="202"/>
      <c r="AL35" s="202"/>
      <c r="AM35" s="202"/>
      <c r="AN35" s="202"/>
      <c r="AO35" s="202"/>
      <c r="AP35" s="202"/>
      <c r="AQ35" s="202">
        <v>8.15</v>
      </c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2"/>
      <c r="BC35" s="202"/>
      <c r="BD35" s="203">
        <f t="shared" si="22"/>
        <v>436.23</v>
      </c>
      <c r="BE35" s="203">
        <f t="shared" si="23"/>
        <v>1208.8499999999999</v>
      </c>
      <c r="BF35" s="202" t="s">
        <v>263</v>
      </c>
      <c r="BG35" s="202" t="s">
        <v>324</v>
      </c>
      <c r="BH35" s="202"/>
      <c r="BI35" s="204" t="s">
        <v>397</v>
      </c>
      <c r="BJ35" s="202" t="s">
        <v>422</v>
      </c>
    </row>
    <row r="36" spans="1:62" s="192" customFormat="1" ht="25.15" customHeight="1">
      <c r="A36" s="202">
        <v>818.39</v>
      </c>
      <c r="B36" s="203">
        <f t="shared" si="3"/>
        <v>122.76</v>
      </c>
      <c r="C36" s="203">
        <f t="shared" si="4"/>
        <v>8.18</v>
      </c>
      <c r="D36" s="203">
        <f t="shared" si="5"/>
        <v>16.37</v>
      </c>
      <c r="E36" s="203">
        <f t="shared" si="6"/>
        <v>24.55</v>
      </c>
      <c r="F36" s="202">
        <v>2478.67</v>
      </c>
      <c r="G36" s="202">
        <v>93.48</v>
      </c>
      <c r="H36" s="202">
        <f t="shared" si="7"/>
        <v>646.95000000000005</v>
      </c>
      <c r="I36" s="202">
        <v>375.17</v>
      </c>
      <c r="J36" s="202">
        <v>256.77999999999997</v>
      </c>
      <c r="K36" s="202">
        <v>15</v>
      </c>
      <c r="L36" s="202"/>
      <c r="M36" s="202"/>
      <c r="N36" s="202"/>
      <c r="O36" s="202"/>
      <c r="P36" s="202"/>
      <c r="Q36" s="202"/>
      <c r="R36" s="202"/>
      <c r="S36" s="202"/>
      <c r="T36" s="203">
        <f>IF(W36&gt;2800,2800*15%,W36*15%)</f>
        <v>360.11</v>
      </c>
      <c r="U36" s="203">
        <f>IF(W36&gt;2800,2800*1%,W36*1%)</f>
        <v>24.01</v>
      </c>
      <c r="V36" s="203">
        <f>IF(W36&gt;2800,2800*3%,W36*3%)</f>
        <v>72.02</v>
      </c>
      <c r="W36" s="202">
        <f t="shared" si="0"/>
        <v>2400.71</v>
      </c>
      <c r="X36" s="203">
        <f t="shared" si="1"/>
        <v>3847.1</v>
      </c>
      <c r="Y36" s="203">
        <f t="shared" si="2"/>
        <v>122.76</v>
      </c>
      <c r="Z36" s="203">
        <f t="shared" si="11"/>
        <v>8.18</v>
      </c>
      <c r="AA36" s="203">
        <f t="shared" si="12"/>
        <v>16.37</v>
      </c>
      <c r="AB36" s="203">
        <f t="shared" si="13"/>
        <v>24.55</v>
      </c>
      <c r="AC36" s="203">
        <f t="shared" si="14"/>
        <v>81.84</v>
      </c>
      <c r="AD36" s="203">
        <f t="shared" si="15"/>
        <v>24.55</v>
      </c>
      <c r="AE36" s="203">
        <f t="shared" si="16"/>
        <v>8.18</v>
      </c>
      <c r="AF36" s="203">
        <f>IF(W36&gt;2800,2800*15%,W36*15%)</f>
        <v>360.11</v>
      </c>
      <c r="AG36" s="203">
        <f>IF(W36&gt;2800,2800*1%,W36*1%)</f>
        <v>24.01</v>
      </c>
      <c r="AH36" s="203">
        <f>IF(W36&gt;2800,2800*3%,W36*3%)</f>
        <v>72.02</v>
      </c>
      <c r="AI36" s="203">
        <f>IF(W36&gt;2800,2800*10%,W36*10%)</f>
        <v>240.07</v>
      </c>
      <c r="AJ36" s="203">
        <f>IF(W36&gt;2800,2800*1%,W36*1%)</f>
        <v>24.01</v>
      </c>
      <c r="AK36" s="202"/>
      <c r="AL36" s="202"/>
      <c r="AM36" s="202">
        <v>5.48</v>
      </c>
      <c r="AN36" s="202"/>
      <c r="AO36" s="202"/>
      <c r="AP36" s="202">
        <v>18.52</v>
      </c>
      <c r="AQ36" s="202">
        <v>17.850000000000001</v>
      </c>
      <c r="AR36" s="202"/>
      <c r="AS36" s="202"/>
      <c r="AT36" s="202"/>
      <c r="AU36" s="202"/>
      <c r="AV36" s="202"/>
      <c r="AW36" s="202">
        <v>37.909999999999997</v>
      </c>
      <c r="AX36" s="202"/>
      <c r="AY36" s="202"/>
      <c r="AZ36" s="202"/>
      <c r="BA36" s="202"/>
      <c r="BB36" s="202"/>
      <c r="BC36" s="202"/>
      <c r="BD36" s="203">
        <f t="shared" si="22"/>
        <v>1086.4100000000001</v>
      </c>
      <c r="BE36" s="203">
        <f t="shared" si="23"/>
        <v>2760.69</v>
      </c>
      <c r="BF36" s="202" t="s">
        <v>244</v>
      </c>
      <c r="BG36" s="202" t="s">
        <v>325</v>
      </c>
      <c r="BH36" s="202"/>
      <c r="BI36" s="202"/>
      <c r="BJ36" s="202" t="s">
        <v>423</v>
      </c>
    </row>
    <row r="37" spans="1:62" s="192" customFormat="1" ht="25.15" customHeight="1">
      <c r="A37" s="202">
        <v>428.79</v>
      </c>
      <c r="B37" s="203">
        <f t="shared" si="3"/>
        <v>64.319999999999993</v>
      </c>
      <c r="C37" s="203">
        <f t="shared" si="4"/>
        <v>4.29</v>
      </c>
      <c r="D37" s="203">
        <f t="shared" si="5"/>
        <v>8.58</v>
      </c>
      <c r="E37" s="203">
        <f t="shared" si="6"/>
        <v>12.86</v>
      </c>
      <c r="F37" s="202">
        <v>1493.94</v>
      </c>
      <c r="G37" s="202">
        <v>47.05</v>
      </c>
      <c r="H37" s="202">
        <f t="shared" si="7"/>
        <v>346.11</v>
      </c>
      <c r="I37" s="202">
        <v>211.47</v>
      </c>
      <c r="J37" s="202">
        <v>119.64</v>
      </c>
      <c r="K37" s="202">
        <v>15</v>
      </c>
      <c r="L37" s="202"/>
      <c r="M37" s="202"/>
      <c r="N37" s="202"/>
      <c r="O37" s="202"/>
      <c r="P37" s="202"/>
      <c r="Q37" s="202"/>
      <c r="R37" s="202"/>
      <c r="S37" s="202"/>
      <c r="T37" s="203">
        <f t="shared" ref="T37:T54" si="34">IF(W37&gt;2800,2800*15%,W37*15%)</f>
        <v>218.75</v>
      </c>
      <c r="U37" s="203">
        <f t="shared" ref="U37:U54" si="35">IF(W37&gt;2800,2800*1%,W37*1%)</f>
        <v>14.58</v>
      </c>
      <c r="V37" s="203">
        <f t="shared" ref="V37:V54" si="36">IF(W37&gt;2800,2800*3%,W37*3%)</f>
        <v>43.75</v>
      </c>
      <c r="W37" s="202">
        <f t="shared" si="0"/>
        <v>1458.31</v>
      </c>
      <c r="X37" s="203">
        <f t="shared" si="1"/>
        <v>2254.23</v>
      </c>
      <c r="Y37" s="203">
        <f t="shared" si="2"/>
        <v>64.319999999999993</v>
      </c>
      <c r="Z37" s="203">
        <f t="shared" si="11"/>
        <v>4.29</v>
      </c>
      <c r="AA37" s="203">
        <f t="shared" si="12"/>
        <v>8.58</v>
      </c>
      <c r="AB37" s="203">
        <f t="shared" si="13"/>
        <v>12.86</v>
      </c>
      <c r="AC37" s="203">
        <f t="shared" si="14"/>
        <v>42.88</v>
      </c>
      <c r="AD37" s="203">
        <f t="shared" si="15"/>
        <v>12.86</v>
      </c>
      <c r="AE37" s="203">
        <f t="shared" si="16"/>
        <v>4.29</v>
      </c>
      <c r="AF37" s="203">
        <f t="shared" ref="AF37:AF54" si="37">IF(W37&gt;2800,2800*15%,W37*15%)</f>
        <v>218.75</v>
      </c>
      <c r="AG37" s="203">
        <f t="shared" ref="AG37:AG54" si="38">IF(W37&gt;2800,2800*1%,W37*1%)</f>
        <v>14.58</v>
      </c>
      <c r="AH37" s="203">
        <f t="shared" ref="AH37:AH54" si="39">IF(W37&gt;2800,2800*3%,W37*3%)</f>
        <v>43.75</v>
      </c>
      <c r="AI37" s="203">
        <f t="shared" ref="AI37:AI54" si="40">IF(W37&gt;2800,2800*10%,W37*10%)</f>
        <v>145.83000000000001</v>
      </c>
      <c r="AJ37" s="203">
        <f t="shared" ref="AJ37:AJ54" si="41">IF(W37&gt;2800,2800*1%,W37*1%)</f>
        <v>14.58</v>
      </c>
      <c r="AK37" s="202"/>
      <c r="AL37" s="202"/>
      <c r="AM37" s="202"/>
      <c r="AN37" s="202"/>
      <c r="AO37" s="202"/>
      <c r="AP37" s="202">
        <v>5.62</v>
      </c>
      <c r="AQ37" s="202">
        <v>11</v>
      </c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3">
        <f t="shared" si="22"/>
        <v>604.19000000000005</v>
      </c>
      <c r="BE37" s="203">
        <f t="shared" si="23"/>
        <v>1650.04</v>
      </c>
      <c r="BF37" s="202" t="s">
        <v>264</v>
      </c>
      <c r="BG37" s="202" t="s">
        <v>326</v>
      </c>
      <c r="BH37" s="202"/>
      <c r="BI37" s="204" t="s">
        <v>398</v>
      </c>
      <c r="BJ37" s="202" t="s">
        <v>423</v>
      </c>
    </row>
    <row r="38" spans="1:62" s="192" customFormat="1" ht="25.15" customHeight="1">
      <c r="A38" s="202">
        <v>384.82</v>
      </c>
      <c r="B38" s="203">
        <f t="shared" si="3"/>
        <v>57.72</v>
      </c>
      <c r="C38" s="203">
        <f t="shared" si="4"/>
        <v>3.85</v>
      </c>
      <c r="D38" s="203">
        <f t="shared" si="5"/>
        <v>7.7</v>
      </c>
      <c r="E38" s="203">
        <f t="shared" si="6"/>
        <v>11.54</v>
      </c>
      <c r="F38" s="202">
        <v>1448.7</v>
      </c>
      <c r="G38" s="202">
        <v>37.950000000000003</v>
      </c>
      <c r="H38" s="202">
        <f t="shared" si="7"/>
        <v>307.14</v>
      </c>
      <c r="I38" s="202">
        <v>195.92</v>
      </c>
      <c r="J38" s="202">
        <v>101.22</v>
      </c>
      <c r="K38" s="202">
        <v>10</v>
      </c>
      <c r="L38" s="202"/>
      <c r="M38" s="202"/>
      <c r="N38" s="202"/>
      <c r="O38" s="202"/>
      <c r="P38" s="202"/>
      <c r="Q38" s="202"/>
      <c r="R38" s="202"/>
      <c r="S38" s="202"/>
      <c r="T38" s="203">
        <f t="shared" si="34"/>
        <v>211.35</v>
      </c>
      <c r="U38" s="203">
        <f t="shared" si="35"/>
        <v>14.09</v>
      </c>
      <c r="V38" s="203">
        <f t="shared" si="36"/>
        <v>42.27</v>
      </c>
      <c r="W38" s="202">
        <f t="shared" si="0"/>
        <v>1408.97</v>
      </c>
      <c r="X38" s="203">
        <f t="shared" si="1"/>
        <v>2142.31</v>
      </c>
      <c r="Y38" s="203">
        <f t="shared" si="2"/>
        <v>57.72</v>
      </c>
      <c r="Z38" s="203">
        <f t="shared" si="11"/>
        <v>3.85</v>
      </c>
      <c r="AA38" s="203">
        <f t="shared" si="12"/>
        <v>7.7</v>
      </c>
      <c r="AB38" s="203">
        <f t="shared" si="13"/>
        <v>11.54</v>
      </c>
      <c r="AC38" s="203">
        <f t="shared" si="14"/>
        <v>38.479999999999997</v>
      </c>
      <c r="AD38" s="203">
        <f t="shared" si="15"/>
        <v>11.54</v>
      </c>
      <c r="AE38" s="203">
        <f t="shared" si="16"/>
        <v>3.85</v>
      </c>
      <c r="AF38" s="203">
        <f t="shared" si="37"/>
        <v>211.35</v>
      </c>
      <c r="AG38" s="203">
        <f t="shared" si="38"/>
        <v>14.09</v>
      </c>
      <c r="AH38" s="203">
        <f t="shared" si="39"/>
        <v>42.27</v>
      </c>
      <c r="AI38" s="203">
        <f t="shared" si="40"/>
        <v>140.9</v>
      </c>
      <c r="AJ38" s="203">
        <f t="shared" si="41"/>
        <v>14.09</v>
      </c>
      <c r="AK38" s="202">
        <v>14.75</v>
      </c>
      <c r="AL38" s="202"/>
      <c r="AM38" s="202"/>
      <c r="AN38" s="202"/>
      <c r="AO38" s="202"/>
      <c r="AP38" s="202">
        <v>4.79</v>
      </c>
      <c r="AQ38" s="202">
        <v>10.45</v>
      </c>
      <c r="AR38" s="202"/>
      <c r="AS38" s="202"/>
      <c r="AT38" s="202"/>
      <c r="AU38" s="202"/>
      <c r="AV38" s="202"/>
      <c r="AW38" s="202"/>
      <c r="AX38" s="202">
        <v>2</v>
      </c>
      <c r="AY38" s="202"/>
      <c r="AZ38" s="202"/>
      <c r="BA38" s="202"/>
      <c r="BB38" s="202">
        <v>1</v>
      </c>
      <c r="BC38" s="202"/>
      <c r="BD38" s="203">
        <f t="shared" si="22"/>
        <v>590.37</v>
      </c>
      <c r="BE38" s="203">
        <f t="shared" si="23"/>
        <v>1551.94</v>
      </c>
      <c r="BF38" s="202" t="s">
        <v>265</v>
      </c>
      <c r="BG38" s="202" t="s">
        <v>327</v>
      </c>
      <c r="BH38" s="202"/>
      <c r="BI38" s="204" t="s">
        <v>399</v>
      </c>
      <c r="BJ38" s="202" t="s">
        <v>423</v>
      </c>
    </row>
    <row r="39" spans="1:62" s="192" customFormat="1" ht="25.15" customHeight="1">
      <c r="A39" s="211">
        <f>SUM(A21:A38)</f>
        <v>8769.1200000000008</v>
      </c>
      <c r="B39" s="211">
        <f t="shared" ref="B39:BE39" si="42">SUM(B21:B38)</f>
        <v>1315.36</v>
      </c>
      <c r="C39" s="211">
        <f t="shared" si="42"/>
        <v>87.68</v>
      </c>
      <c r="D39" s="211">
        <f t="shared" si="42"/>
        <v>175.4</v>
      </c>
      <c r="E39" s="211">
        <f t="shared" si="42"/>
        <v>263.08</v>
      </c>
      <c r="F39" s="211">
        <f t="shared" si="42"/>
        <v>29572.11</v>
      </c>
      <c r="G39" s="211">
        <f t="shared" si="42"/>
        <v>955.34</v>
      </c>
      <c r="H39" s="211">
        <f t="shared" si="42"/>
        <v>7243.05</v>
      </c>
      <c r="I39" s="211">
        <f t="shared" si="42"/>
        <v>4244.37</v>
      </c>
      <c r="J39" s="211">
        <f t="shared" si="42"/>
        <v>2577.48</v>
      </c>
      <c r="K39" s="211">
        <f t="shared" si="42"/>
        <v>272.2</v>
      </c>
      <c r="L39" s="211">
        <f t="shared" si="42"/>
        <v>0</v>
      </c>
      <c r="M39" s="211">
        <f t="shared" si="42"/>
        <v>126.3</v>
      </c>
      <c r="N39" s="211">
        <f t="shared" si="42"/>
        <v>0</v>
      </c>
      <c r="O39" s="211">
        <f t="shared" si="42"/>
        <v>0</v>
      </c>
      <c r="P39" s="211">
        <f t="shared" si="42"/>
        <v>22.7</v>
      </c>
      <c r="Q39" s="211">
        <f t="shared" si="42"/>
        <v>0</v>
      </c>
      <c r="R39" s="211">
        <f t="shared" si="42"/>
        <v>0</v>
      </c>
      <c r="S39" s="211">
        <f t="shared" si="42"/>
        <v>0</v>
      </c>
      <c r="T39" s="211">
        <f t="shared" si="42"/>
        <v>4350.2</v>
      </c>
      <c r="U39" s="211">
        <f t="shared" si="42"/>
        <v>290.02</v>
      </c>
      <c r="V39" s="211">
        <f t="shared" si="42"/>
        <v>870.06</v>
      </c>
      <c r="W39" s="211">
        <f t="shared" si="42"/>
        <v>29001.38</v>
      </c>
      <c r="X39" s="211">
        <f t="shared" si="42"/>
        <v>45122.3</v>
      </c>
      <c r="Y39" s="211">
        <f t="shared" si="42"/>
        <v>1315.36</v>
      </c>
      <c r="Z39" s="211">
        <f t="shared" si="42"/>
        <v>87.68</v>
      </c>
      <c r="AA39" s="211">
        <f t="shared" si="42"/>
        <v>175.4</v>
      </c>
      <c r="AB39" s="211">
        <f t="shared" si="42"/>
        <v>263.08</v>
      </c>
      <c r="AC39" s="211">
        <f t="shared" si="42"/>
        <v>876.91</v>
      </c>
      <c r="AD39" s="211">
        <f t="shared" si="42"/>
        <v>263.08</v>
      </c>
      <c r="AE39" s="211">
        <f t="shared" si="42"/>
        <v>87.68</v>
      </c>
      <c r="AF39" s="211">
        <f t="shared" si="42"/>
        <v>4350.2</v>
      </c>
      <c r="AG39" s="211">
        <f t="shared" si="42"/>
        <v>290.02</v>
      </c>
      <c r="AH39" s="211">
        <f t="shared" si="42"/>
        <v>870.06</v>
      </c>
      <c r="AI39" s="211">
        <f t="shared" si="42"/>
        <v>2900.14</v>
      </c>
      <c r="AJ39" s="211">
        <f t="shared" si="42"/>
        <v>290.02</v>
      </c>
      <c r="AK39" s="211">
        <f t="shared" si="42"/>
        <v>315.60000000000002</v>
      </c>
      <c r="AL39" s="211">
        <f t="shared" si="42"/>
        <v>0</v>
      </c>
      <c r="AM39" s="211">
        <f t="shared" si="42"/>
        <v>5.48</v>
      </c>
      <c r="AN39" s="211">
        <f t="shared" si="42"/>
        <v>0</v>
      </c>
      <c r="AO39" s="211">
        <f t="shared" si="42"/>
        <v>0</v>
      </c>
      <c r="AP39" s="211">
        <f t="shared" si="42"/>
        <v>145.13</v>
      </c>
      <c r="AQ39" s="211">
        <f t="shared" si="42"/>
        <v>216.85</v>
      </c>
      <c r="AR39" s="211">
        <f t="shared" si="42"/>
        <v>380</v>
      </c>
      <c r="AS39" s="211">
        <f t="shared" si="42"/>
        <v>9.14</v>
      </c>
      <c r="AT39" s="211">
        <f t="shared" si="42"/>
        <v>45.67</v>
      </c>
      <c r="AU39" s="211">
        <f t="shared" si="42"/>
        <v>7.1</v>
      </c>
      <c r="AV39" s="211">
        <f t="shared" si="42"/>
        <v>0</v>
      </c>
      <c r="AW39" s="211">
        <f t="shared" si="42"/>
        <v>125.28</v>
      </c>
      <c r="AX39" s="211">
        <f t="shared" si="42"/>
        <v>2</v>
      </c>
      <c r="AY39" s="211">
        <f t="shared" si="42"/>
        <v>0</v>
      </c>
      <c r="AZ39" s="211">
        <f t="shared" si="42"/>
        <v>0</v>
      </c>
      <c r="BA39" s="211">
        <f t="shared" si="42"/>
        <v>0</v>
      </c>
      <c r="BB39" s="211">
        <f t="shared" si="42"/>
        <v>3</v>
      </c>
      <c r="BC39" s="211">
        <f t="shared" si="42"/>
        <v>2</v>
      </c>
      <c r="BD39" s="211">
        <f t="shared" si="42"/>
        <v>13026.88</v>
      </c>
      <c r="BE39" s="211">
        <f t="shared" si="42"/>
        <v>32095.42</v>
      </c>
      <c r="BF39" s="202"/>
      <c r="BG39" s="202"/>
      <c r="BH39" s="202"/>
      <c r="BI39" s="204"/>
      <c r="BJ39" s="202"/>
    </row>
    <row r="40" spans="1:62" s="192" customFormat="1" ht="25.15" customHeight="1">
      <c r="A40" s="202">
        <v>771.25</v>
      </c>
      <c r="B40" s="203">
        <f t="shared" si="3"/>
        <v>115.69</v>
      </c>
      <c r="C40" s="203">
        <f t="shared" si="4"/>
        <v>7.71</v>
      </c>
      <c r="D40" s="203">
        <f t="shared" si="5"/>
        <v>15.43</v>
      </c>
      <c r="E40" s="203">
        <f t="shared" si="6"/>
        <v>23.14</v>
      </c>
      <c r="F40" s="202">
        <v>2264.7600000000002</v>
      </c>
      <c r="G40" s="202">
        <v>92.81</v>
      </c>
      <c r="H40" s="202">
        <f t="shared" si="7"/>
        <v>610.54999999999995</v>
      </c>
      <c r="I40" s="202">
        <v>366.53</v>
      </c>
      <c r="J40" s="202">
        <v>229.02</v>
      </c>
      <c r="K40" s="202">
        <v>15</v>
      </c>
      <c r="L40" s="202"/>
      <c r="M40" s="202"/>
      <c r="N40" s="202"/>
      <c r="O40" s="202"/>
      <c r="P40" s="202"/>
      <c r="Q40" s="202"/>
      <c r="R40" s="202"/>
      <c r="S40" s="202"/>
      <c r="T40" s="203">
        <f t="shared" si="34"/>
        <v>329.53</v>
      </c>
      <c r="U40" s="203">
        <f t="shared" si="35"/>
        <v>21.97</v>
      </c>
      <c r="V40" s="203">
        <f t="shared" si="36"/>
        <v>65.91</v>
      </c>
      <c r="W40" s="202">
        <f t="shared" si="0"/>
        <v>2196.87</v>
      </c>
      <c r="X40" s="203">
        <f t="shared" si="1"/>
        <v>3547.5</v>
      </c>
      <c r="Y40" s="203">
        <f t="shared" si="2"/>
        <v>115.69</v>
      </c>
      <c r="Z40" s="203">
        <f t="shared" si="11"/>
        <v>7.71</v>
      </c>
      <c r="AA40" s="203">
        <f t="shared" si="12"/>
        <v>15.43</v>
      </c>
      <c r="AB40" s="203">
        <f t="shared" si="13"/>
        <v>23.14</v>
      </c>
      <c r="AC40" s="203">
        <f t="shared" si="14"/>
        <v>77.13</v>
      </c>
      <c r="AD40" s="203">
        <f t="shared" si="15"/>
        <v>23.14</v>
      </c>
      <c r="AE40" s="203">
        <f t="shared" si="16"/>
        <v>7.71</v>
      </c>
      <c r="AF40" s="203">
        <f t="shared" si="37"/>
        <v>329.53</v>
      </c>
      <c r="AG40" s="203">
        <f t="shared" si="38"/>
        <v>21.97</v>
      </c>
      <c r="AH40" s="203">
        <f t="shared" si="39"/>
        <v>65.91</v>
      </c>
      <c r="AI40" s="203">
        <f t="shared" si="40"/>
        <v>219.69</v>
      </c>
      <c r="AJ40" s="203">
        <f t="shared" si="41"/>
        <v>21.97</v>
      </c>
      <c r="AK40" s="202"/>
      <c r="AL40" s="202"/>
      <c r="AM40" s="202"/>
      <c r="AN40" s="202"/>
      <c r="AO40" s="202"/>
      <c r="AP40" s="202">
        <v>17.38</v>
      </c>
      <c r="AQ40" s="202">
        <v>17.3</v>
      </c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3">
        <f t="shared" si="22"/>
        <v>963.7</v>
      </c>
      <c r="BE40" s="203">
        <f t="shared" si="23"/>
        <v>2583.8000000000002</v>
      </c>
      <c r="BF40" s="202" t="s">
        <v>245</v>
      </c>
      <c r="BG40" s="202" t="s">
        <v>328</v>
      </c>
      <c r="BH40" s="202"/>
      <c r="BI40" s="204" t="s">
        <v>400</v>
      </c>
      <c r="BJ40" s="202" t="s">
        <v>423</v>
      </c>
    </row>
    <row r="41" spans="1:62" s="192" customFormat="1" ht="25.15" customHeight="1">
      <c r="A41" s="202">
        <v>270.98</v>
      </c>
      <c r="B41" s="203">
        <f t="shared" si="3"/>
        <v>40.65</v>
      </c>
      <c r="C41" s="203">
        <f t="shared" si="4"/>
        <v>2.71</v>
      </c>
      <c r="D41" s="203">
        <f t="shared" si="5"/>
        <v>5.42</v>
      </c>
      <c r="E41" s="203">
        <f t="shared" si="6"/>
        <v>8.1300000000000008</v>
      </c>
      <c r="F41" s="202">
        <v>1165.4000000000001</v>
      </c>
      <c r="G41" s="202">
        <v>4.28</v>
      </c>
      <c r="H41" s="202">
        <f t="shared" si="7"/>
        <v>213.25</v>
      </c>
      <c r="I41" s="202">
        <v>131.43</v>
      </c>
      <c r="J41" s="202">
        <v>73.819999999999993</v>
      </c>
      <c r="K41" s="202">
        <v>8</v>
      </c>
      <c r="L41" s="202"/>
      <c r="M41" s="202"/>
      <c r="N41" s="202"/>
      <c r="O41" s="202"/>
      <c r="P41" s="202"/>
      <c r="Q41" s="202"/>
      <c r="R41" s="202"/>
      <c r="S41" s="202"/>
      <c r="T41" s="203">
        <f t="shared" si="34"/>
        <v>166.79</v>
      </c>
      <c r="U41" s="203">
        <f t="shared" si="35"/>
        <v>11.12</v>
      </c>
      <c r="V41" s="203">
        <f t="shared" si="36"/>
        <v>33.36</v>
      </c>
      <c r="W41" s="202">
        <f t="shared" si="0"/>
        <v>1111.95</v>
      </c>
      <c r="X41" s="203">
        <f t="shared" si="1"/>
        <v>1651.11</v>
      </c>
      <c r="Y41" s="203">
        <f t="shared" si="2"/>
        <v>40.65</v>
      </c>
      <c r="Z41" s="203">
        <f t="shared" si="11"/>
        <v>2.71</v>
      </c>
      <c r="AA41" s="203">
        <f t="shared" si="12"/>
        <v>5.42</v>
      </c>
      <c r="AB41" s="203">
        <f t="shared" si="13"/>
        <v>8.1300000000000008</v>
      </c>
      <c r="AC41" s="203">
        <f t="shared" si="14"/>
        <v>27.1</v>
      </c>
      <c r="AD41" s="203">
        <f t="shared" si="15"/>
        <v>8.1300000000000008</v>
      </c>
      <c r="AE41" s="203">
        <f t="shared" si="16"/>
        <v>2.71</v>
      </c>
      <c r="AF41" s="203">
        <f t="shared" si="37"/>
        <v>166.79</v>
      </c>
      <c r="AG41" s="203">
        <f t="shared" si="38"/>
        <v>11.12</v>
      </c>
      <c r="AH41" s="203">
        <f t="shared" si="39"/>
        <v>33.36</v>
      </c>
      <c r="AI41" s="203">
        <f t="shared" si="40"/>
        <v>111.2</v>
      </c>
      <c r="AJ41" s="203">
        <f t="shared" si="41"/>
        <v>11.12</v>
      </c>
      <c r="AK41" s="202"/>
      <c r="AL41" s="202"/>
      <c r="AM41" s="202"/>
      <c r="AN41" s="202"/>
      <c r="AO41" s="202"/>
      <c r="AP41" s="202"/>
      <c r="AQ41" s="202">
        <v>8.15</v>
      </c>
      <c r="AR41" s="202"/>
      <c r="AS41" s="202"/>
      <c r="AT41" s="202"/>
      <c r="AU41" s="202"/>
      <c r="AV41" s="202"/>
      <c r="AW41" s="202"/>
      <c r="AX41" s="202"/>
      <c r="AY41" s="202"/>
      <c r="AZ41" s="202"/>
      <c r="BA41" s="202"/>
      <c r="BB41" s="202"/>
      <c r="BC41" s="202"/>
      <c r="BD41" s="203">
        <f t="shared" si="22"/>
        <v>436.59</v>
      </c>
      <c r="BE41" s="203">
        <f t="shared" si="23"/>
        <v>1214.52</v>
      </c>
      <c r="BF41" s="202" t="s">
        <v>266</v>
      </c>
      <c r="BG41" s="202" t="s">
        <v>326</v>
      </c>
      <c r="BH41" s="202"/>
      <c r="BI41" s="204" t="s">
        <v>401</v>
      </c>
      <c r="BJ41" s="202" t="s">
        <v>423</v>
      </c>
    </row>
    <row r="42" spans="1:62" s="192" customFormat="1" ht="25.15" customHeight="1">
      <c r="A42" s="202">
        <v>927.77</v>
      </c>
      <c r="B42" s="203">
        <f t="shared" si="3"/>
        <v>139.16999999999999</v>
      </c>
      <c r="C42" s="203">
        <f t="shared" si="4"/>
        <v>9.2799999999999994</v>
      </c>
      <c r="D42" s="203">
        <f t="shared" si="5"/>
        <v>18.559999999999999</v>
      </c>
      <c r="E42" s="203">
        <f t="shared" si="6"/>
        <v>27.83</v>
      </c>
      <c r="F42" s="202">
        <v>2704.7</v>
      </c>
      <c r="G42" s="202">
        <v>107.96</v>
      </c>
      <c r="H42" s="202">
        <f t="shared" si="7"/>
        <v>727.42</v>
      </c>
      <c r="I42" s="202">
        <v>426.59</v>
      </c>
      <c r="J42" s="202">
        <v>285.83</v>
      </c>
      <c r="K42" s="202">
        <v>15</v>
      </c>
      <c r="L42" s="202"/>
      <c r="M42" s="202"/>
      <c r="N42" s="202"/>
      <c r="O42" s="202"/>
      <c r="P42" s="202"/>
      <c r="Q42" s="202"/>
      <c r="R42" s="202"/>
      <c r="S42" s="202"/>
      <c r="T42" s="203">
        <f t="shared" si="34"/>
        <v>391.85</v>
      </c>
      <c r="U42" s="203">
        <f t="shared" si="35"/>
        <v>26.12</v>
      </c>
      <c r="V42" s="203">
        <f t="shared" si="36"/>
        <v>78.37</v>
      </c>
      <c r="W42" s="202">
        <f t="shared" si="0"/>
        <v>2612.31</v>
      </c>
      <c r="X42" s="203">
        <f t="shared" si="1"/>
        <v>4231.26</v>
      </c>
      <c r="Y42" s="203">
        <f t="shared" si="2"/>
        <v>139.16999999999999</v>
      </c>
      <c r="Z42" s="203">
        <f t="shared" si="11"/>
        <v>9.2799999999999994</v>
      </c>
      <c r="AA42" s="203">
        <f t="shared" si="12"/>
        <v>18.559999999999999</v>
      </c>
      <c r="AB42" s="203">
        <f t="shared" si="13"/>
        <v>27.83</v>
      </c>
      <c r="AC42" s="203">
        <f t="shared" si="14"/>
        <v>92.78</v>
      </c>
      <c r="AD42" s="203">
        <f t="shared" si="15"/>
        <v>27.83</v>
      </c>
      <c r="AE42" s="203">
        <f t="shared" si="16"/>
        <v>9.2799999999999994</v>
      </c>
      <c r="AF42" s="203">
        <f t="shared" si="37"/>
        <v>391.85</v>
      </c>
      <c r="AG42" s="203">
        <f t="shared" si="38"/>
        <v>26.12</v>
      </c>
      <c r="AH42" s="203">
        <f t="shared" si="39"/>
        <v>78.37</v>
      </c>
      <c r="AI42" s="203">
        <f t="shared" si="40"/>
        <v>261.23</v>
      </c>
      <c r="AJ42" s="203">
        <f t="shared" si="41"/>
        <v>26.12</v>
      </c>
      <c r="AK42" s="202"/>
      <c r="AL42" s="202"/>
      <c r="AM42" s="202"/>
      <c r="AN42" s="202"/>
      <c r="AO42" s="202"/>
      <c r="AP42" s="202">
        <v>23.27</v>
      </c>
      <c r="AQ42" s="202">
        <v>21.6</v>
      </c>
      <c r="AR42" s="202"/>
      <c r="AS42" s="202"/>
      <c r="AT42" s="202"/>
      <c r="AU42" s="202"/>
      <c r="AV42" s="202"/>
      <c r="AW42" s="202">
        <v>42.81</v>
      </c>
      <c r="AX42" s="202"/>
      <c r="AY42" s="202">
        <v>45.4</v>
      </c>
      <c r="AZ42" s="202"/>
      <c r="BA42" s="202"/>
      <c r="BB42" s="202"/>
      <c r="BC42" s="202"/>
      <c r="BD42" s="203">
        <f t="shared" si="22"/>
        <v>1241.5</v>
      </c>
      <c r="BE42" s="203">
        <f t="shared" si="23"/>
        <v>2989.76</v>
      </c>
      <c r="BF42" s="202" t="s">
        <v>267</v>
      </c>
      <c r="BG42" s="202" t="s">
        <v>326</v>
      </c>
      <c r="BH42" s="202"/>
      <c r="BI42" s="204" t="s">
        <v>402</v>
      </c>
      <c r="BJ42" s="202" t="s">
        <v>169</v>
      </c>
    </row>
    <row r="43" spans="1:62" s="208" customFormat="1" ht="25.15" customHeight="1">
      <c r="A43" s="205">
        <v>221.01</v>
      </c>
      <c r="B43" s="206">
        <f t="shared" si="3"/>
        <v>33.15</v>
      </c>
      <c r="C43" s="206">
        <f t="shared" si="4"/>
        <v>2.21</v>
      </c>
      <c r="D43" s="206">
        <f t="shared" si="5"/>
        <v>4.42</v>
      </c>
      <c r="E43" s="206">
        <f t="shared" si="6"/>
        <v>6.63</v>
      </c>
      <c r="F43" s="205">
        <v>572.42999999999995</v>
      </c>
      <c r="G43" s="205">
        <v>27.31</v>
      </c>
      <c r="H43" s="205">
        <v>172.79</v>
      </c>
      <c r="I43" s="205">
        <v>109.24</v>
      </c>
      <c r="J43" s="205">
        <v>60.55</v>
      </c>
      <c r="K43" s="205">
        <v>3</v>
      </c>
      <c r="L43" s="205"/>
      <c r="M43" s="205"/>
      <c r="N43" s="205"/>
      <c r="O43" s="205"/>
      <c r="P43" s="205"/>
      <c r="Q43" s="205"/>
      <c r="R43" s="205"/>
      <c r="S43" s="205"/>
      <c r="T43" s="206">
        <f t="shared" si="34"/>
        <v>82.73</v>
      </c>
      <c r="U43" s="206">
        <f t="shared" si="35"/>
        <v>5.52</v>
      </c>
      <c r="V43" s="206">
        <f t="shared" si="36"/>
        <v>16.55</v>
      </c>
      <c r="W43" s="205">
        <f t="shared" si="0"/>
        <v>551.52</v>
      </c>
      <c r="X43" s="206">
        <f t="shared" si="1"/>
        <v>923.74</v>
      </c>
      <c r="Y43" s="206">
        <f t="shared" si="2"/>
        <v>33.15</v>
      </c>
      <c r="Z43" s="206">
        <f t="shared" si="11"/>
        <v>2.21</v>
      </c>
      <c r="AA43" s="206">
        <f t="shared" si="12"/>
        <v>4.42</v>
      </c>
      <c r="AB43" s="206">
        <f t="shared" si="13"/>
        <v>6.63</v>
      </c>
      <c r="AC43" s="206">
        <f t="shared" si="14"/>
        <v>22.1</v>
      </c>
      <c r="AD43" s="206">
        <f t="shared" si="15"/>
        <v>6.63</v>
      </c>
      <c r="AE43" s="206">
        <f t="shared" si="16"/>
        <v>2.21</v>
      </c>
      <c r="AF43" s="206">
        <f t="shared" si="37"/>
        <v>82.73</v>
      </c>
      <c r="AG43" s="206">
        <f t="shared" si="38"/>
        <v>5.52</v>
      </c>
      <c r="AH43" s="206">
        <f t="shared" si="39"/>
        <v>16.55</v>
      </c>
      <c r="AI43" s="206">
        <f t="shared" si="40"/>
        <v>55.15</v>
      </c>
      <c r="AJ43" s="206">
        <f t="shared" si="41"/>
        <v>5.52</v>
      </c>
      <c r="AK43" s="205"/>
      <c r="AL43" s="205"/>
      <c r="AM43" s="205"/>
      <c r="AN43" s="205"/>
      <c r="AO43" s="205"/>
      <c r="AP43" s="205">
        <v>17.399999999999999</v>
      </c>
      <c r="AQ43" s="205">
        <v>4.9000000000000004</v>
      </c>
      <c r="AR43" s="205"/>
      <c r="AS43" s="205"/>
      <c r="AT43" s="205"/>
      <c r="AU43" s="205"/>
      <c r="AV43" s="205"/>
      <c r="AW43" s="205">
        <v>52.91</v>
      </c>
      <c r="AX43" s="205"/>
      <c r="AY43" s="205"/>
      <c r="AZ43" s="205"/>
      <c r="BA43" s="205"/>
      <c r="BB43" s="205"/>
      <c r="BC43" s="205"/>
      <c r="BD43" s="206">
        <f t="shared" si="22"/>
        <v>318.02999999999997</v>
      </c>
      <c r="BE43" s="206">
        <f t="shared" si="23"/>
        <v>605.71</v>
      </c>
      <c r="BF43" s="205" t="s">
        <v>268</v>
      </c>
      <c r="BG43" s="205" t="s">
        <v>329</v>
      </c>
      <c r="BH43" s="205"/>
      <c r="BI43" s="207" t="s">
        <v>403</v>
      </c>
      <c r="BJ43" s="205" t="s">
        <v>424</v>
      </c>
    </row>
    <row r="44" spans="1:62" s="192" customFormat="1" ht="25.15" customHeight="1">
      <c r="A44" s="202">
        <v>528.03</v>
      </c>
      <c r="B44" s="203">
        <f t="shared" si="3"/>
        <v>79.2</v>
      </c>
      <c r="C44" s="203">
        <f t="shared" si="4"/>
        <v>5.28</v>
      </c>
      <c r="D44" s="203">
        <f t="shared" si="5"/>
        <v>10.56</v>
      </c>
      <c r="E44" s="203">
        <f t="shared" si="6"/>
        <v>15.84</v>
      </c>
      <c r="F44" s="202">
        <v>1690.26</v>
      </c>
      <c r="G44" s="202">
        <v>71.55</v>
      </c>
      <c r="H44" s="202">
        <f t="shared" si="7"/>
        <v>422.73</v>
      </c>
      <c r="I44" s="202">
        <v>259.13</v>
      </c>
      <c r="J44" s="202">
        <v>148.6</v>
      </c>
      <c r="K44" s="202">
        <v>15</v>
      </c>
      <c r="L44" s="202"/>
      <c r="M44" s="202"/>
      <c r="N44" s="202"/>
      <c r="O44" s="202"/>
      <c r="P44" s="202"/>
      <c r="Q44" s="202"/>
      <c r="R44" s="202"/>
      <c r="S44" s="202"/>
      <c r="T44" s="203">
        <f t="shared" si="34"/>
        <v>248.48</v>
      </c>
      <c r="U44" s="203">
        <f t="shared" si="35"/>
        <v>16.57</v>
      </c>
      <c r="V44" s="203">
        <f t="shared" si="36"/>
        <v>49.7</v>
      </c>
      <c r="W44" s="202">
        <f t="shared" si="0"/>
        <v>1656.51</v>
      </c>
      <c r="X44" s="203">
        <f t="shared" si="1"/>
        <v>2610.17</v>
      </c>
      <c r="Y44" s="203">
        <f t="shared" si="2"/>
        <v>79.2</v>
      </c>
      <c r="Z44" s="203">
        <f t="shared" si="11"/>
        <v>5.28</v>
      </c>
      <c r="AA44" s="203">
        <f t="shared" si="12"/>
        <v>10.56</v>
      </c>
      <c r="AB44" s="203">
        <f t="shared" si="13"/>
        <v>15.84</v>
      </c>
      <c r="AC44" s="203">
        <f t="shared" si="14"/>
        <v>52.8</v>
      </c>
      <c r="AD44" s="203">
        <f t="shared" si="15"/>
        <v>15.84</v>
      </c>
      <c r="AE44" s="203">
        <f t="shared" si="16"/>
        <v>5.28</v>
      </c>
      <c r="AF44" s="203">
        <f t="shared" si="37"/>
        <v>248.48</v>
      </c>
      <c r="AG44" s="203">
        <f t="shared" si="38"/>
        <v>16.57</v>
      </c>
      <c r="AH44" s="203">
        <f t="shared" si="39"/>
        <v>49.7</v>
      </c>
      <c r="AI44" s="203">
        <f t="shared" si="40"/>
        <v>165.65</v>
      </c>
      <c r="AJ44" s="203">
        <f t="shared" si="41"/>
        <v>16.57</v>
      </c>
      <c r="AK44" s="202">
        <v>12.54</v>
      </c>
      <c r="AL44" s="202"/>
      <c r="AM44" s="202"/>
      <c r="AN44" s="202"/>
      <c r="AO44" s="202"/>
      <c r="AP44" s="202">
        <v>8.6</v>
      </c>
      <c r="AQ44" s="202">
        <v>13.5</v>
      </c>
      <c r="AR44" s="202"/>
      <c r="AS44" s="202"/>
      <c r="AT44" s="202"/>
      <c r="AU44" s="202"/>
      <c r="AV44" s="202"/>
      <c r="AW44" s="202"/>
      <c r="AX44" s="202"/>
      <c r="AY44" s="202"/>
      <c r="AZ44" s="202"/>
      <c r="BA44" s="202"/>
      <c r="BB44" s="202"/>
      <c r="BC44" s="202"/>
      <c r="BD44" s="203">
        <f t="shared" si="22"/>
        <v>716.41</v>
      </c>
      <c r="BE44" s="203">
        <f t="shared" si="23"/>
        <v>1893.76</v>
      </c>
      <c r="BF44" s="202" t="s">
        <v>269</v>
      </c>
      <c r="BG44" s="202" t="s">
        <v>330</v>
      </c>
      <c r="BH44" s="202"/>
      <c r="BI44" s="204" t="s">
        <v>404</v>
      </c>
      <c r="BJ44" s="202" t="s">
        <v>424</v>
      </c>
    </row>
    <row r="45" spans="1:62" s="192" customFormat="1" ht="25.15" customHeight="1">
      <c r="A45" s="202">
        <v>497.13</v>
      </c>
      <c r="B45" s="203">
        <f t="shared" si="3"/>
        <v>74.569999999999993</v>
      </c>
      <c r="C45" s="203">
        <f t="shared" si="4"/>
        <v>4.97</v>
      </c>
      <c r="D45" s="203">
        <f t="shared" si="5"/>
        <v>9.94</v>
      </c>
      <c r="E45" s="203">
        <f t="shared" si="6"/>
        <v>14.91</v>
      </c>
      <c r="F45" s="202">
        <v>1687.64</v>
      </c>
      <c r="G45" s="202">
        <v>67.88</v>
      </c>
      <c r="H45" s="202">
        <f t="shared" si="7"/>
        <v>434.87</v>
      </c>
      <c r="I45" s="202">
        <v>234.41</v>
      </c>
      <c r="J45" s="202">
        <v>185.46</v>
      </c>
      <c r="K45" s="202">
        <v>15</v>
      </c>
      <c r="L45" s="202"/>
      <c r="M45" s="202"/>
      <c r="N45" s="202"/>
      <c r="O45" s="202"/>
      <c r="P45" s="202"/>
      <c r="Q45" s="202"/>
      <c r="R45" s="202"/>
      <c r="S45" s="202"/>
      <c r="T45" s="203">
        <f t="shared" si="34"/>
        <v>253.99</v>
      </c>
      <c r="U45" s="203">
        <f t="shared" si="35"/>
        <v>16.93</v>
      </c>
      <c r="V45" s="203">
        <f t="shared" si="36"/>
        <v>50.8</v>
      </c>
      <c r="W45" s="202">
        <f t="shared" si="0"/>
        <v>1693.26</v>
      </c>
      <c r="X45" s="203">
        <f t="shared" si="1"/>
        <v>2616.5</v>
      </c>
      <c r="Y45" s="203">
        <f t="shared" si="2"/>
        <v>74.569999999999993</v>
      </c>
      <c r="Z45" s="203">
        <f t="shared" si="11"/>
        <v>4.97</v>
      </c>
      <c r="AA45" s="203">
        <f t="shared" si="12"/>
        <v>9.94</v>
      </c>
      <c r="AB45" s="203">
        <f t="shared" si="13"/>
        <v>14.91</v>
      </c>
      <c r="AC45" s="203">
        <f t="shared" si="14"/>
        <v>49.71</v>
      </c>
      <c r="AD45" s="203">
        <f t="shared" si="15"/>
        <v>14.91</v>
      </c>
      <c r="AE45" s="203">
        <f t="shared" si="16"/>
        <v>4.97</v>
      </c>
      <c r="AF45" s="203">
        <f t="shared" si="37"/>
        <v>253.99</v>
      </c>
      <c r="AG45" s="203">
        <f t="shared" si="38"/>
        <v>16.93</v>
      </c>
      <c r="AH45" s="203">
        <f t="shared" si="39"/>
        <v>50.8</v>
      </c>
      <c r="AI45" s="203">
        <f t="shared" si="40"/>
        <v>169.33</v>
      </c>
      <c r="AJ45" s="203">
        <f t="shared" si="41"/>
        <v>16.93</v>
      </c>
      <c r="AK45" s="202"/>
      <c r="AL45" s="202"/>
      <c r="AM45" s="202"/>
      <c r="AN45" s="202"/>
      <c r="AO45" s="202"/>
      <c r="AP45" s="202">
        <v>8.8000000000000007</v>
      </c>
      <c r="AQ45" s="202">
        <v>13.6</v>
      </c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3">
        <f t="shared" si="22"/>
        <v>704.36</v>
      </c>
      <c r="BE45" s="203">
        <f t="shared" si="23"/>
        <v>1912.14</v>
      </c>
      <c r="BF45" s="202" t="s">
        <v>246</v>
      </c>
      <c r="BG45" s="202" t="s">
        <v>329</v>
      </c>
      <c r="BH45" s="202"/>
      <c r="BI45" s="204" t="s">
        <v>405</v>
      </c>
      <c r="BJ45" s="202" t="s">
        <v>424</v>
      </c>
    </row>
    <row r="46" spans="1:62" s="192" customFormat="1" ht="25.15" customHeight="1">
      <c r="A46" s="202">
        <v>454.88</v>
      </c>
      <c r="B46" s="203">
        <f t="shared" si="3"/>
        <v>68.23</v>
      </c>
      <c r="C46" s="203">
        <f t="shared" si="4"/>
        <v>4.55</v>
      </c>
      <c r="D46" s="203">
        <f t="shared" si="5"/>
        <v>9.1</v>
      </c>
      <c r="E46" s="203">
        <f t="shared" si="6"/>
        <v>13.65</v>
      </c>
      <c r="F46" s="202">
        <v>1557.85</v>
      </c>
      <c r="G46" s="202">
        <v>54.98</v>
      </c>
      <c r="H46" s="202">
        <f t="shared" si="7"/>
        <v>366.25</v>
      </c>
      <c r="I46" s="202">
        <v>225.37</v>
      </c>
      <c r="J46" s="202">
        <v>125.88</v>
      </c>
      <c r="K46" s="202">
        <v>15</v>
      </c>
      <c r="L46" s="202"/>
      <c r="M46" s="202"/>
      <c r="N46" s="202"/>
      <c r="O46" s="202"/>
      <c r="P46" s="202"/>
      <c r="Q46" s="202"/>
      <c r="R46" s="202"/>
      <c r="S46" s="202"/>
      <c r="T46" s="203">
        <f t="shared" si="34"/>
        <v>228.63</v>
      </c>
      <c r="U46" s="203">
        <f t="shared" si="35"/>
        <v>15.24</v>
      </c>
      <c r="V46" s="203">
        <f t="shared" si="36"/>
        <v>45.73</v>
      </c>
      <c r="W46" s="202">
        <f t="shared" si="0"/>
        <v>1524.2</v>
      </c>
      <c r="X46" s="203">
        <f t="shared" si="1"/>
        <v>2364.21</v>
      </c>
      <c r="Y46" s="203">
        <f t="shared" si="2"/>
        <v>68.23</v>
      </c>
      <c r="Z46" s="203">
        <f t="shared" si="11"/>
        <v>4.55</v>
      </c>
      <c r="AA46" s="203">
        <f t="shared" si="12"/>
        <v>9.1</v>
      </c>
      <c r="AB46" s="203">
        <f t="shared" si="13"/>
        <v>13.65</v>
      </c>
      <c r="AC46" s="203">
        <f t="shared" si="14"/>
        <v>45.49</v>
      </c>
      <c r="AD46" s="203">
        <f t="shared" si="15"/>
        <v>13.65</v>
      </c>
      <c r="AE46" s="203">
        <f t="shared" si="16"/>
        <v>4.55</v>
      </c>
      <c r="AF46" s="203">
        <f t="shared" si="37"/>
        <v>228.63</v>
      </c>
      <c r="AG46" s="203">
        <f t="shared" si="38"/>
        <v>15.24</v>
      </c>
      <c r="AH46" s="203">
        <f t="shared" si="39"/>
        <v>45.73</v>
      </c>
      <c r="AI46" s="203">
        <f t="shared" si="40"/>
        <v>152.41999999999999</v>
      </c>
      <c r="AJ46" s="203">
        <f t="shared" si="41"/>
        <v>15.24</v>
      </c>
      <c r="AK46" s="202"/>
      <c r="AL46" s="202"/>
      <c r="AM46" s="202"/>
      <c r="AN46" s="202"/>
      <c r="AO46" s="202"/>
      <c r="AP46" s="202">
        <v>6.3</v>
      </c>
      <c r="AQ46" s="202">
        <v>12.2</v>
      </c>
      <c r="AR46" s="202"/>
      <c r="AS46" s="202"/>
      <c r="AT46" s="202"/>
      <c r="AU46" s="202"/>
      <c r="AV46" s="202"/>
      <c r="AW46" s="202">
        <v>21.08</v>
      </c>
      <c r="AX46" s="202"/>
      <c r="AY46" s="202"/>
      <c r="AZ46" s="202"/>
      <c r="BA46" s="202"/>
      <c r="BB46" s="202"/>
      <c r="BC46" s="202"/>
      <c r="BD46" s="203">
        <f t="shared" si="22"/>
        <v>656.06</v>
      </c>
      <c r="BE46" s="203">
        <f t="shared" si="23"/>
        <v>1708.15</v>
      </c>
      <c r="BF46" s="202" t="s">
        <v>270</v>
      </c>
      <c r="BG46" s="202" t="s">
        <v>329</v>
      </c>
      <c r="BH46" s="202"/>
      <c r="BI46" s="204" t="s">
        <v>406</v>
      </c>
      <c r="BJ46" s="202" t="s">
        <v>424</v>
      </c>
    </row>
    <row r="47" spans="1:62" s="192" customFormat="1" ht="25.15" customHeight="1">
      <c r="A47" s="202">
        <v>586.92999999999995</v>
      </c>
      <c r="B47" s="203">
        <f t="shared" si="3"/>
        <v>88.04</v>
      </c>
      <c r="C47" s="203">
        <f t="shared" si="4"/>
        <v>5.87</v>
      </c>
      <c r="D47" s="203">
        <f t="shared" si="5"/>
        <v>11.74</v>
      </c>
      <c r="E47" s="203">
        <f t="shared" si="6"/>
        <v>17.61</v>
      </c>
      <c r="F47" s="202">
        <v>1834.92</v>
      </c>
      <c r="G47" s="202">
        <v>80.64</v>
      </c>
      <c r="H47" s="202">
        <f t="shared" si="7"/>
        <v>468.22</v>
      </c>
      <c r="I47" s="202">
        <v>357.18</v>
      </c>
      <c r="J47" s="202">
        <v>96.04</v>
      </c>
      <c r="K47" s="202">
        <v>15</v>
      </c>
      <c r="L47" s="202"/>
      <c r="M47" s="202"/>
      <c r="N47" s="202"/>
      <c r="O47" s="202"/>
      <c r="P47" s="202"/>
      <c r="Q47" s="202"/>
      <c r="R47" s="202"/>
      <c r="S47" s="202"/>
      <c r="T47" s="203">
        <f t="shared" si="34"/>
        <v>269.52999999999997</v>
      </c>
      <c r="U47" s="203">
        <f t="shared" si="35"/>
        <v>17.97</v>
      </c>
      <c r="V47" s="203">
        <f t="shared" si="36"/>
        <v>53.91</v>
      </c>
      <c r="W47" s="202">
        <f t="shared" si="0"/>
        <v>1796.85</v>
      </c>
      <c r="X47" s="203">
        <f t="shared" si="1"/>
        <v>2848.45</v>
      </c>
      <c r="Y47" s="203">
        <f t="shared" si="2"/>
        <v>88.04</v>
      </c>
      <c r="Z47" s="203">
        <f t="shared" si="11"/>
        <v>5.87</v>
      </c>
      <c r="AA47" s="203">
        <f t="shared" si="12"/>
        <v>11.74</v>
      </c>
      <c r="AB47" s="203">
        <f t="shared" si="13"/>
        <v>17.61</v>
      </c>
      <c r="AC47" s="203">
        <f t="shared" si="14"/>
        <v>58.69</v>
      </c>
      <c r="AD47" s="203">
        <f t="shared" si="15"/>
        <v>17.61</v>
      </c>
      <c r="AE47" s="203">
        <f t="shared" si="16"/>
        <v>5.87</v>
      </c>
      <c r="AF47" s="203">
        <f t="shared" si="37"/>
        <v>269.52999999999997</v>
      </c>
      <c r="AG47" s="203">
        <f t="shared" si="38"/>
        <v>17.97</v>
      </c>
      <c r="AH47" s="203">
        <f t="shared" si="39"/>
        <v>53.91</v>
      </c>
      <c r="AI47" s="203">
        <f t="shared" si="40"/>
        <v>179.69</v>
      </c>
      <c r="AJ47" s="203">
        <f t="shared" si="41"/>
        <v>17.97</v>
      </c>
      <c r="AK47" s="202"/>
      <c r="AL47" s="202"/>
      <c r="AM47" s="202"/>
      <c r="AN47" s="202"/>
      <c r="AO47" s="202"/>
      <c r="AP47" s="202">
        <v>10.9</v>
      </c>
      <c r="AQ47" s="202">
        <v>14.8</v>
      </c>
      <c r="AR47" s="202"/>
      <c r="AS47" s="202"/>
      <c r="AT47" s="202"/>
      <c r="AU47" s="202"/>
      <c r="AV47" s="202"/>
      <c r="AW47" s="202"/>
      <c r="AX47" s="202"/>
      <c r="AY47" s="202"/>
      <c r="AZ47" s="202"/>
      <c r="BA47" s="202"/>
      <c r="BB47" s="202"/>
      <c r="BC47" s="202"/>
      <c r="BD47" s="203">
        <f t="shared" si="22"/>
        <v>770.2</v>
      </c>
      <c r="BE47" s="203">
        <f t="shared" si="23"/>
        <v>2078.25</v>
      </c>
      <c r="BF47" s="202" t="s">
        <v>271</v>
      </c>
      <c r="BG47" s="202" t="s">
        <v>329</v>
      </c>
      <c r="BH47" s="202"/>
      <c r="BI47" s="204" t="s">
        <v>407</v>
      </c>
      <c r="BJ47" s="202" t="s">
        <v>424</v>
      </c>
    </row>
    <row r="48" spans="1:62" s="192" customFormat="1" ht="25.15" customHeight="1">
      <c r="A48" s="202">
        <v>449.08</v>
      </c>
      <c r="B48" s="203">
        <f t="shared" si="3"/>
        <v>67.36</v>
      </c>
      <c r="C48" s="203">
        <f t="shared" si="4"/>
        <v>4.49</v>
      </c>
      <c r="D48" s="203">
        <f t="shared" si="5"/>
        <v>8.98</v>
      </c>
      <c r="E48" s="203">
        <f t="shared" si="6"/>
        <v>13.47</v>
      </c>
      <c r="F48" s="202">
        <v>1550.91</v>
      </c>
      <c r="G48" s="202">
        <v>55.39</v>
      </c>
      <c r="H48" s="202">
        <f t="shared" si="7"/>
        <v>355.77</v>
      </c>
      <c r="I48" s="202">
        <v>277.33999999999997</v>
      </c>
      <c r="J48" s="202">
        <v>63.43</v>
      </c>
      <c r="K48" s="202">
        <v>15</v>
      </c>
      <c r="L48" s="202"/>
      <c r="M48" s="202"/>
      <c r="N48" s="202"/>
      <c r="O48" s="202"/>
      <c r="P48" s="202"/>
      <c r="Q48" s="202"/>
      <c r="R48" s="202"/>
      <c r="S48" s="202"/>
      <c r="T48" s="203">
        <f t="shared" si="34"/>
        <v>226.95</v>
      </c>
      <c r="U48" s="203">
        <f t="shared" si="35"/>
        <v>15.13</v>
      </c>
      <c r="V48" s="203">
        <f t="shared" si="36"/>
        <v>45.39</v>
      </c>
      <c r="W48" s="202">
        <f t="shared" si="0"/>
        <v>1512.99</v>
      </c>
      <c r="X48" s="203">
        <f t="shared" si="1"/>
        <v>2343.84</v>
      </c>
      <c r="Y48" s="203">
        <f t="shared" si="2"/>
        <v>67.36</v>
      </c>
      <c r="Z48" s="203">
        <f t="shared" si="11"/>
        <v>4.49</v>
      </c>
      <c r="AA48" s="203">
        <f t="shared" si="12"/>
        <v>8.98</v>
      </c>
      <c r="AB48" s="203">
        <f t="shared" si="13"/>
        <v>13.47</v>
      </c>
      <c r="AC48" s="203">
        <f t="shared" si="14"/>
        <v>44.91</v>
      </c>
      <c r="AD48" s="203">
        <f t="shared" si="15"/>
        <v>13.47</v>
      </c>
      <c r="AE48" s="203">
        <f t="shared" si="16"/>
        <v>4.49</v>
      </c>
      <c r="AF48" s="203">
        <f t="shared" si="37"/>
        <v>226.95</v>
      </c>
      <c r="AG48" s="203">
        <f t="shared" si="38"/>
        <v>15.13</v>
      </c>
      <c r="AH48" s="203">
        <f t="shared" si="39"/>
        <v>45.39</v>
      </c>
      <c r="AI48" s="203">
        <f t="shared" si="40"/>
        <v>151.30000000000001</v>
      </c>
      <c r="AJ48" s="203">
        <f t="shared" si="41"/>
        <v>15.13</v>
      </c>
      <c r="AK48" s="202"/>
      <c r="AL48" s="202"/>
      <c r="AM48" s="202"/>
      <c r="AN48" s="202"/>
      <c r="AO48" s="202"/>
      <c r="AP48" s="202">
        <v>6.3</v>
      </c>
      <c r="AQ48" s="202">
        <v>12.2</v>
      </c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3">
        <f t="shared" si="22"/>
        <v>629.57000000000005</v>
      </c>
      <c r="BE48" s="203">
        <f t="shared" si="23"/>
        <v>1714.27</v>
      </c>
      <c r="BF48" s="202" t="s">
        <v>247</v>
      </c>
      <c r="BG48" s="202" t="s">
        <v>329</v>
      </c>
      <c r="BH48" s="202"/>
      <c r="BI48" s="204" t="s">
        <v>408</v>
      </c>
      <c r="BJ48" s="202" t="s">
        <v>424</v>
      </c>
    </row>
    <row r="49" spans="1:62" s="192" customFormat="1" ht="25.15" customHeight="1">
      <c r="A49" s="202">
        <v>445.01</v>
      </c>
      <c r="B49" s="203">
        <f t="shared" si="3"/>
        <v>66.75</v>
      </c>
      <c r="C49" s="203">
        <f t="shared" si="4"/>
        <v>4.45</v>
      </c>
      <c r="D49" s="203">
        <f t="shared" si="5"/>
        <v>8.9</v>
      </c>
      <c r="E49" s="203">
        <f t="shared" si="6"/>
        <v>13.35</v>
      </c>
      <c r="F49" s="202">
        <v>1579.5</v>
      </c>
      <c r="G49" s="202">
        <v>3.4</v>
      </c>
      <c r="H49" s="202">
        <f t="shared" si="7"/>
        <v>358.63</v>
      </c>
      <c r="I49" s="202">
        <v>270.43</v>
      </c>
      <c r="J49" s="202">
        <v>73.2</v>
      </c>
      <c r="K49" s="202">
        <v>15</v>
      </c>
      <c r="L49" s="202"/>
      <c r="M49" s="202"/>
      <c r="N49" s="202"/>
      <c r="O49" s="202"/>
      <c r="P49" s="202"/>
      <c r="Q49" s="202"/>
      <c r="R49" s="202"/>
      <c r="S49" s="202"/>
      <c r="T49" s="203">
        <f t="shared" si="34"/>
        <v>224.48</v>
      </c>
      <c r="U49" s="203">
        <f t="shared" si="35"/>
        <v>14.97</v>
      </c>
      <c r="V49" s="203">
        <f t="shared" si="36"/>
        <v>44.9</v>
      </c>
      <c r="W49" s="202">
        <f t="shared" si="0"/>
        <v>1496.52</v>
      </c>
      <c r="X49" s="203">
        <f t="shared" si="1"/>
        <v>2319.33</v>
      </c>
      <c r="Y49" s="203">
        <f t="shared" si="2"/>
        <v>66.75</v>
      </c>
      <c r="Z49" s="203">
        <f t="shared" si="11"/>
        <v>4.45</v>
      </c>
      <c r="AA49" s="203">
        <f t="shared" si="12"/>
        <v>8.9</v>
      </c>
      <c r="AB49" s="203">
        <f t="shared" si="13"/>
        <v>13.35</v>
      </c>
      <c r="AC49" s="203">
        <f t="shared" si="14"/>
        <v>44.5</v>
      </c>
      <c r="AD49" s="203">
        <f t="shared" si="15"/>
        <v>13.35</v>
      </c>
      <c r="AE49" s="203">
        <f t="shared" si="16"/>
        <v>4.45</v>
      </c>
      <c r="AF49" s="203">
        <f t="shared" si="37"/>
        <v>224.48</v>
      </c>
      <c r="AG49" s="203">
        <f t="shared" si="38"/>
        <v>14.97</v>
      </c>
      <c r="AH49" s="203">
        <f t="shared" si="39"/>
        <v>44.9</v>
      </c>
      <c r="AI49" s="203">
        <f t="shared" si="40"/>
        <v>149.65</v>
      </c>
      <c r="AJ49" s="203">
        <f t="shared" si="41"/>
        <v>14.97</v>
      </c>
      <c r="AK49" s="202"/>
      <c r="AL49" s="202"/>
      <c r="AM49" s="202"/>
      <c r="AN49" s="202"/>
      <c r="AO49" s="202"/>
      <c r="AP49" s="202">
        <v>5.7</v>
      </c>
      <c r="AQ49" s="202">
        <v>12.5</v>
      </c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3">
        <f t="shared" si="22"/>
        <v>622.91999999999996</v>
      </c>
      <c r="BE49" s="203">
        <f t="shared" si="23"/>
        <v>1696.41</v>
      </c>
      <c r="BF49" s="202" t="s">
        <v>272</v>
      </c>
      <c r="BG49" s="202" t="s">
        <v>329</v>
      </c>
      <c r="BH49" s="202"/>
      <c r="BI49" s="204" t="s">
        <v>409</v>
      </c>
      <c r="BJ49" s="202" t="s">
        <v>424</v>
      </c>
    </row>
    <row r="50" spans="1:62" s="192" customFormat="1" ht="25.15" customHeight="1">
      <c r="A50" s="202">
        <v>562.73</v>
      </c>
      <c r="B50" s="203">
        <f t="shared" si="3"/>
        <v>84.41</v>
      </c>
      <c r="C50" s="203">
        <f t="shared" si="4"/>
        <v>5.63</v>
      </c>
      <c r="D50" s="203">
        <f t="shared" si="5"/>
        <v>11.25</v>
      </c>
      <c r="E50" s="203">
        <f t="shared" si="6"/>
        <v>16.88</v>
      </c>
      <c r="F50" s="202">
        <v>1765.98</v>
      </c>
      <c r="G50" s="202">
        <v>73.989999999999995</v>
      </c>
      <c r="H50" s="202">
        <f t="shared" si="7"/>
        <v>449.53</v>
      </c>
      <c r="I50" s="202">
        <v>352.1</v>
      </c>
      <c r="J50" s="202">
        <v>82.43</v>
      </c>
      <c r="K50" s="202">
        <v>15</v>
      </c>
      <c r="L50" s="202"/>
      <c r="M50" s="202"/>
      <c r="N50" s="202"/>
      <c r="O50" s="202"/>
      <c r="P50" s="202"/>
      <c r="Q50" s="202"/>
      <c r="R50" s="202"/>
      <c r="S50" s="202"/>
      <c r="T50" s="203">
        <f t="shared" si="34"/>
        <v>259.02</v>
      </c>
      <c r="U50" s="203">
        <f t="shared" si="35"/>
        <v>17.27</v>
      </c>
      <c r="V50" s="203">
        <f t="shared" si="36"/>
        <v>51.8</v>
      </c>
      <c r="W50" s="202">
        <f t="shared" si="0"/>
        <v>1726.77</v>
      </c>
      <c r="X50" s="203">
        <f t="shared" si="1"/>
        <v>2735.76</v>
      </c>
      <c r="Y50" s="203">
        <f t="shared" si="2"/>
        <v>84.41</v>
      </c>
      <c r="Z50" s="203">
        <f t="shared" si="11"/>
        <v>5.63</v>
      </c>
      <c r="AA50" s="203">
        <f t="shared" si="12"/>
        <v>11.25</v>
      </c>
      <c r="AB50" s="203">
        <f t="shared" si="13"/>
        <v>16.88</v>
      </c>
      <c r="AC50" s="203">
        <f t="shared" si="14"/>
        <v>56.27</v>
      </c>
      <c r="AD50" s="203">
        <f t="shared" si="15"/>
        <v>16.88</v>
      </c>
      <c r="AE50" s="203">
        <f t="shared" si="16"/>
        <v>5.63</v>
      </c>
      <c r="AF50" s="203">
        <f t="shared" si="37"/>
        <v>259.02</v>
      </c>
      <c r="AG50" s="203">
        <f t="shared" si="38"/>
        <v>17.27</v>
      </c>
      <c r="AH50" s="203">
        <f t="shared" si="39"/>
        <v>51.8</v>
      </c>
      <c r="AI50" s="203">
        <f t="shared" si="40"/>
        <v>172.68</v>
      </c>
      <c r="AJ50" s="203">
        <f t="shared" si="41"/>
        <v>17.27</v>
      </c>
      <c r="AK50" s="202"/>
      <c r="AL50" s="202"/>
      <c r="AM50" s="202"/>
      <c r="AN50" s="202"/>
      <c r="AO50" s="202"/>
      <c r="AP50" s="202">
        <v>9.9</v>
      </c>
      <c r="AQ50" s="202">
        <v>14.2</v>
      </c>
      <c r="AR50" s="202"/>
      <c r="AS50" s="202"/>
      <c r="AT50" s="202"/>
      <c r="AU50" s="202"/>
      <c r="AV50" s="202"/>
      <c r="AW50" s="202"/>
      <c r="AX50" s="202"/>
      <c r="AY50" s="202"/>
      <c r="AZ50" s="202"/>
      <c r="BA50" s="202"/>
      <c r="BB50" s="202"/>
      <c r="BC50" s="202"/>
      <c r="BD50" s="203">
        <f t="shared" si="22"/>
        <v>739.09</v>
      </c>
      <c r="BE50" s="203">
        <f t="shared" si="23"/>
        <v>1996.67</v>
      </c>
      <c r="BF50" s="202" t="s">
        <v>273</v>
      </c>
      <c r="BG50" s="202" t="s">
        <v>331</v>
      </c>
      <c r="BH50" s="202"/>
      <c r="BI50" s="204" t="s">
        <v>410</v>
      </c>
      <c r="BJ50" s="202" t="s">
        <v>424</v>
      </c>
    </row>
    <row r="51" spans="1:62" s="192" customFormat="1" ht="25.15" customHeight="1">
      <c r="A51" s="202">
        <v>451.91</v>
      </c>
      <c r="B51" s="203">
        <f t="shared" si="3"/>
        <v>67.790000000000006</v>
      </c>
      <c r="C51" s="203">
        <f t="shared" si="4"/>
        <v>4.5199999999999996</v>
      </c>
      <c r="D51" s="203">
        <f t="shared" si="5"/>
        <v>9.0399999999999991</v>
      </c>
      <c r="E51" s="203">
        <f t="shared" si="6"/>
        <v>13.56</v>
      </c>
      <c r="F51" s="202">
        <v>1550.5</v>
      </c>
      <c r="G51" s="202">
        <v>56.34</v>
      </c>
      <c r="H51" s="202">
        <f t="shared" si="7"/>
        <v>363.96</v>
      </c>
      <c r="I51" s="202">
        <v>277.48</v>
      </c>
      <c r="J51" s="202">
        <v>71.48</v>
      </c>
      <c r="K51" s="202">
        <v>15</v>
      </c>
      <c r="L51" s="202"/>
      <c r="M51" s="202"/>
      <c r="N51" s="202"/>
      <c r="O51" s="202"/>
      <c r="P51" s="202"/>
      <c r="Q51" s="202"/>
      <c r="R51" s="202"/>
      <c r="S51" s="202"/>
      <c r="T51" s="203">
        <f t="shared" si="34"/>
        <v>227.83</v>
      </c>
      <c r="U51" s="203">
        <f t="shared" si="35"/>
        <v>15.19</v>
      </c>
      <c r="V51" s="203">
        <f t="shared" si="36"/>
        <v>45.57</v>
      </c>
      <c r="W51" s="202">
        <f t="shared" si="0"/>
        <v>1518.89</v>
      </c>
      <c r="X51" s="203">
        <f t="shared" si="1"/>
        <v>2354.3000000000002</v>
      </c>
      <c r="Y51" s="203">
        <f t="shared" si="2"/>
        <v>67.790000000000006</v>
      </c>
      <c r="Z51" s="203">
        <f t="shared" si="11"/>
        <v>4.5199999999999996</v>
      </c>
      <c r="AA51" s="203">
        <f t="shared" si="12"/>
        <v>9.0399999999999991</v>
      </c>
      <c r="AB51" s="203">
        <f t="shared" si="13"/>
        <v>13.56</v>
      </c>
      <c r="AC51" s="203">
        <f t="shared" si="14"/>
        <v>45.19</v>
      </c>
      <c r="AD51" s="203">
        <f t="shared" si="15"/>
        <v>13.56</v>
      </c>
      <c r="AE51" s="203">
        <f t="shared" si="16"/>
        <v>4.5199999999999996</v>
      </c>
      <c r="AF51" s="203">
        <f t="shared" si="37"/>
        <v>227.83</v>
      </c>
      <c r="AG51" s="203">
        <f t="shared" si="38"/>
        <v>15.19</v>
      </c>
      <c r="AH51" s="203">
        <f t="shared" si="39"/>
        <v>45.57</v>
      </c>
      <c r="AI51" s="203">
        <f t="shared" si="40"/>
        <v>151.88999999999999</v>
      </c>
      <c r="AJ51" s="203">
        <f t="shared" si="41"/>
        <v>15.19</v>
      </c>
      <c r="AK51" s="202"/>
      <c r="AL51" s="202"/>
      <c r="AM51" s="202"/>
      <c r="AN51" s="202"/>
      <c r="AO51" s="202"/>
      <c r="AP51" s="202">
        <v>6.5</v>
      </c>
      <c r="AQ51" s="202">
        <v>12.3</v>
      </c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3">
        <f t="shared" si="22"/>
        <v>632.65</v>
      </c>
      <c r="BE51" s="203">
        <f t="shared" si="23"/>
        <v>1721.65</v>
      </c>
      <c r="BF51" s="202" t="s">
        <v>274</v>
      </c>
      <c r="BG51" s="202" t="s">
        <v>331</v>
      </c>
      <c r="BH51" s="202"/>
      <c r="BI51" s="204" t="s">
        <v>411</v>
      </c>
      <c r="BJ51" s="202" t="s">
        <v>424</v>
      </c>
    </row>
    <row r="52" spans="1:62" s="192" customFormat="1" ht="25.15" customHeight="1">
      <c r="A52" s="202">
        <v>255.44</v>
      </c>
      <c r="B52" s="203">
        <f t="shared" si="3"/>
        <v>38.32</v>
      </c>
      <c r="C52" s="203">
        <f t="shared" si="4"/>
        <v>2.5499999999999998</v>
      </c>
      <c r="D52" s="203">
        <f t="shared" si="5"/>
        <v>5.1100000000000003</v>
      </c>
      <c r="E52" s="203">
        <f t="shared" si="6"/>
        <v>7.66</v>
      </c>
      <c r="F52" s="202">
        <v>953.5</v>
      </c>
      <c r="G52" s="202"/>
      <c r="H52" s="202">
        <f t="shared" si="7"/>
        <v>201.25</v>
      </c>
      <c r="I52" s="202">
        <v>138.08000000000001</v>
      </c>
      <c r="J52" s="202">
        <v>55.17</v>
      </c>
      <c r="K52" s="202">
        <v>8</v>
      </c>
      <c r="L52" s="202"/>
      <c r="M52" s="202"/>
      <c r="N52" s="202"/>
      <c r="O52" s="202"/>
      <c r="P52" s="202"/>
      <c r="Q52" s="202"/>
      <c r="R52" s="202"/>
      <c r="S52" s="202"/>
      <c r="T52" s="203">
        <f t="shared" si="34"/>
        <v>134.9</v>
      </c>
      <c r="U52" s="203">
        <f t="shared" si="35"/>
        <v>8.99</v>
      </c>
      <c r="V52" s="203">
        <f t="shared" si="36"/>
        <v>26.98</v>
      </c>
      <c r="W52" s="202">
        <f t="shared" si="0"/>
        <v>899.31</v>
      </c>
      <c r="X52" s="203">
        <f t="shared" si="1"/>
        <v>1379.26</v>
      </c>
      <c r="Y52" s="203">
        <f t="shared" si="2"/>
        <v>38.32</v>
      </c>
      <c r="Z52" s="203">
        <f t="shared" si="11"/>
        <v>2.5499999999999998</v>
      </c>
      <c r="AA52" s="203">
        <f t="shared" si="12"/>
        <v>5.1100000000000003</v>
      </c>
      <c r="AB52" s="203">
        <f t="shared" si="13"/>
        <v>7.66</v>
      </c>
      <c r="AC52" s="203">
        <f t="shared" si="14"/>
        <v>25.54</v>
      </c>
      <c r="AD52" s="203">
        <f t="shared" si="15"/>
        <v>7.66</v>
      </c>
      <c r="AE52" s="203">
        <f t="shared" si="16"/>
        <v>2.5499999999999998</v>
      </c>
      <c r="AF52" s="203">
        <f t="shared" si="37"/>
        <v>134.9</v>
      </c>
      <c r="AG52" s="203">
        <f t="shared" si="38"/>
        <v>8.99</v>
      </c>
      <c r="AH52" s="203">
        <f t="shared" si="39"/>
        <v>26.98</v>
      </c>
      <c r="AI52" s="203">
        <f t="shared" si="40"/>
        <v>89.93</v>
      </c>
      <c r="AJ52" s="203">
        <f t="shared" si="41"/>
        <v>8.99</v>
      </c>
      <c r="AK52" s="202"/>
      <c r="AL52" s="202"/>
      <c r="AM52" s="202"/>
      <c r="AN52" s="202"/>
      <c r="AO52" s="202"/>
      <c r="AP52" s="202"/>
      <c r="AQ52" s="202">
        <v>6.7</v>
      </c>
      <c r="AR52" s="202"/>
      <c r="AS52" s="202"/>
      <c r="AT52" s="202"/>
      <c r="AU52" s="202"/>
      <c r="AV52" s="202"/>
      <c r="AW52" s="202">
        <v>11.84</v>
      </c>
      <c r="AX52" s="202"/>
      <c r="AY52" s="202"/>
      <c r="AZ52" s="202"/>
      <c r="BA52" s="202"/>
      <c r="BB52" s="202"/>
      <c r="BC52" s="202"/>
      <c r="BD52" s="203">
        <f t="shared" si="22"/>
        <v>377.72</v>
      </c>
      <c r="BE52" s="203">
        <f t="shared" si="23"/>
        <v>1001.54</v>
      </c>
      <c r="BF52" s="202" t="s">
        <v>275</v>
      </c>
      <c r="BG52" s="202" t="s">
        <v>331</v>
      </c>
      <c r="BH52" s="202"/>
      <c r="BI52" s="202"/>
      <c r="BJ52" s="202" t="s">
        <v>424</v>
      </c>
    </row>
    <row r="53" spans="1:62" s="192" customFormat="1" ht="25.15" customHeight="1">
      <c r="A53" s="202">
        <v>449.29</v>
      </c>
      <c r="B53" s="203">
        <f t="shared" si="3"/>
        <v>67.39</v>
      </c>
      <c r="C53" s="203">
        <f t="shared" si="4"/>
        <v>4.49</v>
      </c>
      <c r="D53" s="203">
        <f t="shared" si="5"/>
        <v>8.99</v>
      </c>
      <c r="E53" s="203">
        <f t="shared" si="6"/>
        <v>13.48</v>
      </c>
      <c r="F53" s="202">
        <v>1551.48</v>
      </c>
      <c r="G53" s="202">
        <v>55.66</v>
      </c>
      <c r="H53" s="202">
        <f t="shared" si="7"/>
        <v>357.94</v>
      </c>
      <c r="I53" s="202">
        <v>277.45999999999998</v>
      </c>
      <c r="J53" s="202">
        <v>65.48</v>
      </c>
      <c r="K53" s="202">
        <v>15</v>
      </c>
      <c r="L53" s="202"/>
      <c r="M53" s="202"/>
      <c r="N53" s="202"/>
      <c r="O53" s="202"/>
      <c r="P53" s="202"/>
      <c r="Q53" s="202"/>
      <c r="R53" s="202"/>
      <c r="S53" s="202"/>
      <c r="T53" s="203">
        <f t="shared" si="34"/>
        <v>227.37</v>
      </c>
      <c r="U53" s="203">
        <f t="shared" si="35"/>
        <v>15.16</v>
      </c>
      <c r="V53" s="203">
        <f t="shared" si="36"/>
        <v>45.47</v>
      </c>
      <c r="W53" s="202">
        <f t="shared" si="0"/>
        <v>1515.79</v>
      </c>
      <c r="X53" s="203">
        <f t="shared" si="1"/>
        <v>2347.4299999999998</v>
      </c>
      <c r="Y53" s="203">
        <f t="shared" si="2"/>
        <v>67.39</v>
      </c>
      <c r="Z53" s="203">
        <f t="shared" si="11"/>
        <v>4.49</v>
      </c>
      <c r="AA53" s="203">
        <f t="shared" si="12"/>
        <v>8.99</v>
      </c>
      <c r="AB53" s="203">
        <f t="shared" si="13"/>
        <v>13.48</v>
      </c>
      <c r="AC53" s="203">
        <f t="shared" si="14"/>
        <v>44.93</v>
      </c>
      <c r="AD53" s="203">
        <f t="shared" si="15"/>
        <v>13.48</v>
      </c>
      <c r="AE53" s="203">
        <f t="shared" si="16"/>
        <v>4.49</v>
      </c>
      <c r="AF53" s="203">
        <f t="shared" si="37"/>
        <v>227.37</v>
      </c>
      <c r="AG53" s="203">
        <f t="shared" si="38"/>
        <v>15.16</v>
      </c>
      <c r="AH53" s="203">
        <f t="shared" si="39"/>
        <v>45.47</v>
      </c>
      <c r="AI53" s="203">
        <f t="shared" si="40"/>
        <v>151.58000000000001</v>
      </c>
      <c r="AJ53" s="203">
        <f t="shared" si="41"/>
        <v>15.16</v>
      </c>
      <c r="AK53" s="202"/>
      <c r="AL53" s="202"/>
      <c r="AM53" s="202"/>
      <c r="AN53" s="202"/>
      <c r="AO53" s="202"/>
      <c r="AP53" s="202">
        <v>6.4</v>
      </c>
      <c r="AQ53" s="202">
        <v>12.2</v>
      </c>
      <c r="AR53" s="202"/>
      <c r="AS53" s="202"/>
      <c r="AT53" s="202"/>
      <c r="AU53" s="202"/>
      <c r="AV53" s="202"/>
      <c r="AW53" s="202"/>
      <c r="AX53" s="202"/>
      <c r="AY53" s="202"/>
      <c r="AZ53" s="202"/>
      <c r="BA53" s="202"/>
      <c r="BB53" s="202"/>
      <c r="BC53" s="202"/>
      <c r="BD53" s="203">
        <f t="shared" si="22"/>
        <v>630.59</v>
      </c>
      <c r="BE53" s="203">
        <f t="shared" si="23"/>
        <v>1716.84</v>
      </c>
      <c r="BF53" s="202" t="s">
        <v>276</v>
      </c>
      <c r="BG53" s="202" t="s">
        <v>332</v>
      </c>
      <c r="BH53" s="202"/>
      <c r="BI53" s="204" t="s">
        <v>412</v>
      </c>
      <c r="BJ53" s="202" t="s">
        <v>424</v>
      </c>
    </row>
    <row r="54" spans="1:62" s="192" customFormat="1" ht="25.15" customHeight="1">
      <c r="A54" s="202">
        <v>234.46</v>
      </c>
      <c r="B54" s="203">
        <f t="shared" si="3"/>
        <v>35.17</v>
      </c>
      <c r="C54" s="203">
        <f t="shared" si="4"/>
        <v>2.34</v>
      </c>
      <c r="D54" s="203">
        <f t="shared" si="5"/>
        <v>4.6900000000000004</v>
      </c>
      <c r="E54" s="203">
        <f t="shared" si="6"/>
        <v>7.03</v>
      </c>
      <c r="F54" s="202">
        <v>860.4</v>
      </c>
      <c r="G54" s="202"/>
      <c r="H54" s="202">
        <v>221.1</v>
      </c>
      <c r="I54" s="202">
        <v>150.57</v>
      </c>
      <c r="J54" s="202">
        <v>60.53</v>
      </c>
      <c r="K54" s="202">
        <v>10</v>
      </c>
      <c r="L54" s="202"/>
      <c r="M54" s="202"/>
      <c r="N54" s="202"/>
      <c r="O54" s="202"/>
      <c r="P54" s="202"/>
      <c r="Q54" s="202"/>
      <c r="R54" s="202"/>
      <c r="S54" s="202"/>
      <c r="T54" s="203">
        <f t="shared" si="34"/>
        <v>127.06</v>
      </c>
      <c r="U54" s="203">
        <f t="shared" si="35"/>
        <v>8.4700000000000006</v>
      </c>
      <c r="V54" s="203">
        <f t="shared" si="36"/>
        <v>25.41</v>
      </c>
      <c r="W54" s="202">
        <f t="shared" si="0"/>
        <v>847.04</v>
      </c>
      <c r="X54" s="203">
        <f t="shared" si="1"/>
        <v>1291.67</v>
      </c>
      <c r="Y54" s="203">
        <f t="shared" si="2"/>
        <v>35.17</v>
      </c>
      <c r="Z54" s="203">
        <f t="shared" si="11"/>
        <v>2.34</v>
      </c>
      <c r="AA54" s="203">
        <f t="shared" si="12"/>
        <v>4.6900000000000004</v>
      </c>
      <c r="AB54" s="203">
        <f t="shared" si="13"/>
        <v>7.03</v>
      </c>
      <c r="AC54" s="203">
        <f t="shared" si="14"/>
        <v>23.45</v>
      </c>
      <c r="AD54" s="203">
        <f t="shared" si="15"/>
        <v>7.03</v>
      </c>
      <c r="AE54" s="203">
        <f t="shared" si="16"/>
        <v>2.34</v>
      </c>
      <c r="AF54" s="203">
        <f t="shared" si="37"/>
        <v>127.06</v>
      </c>
      <c r="AG54" s="203">
        <f t="shared" si="38"/>
        <v>8.4700000000000006</v>
      </c>
      <c r="AH54" s="203">
        <f t="shared" si="39"/>
        <v>25.41</v>
      </c>
      <c r="AI54" s="203">
        <f t="shared" si="40"/>
        <v>84.7</v>
      </c>
      <c r="AJ54" s="203">
        <f t="shared" si="41"/>
        <v>8.4700000000000006</v>
      </c>
      <c r="AK54" s="202"/>
      <c r="AL54" s="202"/>
      <c r="AM54" s="202"/>
      <c r="AN54" s="202"/>
      <c r="AO54" s="202"/>
      <c r="AP54" s="202"/>
      <c r="AQ54" s="202">
        <v>6.35</v>
      </c>
      <c r="AR54" s="202"/>
      <c r="AS54" s="202"/>
      <c r="AT54" s="202"/>
      <c r="AU54" s="202"/>
      <c r="AV54" s="202"/>
      <c r="AW54" s="202"/>
      <c r="AX54" s="202"/>
      <c r="AY54" s="202"/>
      <c r="AZ54" s="202"/>
      <c r="BA54" s="202"/>
      <c r="BB54" s="202"/>
      <c r="BC54" s="202"/>
      <c r="BD54" s="203">
        <f t="shared" si="22"/>
        <v>342.51</v>
      </c>
      <c r="BE54" s="203">
        <f t="shared" si="23"/>
        <v>949.16</v>
      </c>
      <c r="BF54" s="202" t="s">
        <v>437</v>
      </c>
      <c r="BG54" s="202" t="s">
        <v>438</v>
      </c>
      <c r="BH54" s="202"/>
      <c r="BI54" s="204"/>
      <c r="BJ54" s="202" t="s">
        <v>435</v>
      </c>
    </row>
    <row r="55" spans="1:62" s="208" customFormat="1" ht="25.15" customHeight="1">
      <c r="A55" s="209">
        <f>SUM(A40:A54)</f>
        <v>7105.9</v>
      </c>
      <c r="B55" s="209">
        <f t="shared" ref="B55:BE55" si="43">SUM(B40:B54)</f>
        <v>1065.8900000000001</v>
      </c>
      <c r="C55" s="209">
        <f t="shared" si="43"/>
        <v>71.05</v>
      </c>
      <c r="D55" s="209">
        <f t="shared" si="43"/>
        <v>142.13</v>
      </c>
      <c r="E55" s="209">
        <f t="shared" si="43"/>
        <v>213.17</v>
      </c>
      <c r="F55" s="209">
        <f t="shared" si="43"/>
        <v>23290.23</v>
      </c>
      <c r="G55" s="209">
        <f t="shared" si="43"/>
        <v>752.19</v>
      </c>
      <c r="H55" s="209">
        <f t="shared" si="43"/>
        <v>5724.26</v>
      </c>
      <c r="I55" s="209">
        <f t="shared" si="43"/>
        <v>3853.34</v>
      </c>
      <c r="J55" s="209">
        <f t="shared" si="43"/>
        <v>1676.92</v>
      </c>
      <c r="K55" s="209">
        <f t="shared" si="43"/>
        <v>194</v>
      </c>
      <c r="L55" s="209">
        <f t="shared" si="43"/>
        <v>0</v>
      </c>
      <c r="M55" s="209">
        <f t="shared" si="43"/>
        <v>0</v>
      </c>
      <c r="N55" s="209">
        <f t="shared" si="43"/>
        <v>0</v>
      </c>
      <c r="O55" s="209">
        <f t="shared" si="43"/>
        <v>0</v>
      </c>
      <c r="P55" s="209">
        <f t="shared" si="43"/>
        <v>0</v>
      </c>
      <c r="Q55" s="209">
        <f t="shared" si="43"/>
        <v>0</v>
      </c>
      <c r="R55" s="209">
        <f t="shared" si="43"/>
        <v>0</v>
      </c>
      <c r="S55" s="209">
        <f t="shared" si="43"/>
        <v>0</v>
      </c>
      <c r="T55" s="209">
        <f t="shared" si="43"/>
        <v>3399.14</v>
      </c>
      <c r="U55" s="209">
        <f t="shared" si="43"/>
        <v>226.62</v>
      </c>
      <c r="V55" s="209">
        <f t="shared" si="43"/>
        <v>679.85</v>
      </c>
      <c r="W55" s="209">
        <f t="shared" si="43"/>
        <v>22660.78</v>
      </c>
      <c r="X55" s="209">
        <f t="shared" si="43"/>
        <v>35564.53</v>
      </c>
      <c r="Y55" s="209">
        <f t="shared" si="43"/>
        <v>1065.8900000000001</v>
      </c>
      <c r="Z55" s="209">
        <f t="shared" si="43"/>
        <v>71.05</v>
      </c>
      <c r="AA55" s="209">
        <f t="shared" si="43"/>
        <v>142.13</v>
      </c>
      <c r="AB55" s="209">
        <f t="shared" si="43"/>
        <v>213.17</v>
      </c>
      <c r="AC55" s="209">
        <f t="shared" si="43"/>
        <v>710.59</v>
      </c>
      <c r="AD55" s="209">
        <f t="shared" si="43"/>
        <v>213.17</v>
      </c>
      <c r="AE55" s="209">
        <f t="shared" si="43"/>
        <v>71.05</v>
      </c>
      <c r="AF55" s="209">
        <f t="shared" si="43"/>
        <v>3399.14</v>
      </c>
      <c r="AG55" s="209">
        <f t="shared" si="43"/>
        <v>226.62</v>
      </c>
      <c r="AH55" s="209">
        <f t="shared" si="43"/>
        <v>679.85</v>
      </c>
      <c r="AI55" s="209">
        <f t="shared" si="43"/>
        <v>2266.09</v>
      </c>
      <c r="AJ55" s="209">
        <f t="shared" si="43"/>
        <v>226.62</v>
      </c>
      <c r="AK55" s="209">
        <f t="shared" si="43"/>
        <v>12.54</v>
      </c>
      <c r="AL55" s="209">
        <f t="shared" si="43"/>
        <v>0</v>
      </c>
      <c r="AM55" s="209">
        <f t="shared" si="43"/>
        <v>0</v>
      </c>
      <c r="AN55" s="209">
        <f t="shared" si="43"/>
        <v>0</v>
      </c>
      <c r="AO55" s="209">
        <f t="shared" si="43"/>
        <v>0</v>
      </c>
      <c r="AP55" s="209">
        <f t="shared" si="43"/>
        <v>127.45</v>
      </c>
      <c r="AQ55" s="209">
        <f t="shared" si="43"/>
        <v>182.5</v>
      </c>
      <c r="AR55" s="209">
        <f t="shared" si="43"/>
        <v>0</v>
      </c>
      <c r="AS55" s="209">
        <f t="shared" si="43"/>
        <v>0</v>
      </c>
      <c r="AT55" s="209">
        <f t="shared" si="43"/>
        <v>0</v>
      </c>
      <c r="AU55" s="209">
        <f t="shared" si="43"/>
        <v>0</v>
      </c>
      <c r="AV55" s="209">
        <f t="shared" si="43"/>
        <v>0</v>
      </c>
      <c r="AW55" s="209">
        <f t="shared" si="43"/>
        <v>128.63999999999999</v>
      </c>
      <c r="AX55" s="209">
        <f t="shared" si="43"/>
        <v>0</v>
      </c>
      <c r="AY55" s="209">
        <f t="shared" si="43"/>
        <v>45.4</v>
      </c>
      <c r="AZ55" s="209">
        <f t="shared" si="43"/>
        <v>0</v>
      </c>
      <c r="BA55" s="209">
        <f t="shared" si="43"/>
        <v>0</v>
      </c>
      <c r="BB55" s="209">
        <f t="shared" si="43"/>
        <v>0</v>
      </c>
      <c r="BC55" s="209">
        <f t="shared" si="43"/>
        <v>0</v>
      </c>
      <c r="BD55" s="209">
        <f t="shared" si="43"/>
        <v>9781.9</v>
      </c>
      <c r="BE55" s="209">
        <f t="shared" si="43"/>
        <v>25782.63</v>
      </c>
      <c r="BF55" s="205"/>
      <c r="BG55" s="205"/>
      <c r="BH55" s="205"/>
      <c r="BI55" s="205"/>
      <c r="BJ55" s="205"/>
    </row>
  </sheetData>
  <mergeCells count="19">
    <mergeCell ref="BF1:BF3"/>
    <mergeCell ref="BG1:BG3"/>
    <mergeCell ref="BH1:BH3"/>
    <mergeCell ref="BI1:BI3"/>
    <mergeCell ref="BJ1:BJ3"/>
    <mergeCell ref="BE1:BE3"/>
    <mergeCell ref="AK2:AM2"/>
    <mergeCell ref="AU2:BA2"/>
    <mergeCell ref="BC2:BC3"/>
    <mergeCell ref="A1:S1"/>
    <mergeCell ref="T1:W1"/>
    <mergeCell ref="X1:X3"/>
    <mergeCell ref="Y1:BC1"/>
    <mergeCell ref="BD1:BD3"/>
    <mergeCell ref="A2:E2"/>
    <mergeCell ref="F2:H2"/>
    <mergeCell ref="I2:K2"/>
    <mergeCell ref="Y2:AE2"/>
    <mergeCell ref="AF2:AJ2"/>
  </mergeCells>
  <pageMargins left="0.70866141732283472" right="0.70866141732283472" top="0.74803149606299213" bottom="0.74803149606299213" header="0.31496062992125984" footer="0.31496062992125984"/>
  <pageSetup paperSize="9" scale="80" pageOrder="overThenDown" orientation="landscape" verticalDpi="300" r:id="rId1"/>
  <rowBreaks count="2" manualBreakCount="2">
    <brk id="20" max="16383" man="1"/>
    <brk id="39" max="16383" man="1"/>
  </rowBreaks>
</worksheet>
</file>

<file path=xl/worksheets/sheet34.xml><?xml version="1.0" encoding="utf-8"?>
<worksheet xmlns="http://schemas.openxmlformats.org/spreadsheetml/2006/main" xmlns:r="http://schemas.openxmlformats.org/officeDocument/2006/relationships">
  <dimension ref="A1:BJ12"/>
  <sheetViews>
    <sheetView rightToLeft="1" workbookViewId="0">
      <pane xSplit="1" ySplit="3" topLeftCell="AR4" activePane="bottomRight" state="frozen"/>
      <selection pane="topRight" activeCell="B1" sqref="B1"/>
      <selection pane="bottomLeft" activeCell="A4" sqref="A4"/>
      <selection pane="bottomRight" activeCell="AY4" sqref="AY4"/>
    </sheetView>
  </sheetViews>
  <sheetFormatPr defaultRowHeight="15"/>
  <cols>
    <col min="1" max="1" width="0.140625" customWidth="1"/>
    <col min="2" max="2" width="9.5703125" customWidth="1"/>
    <col min="3" max="6" width="9.140625" customWidth="1"/>
    <col min="7" max="7" width="10.5703125" customWidth="1"/>
    <col min="8" max="8" width="9.140625" customWidth="1"/>
    <col min="9" max="11" width="9.5703125" customWidth="1"/>
    <col min="12" max="12" width="9.140625" customWidth="1"/>
    <col min="13" max="13" width="6.5703125" customWidth="1"/>
    <col min="14" max="14" width="7.5703125" customWidth="1"/>
    <col min="15" max="15" width="6.5703125" customWidth="1"/>
    <col min="16" max="16" width="9.140625" customWidth="1"/>
    <col min="17" max="19" width="7.5703125" customWidth="1"/>
    <col min="20" max="20" width="6.5703125" customWidth="1"/>
    <col min="21" max="21" width="9.5703125" customWidth="1"/>
    <col min="22" max="23" width="9.140625" customWidth="1"/>
    <col min="24" max="25" width="10.5703125" customWidth="1"/>
    <col min="26" max="32" width="9.140625" customWidth="1"/>
    <col min="33" max="33" width="9.5703125" customWidth="1"/>
    <col min="34" max="35" width="9.140625" customWidth="1"/>
    <col min="36" max="36" width="9.5703125" customWidth="1"/>
    <col min="37" max="37" width="9.140625" customWidth="1"/>
    <col min="38" max="38" width="7.5703125" customWidth="1"/>
    <col min="39" max="39" width="6.5703125" customWidth="1"/>
    <col min="40" max="40" width="7.5703125" customWidth="1"/>
    <col min="41" max="42" width="6.5703125" customWidth="1"/>
    <col min="43" max="44" width="9.140625" customWidth="1"/>
    <col min="45" max="50" width="7.5703125" customWidth="1"/>
    <col min="51" max="51" width="6.5703125" customWidth="1"/>
    <col min="52" max="52" width="7.140625" customWidth="1"/>
    <col min="53" max="53" width="6.5703125" customWidth="1"/>
    <col min="54" max="54" width="7.5703125" customWidth="1"/>
    <col min="55" max="56" width="6.5703125" customWidth="1"/>
    <col min="57" max="57" width="10.140625" customWidth="1"/>
    <col min="58" max="58" width="10.5703125" customWidth="1"/>
    <col min="59" max="59" width="30.42578125" customWidth="1"/>
  </cols>
  <sheetData>
    <row r="1" spans="1:62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53" t="s">
        <v>119</v>
      </c>
      <c r="BI1" s="353" t="s">
        <v>120</v>
      </c>
      <c r="BJ1" s="353" t="s">
        <v>121</v>
      </c>
    </row>
    <row r="2" spans="1:62" s="4" customFormat="1" ht="50.25" customHeight="1">
      <c r="A2" s="8"/>
      <c r="B2" s="410" t="s">
        <v>0</v>
      </c>
      <c r="C2" s="411"/>
      <c r="D2" s="411"/>
      <c r="E2" s="411"/>
      <c r="F2" s="412"/>
      <c r="G2" s="109" t="s">
        <v>6</v>
      </c>
      <c r="H2" s="109"/>
      <c r="I2" s="109"/>
      <c r="J2" s="413" t="s">
        <v>349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0" t="s">
        <v>18</v>
      </c>
      <c r="V2" s="411"/>
      <c r="W2" s="412"/>
      <c r="X2" s="427" t="s">
        <v>22</v>
      </c>
      <c r="Y2" s="353"/>
      <c r="Z2" s="410" t="s">
        <v>23</v>
      </c>
      <c r="AA2" s="411"/>
      <c r="AB2" s="411"/>
      <c r="AC2" s="411"/>
      <c r="AD2" s="411"/>
      <c r="AE2" s="411"/>
      <c r="AF2" s="412"/>
      <c r="AG2" s="357" t="s">
        <v>30</v>
      </c>
      <c r="AH2" s="357"/>
      <c r="AI2" s="357"/>
      <c r="AJ2" s="357"/>
      <c r="AK2" s="357"/>
      <c r="AL2" s="353" t="s">
        <v>34</v>
      </c>
      <c r="AM2" s="353"/>
      <c r="AN2" s="353"/>
      <c r="AO2" s="353"/>
      <c r="AP2" s="148" t="s">
        <v>35</v>
      </c>
      <c r="AQ2" s="230"/>
      <c r="AR2" s="72"/>
      <c r="AS2" s="434" t="s">
        <v>348</v>
      </c>
      <c r="AT2" s="435"/>
      <c r="AU2" s="436"/>
      <c r="AV2" s="357" t="s">
        <v>39</v>
      </c>
      <c r="AW2" s="357"/>
      <c r="AX2" s="357"/>
      <c r="AY2" s="357"/>
      <c r="AZ2" s="357"/>
      <c r="BA2" s="357"/>
      <c r="BB2" s="357"/>
      <c r="BC2" s="231"/>
      <c r="BD2" s="231"/>
      <c r="BE2" s="353"/>
      <c r="BF2" s="357"/>
      <c r="BG2" s="357"/>
      <c r="BH2" s="353"/>
      <c r="BI2" s="353"/>
      <c r="BJ2" s="353"/>
    </row>
    <row r="3" spans="1:62" s="4" customFormat="1" ht="52.5" customHeight="1">
      <c r="A3" s="231"/>
      <c r="B3" s="229" t="s">
        <v>1</v>
      </c>
      <c r="C3" s="233" t="s">
        <v>2</v>
      </c>
      <c r="D3" s="233" t="s">
        <v>3</v>
      </c>
      <c r="E3" s="233" t="s">
        <v>4</v>
      </c>
      <c r="F3" s="233" t="s">
        <v>5</v>
      </c>
      <c r="G3" s="233" t="s">
        <v>7</v>
      </c>
      <c r="H3" s="233" t="s">
        <v>109</v>
      </c>
      <c r="I3" s="233" t="s">
        <v>108</v>
      </c>
      <c r="J3" s="229" t="s">
        <v>8</v>
      </c>
      <c r="K3" s="229" t="s">
        <v>9</v>
      </c>
      <c r="L3" s="229" t="s">
        <v>10</v>
      </c>
      <c r="M3" s="233" t="s">
        <v>11</v>
      </c>
      <c r="N3" s="233" t="s">
        <v>12</v>
      </c>
      <c r="O3" s="233" t="s">
        <v>13</v>
      </c>
      <c r="P3" s="233" t="s">
        <v>180</v>
      </c>
      <c r="Q3" s="233" t="s">
        <v>14</v>
      </c>
      <c r="R3" s="233" t="s">
        <v>15</v>
      </c>
      <c r="S3" s="233" t="s">
        <v>16</v>
      </c>
      <c r="T3" s="233" t="s">
        <v>17</v>
      </c>
      <c r="U3" s="237" t="s">
        <v>336</v>
      </c>
      <c r="V3" s="233" t="s">
        <v>20</v>
      </c>
      <c r="W3" s="233" t="s">
        <v>21</v>
      </c>
      <c r="X3" s="428"/>
      <c r="Y3" s="353"/>
      <c r="Z3" s="233" t="s">
        <v>24</v>
      </c>
      <c r="AA3" s="233" t="s">
        <v>25</v>
      </c>
      <c r="AB3" s="233" t="s">
        <v>26</v>
      </c>
      <c r="AC3" s="233" t="s">
        <v>21</v>
      </c>
      <c r="AD3" s="233" t="s">
        <v>27</v>
      </c>
      <c r="AE3" s="233" t="s">
        <v>28</v>
      </c>
      <c r="AF3" s="234" t="s">
        <v>29</v>
      </c>
      <c r="AG3" s="233" t="s">
        <v>104</v>
      </c>
      <c r="AH3" s="233" t="s">
        <v>105</v>
      </c>
      <c r="AI3" s="233" t="s">
        <v>106</v>
      </c>
      <c r="AJ3" s="233" t="s">
        <v>107</v>
      </c>
      <c r="AK3" s="233" t="s">
        <v>3</v>
      </c>
      <c r="AL3" s="233" t="s">
        <v>31</v>
      </c>
      <c r="AM3" s="233" t="s">
        <v>116</v>
      </c>
      <c r="AN3" s="233" t="s">
        <v>32</v>
      </c>
      <c r="AO3" s="235" t="s">
        <v>167</v>
      </c>
      <c r="AP3" s="233" t="s">
        <v>36</v>
      </c>
      <c r="AQ3" s="233" t="s">
        <v>115</v>
      </c>
      <c r="AR3" s="233" t="s">
        <v>37</v>
      </c>
      <c r="AS3" s="233" t="s">
        <v>149</v>
      </c>
      <c r="AT3" s="233" t="s">
        <v>345</v>
      </c>
      <c r="AU3" s="233" t="s">
        <v>346</v>
      </c>
      <c r="AV3" s="233" t="s">
        <v>40</v>
      </c>
      <c r="AW3" s="233" t="s">
        <v>150</v>
      </c>
      <c r="AX3" s="233" t="s">
        <v>45</v>
      </c>
      <c r="AY3" s="233" t="s">
        <v>41</v>
      </c>
      <c r="AZ3" s="233" t="s">
        <v>42</v>
      </c>
      <c r="BA3" s="233" t="s">
        <v>43</v>
      </c>
      <c r="BB3" s="233" t="s">
        <v>44</v>
      </c>
      <c r="BC3" s="233" t="s">
        <v>46</v>
      </c>
      <c r="BD3" s="233" t="s">
        <v>47</v>
      </c>
      <c r="BE3" s="353"/>
      <c r="BF3" s="357"/>
      <c r="BG3" s="357"/>
      <c r="BH3" s="353"/>
      <c r="BI3" s="353"/>
      <c r="BJ3" s="353"/>
    </row>
    <row r="4" spans="1:62" s="208" customFormat="1" ht="24.95" customHeight="1">
      <c r="B4" s="206">
        <v>3478.54</v>
      </c>
      <c r="C4" s="205">
        <v>521.79</v>
      </c>
      <c r="D4" s="205">
        <v>34.79</v>
      </c>
      <c r="E4" s="205">
        <v>69.58</v>
      </c>
      <c r="F4" s="205">
        <v>104.37</v>
      </c>
      <c r="G4" s="205">
        <v>10882.08</v>
      </c>
      <c r="H4" s="205">
        <v>436.77</v>
      </c>
      <c r="I4" s="205">
        <v>2929.1</v>
      </c>
      <c r="J4" s="205">
        <v>1771.82</v>
      </c>
      <c r="K4" s="205">
        <v>908.28</v>
      </c>
      <c r="L4" s="205">
        <v>94.2</v>
      </c>
      <c r="M4" s="205">
        <v>0</v>
      </c>
      <c r="N4" s="205">
        <v>14.4</v>
      </c>
      <c r="O4" s="205">
        <v>0</v>
      </c>
      <c r="P4" s="205">
        <v>126</v>
      </c>
      <c r="Q4" s="205">
        <v>14.4</v>
      </c>
      <c r="R4" s="205">
        <v>0</v>
      </c>
      <c r="S4" s="205">
        <v>0</v>
      </c>
      <c r="T4" s="205">
        <v>0</v>
      </c>
      <c r="U4" s="205">
        <v>1615.42</v>
      </c>
      <c r="V4" s="205">
        <v>107.7</v>
      </c>
      <c r="W4" s="205">
        <v>323.10000000000002</v>
      </c>
      <c r="X4" s="205">
        <v>10769.41</v>
      </c>
      <c r="Y4" s="205">
        <v>17024.7</v>
      </c>
      <c r="Z4" s="205">
        <v>521.79</v>
      </c>
      <c r="AA4" s="205">
        <v>34.79</v>
      </c>
      <c r="AB4" s="205">
        <v>69.58</v>
      </c>
      <c r="AC4" s="205">
        <v>104.37</v>
      </c>
      <c r="AD4" s="205">
        <v>347.87</v>
      </c>
      <c r="AE4" s="205">
        <v>104.37</v>
      </c>
      <c r="AF4" s="205">
        <v>34.79</v>
      </c>
      <c r="AG4" s="205">
        <v>1615.42</v>
      </c>
      <c r="AH4" s="205">
        <v>107.7</v>
      </c>
      <c r="AI4" s="205">
        <v>323.10000000000002</v>
      </c>
      <c r="AJ4" s="205">
        <v>1076.94</v>
      </c>
      <c r="AK4" s="205">
        <v>107.7</v>
      </c>
      <c r="AL4" s="205">
        <v>41.02</v>
      </c>
      <c r="AM4" s="205">
        <v>0</v>
      </c>
      <c r="AN4" s="205">
        <v>0</v>
      </c>
      <c r="AO4" s="205">
        <v>0</v>
      </c>
      <c r="AP4" s="205">
        <v>0</v>
      </c>
      <c r="AQ4" s="205">
        <v>67.92</v>
      </c>
      <c r="AR4" s="205">
        <v>82.15</v>
      </c>
      <c r="AS4" s="205">
        <v>0</v>
      </c>
      <c r="AT4" s="205">
        <v>0</v>
      </c>
      <c r="AU4" s="205">
        <v>0</v>
      </c>
      <c r="AV4" s="205">
        <v>0</v>
      </c>
      <c r="AW4" s="205">
        <v>0</v>
      </c>
      <c r="AX4" s="205">
        <v>25.09</v>
      </c>
      <c r="AY4" s="205">
        <v>2</v>
      </c>
      <c r="AZ4" s="205">
        <v>47.34</v>
      </c>
      <c r="BA4" s="205">
        <v>0</v>
      </c>
      <c r="BB4" s="205">
        <v>0</v>
      </c>
      <c r="BC4" s="205">
        <v>1</v>
      </c>
      <c r="BD4" s="205">
        <v>0</v>
      </c>
      <c r="BE4" s="205">
        <v>4714.9399999999996</v>
      </c>
      <c r="BF4" s="205">
        <v>12309.76</v>
      </c>
      <c r="BG4" s="208" t="s">
        <v>337</v>
      </c>
    </row>
    <row r="5" spans="1:62" s="208" customFormat="1" ht="24.95" customHeight="1">
      <c r="B5" s="205">
        <v>3343.4</v>
      </c>
      <c r="C5" s="205">
        <v>501.51</v>
      </c>
      <c r="D5" s="205">
        <v>33.42</v>
      </c>
      <c r="E5" s="205">
        <v>66.87</v>
      </c>
      <c r="F5" s="205">
        <v>100.29</v>
      </c>
      <c r="G5" s="205">
        <v>11134.67</v>
      </c>
      <c r="H5" s="205">
        <v>357.59</v>
      </c>
      <c r="I5" s="205">
        <v>2710.72</v>
      </c>
      <c r="J5" s="205">
        <v>1728.36</v>
      </c>
      <c r="K5" s="205">
        <v>829.76</v>
      </c>
      <c r="L5" s="205">
        <v>117.2</v>
      </c>
      <c r="M5" s="205">
        <v>0</v>
      </c>
      <c r="N5" s="205">
        <v>35.4</v>
      </c>
      <c r="O5" s="205">
        <v>0</v>
      </c>
      <c r="P5" s="205">
        <v>0</v>
      </c>
      <c r="Q5" s="205">
        <v>0</v>
      </c>
      <c r="R5" s="205">
        <v>0</v>
      </c>
      <c r="S5" s="205">
        <v>0</v>
      </c>
      <c r="T5" s="205">
        <v>0</v>
      </c>
      <c r="U5" s="205">
        <v>1628.94</v>
      </c>
      <c r="V5" s="205">
        <v>108.6</v>
      </c>
      <c r="W5" s="205">
        <v>325.8</v>
      </c>
      <c r="X5" s="205">
        <v>10859.58</v>
      </c>
      <c r="Y5" s="205">
        <v>16968.41</v>
      </c>
      <c r="Z5" s="205">
        <v>501.51</v>
      </c>
      <c r="AA5" s="205">
        <v>33.42</v>
      </c>
      <c r="AB5" s="205">
        <v>66.87</v>
      </c>
      <c r="AC5" s="205">
        <v>100.29</v>
      </c>
      <c r="AD5" s="205">
        <v>334.35</v>
      </c>
      <c r="AE5" s="205">
        <v>100.29</v>
      </c>
      <c r="AF5" s="205">
        <v>33.42</v>
      </c>
      <c r="AG5" s="205">
        <v>1628.94</v>
      </c>
      <c r="AH5" s="205">
        <v>108.6</v>
      </c>
      <c r="AI5" s="205">
        <v>325.8</v>
      </c>
      <c r="AJ5" s="205">
        <v>1085.97</v>
      </c>
      <c r="AK5" s="205">
        <v>108.6</v>
      </c>
      <c r="AL5" s="205">
        <v>14.8</v>
      </c>
      <c r="AM5" s="205">
        <v>0</v>
      </c>
      <c r="AN5" s="205">
        <v>0</v>
      </c>
      <c r="AO5" s="205">
        <v>0</v>
      </c>
      <c r="AP5" s="205">
        <v>0</v>
      </c>
      <c r="AQ5" s="205">
        <v>49.1</v>
      </c>
      <c r="AR5" s="205">
        <v>82.75</v>
      </c>
      <c r="AS5" s="205">
        <v>0</v>
      </c>
      <c r="AT5" s="205">
        <v>0</v>
      </c>
      <c r="AU5" s="205">
        <v>0</v>
      </c>
      <c r="AV5" s="205">
        <v>7.1</v>
      </c>
      <c r="AW5" s="205">
        <v>0</v>
      </c>
      <c r="AX5" s="205">
        <v>21.17</v>
      </c>
      <c r="AY5" s="205">
        <v>0</v>
      </c>
      <c r="AZ5" s="205">
        <v>0</v>
      </c>
      <c r="BA5" s="205">
        <v>0</v>
      </c>
      <c r="BB5" s="205">
        <v>0</v>
      </c>
      <c r="BC5" s="205">
        <v>0</v>
      </c>
      <c r="BD5" s="205">
        <v>0</v>
      </c>
      <c r="BE5" s="205">
        <v>4602.9799999999996</v>
      </c>
      <c r="BF5" s="205">
        <v>12365.43</v>
      </c>
      <c r="BG5" s="208" t="s">
        <v>338</v>
      </c>
    </row>
    <row r="6" spans="1:62" s="208" customFormat="1" ht="24.95" customHeight="1">
      <c r="B6" s="205">
        <v>4196.6899999999996</v>
      </c>
      <c r="C6" s="205">
        <v>629.5</v>
      </c>
      <c r="D6" s="205">
        <v>41.97</v>
      </c>
      <c r="E6" s="205">
        <v>83.93</v>
      </c>
      <c r="F6" s="205">
        <v>125.9</v>
      </c>
      <c r="G6" s="205">
        <v>14176.61</v>
      </c>
      <c r="H6" s="205">
        <v>480.87</v>
      </c>
      <c r="I6" s="205">
        <v>3504.23</v>
      </c>
      <c r="J6" s="205">
        <v>2073.89</v>
      </c>
      <c r="K6" s="205">
        <v>1303.54</v>
      </c>
      <c r="L6" s="205">
        <v>116</v>
      </c>
      <c r="M6" s="205">
        <v>0</v>
      </c>
      <c r="N6" s="205">
        <v>0</v>
      </c>
      <c r="O6" s="205">
        <v>0</v>
      </c>
      <c r="P6" s="205">
        <v>0</v>
      </c>
      <c r="Q6" s="205">
        <v>10.8</v>
      </c>
      <c r="R6" s="205">
        <v>0</v>
      </c>
      <c r="S6" s="205">
        <v>0</v>
      </c>
      <c r="T6" s="205">
        <v>0</v>
      </c>
      <c r="U6" s="205">
        <v>2094.7600000000002</v>
      </c>
      <c r="V6" s="205">
        <v>139.63999999999999</v>
      </c>
      <c r="W6" s="205">
        <v>418.95</v>
      </c>
      <c r="X6" s="205">
        <v>13965.02</v>
      </c>
      <c r="Y6" s="205">
        <v>21696.36</v>
      </c>
      <c r="Z6" s="205">
        <v>629.5</v>
      </c>
      <c r="AA6" s="205">
        <v>41.97</v>
      </c>
      <c r="AB6" s="205">
        <v>83.93</v>
      </c>
      <c r="AC6" s="205">
        <v>125.9</v>
      </c>
      <c r="AD6" s="205">
        <v>419.68</v>
      </c>
      <c r="AE6" s="205">
        <v>125.9</v>
      </c>
      <c r="AF6" s="205">
        <v>41.97</v>
      </c>
      <c r="AG6" s="205">
        <v>2094.7600000000002</v>
      </c>
      <c r="AH6" s="205">
        <v>139.63999999999999</v>
      </c>
      <c r="AI6" s="205">
        <v>418.95</v>
      </c>
      <c r="AJ6" s="205">
        <v>1396.51</v>
      </c>
      <c r="AK6" s="205">
        <v>139.63999999999999</v>
      </c>
      <c r="AL6" s="205">
        <v>64.62</v>
      </c>
      <c r="AM6" s="205">
        <v>0</v>
      </c>
      <c r="AN6" s="205">
        <v>0</v>
      </c>
      <c r="AO6" s="205">
        <v>0</v>
      </c>
      <c r="AP6" s="205">
        <v>0</v>
      </c>
      <c r="AQ6" s="205">
        <v>62.81</v>
      </c>
      <c r="AR6" s="205">
        <v>106.75</v>
      </c>
      <c r="AS6" s="205">
        <v>0</v>
      </c>
      <c r="AT6" s="205">
        <v>0</v>
      </c>
      <c r="AU6" s="205">
        <v>0</v>
      </c>
      <c r="AV6" s="205">
        <v>0</v>
      </c>
      <c r="AW6" s="205">
        <v>0</v>
      </c>
      <c r="AX6" s="205">
        <v>0</v>
      </c>
      <c r="AY6" s="205">
        <v>37</v>
      </c>
      <c r="AZ6" s="205">
        <v>30.48</v>
      </c>
      <c r="BA6" s="205">
        <v>0</v>
      </c>
      <c r="BB6" s="205">
        <v>0</v>
      </c>
      <c r="BC6" s="205">
        <v>0</v>
      </c>
      <c r="BD6" s="205">
        <v>0</v>
      </c>
      <c r="BE6" s="205">
        <v>5960.01</v>
      </c>
      <c r="BF6" s="205">
        <v>15736.35</v>
      </c>
      <c r="BG6" s="208" t="s">
        <v>339</v>
      </c>
    </row>
    <row r="7" spans="1:62" s="208" customFormat="1" ht="24.95" customHeight="1">
      <c r="B7" s="205">
        <v>10205</v>
      </c>
      <c r="C7" s="205">
        <v>1530.74</v>
      </c>
      <c r="D7" s="205">
        <v>102.05</v>
      </c>
      <c r="E7" s="205">
        <v>204.1</v>
      </c>
      <c r="F7" s="205">
        <v>306.14</v>
      </c>
      <c r="G7" s="205">
        <v>32428.6</v>
      </c>
      <c r="H7" s="205">
        <v>1075.04</v>
      </c>
      <c r="I7" s="205">
        <v>8973.27</v>
      </c>
      <c r="J7" s="205">
        <v>5110.3100000000004</v>
      </c>
      <c r="K7" s="205">
        <v>2990.06</v>
      </c>
      <c r="L7" s="205">
        <v>349</v>
      </c>
      <c r="M7" s="205">
        <v>0</v>
      </c>
      <c r="N7" s="205">
        <v>523.9</v>
      </c>
      <c r="O7" s="205">
        <v>0</v>
      </c>
      <c r="P7" s="205">
        <v>0</v>
      </c>
      <c r="Q7" s="205">
        <v>0</v>
      </c>
      <c r="R7" s="205">
        <v>0</v>
      </c>
      <c r="S7" s="205">
        <v>0</v>
      </c>
      <c r="T7" s="205">
        <v>0</v>
      </c>
      <c r="U7" s="205">
        <v>4825.4799999999996</v>
      </c>
      <c r="V7" s="205">
        <v>321.70999999999998</v>
      </c>
      <c r="W7" s="205">
        <v>965.12</v>
      </c>
      <c r="X7" s="205">
        <v>32271.91</v>
      </c>
      <c r="Y7" s="205">
        <v>50732.25</v>
      </c>
      <c r="Z7" s="205">
        <v>1530.74</v>
      </c>
      <c r="AA7" s="205">
        <v>102.05</v>
      </c>
      <c r="AB7" s="205">
        <v>204.1</v>
      </c>
      <c r="AC7" s="205">
        <v>306.14</v>
      </c>
      <c r="AD7" s="205">
        <v>1020.52</v>
      </c>
      <c r="AE7" s="205">
        <v>306.14</v>
      </c>
      <c r="AF7" s="205">
        <v>102.05</v>
      </c>
      <c r="AG7" s="205">
        <v>4825.4799999999996</v>
      </c>
      <c r="AH7" s="205">
        <v>321.70999999999998</v>
      </c>
      <c r="AI7" s="205">
        <v>965.12</v>
      </c>
      <c r="AJ7" s="205">
        <v>3216.98</v>
      </c>
      <c r="AK7" s="205">
        <v>321.70999999999998</v>
      </c>
      <c r="AL7" s="205">
        <v>156.08000000000001</v>
      </c>
      <c r="AM7" s="205">
        <v>0</v>
      </c>
      <c r="AN7" s="205">
        <v>4.71</v>
      </c>
      <c r="AO7" s="205">
        <v>0</v>
      </c>
      <c r="AP7" s="205">
        <v>0.6</v>
      </c>
      <c r="AQ7" s="205">
        <v>283.04000000000002</v>
      </c>
      <c r="AR7" s="205">
        <v>249.05</v>
      </c>
      <c r="AS7" s="205">
        <v>0</v>
      </c>
      <c r="AT7" s="205">
        <v>0</v>
      </c>
      <c r="AU7" s="205">
        <v>0</v>
      </c>
      <c r="AV7" s="205">
        <v>35.5</v>
      </c>
      <c r="AW7" s="205">
        <v>0</v>
      </c>
      <c r="AX7" s="205">
        <v>11.83</v>
      </c>
      <c r="AY7" s="205">
        <v>2</v>
      </c>
      <c r="AZ7" s="205">
        <v>0</v>
      </c>
      <c r="BA7" s="205">
        <v>0</v>
      </c>
      <c r="BB7" s="205">
        <v>0</v>
      </c>
      <c r="BC7" s="205">
        <v>1</v>
      </c>
      <c r="BD7" s="205">
        <v>0</v>
      </c>
      <c r="BE7" s="205">
        <v>13966.55</v>
      </c>
      <c r="BF7" s="205">
        <v>36765.699999999997</v>
      </c>
      <c r="BG7" s="214" t="s">
        <v>341</v>
      </c>
    </row>
    <row r="8" spans="1:62" s="208" customFormat="1" ht="24.95" customHeight="1">
      <c r="B8" s="205">
        <v>1950.36</v>
      </c>
      <c r="C8" s="205">
        <v>292.54000000000002</v>
      </c>
      <c r="D8" s="205">
        <v>19.5</v>
      </c>
      <c r="E8" s="205">
        <v>39.01</v>
      </c>
      <c r="F8" s="205">
        <v>58.5</v>
      </c>
      <c r="G8" s="205">
        <v>6482.07</v>
      </c>
      <c r="H8" s="205">
        <v>247.32</v>
      </c>
      <c r="I8" s="205">
        <v>2921.73</v>
      </c>
      <c r="J8" s="205">
        <v>954.67</v>
      </c>
      <c r="K8" s="205">
        <v>547.48</v>
      </c>
      <c r="L8" s="205">
        <v>86</v>
      </c>
      <c r="M8" s="205">
        <v>0</v>
      </c>
      <c r="N8" s="205">
        <v>21</v>
      </c>
      <c r="O8" s="205">
        <v>0</v>
      </c>
      <c r="P8" s="205">
        <v>1225.08</v>
      </c>
      <c r="Q8" s="205">
        <v>35</v>
      </c>
      <c r="R8" s="205">
        <v>0</v>
      </c>
      <c r="S8" s="205">
        <v>52.5</v>
      </c>
      <c r="T8" s="205">
        <v>0</v>
      </c>
      <c r="U8" s="205">
        <v>1110.1300000000001</v>
      </c>
      <c r="V8" s="205">
        <v>74</v>
      </c>
      <c r="W8" s="205">
        <v>222.03</v>
      </c>
      <c r="X8" s="205">
        <v>7700.76</v>
      </c>
      <c r="Y8" s="205">
        <v>11466.83</v>
      </c>
      <c r="Z8" s="205">
        <v>292.54000000000002</v>
      </c>
      <c r="AA8" s="205">
        <v>19.5</v>
      </c>
      <c r="AB8" s="205">
        <v>39.01</v>
      </c>
      <c r="AC8" s="205">
        <v>58.5</v>
      </c>
      <c r="AD8" s="205">
        <v>195.03</v>
      </c>
      <c r="AE8" s="205">
        <v>58.5</v>
      </c>
      <c r="AF8" s="205">
        <v>19.5</v>
      </c>
      <c r="AG8" s="205">
        <v>1110.1300000000001</v>
      </c>
      <c r="AH8" s="205">
        <v>74</v>
      </c>
      <c r="AI8" s="205">
        <v>222.03</v>
      </c>
      <c r="AJ8" s="205">
        <v>740.09</v>
      </c>
      <c r="AK8" s="205">
        <v>74</v>
      </c>
      <c r="AL8" s="205">
        <v>9.82</v>
      </c>
      <c r="AM8" s="205">
        <v>0</v>
      </c>
      <c r="AN8" s="205">
        <v>0</v>
      </c>
      <c r="AO8" s="205">
        <v>0</v>
      </c>
      <c r="AP8" s="205">
        <v>0</v>
      </c>
      <c r="AQ8" s="205">
        <v>57.67</v>
      </c>
      <c r="AR8" s="205">
        <v>55.75</v>
      </c>
      <c r="AS8" s="205">
        <v>0</v>
      </c>
      <c r="AT8" s="205">
        <v>0</v>
      </c>
      <c r="AU8" s="205">
        <v>0</v>
      </c>
      <c r="AV8" s="205">
        <v>0</v>
      </c>
      <c r="AW8" s="205">
        <v>0</v>
      </c>
      <c r="AX8" s="205">
        <v>24.5</v>
      </c>
      <c r="AY8" s="205">
        <v>0</v>
      </c>
      <c r="AZ8" s="205">
        <v>0</v>
      </c>
      <c r="BA8" s="205">
        <v>0</v>
      </c>
      <c r="BB8" s="205">
        <v>0</v>
      </c>
      <c r="BC8" s="205">
        <v>1</v>
      </c>
      <c r="BD8" s="205">
        <v>0</v>
      </c>
      <c r="BE8" s="205">
        <v>3051.57</v>
      </c>
      <c r="BF8" s="205">
        <v>8415.26</v>
      </c>
      <c r="BG8" s="214" t="s">
        <v>340</v>
      </c>
    </row>
    <row r="9" spans="1:62" s="208" customFormat="1" ht="24.95" customHeight="1">
      <c r="B9" s="205">
        <v>9971.84</v>
      </c>
      <c r="C9" s="205">
        <v>1495.78</v>
      </c>
      <c r="D9" s="205">
        <v>99.72</v>
      </c>
      <c r="E9" s="205">
        <v>199.44</v>
      </c>
      <c r="F9" s="205">
        <v>299.17</v>
      </c>
      <c r="G9" s="205">
        <v>30397.87</v>
      </c>
      <c r="H9" s="205">
        <v>1146.54</v>
      </c>
      <c r="I9" s="205">
        <v>8464.7900000000009</v>
      </c>
      <c r="J9" s="205">
        <v>4969.8</v>
      </c>
      <c r="K9" s="205">
        <v>3044.29</v>
      </c>
      <c r="L9" s="205">
        <v>280.2</v>
      </c>
      <c r="M9" s="205">
        <v>0</v>
      </c>
      <c r="N9" s="205">
        <v>65.5</v>
      </c>
      <c r="O9" s="205">
        <v>0</v>
      </c>
      <c r="P9" s="205">
        <v>0</v>
      </c>
      <c r="Q9" s="205">
        <v>0</v>
      </c>
      <c r="R9" s="205">
        <v>105</v>
      </c>
      <c r="S9" s="205">
        <v>0</v>
      </c>
      <c r="T9" s="205">
        <v>0</v>
      </c>
      <c r="U9" s="205">
        <v>4505.59</v>
      </c>
      <c r="V9" s="205">
        <v>300.38</v>
      </c>
      <c r="W9" s="205">
        <v>901.11</v>
      </c>
      <c r="X9" s="205">
        <v>30037.360000000001</v>
      </c>
      <c r="Y9" s="205">
        <v>47810.39</v>
      </c>
      <c r="Z9" s="205">
        <v>1495.78</v>
      </c>
      <c r="AA9" s="205">
        <v>99.72</v>
      </c>
      <c r="AB9" s="205">
        <v>199.44</v>
      </c>
      <c r="AC9" s="205">
        <v>299.17</v>
      </c>
      <c r="AD9" s="205">
        <v>997.18</v>
      </c>
      <c r="AE9" s="205">
        <v>299.17</v>
      </c>
      <c r="AF9" s="205">
        <v>99.72</v>
      </c>
      <c r="AG9" s="205">
        <v>4505.59</v>
      </c>
      <c r="AH9" s="205">
        <v>300.38</v>
      </c>
      <c r="AI9" s="205">
        <v>901.11</v>
      </c>
      <c r="AJ9" s="205">
        <v>3003.75</v>
      </c>
      <c r="AK9" s="205">
        <v>300.38</v>
      </c>
      <c r="AL9" s="205">
        <v>76.31</v>
      </c>
      <c r="AM9" s="205">
        <v>0</v>
      </c>
      <c r="AN9" s="205">
        <v>110</v>
      </c>
      <c r="AO9" s="205">
        <v>0</v>
      </c>
      <c r="AP9" s="205">
        <v>0</v>
      </c>
      <c r="AQ9" s="205">
        <v>189.68</v>
      </c>
      <c r="AR9" s="205">
        <v>221.98</v>
      </c>
      <c r="AS9" s="205">
        <v>350</v>
      </c>
      <c r="AT9" s="205">
        <v>0</v>
      </c>
      <c r="AU9" s="205">
        <v>0</v>
      </c>
      <c r="AV9" s="205">
        <v>7.1</v>
      </c>
      <c r="AW9" s="205">
        <v>4</v>
      </c>
      <c r="AX9" s="205">
        <v>73.87</v>
      </c>
      <c r="AY9" s="205">
        <v>0</v>
      </c>
      <c r="AZ9" s="205">
        <v>0</v>
      </c>
      <c r="BA9" s="205">
        <v>10</v>
      </c>
      <c r="BB9" s="205">
        <v>0</v>
      </c>
      <c r="BC9" s="205">
        <v>0</v>
      </c>
      <c r="BD9" s="205">
        <v>0</v>
      </c>
      <c r="BE9" s="205">
        <v>13544.33</v>
      </c>
      <c r="BF9" s="205">
        <v>34266.06</v>
      </c>
      <c r="BG9" s="214" t="s">
        <v>342</v>
      </c>
    </row>
    <row r="10" spans="1:62" s="208" customFormat="1" ht="24.95" customHeight="1">
      <c r="B10" s="205">
        <v>8769.1200000000008</v>
      </c>
      <c r="C10" s="205">
        <v>1315.36</v>
      </c>
      <c r="D10" s="205">
        <v>87.68</v>
      </c>
      <c r="E10" s="205">
        <v>175.4</v>
      </c>
      <c r="F10" s="205">
        <v>263.08</v>
      </c>
      <c r="G10" s="205">
        <v>29572.11</v>
      </c>
      <c r="H10" s="205">
        <v>955.34</v>
      </c>
      <c r="I10" s="205">
        <v>7243.05</v>
      </c>
      <c r="J10" s="205">
        <v>4244.37</v>
      </c>
      <c r="K10" s="205">
        <v>2577.48</v>
      </c>
      <c r="L10" s="205">
        <v>272.2</v>
      </c>
      <c r="M10" s="205">
        <v>0</v>
      </c>
      <c r="N10" s="205">
        <v>126.3</v>
      </c>
      <c r="O10" s="205">
        <v>0</v>
      </c>
      <c r="P10" s="205">
        <v>0</v>
      </c>
      <c r="Q10" s="205">
        <v>22.7</v>
      </c>
      <c r="R10" s="205">
        <v>0</v>
      </c>
      <c r="S10" s="205">
        <v>0</v>
      </c>
      <c r="T10" s="205">
        <v>0</v>
      </c>
      <c r="U10" s="205">
        <v>4350.2</v>
      </c>
      <c r="V10" s="205">
        <v>290.02</v>
      </c>
      <c r="W10" s="205">
        <v>870.06</v>
      </c>
      <c r="X10" s="205">
        <v>29001.38</v>
      </c>
      <c r="Y10" s="205">
        <v>45122.3</v>
      </c>
      <c r="Z10" s="205">
        <v>1315.36</v>
      </c>
      <c r="AA10" s="205">
        <v>87.68</v>
      </c>
      <c r="AB10" s="205">
        <v>175.4</v>
      </c>
      <c r="AC10" s="205">
        <v>263.08</v>
      </c>
      <c r="AD10" s="205">
        <v>876.91</v>
      </c>
      <c r="AE10" s="205">
        <v>263.08</v>
      </c>
      <c r="AF10" s="205">
        <v>87.68</v>
      </c>
      <c r="AG10" s="205">
        <v>4350.2</v>
      </c>
      <c r="AH10" s="205">
        <v>290.02</v>
      </c>
      <c r="AI10" s="205">
        <v>870.06</v>
      </c>
      <c r="AJ10" s="205">
        <v>2900.14</v>
      </c>
      <c r="AK10" s="205">
        <v>290.02</v>
      </c>
      <c r="AL10" s="205">
        <v>315.60000000000002</v>
      </c>
      <c r="AM10" s="205">
        <v>0</v>
      </c>
      <c r="AN10" s="205">
        <v>5.48</v>
      </c>
      <c r="AO10" s="205">
        <v>0</v>
      </c>
      <c r="AP10" s="205">
        <v>0</v>
      </c>
      <c r="AQ10" s="205">
        <v>145.13</v>
      </c>
      <c r="AR10" s="205">
        <v>216.85</v>
      </c>
      <c r="AS10" s="205">
        <v>380</v>
      </c>
      <c r="AT10" s="205">
        <v>9.14</v>
      </c>
      <c r="AU10" s="205">
        <v>45.67</v>
      </c>
      <c r="AV10" s="205">
        <v>7.1</v>
      </c>
      <c r="AW10" s="205">
        <v>0</v>
      </c>
      <c r="AX10" s="205">
        <v>125.28</v>
      </c>
      <c r="AY10" s="205">
        <v>2</v>
      </c>
      <c r="AZ10" s="205">
        <v>0</v>
      </c>
      <c r="BA10" s="205">
        <v>0</v>
      </c>
      <c r="BB10" s="205">
        <v>0</v>
      </c>
      <c r="BC10" s="205">
        <v>3</v>
      </c>
      <c r="BD10" s="205">
        <v>2</v>
      </c>
      <c r="BE10" s="205">
        <v>13026.88</v>
      </c>
      <c r="BF10" s="205">
        <v>32095.42</v>
      </c>
      <c r="BG10" s="214" t="s">
        <v>343</v>
      </c>
    </row>
    <row r="11" spans="1:62" s="208" customFormat="1" ht="24.95" customHeight="1">
      <c r="B11" s="205">
        <v>7105.9</v>
      </c>
      <c r="C11" s="205">
        <v>1065.8900000000001</v>
      </c>
      <c r="D11" s="205">
        <v>71.05</v>
      </c>
      <c r="E11" s="205">
        <v>142.13</v>
      </c>
      <c r="F11" s="205">
        <v>213.17</v>
      </c>
      <c r="G11" s="205">
        <v>23290.23</v>
      </c>
      <c r="H11" s="205">
        <v>752.19</v>
      </c>
      <c r="I11" s="205">
        <v>5724.26</v>
      </c>
      <c r="J11" s="205">
        <v>3853.34</v>
      </c>
      <c r="K11" s="205">
        <v>1676.92</v>
      </c>
      <c r="L11" s="205">
        <v>194</v>
      </c>
      <c r="M11" s="205">
        <v>0</v>
      </c>
      <c r="N11" s="205">
        <v>0</v>
      </c>
      <c r="O11" s="205">
        <v>0</v>
      </c>
      <c r="P11" s="205">
        <v>0</v>
      </c>
      <c r="Q11" s="205">
        <v>0</v>
      </c>
      <c r="R11" s="205">
        <v>0</v>
      </c>
      <c r="S11" s="205">
        <v>0</v>
      </c>
      <c r="T11" s="205">
        <v>0</v>
      </c>
      <c r="U11" s="205">
        <v>3399.14</v>
      </c>
      <c r="V11" s="205">
        <v>226.62</v>
      </c>
      <c r="W11" s="205">
        <v>679.85</v>
      </c>
      <c r="X11" s="205">
        <v>22660.78</v>
      </c>
      <c r="Y11" s="205">
        <v>35564.53</v>
      </c>
      <c r="Z11" s="205">
        <v>1065.8900000000001</v>
      </c>
      <c r="AA11" s="205">
        <v>71.05</v>
      </c>
      <c r="AB11" s="205">
        <v>142.13</v>
      </c>
      <c r="AC11" s="205">
        <v>213.17</v>
      </c>
      <c r="AD11" s="205">
        <v>710.59</v>
      </c>
      <c r="AE11" s="205">
        <v>213.17</v>
      </c>
      <c r="AF11" s="205">
        <v>71.05</v>
      </c>
      <c r="AG11" s="205">
        <v>3399.14</v>
      </c>
      <c r="AH11" s="205">
        <v>226.62</v>
      </c>
      <c r="AI11" s="205">
        <v>679.85</v>
      </c>
      <c r="AJ11" s="205">
        <v>2266.09</v>
      </c>
      <c r="AK11" s="205">
        <v>226.62</v>
      </c>
      <c r="AL11" s="205">
        <v>12.54</v>
      </c>
      <c r="AM11" s="205">
        <v>0</v>
      </c>
      <c r="AN11" s="205">
        <v>0</v>
      </c>
      <c r="AO11" s="205">
        <v>0</v>
      </c>
      <c r="AP11" s="205">
        <v>0</v>
      </c>
      <c r="AQ11" s="205">
        <v>127.45</v>
      </c>
      <c r="AR11" s="205">
        <v>182.5</v>
      </c>
      <c r="AS11" s="205">
        <v>0</v>
      </c>
      <c r="AT11" s="205">
        <v>0</v>
      </c>
      <c r="AU11" s="205">
        <v>0</v>
      </c>
      <c r="AV11" s="205">
        <v>0</v>
      </c>
      <c r="AW11" s="205">
        <v>0</v>
      </c>
      <c r="AX11" s="205">
        <v>128.63999999999999</v>
      </c>
      <c r="AY11" s="205">
        <v>0</v>
      </c>
      <c r="AZ11" s="205">
        <v>45.4</v>
      </c>
      <c r="BA11" s="205">
        <v>0</v>
      </c>
      <c r="BB11" s="205">
        <v>0</v>
      </c>
      <c r="BC11" s="205">
        <v>0</v>
      </c>
      <c r="BD11" s="205">
        <v>0</v>
      </c>
      <c r="BE11" s="205">
        <v>9781.9</v>
      </c>
      <c r="BF11" s="205">
        <v>25782.63</v>
      </c>
      <c r="BG11" s="214" t="s">
        <v>344</v>
      </c>
    </row>
    <row r="12" spans="1:62" s="208" customFormat="1" ht="24.95" customHeight="1">
      <c r="B12" s="217">
        <f>SUM(B4:B11)</f>
        <v>49020.85</v>
      </c>
      <c r="C12" s="217">
        <f t="shared" ref="C12:BF12" si="0">SUM(C4:C11)</f>
        <v>7353.11</v>
      </c>
      <c r="D12" s="217">
        <f t="shared" si="0"/>
        <v>490.18</v>
      </c>
      <c r="E12" s="217">
        <f t="shared" si="0"/>
        <v>980.46</v>
      </c>
      <c r="F12" s="217">
        <f t="shared" si="0"/>
        <v>1470.62</v>
      </c>
      <c r="G12" s="217">
        <f t="shared" si="0"/>
        <v>158364.24</v>
      </c>
      <c r="H12" s="217">
        <f t="shared" si="0"/>
        <v>5451.66</v>
      </c>
      <c r="I12" s="217">
        <f t="shared" si="0"/>
        <v>42471.15</v>
      </c>
      <c r="J12" s="217">
        <f t="shared" si="0"/>
        <v>24706.560000000001</v>
      </c>
      <c r="K12" s="217">
        <f t="shared" si="0"/>
        <v>13877.81</v>
      </c>
      <c r="L12" s="217">
        <f t="shared" si="0"/>
        <v>1508.8</v>
      </c>
      <c r="M12" s="217">
        <f t="shared" si="0"/>
        <v>0</v>
      </c>
      <c r="N12" s="217">
        <f t="shared" si="0"/>
        <v>786.5</v>
      </c>
      <c r="O12" s="217">
        <f t="shared" si="0"/>
        <v>0</v>
      </c>
      <c r="P12" s="217">
        <f t="shared" si="0"/>
        <v>1351.08</v>
      </c>
      <c r="Q12" s="217">
        <f t="shared" si="0"/>
        <v>82.9</v>
      </c>
      <c r="R12" s="217">
        <f t="shared" si="0"/>
        <v>105</v>
      </c>
      <c r="S12" s="217">
        <f t="shared" si="0"/>
        <v>52.5</v>
      </c>
      <c r="T12" s="217">
        <f t="shared" si="0"/>
        <v>0</v>
      </c>
      <c r="U12" s="217">
        <f t="shared" si="0"/>
        <v>23529.66</v>
      </c>
      <c r="V12" s="217">
        <f t="shared" si="0"/>
        <v>1568.67</v>
      </c>
      <c r="W12" s="217">
        <f t="shared" si="0"/>
        <v>4706.0200000000004</v>
      </c>
      <c r="X12" s="217">
        <f t="shared" si="0"/>
        <v>157266.20000000001</v>
      </c>
      <c r="Y12" s="217">
        <f t="shared" si="0"/>
        <v>246385.77</v>
      </c>
      <c r="Z12" s="217">
        <f t="shared" si="0"/>
        <v>7353.11</v>
      </c>
      <c r="AA12" s="217">
        <f t="shared" si="0"/>
        <v>490.18</v>
      </c>
      <c r="AB12" s="217">
        <f t="shared" si="0"/>
        <v>980.46</v>
      </c>
      <c r="AC12" s="217">
        <f t="shared" si="0"/>
        <v>1470.62</v>
      </c>
      <c r="AD12" s="217">
        <f t="shared" si="0"/>
        <v>4902.13</v>
      </c>
      <c r="AE12" s="217">
        <f t="shared" si="0"/>
        <v>1470.62</v>
      </c>
      <c r="AF12" s="217">
        <f t="shared" si="0"/>
        <v>490.18</v>
      </c>
      <c r="AG12" s="217">
        <f t="shared" si="0"/>
        <v>23529.66</v>
      </c>
      <c r="AH12" s="217">
        <f t="shared" si="0"/>
        <v>1568.67</v>
      </c>
      <c r="AI12" s="217">
        <f t="shared" si="0"/>
        <v>4706.0200000000004</v>
      </c>
      <c r="AJ12" s="217">
        <f t="shared" si="0"/>
        <v>15686.47</v>
      </c>
      <c r="AK12" s="217">
        <f t="shared" si="0"/>
        <v>1568.67</v>
      </c>
      <c r="AL12" s="217">
        <f t="shared" si="0"/>
        <v>690.79</v>
      </c>
      <c r="AM12" s="217">
        <f t="shared" si="0"/>
        <v>0</v>
      </c>
      <c r="AN12" s="217">
        <f t="shared" si="0"/>
        <v>120.19</v>
      </c>
      <c r="AO12" s="217">
        <f t="shared" si="0"/>
        <v>0</v>
      </c>
      <c r="AP12" s="217">
        <f t="shared" si="0"/>
        <v>0.6</v>
      </c>
      <c r="AQ12" s="217">
        <f t="shared" si="0"/>
        <v>982.8</v>
      </c>
      <c r="AR12" s="217">
        <f t="shared" si="0"/>
        <v>1197.78</v>
      </c>
      <c r="AS12" s="217">
        <f t="shared" si="0"/>
        <v>730</v>
      </c>
      <c r="AT12" s="217">
        <f t="shared" si="0"/>
        <v>9.14</v>
      </c>
      <c r="AU12" s="217">
        <f t="shared" si="0"/>
        <v>45.67</v>
      </c>
      <c r="AV12" s="217">
        <f t="shared" si="0"/>
        <v>56.8</v>
      </c>
      <c r="AW12" s="217">
        <f t="shared" si="0"/>
        <v>4</v>
      </c>
      <c r="AX12" s="217">
        <f t="shared" si="0"/>
        <v>410.38</v>
      </c>
      <c r="AY12" s="217">
        <f t="shared" si="0"/>
        <v>43</v>
      </c>
      <c r="AZ12" s="217">
        <f t="shared" si="0"/>
        <v>123.22</v>
      </c>
      <c r="BA12" s="217">
        <f t="shared" si="0"/>
        <v>10</v>
      </c>
      <c r="BB12" s="217">
        <f t="shared" si="0"/>
        <v>0</v>
      </c>
      <c r="BC12" s="217">
        <f t="shared" si="0"/>
        <v>6</v>
      </c>
      <c r="BD12" s="217">
        <f t="shared" si="0"/>
        <v>2</v>
      </c>
      <c r="BE12" s="217">
        <f t="shared" si="0"/>
        <v>68649.16</v>
      </c>
      <c r="BF12" s="217">
        <f t="shared" si="0"/>
        <v>177736.61</v>
      </c>
      <c r="BG12" s="215" t="s">
        <v>347</v>
      </c>
      <c r="BH12" s="216"/>
      <c r="BI12" s="216"/>
      <c r="BJ12" s="216"/>
    </row>
  </sheetData>
  <mergeCells count="19">
    <mergeCell ref="AG2:AK2"/>
    <mergeCell ref="B1:T1"/>
    <mergeCell ref="U1:X1"/>
    <mergeCell ref="Y1:Y3"/>
    <mergeCell ref="Z1:BD1"/>
    <mergeCell ref="AL2:AO2"/>
    <mergeCell ref="AS2:AU2"/>
    <mergeCell ref="B2:F2"/>
    <mergeCell ref="J2:T2"/>
    <mergeCell ref="U2:W2"/>
    <mergeCell ref="X2:X3"/>
    <mergeCell ref="Z2:AF2"/>
    <mergeCell ref="AV2:BB2"/>
    <mergeCell ref="BG1:BG3"/>
    <mergeCell ref="BH1:BH3"/>
    <mergeCell ref="BI1:BI3"/>
    <mergeCell ref="BJ1:BJ3"/>
    <mergeCell ref="BE1:BE3"/>
    <mergeCell ref="BF1:BF3"/>
  </mergeCells>
  <pageMargins left="0.70866141732283472" right="0.70866141732283472" top="0.74803149606299213" bottom="0.74803149606299213" header="0.31496062992125984" footer="0.31496062992125984"/>
  <pageSetup paperSize="9" scale="86" orientation="landscape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BI13"/>
  <sheetViews>
    <sheetView rightToLeft="1" topLeftCell="AC1" workbookViewId="0">
      <selection activeCell="X2" sqref="X2:Z2"/>
    </sheetView>
  </sheetViews>
  <sheetFormatPr defaultRowHeight="15"/>
  <cols>
    <col min="1" max="1" width="3.140625" hidden="1" customWidth="1"/>
    <col min="8" max="8" width="8.7109375" customWidth="1"/>
    <col min="9" max="9" width="0.140625" hidden="1" customWidth="1"/>
    <col min="10" max="10" width="9" hidden="1" customWidth="1"/>
    <col min="11" max="11" width="8.42578125" hidden="1" customWidth="1"/>
    <col min="12" max="14" width="9" hidden="1" customWidth="1"/>
    <col min="15" max="15" width="8.85546875" hidden="1" customWidth="1"/>
    <col min="16" max="16" width="9" hidden="1" customWidth="1"/>
    <col min="17" max="17" width="0.140625" hidden="1" customWidth="1"/>
    <col min="18" max="18" width="8.42578125" hidden="1" customWidth="1"/>
    <col min="19" max="19" width="0.140625" hidden="1" customWidth="1"/>
    <col min="20" max="20" width="9" hidden="1" customWidth="1"/>
    <col min="21" max="21" width="5.42578125" hidden="1" customWidth="1"/>
    <col min="22" max="22" width="9" hidden="1" customWidth="1"/>
    <col min="23" max="23" width="10" customWidth="1"/>
    <col min="28" max="28" width="9.140625" customWidth="1"/>
    <col min="38" max="38" width="9" customWidth="1"/>
    <col min="39" max="39" width="0.140625" customWidth="1"/>
    <col min="40" max="40" width="9" hidden="1" customWidth="1"/>
    <col min="41" max="41" width="0.140625" hidden="1" customWidth="1"/>
    <col min="42" max="42" width="9" hidden="1" customWidth="1"/>
    <col min="43" max="43" width="0.140625" hidden="1" customWidth="1"/>
    <col min="44" max="44" width="9" hidden="1" customWidth="1"/>
    <col min="45" max="45" width="8.7109375" hidden="1" customWidth="1"/>
    <col min="46" max="46" width="9" hidden="1" customWidth="1"/>
    <col min="47" max="47" width="8.7109375" hidden="1" customWidth="1"/>
    <col min="48" max="48" width="9" hidden="1" customWidth="1"/>
    <col min="49" max="49" width="0.140625" hidden="1" customWidth="1"/>
    <col min="50" max="50" width="8.85546875" hidden="1" customWidth="1"/>
    <col min="51" max="52" width="9" hidden="1" customWidth="1"/>
    <col min="53" max="53" width="0.140625" hidden="1" customWidth="1"/>
    <col min="54" max="54" width="9" hidden="1" customWidth="1"/>
    <col min="58" max="58" width="18.5703125" customWidth="1"/>
  </cols>
  <sheetData>
    <row r="1" spans="1:61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3" t="s">
        <v>113</v>
      </c>
      <c r="AC1" s="357" t="s">
        <v>111</v>
      </c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3" t="s">
        <v>117</v>
      </c>
      <c r="BE1" s="357" t="s">
        <v>48</v>
      </c>
      <c r="BF1" s="357" t="s">
        <v>118</v>
      </c>
      <c r="BG1" s="353" t="s">
        <v>119</v>
      </c>
      <c r="BH1" s="353" t="s">
        <v>120</v>
      </c>
      <c r="BI1" s="353" t="s">
        <v>121</v>
      </c>
    </row>
    <row r="2" spans="1:61" s="4" customFormat="1" ht="33.75" customHeight="1">
      <c r="A2" s="8"/>
      <c r="B2" s="354" t="s">
        <v>0</v>
      </c>
      <c r="C2" s="354"/>
      <c r="D2" s="354"/>
      <c r="E2" s="354"/>
      <c r="F2" s="354"/>
      <c r="G2" s="241"/>
      <c r="H2" s="241"/>
      <c r="I2" s="72" t="s">
        <v>6</v>
      </c>
      <c r="J2" s="72"/>
      <c r="K2" s="72"/>
      <c r="L2" s="355" t="s">
        <v>110</v>
      </c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242" t="s">
        <v>18</v>
      </c>
      <c r="X2" s="354"/>
      <c r="Y2" s="354"/>
      <c r="Z2" s="354"/>
      <c r="AA2" s="398" t="s">
        <v>22</v>
      </c>
      <c r="AB2" s="353"/>
      <c r="AC2" s="354" t="s">
        <v>23</v>
      </c>
      <c r="AD2" s="354"/>
      <c r="AE2" s="354"/>
      <c r="AF2" s="354"/>
      <c r="AG2" s="354"/>
      <c r="AH2" s="354"/>
      <c r="AI2" s="354" t="s">
        <v>30</v>
      </c>
      <c r="AJ2" s="354"/>
      <c r="AK2" s="354"/>
      <c r="AL2" s="354"/>
      <c r="AM2" s="355" t="s">
        <v>34</v>
      </c>
      <c r="AN2" s="355"/>
      <c r="AO2" s="355"/>
      <c r="AP2" s="355"/>
      <c r="AQ2" s="244" t="s">
        <v>35</v>
      </c>
      <c r="AR2" s="241"/>
      <c r="AS2" s="72"/>
      <c r="AT2" s="243"/>
      <c r="AU2" s="354" t="s">
        <v>39</v>
      </c>
      <c r="AV2" s="354"/>
      <c r="AW2" s="354"/>
      <c r="AX2" s="354"/>
      <c r="AY2" s="354"/>
      <c r="AZ2" s="354"/>
      <c r="BA2" s="354"/>
      <c r="BB2" s="243"/>
      <c r="BC2" s="243"/>
      <c r="BD2" s="353"/>
      <c r="BE2" s="357"/>
      <c r="BF2" s="357"/>
      <c r="BG2" s="353"/>
      <c r="BH2" s="353"/>
      <c r="BI2" s="353"/>
    </row>
    <row r="3" spans="1:61" s="4" customFormat="1" ht="81.75" customHeight="1">
      <c r="A3" s="243"/>
      <c r="B3" s="244" t="s">
        <v>1</v>
      </c>
      <c r="C3" s="240" t="s">
        <v>2</v>
      </c>
      <c r="D3" s="240" t="s">
        <v>212</v>
      </c>
      <c r="E3" s="240" t="s">
        <v>4</v>
      </c>
      <c r="F3" s="240" t="s">
        <v>5</v>
      </c>
      <c r="G3" s="240" t="s">
        <v>213</v>
      </c>
      <c r="H3" s="240" t="s">
        <v>27</v>
      </c>
      <c r="I3" s="240" t="s">
        <v>7</v>
      </c>
      <c r="J3" s="240" t="s">
        <v>109</v>
      </c>
      <c r="K3" s="240" t="s">
        <v>108</v>
      </c>
      <c r="L3" s="244" t="s">
        <v>8</v>
      </c>
      <c r="M3" s="244" t="s">
        <v>9</v>
      </c>
      <c r="N3" s="244" t="s">
        <v>10</v>
      </c>
      <c r="O3" s="240" t="s">
        <v>11</v>
      </c>
      <c r="P3" s="240" t="s">
        <v>12</v>
      </c>
      <c r="Q3" s="240" t="s">
        <v>13</v>
      </c>
      <c r="R3" s="240" t="s">
        <v>180</v>
      </c>
      <c r="S3" s="240" t="s">
        <v>14</v>
      </c>
      <c r="T3" s="240" t="s">
        <v>15</v>
      </c>
      <c r="U3" s="240" t="s">
        <v>16</v>
      </c>
      <c r="V3" s="240" t="s">
        <v>17</v>
      </c>
      <c r="W3" s="240" t="s">
        <v>19</v>
      </c>
      <c r="X3" s="240" t="s">
        <v>214</v>
      </c>
      <c r="Y3" s="240" t="s">
        <v>215</v>
      </c>
      <c r="Z3" s="240" t="s">
        <v>21</v>
      </c>
      <c r="AA3" s="400"/>
      <c r="AB3" s="353"/>
      <c r="AC3" s="240" t="s">
        <v>24</v>
      </c>
      <c r="AD3" s="240" t="s">
        <v>216</v>
      </c>
      <c r="AE3" s="240" t="s">
        <v>26</v>
      </c>
      <c r="AF3" s="240" t="s">
        <v>21</v>
      </c>
      <c r="AG3" s="240" t="s">
        <v>27</v>
      </c>
      <c r="AH3" s="240" t="s">
        <v>28</v>
      </c>
      <c r="AI3" s="240" t="s">
        <v>104</v>
      </c>
      <c r="AJ3" s="240" t="s">
        <v>217</v>
      </c>
      <c r="AK3" s="240" t="s">
        <v>106</v>
      </c>
      <c r="AL3" s="240" t="s">
        <v>107</v>
      </c>
      <c r="AM3" s="240" t="s">
        <v>31</v>
      </c>
      <c r="AN3" s="240" t="s">
        <v>116</v>
      </c>
      <c r="AO3" s="240" t="s">
        <v>32</v>
      </c>
      <c r="AP3" s="244" t="s">
        <v>33</v>
      </c>
      <c r="AQ3" s="240" t="s">
        <v>36</v>
      </c>
      <c r="AR3" s="240" t="s">
        <v>115</v>
      </c>
      <c r="AS3" s="240" t="s">
        <v>37</v>
      </c>
      <c r="AT3" s="240" t="s">
        <v>149</v>
      </c>
      <c r="AU3" s="240" t="s">
        <v>40</v>
      </c>
      <c r="AV3" s="240" t="s">
        <v>150</v>
      </c>
      <c r="AW3" s="240" t="s">
        <v>45</v>
      </c>
      <c r="AX3" s="240" t="s">
        <v>41</v>
      </c>
      <c r="AY3" s="240" t="s">
        <v>42</v>
      </c>
      <c r="AZ3" s="240" t="s">
        <v>43</v>
      </c>
      <c r="BA3" s="240" t="s">
        <v>44</v>
      </c>
      <c r="BB3" s="240" t="s">
        <v>46</v>
      </c>
      <c r="BC3" s="240" t="s">
        <v>47</v>
      </c>
      <c r="BD3" s="353"/>
      <c r="BE3" s="357"/>
      <c r="BF3" s="357"/>
      <c r="BG3" s="353"/>
      <c r="BH3" s="353"/>
      <c r="BI3" s="353"/>
    </row>
    <row r="4" spans="1:61" s="176" customFormat="1" ht="25.35" customHeight="1">
      <c r="B4" s="177">
        <v>488.2</v>
      </c>
      <c r="C4" s="178">
        <f>B4*15%</f>
        <v>73.23</v>
      </c>
      <c r="D4" s="178">
        <f>B4*1%</f>
        <v>4.88</v>
      </c>
      <c r="E4" s="178">
        <f>B4*2%</f>
        <v>9.76</v>
      </c>
      <c r="F4" s="178">
        <f>B4*3%</f>
        <v>14.65</v>
      </c>
      <c r="G4" s="178">
        <f>B4*3%</f>
        <v>14.65</v>
      </c>
      <c r="H4" s="178">
        <f>B4*10%</f>
        <v>48.82</v>
      </c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8">
        <f>AA4*15%</f>
        <v>420</v>
      </c>
      <c r="X4" s="178">
        <f>AA4*1%</f>
        <v>28</v>
      </c>
      <c r="Y4" s="178">
        <f>AA4*10%</f>
        <v>280</v>
      </c>
      <c r="Z4" s="178">
        <f>AA4*3%</f>
        <v>84</v>
      </c>
      <c r="AA4" s="178">
        <v>2800</v>
      </c>
      <c r="AB4" s="178">
        <f>C4+D4+E4+F4+G4+H4+W4+X4+Y4+Z4</f>
        <v>977.99</v>
      </c>
      <c r="AC4" s="178">
        <f>B4*15%</f>
        <v>73.23</v>
      </c>
      <c r="AD4" s="178">
        <f>B4*1%</f>
        <v>4.88</v>
      </c>
      <c r="AE4" s="178">
        <f>B4*2%</f>
        <v>9.76</v>
      </c>
      <c r="AF4" s="178">
        <f>B4*3%</f>
        <v>14.65</v>
      </c>
      <c r="AG4" s="178">
        <f>B4*10%</f>
        <v>48.82</v>
      </c>
      <c r="AH4" s="178">
        <f>B4*3%</f>
        <v>14.65</v>
      </c>
      <c r="AI4" s="178">
        <f>AA4*15%</f>
        <v>420</v>
      </c>
      <c r="AJ4" s="178">
        <f>AA4*1%</f>
        <v>28</v>
      </c>
      <c r="AK4" s="178">
        <f>AA4*3%</f>
        <v>84</v>
      </c>
      <c r="AL4" s="178">
        <f>AA4*10%</f>
        <v>280</v>
      </c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8">
        <f>SUM(AC4:BC4)</f>
        <v>977.99</v>
      </c>
      <c r="BE4" s="178">
        <f>AVERAGE(AB4-BD4)</f>
        <v>0</v>
      </c>
      <c r="BF4" s="176" t="s">
        <v>218</v>
      </c>
      <c r="BH4" s="179" t="s">
        <v>413</v>
      </c>
    </row>
    <row r="5" spans="1:61" s="176" customFormat="1" ht="25.15" customHeight="1">
      <c r="B5" s="177">
        <v>282.95</v>
      </c>
      <c r="C5" s="178">
        <f t="shared" ref="C5:C12" si="0">B5*15%</f>
        <v>42.44</v>
      </c>
      <c r="D5" s="178">
        <f t="shared" ref="D5:D12" si="1">B5*1%</f>
        <v>2.83</v>
      </c>
      <c r="E5" s="178">
        <f t="shared" ref="E5:E12" si="2">B5*2%</f>
        <v>5.66</v>
      </c>
      <c r="F5" s="178">
        <f t="shared" ref="F5:F12" si="3">B5*3%</f>
        <v>8.49</v>
      </c>
      <c r="G5" s="178">
        <f t="shared" ref="G5:G12" si="4">B5*3%</f>
        <v>8.49</v>
      </c>
      <c r="H5" s="178">
        <f t="shared" ref="H5:H12" si="5">B5*10%</f>
        <v>28.3</v>
      </c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8">
        <f t="shared" ref="W5:W12" si="6">AA5*15%</f>
        <v>161.32</v>
      </c>
      <c r="X5" s="178">
        <f t="shared" ref="X5:X12" si="7">AA5*1%</f>
        <v>10.75</v>
      </c>
      <c r="Y5" s="178">
        <f t="shared" ref="Y5:Y12" si="8">AA5*10%</f>
        <v>107.55</v>
      </c>
      <c r="Z5" s="178">
        <f t="shared" ref="Z5:Z12" si="9">AA5*3%</f>
        <v>32.26</v>
      </c>
      <c r="AA5" s="178">
        <v>1075.46</v>
      </c>
      <c r="AB5" s="178">
        <f t="shared" ref="AB5:AB12" si="10">C5+D5+E5+F5+G5+H5+W5+X5+Y5+Z5</f>
        <v>408.09</v>
      </c>
      <c r="AC5" s="178">
        <f t="shared" ref="AC5:AC12" si="11">B5*15%</f>
        <v>42.44</v>
      </c>
      <c r="AD5" s="178">
        <f t="shared" ref="AD5:AD12" si="12">B5*1%</f>
        <v>2.83</v>
      </c>
      <c r="AE5" s="178">
        <f t="shared" ref="AE5:AE12" si="13">B5*2%</f>
        <v>5.66</v>
      </c>
      <c r="AF5" s="178">
        <f t="shared" ref="AF5:AF12" si="14">B5*3%</f>
        <v>8.49</v>
      </c>
      <c r="AG5" s="178">
        <f t="shared" ref="AG5:AG12" si="15">B5*10%</f>
        <v>28.3</v>
      </c>
      <c r="AH5" s="178">
        <f t="shared" ref="AH5:AH12" si="16">B5*3%</f>
        <v>8.49</v>
      </c>
      <c r="AI5" s="178">
        <f t="shared" ref="AI5:AI8" si="17">AA5*15%</f>
        <v>161.32</v>
      </c>
      <c r="AJ5" s="178">
        <f t="shared" ref="AJ5:AJ12" si="18">AA5*1%</f>
        <v>10.75</v>
      </c>
      <c r="AK5" s="178">
        <f t="shared" ref="AK5:AK12" si="19">AA5*3%</f>
        <v>32.26</v>
      </c>
      <c r="AL5" s="178">
        <f t="shared" ref="AL5:AL12" si="20">AA5*10%</f>
        <v>107.55</v>
      </c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8">
        <f t="shared" ref="BD5:BD9" si="21">SUM(AC5:BC5)</f>
        <v>408.09</v>
      </c>
      <c r="BE5" s="178">
        <f t="shared" ref="BE5:BE12" si="22">AVERAGE(AB5-BD5)</f>
        <v>0</v>
      </c>
      <c r="BF5" s="176" t="s">
        <v>219</v>
      </c>
      <c r="BH5" s="179" t="s">
        <v>414</v>
      </c>
    </row>
    <row r="6" spans="1:61" s="176" customFormat="1" ht="25.15" customHeight="1">
      <c r="B6" s="177">
        <v>318.58</v>
      </c>
      <c r="C6" s="178">
        <f t="shared" si="0"/>
        <v>47.79</v>
      </c>
      <c r="D6" s="178">
        <f t="shared" si="1"/>
        <v>3.19</v>
      </c>
      <c r="E6" s="178">
        <f t="shared" si="2"/>
        <v>6.37</v>
      </c>
      <c r="F6" s="178">
        <f t="shared" si="3"/>
        <v>9.56</v>
      </c>
      <c r="G6" s="178">
        <f t="shared" si="4"/>
        <v>9.56</v>
      </c>
      <c r="H6" s="178">
        <f t="shared" si="5"/>
        <v>31.86</v>
      </c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  <c r="V6" s="177"/>
      <c r="W6" s="178">
        <f t="shared" si="6"/>
        <v>152.55000000000001</v>
      </c>
      <c r="X6" s="178">
        <f t="shared" si="7"/>
        <v>10.17</v>
      </c>
      <c r="Y6" s="178">
        <f t="shared" si="8"/>
        <v>101.7</v>
      </c>
      <c r="Z6" s="178">
        <f t="shared" si="9"/>
        <v>30.51</v>
      </c>
      <c r="AA6" s="178">
        <v>1017.02</v>
      </c>
      <c r="AB6" s="178">
        <f t="shared" si="10"/>
        <v>403.26</v>
      </c>
      <c r="AC6" s="178">
        <f t="shared" si="11"/>
        <v>47.79</v>
      </c>
      <c r="AD6" s="178">
        <f t="shared" si="12"/>
        <v>3.19</v>
      </c>
      <c r="AE6" s="178">
        <f t="shared" si="13"/>
        <v>6.37</v>
      </c>
      <c r="AF6" s="178">
        <f t="shared" si="14"/>
        <v>9.56</v>
      </c>
      <c r="AG6" s="178">
        <f t="shared" si="15"/>
        <v>31.86</v>
      </c>
      <c r="AH6" s="178">
        <f t="shared" si="16"/>
        <v>9.56</v>
      </c>
      <c r="AI6" s="178">
        <f t="shared" si="17"/>
        <v>152.55000000000001</v>
      </c>
      <c r="AJ6" s="178">
        <f t="shared" si="18"/>
        <v>10.17</v>
      </c>
      <c r="AK6" s="178">
        <f t="shared" si="19"/>
        <v>30.51</v>
      </c>
      <c r="AL6" s="178">
        <f t="shared" si="20"/>
        <v>101.7</v>
      </c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8">
        <f t="shared" si="21"/>
        <v>403.26</v>
      </c>
      <c r="BE6" s="178">
        <f t="shared" si="22"/>
        <v>0</v>
      </c>
      <c r="BF6" s="176" t="s">
        <v>220</v>
      </c>
      <c r="BH6" s="180"/>
    </row>
    <row r="7" spans="1:61" s="176" customFormat="1" ht="25.15" customHeight="1">
      <c r="B7" s="177">
        <v>492.45</v>
      </c>
      <c r="C7" s="178">
        <f t="shared" si="0"/>
        <v>73.87</v>
      </c>
      <c r="D7" s="178">
        <f t="shared" si="1"/>
        <v>4.92</v>
      </c>
      <c r="E7" s="178">
        <f t="shared" si="2"/>
        <v>9.85</v>
      </c>
      <c r="F7" s="178">
        <f t="shared" si="3"/>
        <v>14.77</v>
      </c>
      <c r="G7" s="178">
        <f t="shared" si="4"/>
        <v>14.77</v>
      </c>
      <c r="H7" s="178">
        <f t="shared" si="5"/>
        <v>49.25</v>
      </c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8">
        <f t="shared" si="6"/>
        <v>420</v>
      </c>
      <c r="X7" s="178">
        <f>AA7*1%</f>
        <v>28</v>
      </c>
      <c r="Y7" s="178">
        <f t="shared" si="8"/>
        <v>280</v>
      </c>
      <c r="Z7" s="178">
        <f t="shared" si="9"/>
        <v>84</v>
      </c>
      <c r="AA7" s="178">
        <v>2800</v>
      </c>
      <c r="AB7" s="178">
        <f t="shared" si="10"/>
        <v>979.43</v>
      </c>
      <c r="AC7" s="178">
        <f t="shared" si="11"/>
        <v>73.87</v>
      </c>
      <c r="AD7" s="178">
        <f t="shared" si="12"/>
        <v>4.92</v>
      </c>
      <c r="AE7" s="178">
        <f t="shared" si="13"/>
        <v>9.85</v>
      </c>
      <c r="AF7" s="178">
        <f t="shared" si="14"/>
        <v>14.77</v>
      </c>
      <c r="AG7" s="178">
        <f t="shared" si="15"/>
        <v>49.25</v>
      </c>
      <c r="AH7" s="178">
        <f t="shared" si="16"/>
        <v>14.77</v>
      </c>
      <c r="AI7" s="178">
        <v>420</v>
      </c>
      <c r="AJ7" s="178">
        <v>28</v>
      </c>
      <c r="AK7" s="178">
        <v>84</v>
      </c>
      <c r="AL7" s="178">
        <v>280</v>
      </c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8">
        <f t="shared" si="21"/>
        <v>979.43</v>
      </c>
      <c r="BE7" s="178">
        <f t="shared" si="22"/>
        <v>0</v>
      </c>
      <c r="BF7" s="176" t="s">
        <v>221</v>
      </c>
      <c r="BH7" s="179" t="s">
        <v>415</v>
      </c>
    </row>
    <row r="8" spans="1:61" s="176" customFormat="1" ht="25.15" customHeight="1">
      <c r="B8" s="177">
        <v>318.58</v>
      </c>
      <c r="C8" s="178">
        <f t="shared" si="0"/>
        <v>47.79</v>
      </c>
      <c r="D8" s="178">
        <f t="shared" si="1"/>
        <v>3.19</v>
      </c>
      <c r="E8" s="178">
        <f t="shared" si="2"/>
        <v>6.37</v>
      </c>
      <c r="F8" s="178">
        <f t="shared" si="3"/>
        <v>9.56</v>
      </c>
      <c r="G8" s="178">
        <f t="shared" si="4"/>
        <v>9.56</v>
      </c>
      <c r="H8" s="178">
        <f t="shared" si="5"/>
        <v>31.86</v>
      </c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8">
        <f t="shared" si="6"/>
        <v>152.55000000000001</v>
      </c>
      <c r="X8" s="178">
        <f t="shared" si="7"/>
        <v>10.17</v>
      </c>
      <c r="Y8" s="178">
        <f t="shared" si="8"/>
        <v>101.7</v>
      </c>
      <c r="Z8" s="178">
        <f t="shared" si="9"/>
        <v>30.51</v>
      </c>
      <c r="AA8" s="178">
        <v>1017.01</v>
      </c>
      <c r="AB8" s="178">
        <f t="shared" si="10"/>
        <v>403.26</v>
      </c>
      <c r="AC8" s="178">
        <f t="shared" si="11"/>
        <v>47.79</v>
      </c>
      <c r="AD8" s="178">
        <f t="shared" si="12"/>
        <v>3.19</v>
      </c>
      <c r="AE8" s="178">
        <f t="shared" si="13"/>
        <v>6.37</v>
      </c>
      <c r="AF8" s="178">
        <f t="shared" si="14"/>
        <v>9.56</v>
      </c>
      <c r="AG8" s="178">
        <f t="shared" si="15"/>
        <v>31.86</v>
      </c>
      <c r="AH8" s="178">
        <f t="shared" si="16"/>
        <v>9.56</v>
      </c>
      <c r="AI8" s="178">
        <f t="shared" si="17"/>
        <v>152.55000000000001</v>
      </c>
      <c r="AJ8" s="178">
        <f t="shared" si="18"/>
        <v>10.17</v>
      </c>
      <c r="AK8" s="178">
        <f t="shared" si="19"/>
        <v>30.51</v>
      </c>
      <c r="AL8" s="178">
        <f t="shared" si="20"/>
        <v>101.7</v>
      </c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7"/>
      <c r="AX8" s="177"/>
      <c r="AY8" s="177"/>
      <c r="AZ8" s="177"/>
      <c r="BA8" s="177"/>
      <c r="BB8" s="177"/>
      <c r="BC8" s="177"/>
      <c r="BD8" s="178">
        <f t="shared" si="21"/>
        <v>403.26</v>
      </c>
      <c r="BE8" s="178">
        <f t="shared" si="22"/>
        <v>0</v>
      </c>
      <c r="BF8" s="176" t="s">
        <v>224</v>
      </c>
      <c r="BH8" s="181" t="s">
        <v>418</v>
      </c>
    </row>
    <row r="9" spans="1:61" s="176" customFormat="1" ht="25.15" customHeight="1">
      <c r="B9" s="177">
        <v>322.47000000000003</v>
      </c>
      <c r="C9" s="178">
        <f t="shared" si="0"/>
        <v>48.37</v>
      </c>
      <c r="D9" s="178">
        <f t="shared" si="1"/>
        <v>3.22</v>
      </c>
      <c r="E9" s="178">
        <f t="shared" si="2"/>
        <v>6.45</v>
      </c>
      <c r="F9" s="178">
        <f t="shared" si="3"/>
        <v>9.67</v>
      </c>
      <c r="G9" s="178">
        <f t="shared" si="4"/>
        <v>9.67</v>
      </c>
      <c r="H9" s="178">
        <f t="shared" si="5"/>
        <v>32.25</v>
      </c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8">
        <f t="shared" si="6"/>
        <v>187.06</v>
      </c>
      <c r="X9" s="178">
        <f t="shared" si="7"/>
        <v>12.47</v>
      </c>
      <c r="Y9" s="178">
        <f t="shared" si="8"/>
        <v>124.71</v>
      </c>
      <c r="Z9" s="178">
        <f t="shared" si="9"/>
        <v>37.409999999999997</v>
      </c>
      <c r="AA9" s="178">
        <v>1247.05</v>
      </c>
      <c r="AB9" s="178">
        <f t="shared" si="10"/>
        <v>471.28</v>
      </c>
      <c r="AC9" s="178">
        <f t="shared" si="11"/>
        <v>48.37</v>
      </c>
      <c r="AD9" s="178">
        <f t="shared" si="12"/>
        <v>3.22</v>
      </c>
      <c r="AE9" s="178">
        <f t="shared" si="13"/>
        <v>6.45</v>
      </c>
      <c r="AF9" s="178">
        <f t="shared" si="14"/>
        <v>9.67</v>
      </c>
      <c r="AG9" s="178">
        <f t="shared" si="15"/>
        <v>32.25</v>
      </c>
      <c r="AH9" s="178">
        <f t="shared" si="16"/>
        <v>9.67</v>
      </c>
      <c r="AI9" s="178">
        <f>AA9*15%</f>
        <v>187.06</v>
      </c>
      <c r="AJ9" s="178">
        <f t="shared" si="18"/>
        <v>12.47</v>
      </c>
      <c r="AK9" s="178">
        <f t="shared" si="19"/>
        <v>37.409999999999997</v>
      </c>
      <c r="AL9" s="178">
        <f t="shared" si="20"/>
        <v>124.71</v>
      </c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7"/>
      <c r="BD9" s="178">
        <f t="shared" si="21"/>
        <v>471.28</v>
      </c>
      <c r="BE9" s="178">
        <f t="shared" si="22"/>
        <v>0</v>
      </c>
      <c r="BF9" s="176" t="s">
        <v>226</v>
      </c>
      <c r="BH9" s="180"/>
    </row>
    <row r="10" spans="1:61" s="176" customFormat="1" ht="25.15" customHeight="1">
      <c r="B10" s="177">
        <v>326.33999999999997</v>
      </c>
      <c r="C10" s="178">
        <f t="shared" si="0"/>
        <v>48.95</v>
      </c>
      <c r="D10" s="178">
        <f t="shared" si="1"/>
        <v>3.26</v>
      </c>
      <c r="E10" s="178">
        <f t="shared" si="2"/>
        <v>6.53</v>
      </c>
      <c r="F10" s="178">
        <f t="shared" si="3"/>
        <v>9.7899999999999991</v>
      </c>
      <c r="G10" s="178">
        <f t="shared" si="4"/>
        <v>9.7899999999999991</v>
      </c>
      <c r="H10" s="178">
        <f t="shared" si="5"/>
        <v>32.630000000000003</v>
      </c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8">
        <f t="shared" si="6"/>
        <v>175.7</v>
      </c>
      <c r="X10" s="178">
        <f t="shared" si="7"/>
        <v>11.71</v>
      </c>
      <c r="Y10" s="178">
        <f t="shared" si="8"/>
        <v>117.13</v>
      </c>
      <c r="Z10" s="178">
        <f t="shared" si="9"/>
        <v>35.14</v>
      </c>
      <c r="AA10" s="178">
        <v>1171.31</v>
      </c>
      <c r="AB10" s="178">
        <f t="shared" si="10"/>
        <v>450.63</v>
      </c>
      <c r="AC10" s="178">
        <f t="shared" si="11"/>
        <v>48.95</v>
      </c>
      <c r="AD10" s="178">
        <f t="shared" si="12"/>
        <v>3.26</v>
      </c>
      <c r="AE10" s="178">
        <f t="shared" si="13"/>
        <v>6.53</v>
      </c>
      <c r="AF10" s="178">
        <f t="shared" si="14"/>
        <v>9.7899999999999991</v>
      </c>
      <c r="AG10" s="178">
        <f t="shared" si="15"/>
        <v>32.630000000000003</v>
      </c>
      <c r="AH10" s="178">
        <f t="shared" si="16"/>
        <v>9.7899999999999991</v>
      </c>
      <c r="AI10" s="178">
        <f>AA10*15%</f>
        <v>175.7</v>
      </c>
      <c r="AJ10" s="178">
        <f t="shared" si="18"/>
        <v>11.71</v>
      </c>
      <c r="AK10" s="178">
        <f t="shared" si="19"/>
        <v>35.14</v>
      </c>
      <c r="AL10" s="178">
        <f t="shared" si="20"/>
        <v>117.13</v>
      </c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7"/>
      <c r="AX10" s="177"/>
      <c r="AY10" s="177"/>
      <c r="AZ10" s="177"/>
      <c r="BA10" s="177"/>
      <c r="BB10" s="177"/>
      <c r="BC10" s="177"/>
      <c r="BD10" s="178">
        <f t="shared" ref="BD10:BD12" si="23">SUM(AC10:BC10)</f>
        <v>450.63</v>
      </c>
      <c r="BE10" s="178">
        <f t="shared" si="22"/>
        <v>0</v>
      </c>
      <c r="BF10" s="176" t="s">
        <v>277</v>
      </c>
      <c r="BH10" s="179" t="s">
        <v>419</v>
      </c>
    </row>
    <row r="11" spans="1:61" s="176" customFormat="1" ht="25.15" customHeight="1">
      <c r="B11" s="177">
        <v>318.57</v>
      </c>
      <c r="C11" s="178">
        <f t="shared" si="0"/>
        <v>47.79</v>
      </c>
      <c r="D11" s="178">
        <f t="shared" si="1"/>
        <v>3.19</v>
      </c>
      <c r="E11" s="178">
        <f t="shared" si="2"/>
        <v>6.37</v>
      </c>
      <c r="F11" s="178">
        <f t="shared" si="3"/>
        <v>9.56</v>
      </c>
      <c r="G11" s="178">
        <f t="shared" si="4"/>
        <v>9.56</v>
      </c>
      <c r="H11" s="178">
        <f t="shared" si="5"/>
        <v>31.86</v>
      </c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8">
        <f t="shared" si="6"/>
        <v>142.38</v>
      </c>
      <c r="X11" s="178">
        <f t="shared" si="7"/>
        <v>9.49</v>
      </c>
      <c r="Y11" s="178">
        <f t="shared" si="8"/>
        <v>94.92</v>
      </c>
      <c r="Z11" s="178">
        <f t="shared" si="9"/>
        <v>28.48</v>
      </c>
      <c r="AA11" s="178">
        <v>949.23</v>
      </c>
      <c r="AB11" s="178">
        <f t="shared" si="10"/>
        <v>383.6</v>
      </c>
      <c r="AC11" s="178">
        <f t="shared" si="11"/>
        <v>47.79</v>
      </c>
      <c r="AD11" s="178">
        <f t="shared" si="12"/>
        <v>3.19</v>
      </c>
      <c r="AE11" s="178">
        <f t="shared" si="13"/>
        <v>6.37</v>
      </c>
      <c r="AF11" s="178">
        <f t="shared" si="14"/>
        <v>9.56</v>
      </c>
      <c r="AG11" s="178">
        <f t="shared" si="15"/>
        <v>31.86</v>
      </c>
      <c r="AH11" s="178">
        <f t="shared" si="16"/>
        <v>9.56</v>
      </c>
      <c r="AI11" s="178">
        <f>AA11*15%</f>
        <v>142.38</v>
      </c>
      <c r="AJ11" s="178">
        <f t="shared" si="18"/>
        <v>9.49</v>
      </c>
      <c r="AK11" s="178">
        <f t="shared" si="19"/>
        <v>28.48</v>
      </c>
      <c r="AL11" s="178">
        <f t="shared" si="20"/>
        <v>94.92</v>
      </c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8">
        <f t="shared" si="23"/>
        <v>383.6</v>
      </c>
      <c r="BE11" s="178">
        <f t="shared" si="22"/>
        <v>0</v>
      </c>
      <c r="BF11" s="176" t="s">
        <v>278</v>
      </c>
      <c r="BH11" s="180"/>
    </row>
    <row r="12" spans="1:61" s="176" customFormat="1" ht="25.15" customHeight="1">
      <c r="B12" s="177">
        <v>318.57</v>
      </c>
      <c r="C12" s="178">
        <f t="shared" si="0"/>
        <v>47.79</v>
      </c>
      <c r="D12" s="178">
        <f t="shared" si="1"/>
        <v>3.19</v>
      </c>
      <c r="E12" s="178">
        <f t="shared" si="2"/>
        <v>6.37</v>
      </c>
      <c r="F12" s="178">
        <f t="shared" si="3"/>
        <v>9.56</v>
      </c>
      <c r="G12" s="178">
        <f t="shared" si="4"/>
        <v>9.56</v>
      </c>
      <c r="H12" s="178">
        <f t="shared" si="5"/>
        <v>31.86</v>
      </c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8">
        <f t="shared" si="6"/>
        <v>142.38</v>
      </c>
      <c r="X12" s="178">
        <f t="shared" si="7"/>
        <v>9.49</v>
      </c>
      <c r="Y12" s="178">
        <f t="shared" si="8"/>
        <v>94.92</v>
      </c>
      <c r="Z12" s="178">
        <f t="shared" si="9"/>
        <v>28.48</v>
      </c>
      <c r="AA12" s="178">
        <v>949.23</v>
      </c>
      <c r="AB12" s="178">
        <f t="shared" si="10"/>
        <v>383.6</v>
      </c>
      <c r="AC12" s="178">
        <f t="shared" si="11"/>
        <v>47.79</v>
      </c>
      <c r="AD12" s="178">
        <f t="shared" si="12"/>
        <v>3.19</v>
      </c>
      <c r="AE12" s="178">
        <f t="shared" si="13"/>
        <v>6.37</v>
      </c>
      <c r="AF12" s="178">
        <f t="shared" si="14"/>
        <v>9.56</v>
      </c>
      <c r="AG12" s="178">
        <f t="shared" si="15"/>
        <v>31.86</v>
      </c>
      <c r="AH12" s="178">
        <f t="shared" si="16"/>
        <v>9.56</v>
      </c>
      <c r="AI12" s="178">
        <f>AA12*15%</f>
        <v>142.38</v>
      </c>
      <c r="AJ12" s="178">
        <f t="shared" si="18"/>
        <v>9.49</v>
      </c>
      <c r="AK12" s="178">
        <f t="shared" si="19"/>
        <v>28.48</v>
      </c>
      <c r="AL12" s="178">
        <f t="shared" si="20"/>
        <v>94.92</v>
      </c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8">
        <f t="shared" si="23"/>
        <v>383.6</v>
      </c>
      <c r="BE12" s="178">
        <f t="shared" si="22"/>
        <v>0</v>
      </c>
      <c r="BF12" s="176" t="s">
        <v>447</v>
      </c>
      <c r="BH12" s="180"/>
    </row>
    <row r="13" spans="1:61" s="182" customFormat="1" ht="25.15" customHeight="1">
      <c r="B13" s="183">
        <f>SUM(B4:B12)</f>
        <v>3186.71</v>
      </c>
      <c r="C13" s="183">
        <f t="shared" ref="C13:BE13" si="24">SUM(C4:C12)</f>
        <v>478.02</v>
      </c>
      <c r="D13" s="183">
        <f t="shared" si="24"/>
        <v>31.87</v>
      </c>
      <c r="E13" s="183">
        <f t="shared" si="24"/>
        <v>63.73</v>
      </c>
      <c r="F13" s="183">
        <f t="shared" si="24"/>
        <v>95.61</v>
      </c>
      <c r="G13" s="183">
        <f t="shared" si="24"/>
        <v>95.61</v>
      </c>
      <c r="H13" s="183">
        <f t="shared" si="24"/>
        <v>318.69</v>
      </c>
      <c r="I13" s="183">
        <f t="shared" si="24"/>
        <v>0</v>
      </c>
      <c r="J13" s="183">
        <f t="shared" si="24"/>
        <v>0</v>
      </c>
      <c r="K13" s="183">
        <f t="shared" si="24"/>
        <v>0</v>
      </c>
      <c r="L13" s="183">
        <f t="shared" si="24"/>
        <v>0</v>
      </c>
      <c r="M13" s="183">
        <f t="shared" si="24"/>
        <v>0</v>
      </c>
      <c r="N13" s="183">
        <f t="shared" si="24"/>
        <v>0</v>
      </c>
      <c r="O13" s="183">
        <f t="shared" si="24"/>
        <v>0</v>
      </c>
      <c r="P13" s="183">
        <f t="shared" si="24"/>
        <v>0</v>
      </c>
      <c r="Q13" s="183">
        <f t="shared" si="24"/>
        <v>0</v>
      </c>
      <c r="R13" s="183">
        <f t="shared" si="24"/>
        <v>0</v>
      </c>
      <c r="S13" s="183">
        <f t="shared" si="24"/>
        <v>0</v>
      </c>
      <c r="T13" s="183">
        <f t="shared" si="24"/>
        <v>0</v>
      </c>
      <c r="U13" s="183">
        <f t="shared" si="24"/>
        <v>0</v>
      </c>
      <c r="V13" s="183">
        <f t="shared" si="24"/>
        <v>0</v>
      </c>
      <c r="W13" s="183">
        <f t="shared" si="24"/>
        <v>1953.94</v>
      </c>
      <c r="X13" s="183">
        <f t="shared" si="24"/>
        <v>130.25</v>
      </c>
      <c r="Y13" s="183">
        <f t="shared" si="24"/>
        <v>1302.6300000000001</v>
      </c>
      <c r="Z13" s="183">
        <f t="shared" si="24"/>
        <v>390.79</v>
      </c>
      <c r="AA13" s="183">
        <f t="shared" si="24"/>
        <v>13026.31</v>
      </c>
      <c r="AB13" s="183">
        <f t="shared" si="24"/>
        <v>4861.1400000000003</v>
      </c>
      <c r="AC13" s="183">
        <f t="shared" si="24"/>
        <v>478.02</v>
      </c>
      <c r="AD13" s="183">
        <f t="shared" si="24"/>
        <v>31.87</v>
      </c>
      <c r="AE13" s="183">
        <f t="shared" si="24"/>
        <v>63.73</v>
      </c>
      <c r="AF13" s="183">
        <f t="shared" si="24"/>
        <v>95.61</v>
      </c>
      <c r="AG13" s="183">
        <f t="shared" si="24"/>
        <v>318.69</v>
      </c>
      <c r="AH13" s="183">
        <f t="shared" si="24"/>
        <v>95.61</v>
      </c>
      <c r="AI13" s="183">
        <f t="shared" si="24"/>
        <v>1953.94</v>
      </c>
      <c r="AJ13" s="183">
        <f t="shared" si="24"/>
        <v>130.25</v>
      </c>
      <c r="AK13" s="183">
        <f t="shared" si="24"/>
        <v>390.79</v>
      </c>
      <c r="AL13" s="183">
        <f t="shared" si="24"/>
        <v>1302.6300000000001</v>
      </c>
      <c r="AM13" s="183">
        <f t="shared" si="24"/>
        <v>0</v>
      </c>
      <c r="AN13" s="183">
        <f t="shared" si="24"/>
        <v>0</v>
      </c>
      <c r="AO13" s="183">
        <f t="shared" si="24"/>
        <v>0</v>
      </c>
      <c r="AP13" s="183">
        <f t="shared" si="24"/>
        <v>0</v>
      </c>
      <c r="AQ13" s="183">
        <f t="shared" si="24"/>
        <v>0</v>
      </c>
      <c r="AR13" s="183">
        <f t="shared" si="24"/>
        <v>0</v>
      </c>
      <c r="AS13" s="183">
        <f t="shared" si="24"/>
        <v>0</v>
      </c>
      <c r="AT13" s="183">
        <f t="shared" si="24"/>
        <v>0</v>
      </c>
      <c r="AU13" s="183">
        <f t="shared" si="24"/>
        <v>0</v>
      </c>
      <c r="AV13" s="183">
        <f t="shared" si="24"/>
        <v>0</v>
      </c>
      <c r="AW13" s="183">
        <f t="shared" si="24"/>
        <v>0</v>
      </c>
      <c r="AX13" s="183">
        <f t="shared" si="24"/>
        <v>0</v>
      </c>
      <c r="AY13" s="183">
        <f t="shared" si="24"/>
        <v>0</v>
      </c>
      <c r="AZ13" s="183">
        <f t="shared" si="24"/>
        <v>0</v>
      </c>
      <c r="BA13" s="183">
        <f t="shared" si="24"/>
        <v>0</v>
      </c>
      <c r="BB13" s="183">
        <f t="shared" si="24"/>
        <v>0</v>
      </c>
      <c r="BC13" s="183">
        <f t="shared" si="24"/>
        <v>0</v>
      </c>
      <c r="BD13" s="183">
        <f t="shared" si="24"/>
        <v>4861.1400000000003</v>
      </c>
      <c r="BE13" s="183">
        <f t="shared" si="24"/>
        <v>0</v>
      </c>
    </row>
  </sheetData>
  <mergeCells count="18">
    <mergeCell ref="BF1:BF3"/>
    <mergeCell ref="BG1:BG3"/>
    <mergeCell ref="BH1:BH3"/>
    <mergeCell ref="BI1:BI3"/>
    <mergeCell ref="BD1:BD3"/>
    <mergeCell ref="BE1:BE3"/>
    <mergeCell ref="AM2:AP2"/>
    <mergeCell ref="B1:V1"/>
    <mergeCell ref="W1:AA1"/>
    <mergeCell ref="AB1:AB3"/>
    <mergeCell ref="AC1:BC1"/>
    <mergeCell ref="B2:F2"/>
    <mergeCell ref="L2:V2"/>
    <mergeCell ref="X2:Z2"/>
    <mergeCell ref="AC2:AH2"/>
    <mergeCell ref="AI2:AL2"/>
    <mergeCell ref="AU2:BA2"/>
    <mergeCell ref="AA2:AA3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BQ10"/>
  <sheetViews>
    <sheetView rightToLeft="1" topLeftCell="BC1" workbookViewId="0">
      <selection activeCell="AW4" sqref="AW4"/>
    </sheetView>
  </sheetViews>
  <sheetFormatPr defaultRowHeight="15"/>
  <cols>
    <col min="1" max="1" width="0.42578125" customWidth="1"/>
    <col min="2" max="2" width="8" customWidth="1"/>
    <col min="3" max="8" width="9.140625" customWidth="1"/>
    <col min="9" max="9" width="11.140625" customWidth="1"/>
    <col min="10" max="12" width="9.5703125" customWidth="1"/>
    <col min="13" max="16" width="9.140625" customWidth="1"/>
    <col min="17" max="20" width="6.5703125" customWidth="1"/>
    <col min="21" max="21" width="7.5703125" customWidth="1"/>
    <col min="22" max="25" width="6.5703125" customWidth="1"/>
    <col min="26" max="28" width="9.140625" style="75" customWidth="1"/>
    <col min="29" max="30" width="9.5703125" customWidth="1"/>
    <col min="31" max="42" width="9.140625" customWidth="1"/>
    <col min="43" max="47" width="6.5703125" customWidth="1"/>
    <col min="48" max="49" width="7.5703125" customWidth="1"/>
    <col min="50" max="58" width="6.5703125" customWidth="1"/>
    <col min="59" max="59" width="6.5703125" style="110" customWidth="1"/>
    <col min="60" max="60" width="6.5703125" style="1" customWidth="1"/>
    <col min="61" max="61" width="6.5703125" customWidth="1"/>
    <col min="62" max="62" width="9.140625" customWidth="1"/>
    <col min="63" max="63" width="9.5703125" customWidth="1"/>
    <col min="64" max="64" width="18" customWidth="1"/>
    <col min="65" max="65" width="45.7109375" customWidth="1"/>
    <col min="66" max="69" width="7.7109375" customWidth="1"/>
  </cols>
  <sheetData>
    <row r="1" spans="1:69" s="4" customFormat="1" ht="18" customHeight="1">
      <c r="A1" s="71" t="s">
        <v>112</v>
      </c>
      <c r="B1" s="71"/>
      <c r="C1" s="354" t="s">
        <v>114</v>
      </c>
      <c r="D1" s="354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404"/>
      <c r="AA1" s="405"/>
      <c r="AB1" s="405"/>
      <c r="AC1" s="406"/>
      <c r="AD1" s="353" t="s">
        <v>113</v>
      </c>
      <c r="AE1" s="357" t="s">
        <v>111</v>
      </c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  <c r="BH1" s="357"/>
      <c r="BI1" s="357"/>
      <c r="BJ1" s="353" t="s">
        <v>117</v>
      </c>
      <c r="BK1" s="357" t="s">
        <v>48</v>
      </c>
      <c r="BL1" s="357" t="s">
        <v>118</v>
      </c>
      <c r="BM1" s="398" t="s">
        <v>288</v>
      </c>
      <c r="BN1" s="353" t="s">
        <v>119</v>
      </c>
      <c r="BO1" s="353" t="s">
        <v>120</v>
      </c>
      <c r="BP1" s="353" t="s">
        <v>121</v>
      </c>
      <c r="BQ1" s="401" t="s">
        <v>420</v>
      </c>
    </row>
    <row r="2" spans="1:69" s="4" customFormat="1" ht="37.5" customHeight="1">
      <c r="A2" s="8"/>
      <c r="B2" s="8"/>
      <c r="C2" s="354" t="s">
        <v>0</v>
      </c>
      <c r="D2" s="354"/>
      <c r="E2" s="354"/>
      <c r="F2" s="354"/>
      <c r="G2" s="354"/>
      <c r="H2" s="354"/>
      <c r="I2" s="413" t="s">
        <v>6</v>
      </c>
      <c r="J2" s="414"/>
      <c r="K2" s="414"/>
      <c r="L2" s="414"/>
      <c r="M2" s="414"/>
      <c r="N2" s="415"/>
      <c r="O2" s="407" t="s">
        <v>110</v>
      </c>
      <c r="P2" s="408"/>
      <c r="Q2" s="408"/>
      <c r="R2" s="408"/>
      <c r="S2" s="408"/>
      <c r="T2" s="408"/>
      <c r="U2" s="408"/>
      <c r="V2" s="408"/>
      <c r="W2" s="408"/>
      <c r="X2" s="408"/>
      <c r="Y2" s="409"/>
      <c r="Z2" s="413" t="s">
        <v>18</v>
      </c>
      <c r="AA2" s="414"/>
      <c r="AB2" s="415"/>
      <c r="AC2" s="241" t="s">
        <v>22</v>
      </c>
      <c r="AD2" s="353"/>
      <c r="AE2" s="354" t="s">
        <v>23</v>
      </c>
      <c r="AF2" s="354"/>
      <c r="AG2" s="354"/>
      <c r="AH2" s="354"/>
      <c r="AI2" s="354"/>
      <c r="AJ2" s="354"/>
      <c r="AK2" s="354"/>
      <c r="AL2" s="354" t="s">
        <v>30</v>
      </c>
      <c r="AM2" s="354"/>
      <c r="AN2" s="354"/>
      <c r="AO2" s="354"/>
      <c r="AP2" s="354"/>
      <c r="AQ2" s="407" t="s">
        <v>34</v>
      </c>
      <c r="AR2" s="408"/>
      <c r="AS2" s="408"/>
      <c r="AT2" s="408"/>
      <c r="AU2" s="408"/>
      <c r="AV2" s="408"/>
      <c r="AW2" s="409"/>
      <c r="AX2" s="243"/>
      <c r="AY2" s="197"/>
      <c r="AZ2" s="197"/>
      <c r="BA2" s="410" t="s">
        <v>39</v>
      </c>
      <c r="BB2" s="411"/>
      <c r="BC2" s="411"/>
      <c r="BD2" s="411"/>
      <c r="BE2" s="411"/>
      <c r="BF2" s="411"/>
      <c r="BG2" s="412"/>
      <c r="BH2" s="243"/>
      <c r="BI2" s="111"/>
      <c r="BJ2" s="353"/>
      <c r="BK2" s="357"/>
      <c r="BL2" s="357"/>
      <c r="BM2" s="399"/>
      <c r="BN2" s="353"/>
      <c r="BO2" s="353"/>
      <c r="BP2" s="353"/>
      <c r="BQ2" s="402"/>
    </row>
    <row r="3" spans="1:69" s="4" customFormat="1" ht="51.75" customHeight="1">
      <c r="A3" s="243"/>
      <c r="B3" s="109">
        <v>0.09</v>
      </c>
      <c r="C3" s="253" t="s">
        <v>1</v>
      </c>
      <c r="D3" s="252" t="s">
        <v>448</v>
      </c>
      <c r="E3" s="240" t="s">
        <v>2</v>
      </c>
      <c r="F3" s="240" t="s">
        <v>3</v>
      </c>
      <c r="G3" s="240" t="s">
        <v>4</v>
      </c>
      <c r="H3" s="240" t="s">
        <v>5</v>
      </c>
      <c r="I3" s="240" t="s">
        <v>7</v>
      </c>
      <c r="J3" s="252">
        <v>7.0000000000000007E-2</v>
      </c>
      <c r="K3" s="254" t="s">
        <v>449</v>
      </c>
      <c r="L3" s="254" t="s">
        <v>450</v>
      </c>
      <c r="M3" s="240" t="s">
        <v>109</v>
      </c>
      <c r="N3" s="240" t="s">
        <v>108</v>
      </c>
      <c r="O3" s="244" t="s">
        <v>8</v>
      </c>
      <c r="P3" s="244" t="s">
        <v>9</v>
      </c>
      <c r="Q3" s="244" t="s">
        <v>10</v>
      </c>
      <c r="R3" s="240" t="s">
        <v>11</v>
      </c>
      <c r="S3" s="240" t="s">
        <v>12</v>
      </c>
      <c r="T3" s="240" t="s">
        <v>13</v>
      </c>
      <c r="U3" s="240" t="s">
        <v>180</v>
      </c>
      <c r="V3" s="244" t="s">
        <v>14</v>
      </c>
      <c r="W3" s="240" t="s">
        <v>15</v>
      </c>
      <c r="X3" s="240" t="s">
        <v>16</v>
      </c>
      <c r="Y3" s="240" t="s">
        <v>17</v>
      </c>
      <c r="Z3" s="247" t="s">
        <v>19</v>
      </c>
      <c r="AA3" s="240" t="s">
        <v>20</v>
      </c>
      <c r="AB3" s="240" t="s">
        <v>21</v>
      </c>
      <c r="AC3" s="241"/>
      <c r="AD3" s="353"/>
      <c r="AE3" s="240" t="s">
        <v>24</v>
      </c>
      <c r="AF3" s="240" t="s">
        <v>25</v>
      </c>
      <c r="AG3" s="240" t="s">
        <v>26</v>
      </c>
      <c r="AH3" s="240" t="s">
        <v>21</v>
      </c>
      <c r="AI3" s="240" t="s">
        <v>27</v>
      </c>
      <c r="AJ3" s="240" t="s">
        <v>28</v>
      </c>
      <c r="AK3" s="240" t="s">
        <v>29</v>
      </c>
      <c r="AL3" s="240" t="s">
        <v>104</v>
      </c>
      <c r="AM3" s="240" t="s">
        <v>105</v>
      </c>
      <c r="AN3" s="240" t="s">
        <v>106</v>
      </c>
      <c r="AO3" s="240" t="s">
        <v>107</v>
      </c>
      <c r="AP3" s="240" t="s">
        <v>3</v>
      </c>
      <c r="AQ3" s="240" t="s">
        <v>31</v>
      </c>
      <c r="AR3" s="240" t="s">
        <v>116</v>
      </c>
      <c r="AS3" s="240" t="s">
        <v>32</v>
      </c>
      <c r="AT3" s="244" t="s">
        <v>33</v>
      </c>
      <c r="AU3" s="240" t="s">
        <v>36</v>
      </c>
      <c r="AV3" s="240" t="s">
        <v>115</v>
      </c>
      <c r="AW3" s="240" t="s">
        <v>37</v>
      </c>
      <c r="AX3" s="240" t="s">
        <v>149</v>
      </c>
      <c r="AY3" s="240" t="s">
        <v>231</v>
      </c>
      <c r="AZ3" s="240" t="s">
        <v>232</v>
      </c>
      <c r="BA3" s="240" t="s">
        <v>40</v>
      </c>
      <c r="BB3" s="240" t="s">
        <v>150</v>
      </c>
      <c r="BC3" s="240" t="s">
        <v>45</v>
      </c>
      <c r="BD3" s="240" t="s">
        <v>41</v>
      </c>
      <c r="BE3" s="240" t="s">
        <v>42</v>
      </c>
      <c r="BF3" s="240" t="s">
        <v>43</v>
      </c>
      <c r="BG3" s="247" t="s">
        <v>333</v>
      </c>
      <c r="BH3" s="240" t="s">
        <v>46</v>
      </c>
      <c r="BI3" s="248" t="s">
        <v>47</v>
      </c>
      <c r="BJ3" s="353"/>
      <c r="BK3" s="357"/>
      <c r="BL3" s="357"/>
      <c r="BM3" s="400"/>
      <c r="BN3" s="353"/>
      <c r="BO3" s="353"/>
      <c r="BP3" s="353"/>
      <c r="BQ3" s="403"/>
    </row>
    <row r="4" spans="1:69" s="184" customFormat="1" ht="25.15" customHeight="1">
      <c r="B4" s="184">
        <f>C4*9%</f>
        <v>48.74</v>
      </c>
      <c r="C4" s="184">
        <v>541.5</v>
      </c>
      <c r="D4" s="184">
        <f>C4+B4</f>
        <v>590.24</v>
      </c>
      <c r="E4" s="184">
        <f>D4*15%</f>
        <v>88.54</v>
      </c>
      <c r="F4" s="184">
        <f>D4*1%</f>
        <v>5.9</v>
      </c>
      <c r="G4" s="184">
        <f>C4*2%</f>
        <v>10.83</v>
      </c>
      <c r="H4" s="184">
        <f>C4*3%</f>
        <v>16.25</v>
      </c>
      <c r="I4" s="184">
        <v>1804.53</v>
      </c>
      <c r="J4" s="184">
        <f>I4*7%</f>
        <v>126.32</v>
      </c>
      <c r="K4" s="184">
        <v>190</v>
      </c>
      <c r="L4" s="184">
        <f>I4+J4+K4</f>
        <v>2120.85</v>
      </c>
      <c r="M4" s="184">
        <v>68.33</v>
      </c>
      <c r="N4" s="184">
        <f>SUM(O4:V4)</f>
        <v>433.15</v>
      </c>
      <c r="O4" s="184">
        <v>264.33</v>
      </c>
      <c r="P4" s="184">
        <v>153.82</v>
      </c>
      <c r="Q4" s="184">
        <v>15</v>
      </c>
      <c r="Z4" s="185">
        <f>IF(AC4&gt;3360,3360*15%,AC4*15%)</f>
        <v>304.81</v>
      </c>
      <c r="AA4" s="185">
        <f>IF(AC4&gt;3360,3360*1%,AC4*1%)</f>
        <v>20.32</v>
      </c>
      <c r="AB4" s="185">
        <f>IF(AC4&gt;3360,3360*3%,AC4*3%)</f>
        <v>60.96</v>
      </c>
      <c r="AC4" s="184">
        <f>L4+M4+N4-D4</f>
        <v>2032.09</v>
      </c>
      <c r="AD4" s="184">
        <f>SUM(E4+F4+G4+H4+L4+M4+N4+Z4+AA4+AB4)</f>
        <v>3129.94</v>
      </c>
      <c r="AE4" s="184">
        <f>D4*15%</f>
        <v>88.54</v>
      </c>
      <c r="AF4" s="184">
        <f>D4*1%</f>
        <v>5.9</v>
      </c>
      <c r="AG4" s="184">
        <f>D4*2%</f>
        <v>11.8</v>
      </c>
      <c r="AH4" s="184">
        <f>D4*3%</f>
        <v>17.71</v>
      </c>
      <c r="AI4" s="184">
        <f>D4*10%</f>
        <v>59.02</v>
      </c>
      <c r="AJ4" s="184">
        <f>D4*3%</f>
        <v>17.71</v>
      </c>
      <c r="AK4" s="184">
        <f>D4*1%</f>
        <v>5.9</v>
      </c>
      <c r="AL4" s="184">
        <f>IF(AC4&gt;3360,3360*15%,AC4*15%)</f>
        <v>304.81</v>
      </c>
      <c r="AM4" s="184">
        <f>IF(AC4&gt;3360,3360*1%,AC4*1%)</f>
        <v>20.32</v>
      </c>
      <c r="AN4" s="184">
        <f>IF(AC4&gt;3360,3360*3%,AC4*3%)</f>
        <v>60.96</v>
      </c>
      <c r="AO4" s="184">
        <f>IF(AC4&gt;3360,3360*10%,AC4*10%)</f>
        <v>203.21</v>
      </c>
      <c r="AP4" s="184">
        <f>IF(AC4&gt;3360,3360*1%,AC4*1%)</f>
        <v>20.32</v>
      </c>
      <c r="AV4" s="184">
        <f>'[1]ضريبة الكادر العام'!$M$3</f>
        <v>0</v>
      </c>
      <c r="AW4" s="184">
        <f>'[1]ضريبة الكادر العام'!$J$3</f>
        <v>-0.38</v>
      </c>
      <c r="BC4" s="184">
        <v>25.09</v>
      </c>
      <c r="BE4" s="184">
        <v>47.34</v>
      </c>
      <c r="BG4" s="186"/>
      <c r="BI4" s="187"/>
      <c r="BJ4" s="184">
        <f>SUM(AE4:BI4)</f>
        <v>888.25</v>
      </c>
      <c r="BK4" s="184">
        <f>AVERAGE(AD4-BJ4)</f>
        <v>2241.69</v>
      </c>
      <c r="BL4" s="184" t="s">
        <v>174</v>
      </c>
      <c r="BM4" s="188" t="s">
        <v>289</v>
      </c>
      <c r="BO4" s="189" t="s">
        <v>354</v>
      </c>
      <c r="BQ4" s="190" t="s">
        <v>421</v>
      </c>
    </row>
    <row r="5" spans="1:69" s="184" customFormat="1" ht="25.15" customHeight="1">
      <c r="B5" s="184">
        <f t="shared" ref="B5:B10" si="0">C5*9%</f>
        <v>51.02</v>
      </c>
      <c r="C5" s="184">
        <v>566.89</v>
      </c>
      <c r="D5" s="184">
        <f t="shared" ref="D5:D10" si="1">C5+B5</f>
        <v>617.91</v>
      </c>
      <c r="E5" s="184">
        <f t="shared" ref="E5:E9" si="2">D5*15%</f>
        <v>92.69</v>
      </c>
      <c r="F5" s="184">
        <f t="shared" ref="F5:F9" si="3">D5*1%</f>
        <v>6.18</v>
      </c>
      <c r="G5" s="184">
        <f t="shared" ref="G5:G9" si="4">C5*2%</f>
        <v>11.34</v>
      </c>
      <c r="H5" s="184">
        <f t="shared" ref="H5:H9" si="5">C5*3%</f>
        <v>17.010000000000002</v>
      </c>
      <c r="I5" s="184">
        <v>1775.96</v>
      </c>
      <c r="J5" s="184">
        <f t="shared" ref="J5:J9" si="6">I5*7%</f>
        <v>124.32</v>
      </c>
      <c r="K5" s="184">
        <v>190</v>
      </c>
      <c r="L5" s="184">
        <f t="shared" ref="L5:L9" si="7">I5+J5+K5</f>
        <v>2090.2800000000002</v>
      </c>
      <c r="M5" s="184">
        <v>72.36</v>
      </c>
      <c r="N5" s="184">
        <f t="shared" ref="N5:N9" si="8">SUM(O5:V5)</f>
        <v>452.76</v>
      </c>
      <c r="O5" s="184">
        <v>273.18</v>
      </c>
      <c r="P5" s="184">
        <v>164.58</v>
      </c>
      <c r="Q5" s="184">
        <v>15</v>
      </c>
      <c r="Z5" s="185">
        <f t="shared" ref="Z5:Z9" si="9">IF(AC5&gt;3360,3360*15%,AC5*15%)</f>
        <v>260.13</v>
      </c>
      <c r="AA5" s="185">
        <f t="shared" ref="AA5:AA9" si="10">IF(AC5&gt;3360,3360*1%,AC5*1%)</f>
        <v>17.34</v>
      </c>
      <c r="AB5" s="185">
        <f t="shared" ref="AB5:AB9" si="11">IF(AC5&gt;3360,3360*3%,AC5*3%)</f>
        <v>52.03</v>
      </c>
      <c r="AC5" s="184">
        <f t="shared" ref="AC5:AC9" si="12">I5+M5+N5-C5</f>
        <v>1734.19</v>
      </c>
      <c r="AD5" s="184">
        <f t="shared" ref="AD5:AD9" si="13">SUM(E5+F5+G5+H5+L5+M5+N5+Z5+AA5+AB5)</f>
        <v>3072.12</v>
      </c>
      <c r="AE5" s="184">
        <f t="shared" ref="AE5:AE9" si="14">D5*15%</f>
        <v>92.69</v>
      </c>
      <c r="AF5" s="184">
        <f t="shared" ref="AF5:AF9" si="15">D5*1%</f>
        <v>6.18</v>
      </c>
      <c r="AG5" s="184">
        <f t="shared" ref="AG5:AG9" si="16">D5*2%</f>
        <v>12.36</v>
      </c>
      <c r="AH5" s="184">
        <f t="shared" ref="AH5:AH9" si="17">D5*3%</f>
        <v>18.54</v>
      </c>
      <c r="AI5" s="184">
        <f t="shared" ref="AI5:AI9" si="18">D5*10%</f>
        <v>61.79</v>
      </c>
      <c r="AJ5" s="184">
        <f t="shared" ref="AJ5:AJ9" si="19">D5*3%</f>
        <v>18.54</v>
      </c>
      <c r="AK5" s="184">
        <f t="shared" ref="AK5:AK9" si="20">D5*1%</f>
        <v>6.18</v>
      </c>
      <c r="AL5" s="184">
        <f t="shared" ref="AL5:AL9" si="21">IF(AC5&gt;3360,3360*15%,AC5*15%)</f>
        <v>260.13</v>
      </c>
      <c r="AM5" s="184">
        <f t="shared" ref="AM5:AM9" si="22">IF(AC5&gt;3360,3360*1%,AC5*1%)</f>
        <v>17.34</v>
      </c>
      <c r="AN5" s="184">
        <f t="shared" ref="AN5:AN9" si="23">IF(AC5&gt;3360,3360*3%,AC5*3%)</f>
        <v>52.03</v>
      </c>
      <c r="AO5" s="184">
        <f t="shared" ref="AO5:AO9" si="24">IF(AC5&gt;3360,3360*10%,AC5*10%)</f>
        <v>173.42</v>
      </c>
      <c r="AP5" s="184">
        <f t="shared" ref="AP5:AP9" si="25">IF(AC5&gt;3360,3360*1%,AC5*1%)</f>
        <v>17.34</v>
      </c>
      <c r="AQ5" s="184">
        <v>9</v>
      </c>
      <c r="AV5" s="184">
        <v>9.91</v>
      </c>
      <c r="AW5" s="184">
        <v>13.3</v>
      </c>
      <c r="BG5" s="186"/>
      <c r="BH5" s="184">
        <v>1</v>
      </c>
      <c r="BI5" s="187"/>
      <c r="BJ5" s="184">
        <f t="shared" ref="BJ5:BJ9" si="26">SUM(AE5:BI5)</f>
        <v>769.75</v>
      </c>
      <c r="BK5" s="184">
        <f t="shared" ref="BK5:BK9" si="27">AVERAGE(AD5-BJ5)</f>
        <v>2302.37</v>
      </c>
      <c r="BL5" s="184" t="s">
        <v>175</v>
      </c>
      <c r="BM5" s="188" t="s">
        <v>334</v>
      </c>
      <c r="BO5" s="189" t="s">
        <v>355</v>
      </c>
      <c r="BQ5" s="190" t="s">
        <v>421</v>
      </c>
    </row>
    <row r="6" spans="1:69" s="184" customFormat="1" ht="25.15" customHeight="1">
      <c r="B6" s="184">
        <f t="shared" si="0"/>
        <v>84.62</v>
      </c>
      <c r="C6" s="184">
        <v>940.25</v>
      </c>
      <c r="D6" s="184">
        <f t="shared" si="1"/>
        <v>1024.8699999999999</v>
      </c>
      <c r="E6" s="184">
        <f t="shared" si="2"/>
        <v>153.72999999999999</v>
      </c>
      <c r="F6" s="184">
        <f t="shared" si="3"/>
        <v>10.25</v>
      </c>
      <c r="G6" s="184">
        <f t="shared" si="4"/>
        <v>18.809999999999999</v>
      </c>
      <c r="H6" s="184">
        <f t="shared" si="5"/>
        <v>28.21</v>
      </c>
      <c r="I6" s="184">
        <v>2595.6</v>
      </c>
      <c r="J6" s="184">
        <f t="shared" si="6"/>
        <v>181.69</v>
      </c>
      <c r="K6" s="184">
        <v>180</v>
      </c>
      <c r="L6" s="184">
        <f t="shared" si="7"/>
        <v>2957.29</v>
      </c>
      <c r="M6" s="184">
        <v>124.28</v>
      </c>
      <c r="N6" s="184">
        <f t="shared" si="8"/>
        <v>741.04</v>
      </c>
      <c r="O6" s="184">
        <v>531.11</v>
      </c>
      <c r="P6" s="184">
        <v>194.93</v>
      </c>
      <c r="Q6" s="184">
        <v>15</v>
      </c>
      <c r="Z6" s="185">
        <f t="shared" si="9"/>
        <v>378.1</v>
      </c>
      <c r="AA6" s="185">
        <f t="shared" si="10"/>
        <v>25.21</v>
      </c>
      <c r="AB6" s="185">
        <f t="shared" si="11"/>
        <v>75.62</v>
      </c>
      <c r="AC6" s="184">
        <f t="shared" si="12"/>
        <v>2520.67</v>
      </c>
      <c r="AD6" s="184">
        <f t="shared" si="13"/>
        <v>4512.54</v>
      </c>
      <c r="AE6" s="184">
        <f t="shared" si="14"/>
        <v>153.72999999999999</v>
      </c>
      <c r="AF6" s="184">
        <f t="shared" si="15"/>
        <v>10.25</v>
      </c>
      <c r="AG6" s="184">
        <f t="shared" si="16"/>
        <v>20.5</v>
      </c>
      <c r="AH6" s="184">
        <f t="shared" si="17"/>
        <v>30.75</v>
      </c>
      <c r="AI6" s="184">
        <f t="shared" si="18"/>
        <v>102.49</v>
      </c>
      <c r="AJ6" s="184">
        <f t="shared" si="19"/>
        <v>30.75</v>
      </c>
      <c r="AK6" s="184">
        <f t="shared" si="20"/>
        <v>10.25</v>
      </c>
      <c r="AL6" s="184">
        <f t="shared" si="21"/>
        <v>378.1</v>
      </c>
      <c r="AM6" s="184">
        <f t="shared" si="22"/>
        <v>25.21</v>
      </c>
      <c r="AN6" s="184">
        <f t="shared" si="23"/>
        <v>75.62</v>
      </c>
      <c r="AO6" s="184">
        <f t="shared" si="24"/>
        <v>252.07</v>
      </c>
      <c r="AP6" s="184">
        <f t="shared" si="25"/>
        <v>25.21</v>
      </c>
      <c r="AV6" s="184">
        <v>21.7</v>
      </c>
      <c r="AW6" s="184">
        <v>20.2</v>
      </c>
      <c r="BG6" s="186"/>
      <c r="BI6" s="187"/>
      <c r="BJ6" s="184">
        <f t="shared" si="26"/>
        <v>1156.83</v>
      </c>
      <c r="BK6" s="184">
        <f t="shared" si="27"/>
        <v>3355.71</v>
      </c>
      <c r="BL6" s="184" t="s">
        <v>176</v>
      </c>
      <c r="BM6" s="188" t="s">
        <v>290</v>
      </c>
      <c r="BO6" s="189" t="s">
        <v>356</v>
      </c>
      <c r="BQ6" s="190" t="s">
        <v>427</v>
      </c>
    </row>
    <row r="7" spans="1:69" s="184" customFormat="1" ht="25.15" customHeight="1">
      <c r="B7" s="184">
        <f t="shared" si="0"/>
        <v>29.37</v>
      </c>
      <c r="C7" s="184">
        <v>326.35000000000002</v>
      </c>
      <c r="D7" s="184">
        <f t="shared" si="1"/>
        <v>355.72</v>
      </c>
      <c r="E7" s="184">
        <f t="shared" si="2"/>
        <v>53.36</v>
      </c>
      <c r="F7" s="184">
        <f t="shared" si="3"/>
        <v>3.56</v>
      </c>
      <c r="G7" s="184">
        <f t="shared" si="4"/>
        <v>6.53</v>
      </c>
      <c r="H7" s="184">
        <f t="shared" si="5"/>
        <v>9.7899999999999991</v>
      </c>
      <c r="I7" s="184">
        <v>1226.3</v>
      </c>
      <c r="J7" s="184">
        <f t="shared" si="6"/>
        <v>85.84</v>
      </c>
      <c r="K7" s="184">
        <v>190</v>
      </c>
      <c r="L7" s="184">
        <f t="shared" si="7"/>
        <v>1502.14</v>
      </c>
      <c r="M7" s="184">
        <v>31.38</v>
      </c>
      <c r="N7" s="184">
        <f t="shared" si="8"/>
        <v>420</v>
      </c>
      <c r="O7" s="184">
        <v>172.2</v>
      </c>
      <c r="P7" s="184">
        <v>73.8</v>
      </c>
      <c r="Q7" s="184">
        <v>19.2</v>
      </c>
      <c r="S7" s="184">
        <v>14.4</v>
      </c>
      <c r="U7" s="184">
        <v>126</v>
      </c>
      <c r="V7" s="184">
        <v>14.4</v>
      </c>
      <c r="Z7" s="185">
        <f t="shared" si="9"/>
        <v>202.7</v>
      </c>
      <c r="AA7" s="185">
        <f t="shared" si="10"/>
        <v>13.51</v>
      </c>
      <c r="AB7" s="185">
        <f t="shared" si="11"/>
        <v>40.54</v>
      </c>
      <c r="AC7" s="184">
        <f t="shared" si="12"/>
        <v>1351.33</v>
      </c>
      <c r="AD7" s="184">
        <f t="shared" si="13"/>
        <v>2283.5100000000002</v>
      </c>
      <c r="AE7" s="184">
        <f t="shared" si="14"/>
        <v>53.36</v>
      </c>
      <c r="AF7" s="184">
        <f t="shared" si="15"/>
        <v>3.56</v>
      </c>
      <c r="AG7" s="184">
        <f t="shared" si="16"/>
        <v>7.11</v>
      </c>
      <c r="AH7" s="184">
        <f t="shared" si="17"/>
        <v>10.67</v>
      </c>
      <c r="AI7" s="184">
        <f t="shared" si="18"/>
        <v>35.57</v>
      </c>
      <c r="AJ7" s="184">
        <f t="shared" si="19"/>
        <v>10.67</v>
      </c>
      <c r="AK7" s="184">
        <f t="shared" si="20"/>
        <v>3.56</v>
      </c>
      <c r="AL7" s="184">
        <f t="shared" si="21"/>
        <v>202.7</v>
      </c>
      <c r="AM7" s="184">
        <f t="shared" si="22"/>
        <v>13.51</v>
      </c>
      <c r="AN7" s="184">
        <f t="shared" si="23"/>
        <v>40.54</v>
      </c>
      <c r="AO7" s="184">
        <f t="shared" si="24"/>
        <v>135.13</v>
      </c>
      <c r="AP7" s="184">
        <f t="shared" si="25"/>
        <v>13.51</v>
      </c>
      <c r="AV7" s="184">
        <v>4</v>
      </c>
      <c r="AW7" s="184">
        <v>9.85</v>
      </c>
      <c r="BG7" s="186"/>
      <c r="BI7" s="187"/>
      <c r="BJ7" s="184">
        <f t="shared" si="26"/>
        <v>543.74</v>
      </c>
      <c r="BK7" s="184">
        <f t="shared" si="27"/>
        <v>1739.77</v>
      </c>
      <c r="BL7" s="184" t="s">
        <v>177</v>
      </c>
      <c r="BM7" s="188" t="s">
        <v>291</v>
      </c>
      <c r="BO7" s="189" t="s">
        <v>357</v>
      </c>
      <c r="BQ7" s="190" t="s">
        <v>422</v>
      </c>
    </row>
    <row r="8" spans="1:69" s="184" customFormat="1" ht="25.15" customHeight="1">
      <c r="B8" s="184">
        <f t="shared" si="0"/>
        <v>50.27</v>
      </c>
      <c r="C8" s="184">
        <v>558.5</v>
      </c>
      <c r="D8" s="184">
        <f t="shared" si="1"/>
        <v>608.77</v>
      </c>
      <c r="E8" s="184">
        <f t="shared" si="2"/>
        <v>91.32</v>
      </c>
      <c r="F8" s="184">
        <f t="shared" si="3"/>
        <v>6.09</v>
      </c>
      <c r="G8" s="184">
        <f t="shared" si="4"/>
        <v>11.17</v>
      </c>
      <c r="H8" s="184">
        <f t="shared" si="5"/>
        <v>16.760000000000002</v>
      </c>
      <c r="I8" s="184">
        <v>1755.07</v>
      </c>
      <c r="J8" s="184">
        <f t="shared" si="6"/>
        <v>122.85</v>
      </c>
      <c r="K8" s="184">
        <v>190</v>
      </c>
      <c r="L8" s="184">
        <f t="shared" si="7"/>
        <v>2067.92</v>
      </c>
      <c r="M8" s="184">
        <v>70.66</v>
      </c>
      <c r="N8" s="184">
        <f t="shared" si="8"/>
        <v>446.27</v>
      </c>
      <c r="O8" s="184">
        <v>266.55</v>
      </c>
      <c r="P8" s="184">
        <v>164.72</v>
      </c>
      <c r="Q8" s="184">
        <v>15</v>
      </c>
      <c r="Z8" s="185">
        <f t="shared" si="9"/>
        <v>257.02999999999997</v>
      </c>
      <c r="AA8" s="185">
        <f t="shared" si="10"/>
        <v>17.14</v>
      </c>
      <c r="AB8" s="185">
        <f t="shared" si="11"/>
        <v>51.41</v>
      </c>
      <c r="AC8" s="184">
        <f t="shared" si="12"/>
        <v>1713.5</v>
      </c>
      <c r="AD8" s="184">
        <f t="shared" si="13"/>
        <v>3035.77</v>
      </c>
      <c r="AE8" s="184">
        <f t="shared" si="14"/>
        <v>91.32</v>
      </c>
      <c r="AF8" s="184">
        <f t="shared" si="15"/>
        <v>6.09</v>
      </c>
      <c r="AG8" s="184">
        <f t="shared" si="16"/>
        <v>12.18</v>
      </c>
      <c r="AH8" s="184">
        <f t="shared" si="17"/>
        <v>18.260000000000002</v>
      </c>
      <c r="AI8" s="184">
        <f t="shared" si="18"/>
        <v>60.88</v>
      </c>
      <c r="AJ8" s="184">
        <f t="shared" si="19"/>
        <v>18.260000000000002</v>
      </c>
      <c r="AK8" s="184">
        <f t="shared" si="20"/>
        <v>6.09</v>
      </c>
      <c r="AL8" s="184">
        <f t="shared" si="21"/>
        <v>257.02999999999997</v>
      </c>
      <c r="AM8" s="184">
        <f t="shared" si="22"/>
        <v>17.14</v>
      </c>
      <c r="AN8" s="184">
        <f t="shared" si="23"/>
        <v>51.41</v>
      </c>
      <c r="AO8" s="184">
        <f t="shared" si="24"/>
        <v>171.35</v>
      </c>
      <c r="AP8" s="184">
        <f t="shared" si="25"/>
        <v>17.14</v>
      </c>
      <c r="AV8" s="184">
        <v>9.7100000000000009</v>
      </c>
      <c r="AW8" s="184">
        <v>13.15</v>
      </c>
      <c r="BD8" s="184">
        <v>18</v>
      </c>
      <c r="BG8" s="186"/>
      <c r="BI8" s="187"/>
      <c r="BJ8" s="184">
        <f t="shared" si="26"/>
        <v>768.01</v>
      </c>
      <c r="BK8" s="184">
        <f t="shared" si="27"/>
        <v>2267.7600000000002</v>
      </c>
      <c r="BL8" s="184" t="s">
        <v>178</v>
      </c>
      <c r="BM8" s="188" t="s">
        <v>292</v>
      </c>
      <c r="BO8" s="189" t="s">
        <v>358</v>
      </c>
      <c r="BQ8" s="190" t="s">
        <v>423</v>
      </c>
    </row>
    <row r="9" spans="1:69" s="184" customFormat="1" ht="25.15" customHeight="1">
      <c r="B9" s="184">
        <f t="shared" si="0"/>
        <v>49.05</v>
      </c>
      <c r="C9" s="184">
        <v>545.04999999999995</v>
      </c>
      <c r="D9" s="184">
        <f t="shared" si="1"/>
        <v>594.1</v>
      </c>
      <c r="E9" s="184">
        <f t="shared" si="2"/>
        <v>89.12</v>
      </c>
      <c r="F9" s="184">
        <f t="shared" si="3"/>
        <v>5.94</v>
      </c>
      <c r="G9" s="184">
        <f t="shared" si="4"/>
        <v>10.9</v>
      </c>
      <c r="H9" s="184">
        <f t="shared" si="5"/>
        <v>16.350000000000001</v>
      </c>
      <c r="I9" s="184">
        <v>1724.62</v>
      </c>
      <c r="J9" s="184">
        <f t="shared" si="6"/>
        <v>120.72</v>
      </c>
      <c r="K9" s="184">
        <v>190</v>
      </c>
      <c r="L9" s="184">
        <f t="shared" si="7"/>
        <v>2035.34</v>
      </c>
      <c r="M9" s="184">
        <v>69.760000000000005</v>
      </c>
      <c r="N9" s="184">
        <f t="shared" si="8"/>
        <v>435.88</v>
      </c>
      <c r="O9" s="184">
        <v>264.45</v>
      </c>
      <c r="P9" s="184">
        <v>156.43</v>
      </c>
      <c r="Q9" s="184">
        <v>15</v>
      </c>
      <c r="Z9" s="185">
        <f t="shared" si="9"/>
        <v>252.78</v>
      </c>
      <c r="AA9" s="185">
        <f t="shared" si="10"/>
        <v>16.850000000000001</v>
      </c>
      <c r="AB9" s="185">
        <f t="shared" si="11"/>
        <v>50.56</v>
      </c>
      <c r="AC9" s="184">
        <f t="shared" si="12"/>
        <v>1685.21</v>
      </c>
      <c r="AD9" s="184">
        <f t="shared" si="13"/>
        <v>2983.48</v>
      </c>
      <c r="AE9" s="184">
        <f t="shared" si="14"/>
        <v>89.12</v>
      </c>
      <c r="AF9" s="184">
        <f t="shared" si="15"/>
        <v>5.94</v>
      </c>
      <c r="AG9" s="184">
        <f t="shared" si="16"/>
        <v>11.88</v>
      </c>
      <c r="AH9" s="184">
        <f t="shared" si="17"/>
        <v>17.82</v>
      </c>
      <c r="AI9" s="184">
        <f t="shared" si="18"/>
        <v>59.41</v>
      </c>
      <c r="AJ9" s="184">
        <f t="shared" si="19"/>
        <v>17.82</v>
      </c>
      <c r="AK9" s="184">
        <f t="shared" si="20"/>
        <v>5.94</v>
      </c>
      <c r="AL9" s="184">
        <f t="shared" si="21"/>
        <v>252.78</v>
      </c>
      <c r="AM9" s="184">
        <f t="shared" si="22"/>
        <v>16.850000000000001</v>
      </c>
      <c r="AN9" s="184">
        <f t="shared" si="23"/>
        <v>50.56</v>
      </c>
      <c r="AO9" s="184">
        <f t="shared" si="24"/>
        <v>168.52</v>
      </c>
      <c r="AP9" s="184">
        <f t="shared" si="25"/>
        <v>16.850000000000001</v>
      </c>
      <c r="AQ9" s="184">
        <v>32.020000000000003</v>
      </c>
      <c r="AV9" s="184">
        <v>13.27</v>
      </c>
      <c r="AW9" s="184">
        <v>12.7</v>
      </c>
      <c r="BG9" s="186"/>
      <c r="BI9" s="187"/>
      <c r="BJ9" s="184">
        <f t="shared" si="26"/>
        <v>771.48</v>
      </c>
      <c r="BK9" s="184">
        <f t="shared" si="27"/>
        <v>2212</v>
      </c>
      <c r="BL9" s="184" t="s">
        <v>179</v>
      </c>
      <c r="BM9" s="188" t="s">
        <v>292</v>
      </c>
      <c r="BO9" s="189" t="s">
        <v>359</v>
      </c>
      <c r="BQ9" s="190" t="s">
        <v>423</v>
      </c>
    </row>
    <row r="10" spans="1:69" s="191" customFormat="1" ht="25.15" customHeight="1">
      <c r="B10" s="191">
        <f t="shared" si="0"/>
        <v>313.07</v>
      </c>
      <c r="C10" s="191">
        <f>SUM(C4:C9)</f>
        <v>3478.54</v>
      </c>
      <c r="D10" s="191">
        <f t="shared" si="1"/>
        <v>3791.61</v>
      </c>
      <c r="E10" s="191">
        <f t="shared" ref="E10:BK10" si="28">SUM(E4:E9)</f>
        <v>568.76</v>
      </c>
      <c r="F10" s="191">
        <f t="shared" ref="F10" si="29">D10*1%</f>
        <v>37.92</v>
      </c>
      <c r="G10" s="191">
        <f t="shared" si="28"/>
        <v>69.58</v>
      </c>
      <c r="H10" s="191">
        <f t="shared" si="28"/>
        <v>104.37</v>
      </c>
      <c r="I10" s="191">
        <f t="shared" si="28"/>
        <v>10882.08</v>
      </c>
      <c r="M10" s="191">
        <f t="shared" si="28"/>
        <v>436.77</v>
      </c>
      <c r="N10" s="191">
        <f t="shared" si="28"/>
        <v>2929.1</v>
      </c>
      <c r="O10" s="191">
        <f t="shared" si="28"/>
        <v>1771.82</v>
      </c>
      <c r="P10" s="191">
        <f t="shared" si="28"/>
        <v>908.28</v>
      </c>
      <c r="Q10" s="191">
        <f t="shared" si="28"/>
        <v>94.2</v>
      </c>
      <c r="R10" s="191">
        <f t="shared" si="28"/>
        <v>0</v>
      </c>
      <c r="S10" s="191">
        <f t="shared" si="28"/>
        <v>14.4</v>
      </c>
      <c r="T10" s="191">
        <f t="shared" si="28"/>
        <v>0</v>
      </c>
      <c r="U10" s="191">
        <f t="shared" si="28"/>
        <v>126</v>
      </c>
      <c r="V10" s="191">
        <f t="shared" si="28"/>
        <v>14.4</v>
      </c>
      <c r="W10" s="191">
        <f t="shared" si="28"/>
        <v>0</v>
      </c>
      <c r="X10" s="191">
        <f t="shared" si="28"/>
        <v>0</v>
      </c>
      <c r="Y10" s="191">
        <f t="shared" si="28"/>
        <v>0</v>
      </c>
      <c r="Z10" s="191">
        <f t="shared" si="28"/>
        <v>1655.55</v>
      </c>
      <c r="AA10" s="191">
        <f t="shared" si="28"/>
        <v>110.37</v>
      </c>
      <c r="AB10" s="191">
        <f t="shared" si="28"/>
        <v>331.12</v>
      </c>
      <c r="AC10" s="191">
        <f t="shared" si="28"/>
        <v>11036.99</v>
      </c>
      <c r="AD10" s="191">
        <f t="shared" si="28"/>
        <v>19017.36</v>
      </c>
      <c r="AE10" s="191">
        <f t="shared" si="28"/>
        <v>568.76</v>
      </c>
      <c r="AF10" s="191">
        <f t="shared" si="28"/>
        <v>37.92</v>
      </c>
      <c r="AG10" s="191">
        <f t="shared" si="28"/>
        <v>75.83</v>
      </c>
      <c r="AH10" s="191">
        <f t="shared" si="28"/>
        <v>113.75</v>
      </c>
      <c r="AI10" s="191">
        <f t="shared" si="28"/>
        <v>379.16</v>
      </c>
      <c r="AJ10" s="191">
        <f t="shared" si="28"/>
        <v>113.75</v>
      </c>
      <c r="AK10" s="191">
        <f t="shared" si="28"/>
        <v>37.92</v>
      </c>
      <c r="AL10" s="191">
        <f t="shared" si="28"/>
        <v>1655.55</v>
      </c>
      <c r="AM10" s="191">
        <f t="shared" si="28"/>
        <v>110.37</v>
      </c>
      <c r="AN10" s="191">
        <f t="shared" si="28"/>
        <v>331.12</v>
      </c>
      <c r="AO10" s="191">
        <f t="shared" si="28"/>
        <v>1103.7</v>
      </c>
      <c r="AP10" s="191">
        <f t="shared" si="28"/>
        <v>110.37</v>
      </c>
      <c r="AQ10" s="191">
        <f t="shared" si="28"/>
        <v>41.02</v>
      </c>
      <c r="AR10" s="191">
        <f t="shared" si="28"/>
        <v>0</v>
      </c>
      <c r="AS10" s="191">
        <f t="shared" si="28"/>
        <v>0</v>
      </c>
      <c r="AT10" s="191">
        <f t="shared" si="28"/>
        <v>0</v>
      </c>
      <c r="AU10" s="191">
        <f t="shared" si="28"/>
        <v>0</v>
      </c>
      <c r="AV10" s="191">
        <f t="shared" si="28"/>
        <v>58.59</v>
      </c>
      <c r="AW10" s="191">
        <f t="shared" si="28"/>
        <v>68.819999999999993</v>
      </c>
      <c r="AX10" s="191">
        <f t="shared" si="28"/>
        <v>0</v>
      </c>
      <c r="AY10" s="191">
        <f t="shared" si="28"/>
        <v>0</v>
      </c>
      <c r="AZ10" s="191">
        <f t="shared" si="28"/>
        <v>0</v>
      </c>
      <c r="BA10" s="191">
        <f t="shared" si="28"/>
        <v>0</v>
      </c>
      <c r="BB10" s="191">
        <f t="shared" si="28"/>
        <v>0</v>
      </c>
      <c r="BC10" s="191">
        <f t="shared" si="28"/>
        <v>25.09</v>
      </c>
      <c r="BD10" s="191">
        <f t="shared" si="28"/>
        <v>18</v>
      </c>
      <c r="BE10" s="191">
        <f t="shared" si="28"/>
        <v>47.34</v>
      </c>
      <c r="BF10" s="191">
        <f t="shared" si="28"/>
        <v>0</v>
      </c>
      <c r="BG10" s="191">
        <f t="shared" si="28"/>
        <v>0</v>
      </c>
      <c r="BH10" s="191">
        <f t="shared" si="28"/>
        <v>1</v>
      </c>
      <c r="BI10" s="191">
        <f t="shared" si="28"/>
        <v>0</v>
      </c>
      <c r="BJ10" s="191">
        <f t="shared" si="28"/>
        <v>4898.0600000000004</v>
      </c>
      <c r="BK10" s="191">
        <f t="shared" si="28"/>
        <v>14119.3</v>
      </c>
    </row>
  </sheetData>
  <mergeCells count="20">
    <mergeCell ref="BL1:BL3"/>
    <mergeCell ref="BK1:BK3"/>
    <mergeCell ref="C1:Y1"/>
    <mergeCell ref="Z1:AC1"/>
    <mergeCell ref="AD1:AD3"/>
    <mergeCell ref="AE1:BI1"/>
    <mergeCell ref="BJ1:BJ3"/>
    <mergeCell ref="C2:H2"/>
    <mergeCell ref="I2:N2"/>
    <mergeCell ref="O2:Y2"/>
    <mergeCell ref="Z2:AB2"/>
    <mergeCell ref="AE2:AK2"/>
    <mergeCell ref="AL2:AP2"/>
    <mergeCell ref="AQ2:AW2"/>
    <mergeCell ref="BA2:BG2"/>
    <mergeCell ref="BM1:BM3"/>
    <mergeCell ref="BN1:BN3"/>
    <mergeCell ref="BO1:BO3"/>
    <mergeCell ref="BP1:BP3"/>
    <mergeCell ref="BQ1:BQ3"/>
  </mergeCells>
  <pageMargins left="0.70866141732283472" right="0.70866141732283472" top="0.74803149606299213" bottom="0.74803149606299213" header="0.31496062992125984" footer="0.31496062992125984"/>
  <pageSetup paperSize="9" scale="86" pageOrder="overThenDown" orientation="landscape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BL11"/>
  <sheetViews>
    <sheetView rightToLeft="1" topLeftCell="F1" workbookViewId="0">
      <selection activeCell="J7" sqref="J7"/>
    </sheetView>
  </sheetViews>
  <sheetFormatPr defaultRowHeight="15"/>
  <cols>
    <col min="1" max="1" width="4.140625" hidden="1" customWidth="1"/>
    <col min="2" max="12" width="9.140625" customWidth="1"/>
    <col min="13" max="13" width="6.7109375" customWidth="1"/>
    <col min="14" max="14" width="7.7109375" customWidth="1"/>
    <col min="15" max="20" width="6.7109375" customWidth="1"/>
    <col min="21" max="37" width="9.140625" customWidth="1"/>
    <col min="38" max="42" width="6.7109375" customWidth="1"/>
    <col min="43" max="44" width="9.140625" customWidth="1"/>
    <col min="45" max="47" width="6.7109375" customWidth="1"/>
    <col min="48" max="48" width="9.140625" customWidth="1"/>
    <col min="49" max="49" width="6.7109375" customWidth="1"/>
    <col min="50" max="50" width="9.140625" customWidth="1"/>
    <col min="51" max="56" width="6.7109375" customWidth="1"/>
    <col min="57" max="57" width="9.140625" customWidth="1"/>
    <col min="58" max="58" width="11.42578125" customWidth="1"/>
    <col min="59" max="59" width="17.42578125" customWidth="1"/>
    <col min="60" max="60" width="26.85546875" customWidth="1"/>
  </cols>
  <sheetData>
    <row r="1" spans="1:64" s="4" customFormat="1" ht="18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404"/>
      <c r="V1" s="405"/>
      <c r="W1" s="405"/>
      <c r="X1" s="406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7.5" customHeight="1">
      <c r="A2" s="8"/>
      <c r="B2" s="354" t="s">
        <v>0</v>
      </c>
      <c r="C2" s="354"/>
      <c r="D2" s="354"/>
      <c r="E2" s="354"/>
      <c r="F2" s="354"/>
      <c r="G2" s="413" t="s">
        <v>6</v>
      </c>
      <c r="H2" s="414"/>
      <c r="I2" s="415"/>
      <c r="J2" s="407" t="s">
        <v>110</v>
      </c>
      <c r="K2" s="408"/>
      <c r="L2" s="408"/>
      <c r="M2" s="408"/>
      <c r="N2" s="408"/>
      <c r="O2" s="408"/>
      <c r="P2" s="408"/>
      <c r="Q2" s="408"/>
      <c r="R2" s="408"/>
      <c r="S2" s="408"/>
      <c r="T2" s="409"/>
      <c r="U2" s="413" t="s">
        <v>18</v>
      </c>
      <c r="V2" s="414"/>
      <c r="W2" s="415"/>
      <c r="X2" s="241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243"/>
      <c r="AT2" s="197"/>
      <c r="AU2" s="197"/>
      <c r="AV2" s="410" t="s">
        <v>39</v>
      </c>
      <c r="AW2" s="411"/>
      <c r="AX2" s="411"/>
      <c r="AY2" s="411"/>
      <c r="AZ2" s="411"/>
      <c r="BA2" s="411"/>
      <c r="BB2" s="412"/>
      <c r="BC2" s="243"/>
      <c r="BD2" s="111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1.75" customHeight="1">
      <c r="A3" s="243"/>
      <c r="B3" s="244" t="s">
        <v>1</v>
      </c>
      <c r="C3" s="240" t="s">
        <v>2</v>
      </c>
      <c r="D3" s="240" t="s">
        <v>3</v>
      </c>
      <c r="E3" s="240" t="s">
        <v>4</v>
      </c>
      <c r="F3" s="240" t="s">
        <v>5</v>
      </c>
      <c r="G3" s="240" t="s">
        <v>7</v>
      </c>
      <c r="H3" s="240" t="s">
        <v>109</v>
      </c>
      <c r="I3" s="240" t="s">
        <v>108</v>
      </c>
      <c r="J3" s="244" t="s">
        <v>8</v>
      </c>
      <c r="K3" s="244" t="s">
        <v>9</v>
      </c>
      <c r="L3" s="244" t="s">
        <v>10</v>
      </c>
      <c r="M3" s="240" t="s">
        <v>11</v>
      </c>
      <c r="N3" s="240" t="s">
        <v>12</v>
      </c>
      <c r="O3" s="240" t="s">
        <v>13</v>
      </c>
      <c r="P3" s="240" t="s">
        <v>180</v>
      </c>
      <c r="Q3" s="244" t="s">
        <v>14</v>
      </c>
      <c r="R3" s="240" t="s">
        <v>15</v>
      </c>
      <c r="S3" s="240" t="s">
        <v>16</v>
      </c>
      <c r="T3" s="240" t="s">
        <v>17</v>
      </c>
      <c r="U3" s="247" t="s">
        <v>19</v>
      </c>
      <c r="V3" s="240" t="s">
        <v>20</v>
      </c>
      <c r="W3" s="240" t="s">
        <v>21</v>
      </c>
      <c r="X3" s="241"/>
      <c r="Y3" s="353"/>
      <c r="Z3" s="240" t="s">
        <v>24</v>
      </c>
      <c r="AA3" s="240" t="s">
        <v>25</v>
      </c>
      <c r="AB3" s="240" t="s">
        <v>26</v>
      </c>
      <c r="AC3" s="240" t="s">
        <v>21</v>
      </c>
      <c r="AD3" s="240" t="s">
        <v>27</v>
      </c>
      <c r="AE3" s="240" t="s">
        <v>28</v>
      </c>
      <c r="AF3" s="240" t="s">
        <v>29</v>
      </c>
      <c r="AG3" s="240" t="s">
        <v>104</v>
      </c>
      <c r="AH3" s="240" t="s">
        <v>105</v>
      </c>
      <c r="AI3" s="240" t="s">
        <v>106</v>
      </c>
      <c r="AJ3" s="240" t="s">
        <v>107</v>
      </c>
      <c r="AK3" s="240" t="s">
        <v>3</v>
      </c>
      <c r="AL3" s="240" t="s">
        <v>31</v>
      </c>
      <c r="AM3" s="240" t="s">
        <v>116</v>
      </c>
      <c r="AN3" s="240" t="s">
        <v>32</v>
      </c>
      <c r="AO3" s="244" t="s">
        <v>33</v>
      </c>
      <c r="AP3" s="240" t="s">
        <v>36</v>
      </c>
      <c r="AQ3" s="240" t="s">
        <v>115</v>
      </c>
      <c r="AR3" s="240" t="s">
        <v>37</v>
      </c>
      <c r="AS3" s="240" t="s">
        <v>149</v>
      </c>
      <c r="AT3" s="240" t="s">
        <v>231</v>
      </c>
      <c r="AU3" s="240" t="s">
        <v>232</v>
      </c>
      <c r="AV3" s="240" t="s">
        <v>40</v>
      </c>
      <c r="AW3" s="240" t="s">
        <v>150</v>
      </c>
      <c r="AX3" s="240" t="s">
        <v>45</v>
      </c>
      <c r="AY3" s="240" t="s">
        <v>41</v>
      </c>
      <c r="AZ3" s="240" t="s">
        <v>42</v>
      </c>
      <c r="BA3" s="240" t="s">
        <v>43</v>
      </c>
      <c r="BB3" s="247" t="s">
        <v>333</v>
      </c>
      <c r="BC3" s="240" t="s">
        <v>46</v>
      </c>
      <c r="BD3" s="248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92" customFormat="1" ht="25.15" customHeight="1">
      <c r="B4" s="193">
        <v>453.32</v>
      </c>
      <c r="C4" s="190">
        <f>B4*15%</f>
        <v>68</v>
      </c>
      <c r="D4" s="190">
        <f>B4*1%</f>
        <v>4.53</v>
      </c>
      <c r="E4" s="190">
        <f>B4*2%</f>
        <v>9.07</v>
      </c>
      <c r="F4" s="190">
        <f>B4*3%</f>
        <v>13.6</v>
      </c>
      <c r="G4" s="193">
        <v>1554.72</v>
      </c>
      <c r="H4" s="193">
        <v>54.66</v>
      </c>
      <c r="I4" s="190">
        <f>SUM(J4:Q4)</f>
        <v>365.14</v>
      </c>
      <c r="J4" s="193">
        <v>223.68</v>
      </c>
      <c r="K4" s="193">
        <v>126.46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228.18</v>
      </c>
      <c r="V4" s="190">
        <f>IF(X4&gt;2800,2800*1%,X4*1%)</f>
        <v>15.21</v>
      </c>
      <c r="W4" s="190">
        <f>IF(X4&gt;2800,2800*3%,X4*3%)</f>
        <v>45.64</v>
      </c>
      <c r="X4" s="190">
        <f>G4+H4+I4-B4</f>
        <v>1521.2</v>
      </c>
      <c r="Y4" s="190">
        <f>C4+D4+E4+F4+G4+H4+I4+U4+V4+W4</f>
        <v>2358.75</v>
      </c>
      <c r="Z4" s="190">
        <f>B4*15%</f>
        <v>68</v>
      </c>
      <c r="AA4" s="190">
        <f>B4*1%</f>
        <v>4.53</v>
      </c>
      <c r="AB4" s="190">
        <f>B4*2%</f>
        <v>9.07</v>
      </c>
      <c r="AC4" s="190">
        <f>B4*3%</f>
        <v>13.6</v>
      </c>
      <c r="AD4" s="190">
        <f>B4*10%</f>
        <v>45.33</v>
      </c>
      <c r="AE4" s="190">
        <f>B4*3%</f>
        <v>13.6</v>
      </c>
      <c r="AF4" s="190">
        <f>B4*1%</f>
        <v>4.53</v>
      </c>
      <c r="AG4" s="190">
        <f>IF(X4&gt;2800,2800*15%,X4*15%)</f>
        <v>228.18</v>
      </c>
      <c r="AH4" s="190">
        <f>IF(X4&gt;2800,2800*1%,X4*1%)</f>
        <v>15.21</v>
      </c>
      <c r="AI4" s="190">
        <f>IF(X4&gt;2800,2800*3%,X4*3%)</f>
        <v>45.64</v>
      </c>
      <c r="AJ4" s="190">
        <f>IF(X4&gt;2800,2800*10%,X4*10%)</f>
        <v>152.12</v>
      </c>
      <c r="AK4" s="190">
        <f>IF(X4&gt;2800,2800*1%,X4*1%)</f>
        <v>15.21</v>
      </c>
      <c r="AL4" s="193"/>
      <c r="AM4" s="193"/>
      <c r="AN4" s="193"/>
      <c r="AO4" s="193"/>
      <c r="AP4" s="193"/>
      <c r="AQ4" s="193">
        <v>6.62</v>
      </c>
      <c r="AR4" s="193">
        <v>11.5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633.14</v>
      </c>
      <c r="BF4" s="190">
        <f>AVERAGE(Y4-BE4)</f>
        <v>1725.61</v>
      </c>
      <c r="BG4" s="192" t="s">
        <v>181</v>
      </c>
      <c r="BH4" s="192" t="s">
        <v>294</v>
      </c>
      <c r="BJ4" s="189" t="s">
        <v>360</v>
      </c>
      <c r="BL4" s="193" t="s">
        <v>434</v>
      </c>
    </row>
    <row r="5" spans="1:64" s="192" customFormat="1" ht="25.15" customHeight="1">
      <c r="B5" s="193">
        <v>282.95</v>
      </c>
      <c r="C5" s="190">
        <f t="shared" ref="C5:C10" si="0">B5*15%</f>
        <v>42.44</v>
      </c>
      <c r="D5" s="190">
        <f t="shared" ref="D5:D10" si="1">B5*1%</f>
        <v>2.83</v>
      </c>
      <c r="E5" s="190">
        <f t="shared" ref="E5:E10" si="2">B5*2%</f>
        <v>5.66</v>
      </c>
      <c r="F5" s="190">
        <f t="shared" ref="F5:F10" si="3">B5*3%</f>
        <v>8.49</v>
      </c>
      <c r="G5" s="193">
        <v>1058.54</v>
      </c>
      <c r="H5" s="193">
        <v>4.7</v>
      </c>
      <c r="I5" s="190">
        <f t="shared" ref="I5:I9" si="4">SUM(J5:Q5)</f>
        <v>224.5</v>
      </c>
      <c r="J5" s="193">
        <v>145.94999999999999</v>
      </c>
      <c r="K5" s="193">
        <v>68.55</v>
      </c>
      <c r="L5" s="193">
        <v>10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10" si="5">IF(X5&gt;2800,2800*15%,X5*15%)</f>
        <v>150.72</v>
      </c>
      <c r="V5" s="190">
        <f t="shared" ref="V5:V10" si="6">IF(X5&gt;2800,2800*1%,X5*1%)</f>
        <v>10.050000000000001</v>
      </c>
      <c r="W5" s="190">
        <f t="shared" ref="W5:W10" si="7">IF(X5&gt;2800,2800*3%,X5*3%)</f>
        <v>30.14</v>
      </c>
      <c r="X5" s="190">
        <f t="shared" ref="X5:X10" si="8">G5+H5+I5-B5</f>
        <v>1004.79</v>
      </c>
      <c r="Y5" s="190">
        <f t="shared" ref="Y5:Y10" si="9">C5+D5+E5+F5+G5+H5+I5+U5+V5+W5</f>
        <v>1538.07</v>
      </c>
      <c r="Z5" s="190">
        <f t="shared" ref="Z5:Z10" si="10">B5*15%</f>
        <v>42.44</v>
      </c>
      <c r="AA5" s="190">
        <f t="shared" ref="AA5:AA10" si="11">B5*1%</f>
        <v>2.83</v>
      </c>
      <c r="AB5" s="190">
        <f t="shared" ref="AB5:AB10" si="12">B5*2%</f>
        <v>5.66</v>
      </c>
      <c r="AC5" s="190">
        <f t="shared" ref="AC5:AC10" si="13">B5*3%</f>
        <v>8.49</v>
      </c>
      <c r="AD5" s="190">
        <f t="shared" ref="AD5:AD10" si="14">B5*10%</f>
        <v>28.3</v>
      </c>
      <c r="AE5" s="190">
        <f t="shared" ref="AE5:AE10" si="15">B5*3%</f>
        <v>8.49</v>
      </c>
      <c r="AF5" s="190">
        <f t="shared" ref="AF5:AF10" si="16">B5*1%</f>
        <v>2.83</v>
      </c>
      <c r="AG5" s="190">
        <f t="shared" ref="AG5:AG10" si="17">IF(X5&gt;2800,2800*15%,X5*15%)</f>
        <v>150.72</v>
      </c>
      <c r="AH5" s="190">
        <f t="shared" ref="AH5:AH10" si="18">IF(X5&gt;2800,2800*1%,X5*1%)</f>
        <v>10.050000000000001</v>
      </c>
      <c r="AI5" s="190">
        <f t="shared" ref="AI5:AI10" si="19">IF(X5&gt;2800,2800*3%,X5*3%)</f>
        <v>30.14</v>
      </c>
      <c r="AJ5" s="190">
        <f t="shared" ref="AJ5:AJ10" si="20">IF(X5&gt;2800,2800*10%,X5*10%)</f>
        <v>100.48</v>
      </c>
      <c r="AK5" s="190">
        <f t="shared" ref="AK5:AK10" si="21">IF(X5&gt;2800,2800*1%,X5*1%)</f>
        <v>10.050000000000001</v>
      </c>
      <c r="AL5" s="193"/>
      <c r="AM5" s="193"/>
      <c r="AN5" s="193"/>
      <c r="AO5" s="193"/>
      <c r="AP5" s="193"/>
      <c r="AQ5" s="193"/>
      <c r="AR5" s="193">
        <v>7.6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10" si="22">SUM(Z5:BD5)</f>
        <v>408.08</v>
      </c>
      <c r="BF5" s="190">
        <f t="shared" ref="BF5:BF10" si="23">AVERAGE(Y5-BE5)</f>
        <v>1129.99</v>
      </c>
      <c r="BG5" s="192" t="s">
        <v>182</v>
      </c>
      <c r="BH5" s="192" t="s">
        <v>295</v>
      </c>
      <c r="BJ5" s="189" t="s">
        <v>361</v>
      </c>
      <c r="BL5" s="193" t="s">
        <v>435</v>
      </c>
    </row>
    <row r="6" spans="1:64" s="192" customFormat="1" ht="25.15" customHeight="1">
      <c r="B6" s="193">
        <v>322.45999999999998</v>
      </c>
      <c r="C6" s="190">
        <f t="shared" si="0"/>
        <v>48.37</v>
      </c>
      <c r="D6" s="190">
        <f t="shared" si="1"/>
        <v>3.22</v>
      </c>
      <c r="E6" s="190">
        <f t="shared" si="2"/>
        <v>6.45</v>
      </c>
      <c r="F6" s="190">
        <f t="shared" si="3"/>
        <v>9.67</v>
      </c>
      <c r="G6" s="193">
        <v>1244.55</v>
      </c>
      <c r="H6" s="193">
        <v>10.19</v>
      </c>
      <c r="I6" s="190">
        <f t="shared" si="4"/>
        <v>266.60000000000002</v>
      </c>
      <c r="J6" s="193">
        <v>172.2</v>
      </c>
      <c r="K6" s="193">
        <v>60.8</v>
      </c>
      <c r="L6" s="193">
        <v>19.2</v>
      </c>
      <c r="M6" s="193"/>
      <c r="N6" s="193">
        <v>14.4</v>
      </c>
      <c r="O6" s="193"/>
      <c r="P6" s="193"/>
      <c r="Q6" s="193"/>
      <c r="R6" s="193"/>
      <c r="S6" s="193"/>
      <c r="T6" s="193"/>
      <c r="U6" s="190">
        <f t="shared" si="5"/>
        <v>179.83</v>
      </c>
      <c r="V6" s="190">
        <f t="shared" si="6"/>
        <v>11.99</v>
      </c>
      <c r="W6" s="190">
        <f t="shared" si="7"/>
        <v>35.97</v>
      </c>
      <c r="X6" s="190">
        <f t="shared" si="8"/>
        <v>1198.8800000000001</v>
      </c>
      <c r="Y6" s="190">
        <f t="shared" si="9"/>
        <v>1816.84</v>
      </c>
      <c r="Z6" s="190">
        <f t="shared" si="10"/>
        <v>48.37</v>
      </c>
      <c r="AA6" s="190">
        <f t="shared" si="11"/>
        <v>3.22</v>
      </c>
      <c r="AB6" s="190">
        <f t="shared" si="12"/>
        <v>6.45</v>
      </c>
      <c r="AC6" s="190">
        <f t="shared" si="13"/>
        <v>9.67</v>
      </c>
      <c r="AD6" s="190">
        <f t="shared" si="14"/>
        <v>32.25</v>
      </c>
      <c r="AE6" s="190">
        <f t="shared" si="15"/>
        <v>9.67</v>
      </c>
      <c r="AF6" s="190">
        <f t="shared" si="16"/>
        <v>3.22</v>
      </c>
      <c r="AG6" s="190">
        <f t="shared" si="17"/>
        <v>179.83</v>
      </c>
      <c r="AH6" s="190">
        <f t="shared" si="18"/>
        <v>11.99</v>
      </c>
      <c r="AI6" s="190">
        <f t="shared" si="19"/>
        <v>35.97</v>
      </c>
      <c r="AJ6" s="190">
        <f t="shared" si="20"/>
        <v>119.89</v>
      </c>
      <c r="AK6" s="190">
        <f t="shared" si="21"/>
        <v>11.99</v>
      </c>
      <c r="AL6" s="193"/>
      <c r="AM6" s="193"/>
      <c r="AN6" s="193"/>
      <c r="AO6" s="193"/>
      <c r="AP6" s="193"/>
      <c r="AQ6" s="193">
        <v>1</v>
      </c>
      <c r="AR6" s="193">
        <v>9.0500000000000007</v>
      </c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0">
        <f t="shared" si="22"/>
        <v>482.57</v>
      </c>
      <c r="BF6" s="190">
        <f t="shared" si="23"/>
        <v>1334.27</v>
      </c>
      <c r="BG6" s="192" t="s">
        <v>183</v>
      </c>
      <c r="BH6" s="192" t="s">
        <v>296</v>
      </c>
      <c r="BL6" s="193" t="s">
        <v>436</v>
      </c>
    </row>
    <row r="7" spans="1:64" s="192" customFormat="1" ht="25.15" customHeight="1">
      <c r="B7" s="193">
        <v>714.48</v>
      </c>
      <c r="C7" s="190">
        <f t="shared" si="0"/>
        <v>107.17</v>
      </c>
      <c r="D7" s="190">
        <f t="shared" si="1"/>
        <v>7.14</v>
      </c>
      <c r="E7" s="190">
        <f t="shared" si="2"/>
        <v>14.29</v>
      </c>
      <c r="F7" s="190">
        <f t="shared" si="3"/>
        <v>21.43</v>
      </c>
      <c r="G7" s="193">
        <v>2078.42</v>
      </c>
      <c r="H7" s="193">
        <v>92.02</v>
      </c>
      <c r="I7" s="190">
        <f t="shared" si="4"/>
        <v>566.71</v>
      </c>
      <c r="J7" s="193">
        <v>390.02</v>
      </c>
      <c r="K7" s="193">
        <v>161.69</v>
      </c>
      <c r="L7" s="193">
        <v>15</v>
      </c>
      <c r="M7" s="193"/>
      <c r="N7" s="193"/>
      <c r="O7" s="193"/>
      <c r="P7" s="193"/>
      <c r="Q7" s="193"/>
      <c r="R7" s="193"/>
      <c r="S7" s="193"/>
      <c r="T7" s="193"/>
      <c r="U7" s="190">
        <f t="shared" si="5"/>
        <v>303.39999999999998</v>
      </c>
      <c r="V7" s="190">
        <f t="shared" si="6"/>
        <v>20.23</v>
      </c>
      <c r="W7" s="190">
        <f t="shared" si="7"/>
        <v>60.68</v>
      </c>
      <c r="X7" s="190">
        <f t="shared" si="8"/>
        <v>2022.67</v>
      </c>
      <c r="Y7" s="190">
        <f t="shared" si="9"/>
        <v>3271.49</v>
      </c>
      <c r="Z7" s="190">
        <f t="shared" si="10"/>
        <v>107.17</v>
      </c>
      <c r="AA7" s="190">
        <f t="shared" si="11"/>
        <v>7.14</v>
      </c>
      <c r="AB7" s="190">
        <f t="shared" si="12"/>
        <v>14.29</v>
      </c>
      <c r="AC7" s="190">
        <f t="shared" si="13"/>
        <v>21.43</v>
      </c>
      <c r="AD7" s="190">
        <f t="shared" si="14"/>
        <v>71.45</v>
      </c>
      <c r="AE7" s="190">
        <f t="shared" si="15"/>
        <v>21.43</v>
      </c>
      <c r="AF7" s="190">
        <f t="shared" si="16"/>
        <v>7.14</v>
      </c>
      <c r="AG7" s="190">
        <f t="shared" si="17"/>
        <v>303.39999999999998</v>
      </c>
      <c r="AH7" s="190">
        <f t="shared" si="18"/>
        <v>20.23</v>
      </c>
      <c r="AI7" s="190">
        <f t="shared" si="19"/>
        <v>60.68</v>
      </c>
      <c r="AJ7" s="190">
        <f t="shared" si="20"/>
        <v>202.27</v>
      </c>
      <c r="AK7" s="190">
        <f t="shared" si="21"/>
        <v>20.23</v>
      </c>
      <c r="AL7" s="193"/>
      <c r="AM7" s="193"/>
      <c r="AN7" s="193"/>
      <c r="AO7" s="193"/>
      <c r="AP7" s="193"/>
      <c r="AQ7" s="193">
        <v>14</v>
      </c>
      <c r="AR7" s="193">
        <v>15.9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886.76</v>
      </c>
      <c r="BF7" s="190">
        <f t="shared" si="23"/>
        <v>2384.73</v>
      </c>
      <c r="BG7" s="192" t="s">
        <v>184</v>
      </c>
      <c r="BH7" s="192" t="s">
        <v>297</v>
      </c>
      <c r="BJ7" s="189" t="s">
        <v>362</v>
      </c>
      <c r="BL7" s="193" t="s">
        <v>351</v>
      </c>
    </row>
    <row r="8" spans="1:64" s="192" customFormat="1" ht="25.15" customHeight="1">
      <c r="B8" s="193">
        <v>457.12</v>
      </c>
      <c r="C8" s="190">
        <f t="shared" si="0"/>
        <v>68.569999999999993</v>
      </c>
      <c r="D8" s="190">
        <f t="shared" si="1"/>
        <v>4.57</v>
      </c>
      <c r="E8" s="190">
        <f t="shared" si="2"/>
        <v>9.14</v>
      </c>
      <c r="F8" s="190">
        <f t="shared" si="3"/>
        <v>13.71</v>
      </c>
      <c r="G8" s="193">
        <v>1640.2</v>
      </c>
      <c r="H8" s="193">
        <v>56.5</v>
      </c>
      <c r="I8" s="190">
        <f t="shared" si="4"/>
        <v>365.99</v>
      </c>
      <c r="J8" s="193">
        <v>258.33999999999997</v>
      </c>
      <c r="K8" s="193">
        <v>92.65</v>
      </c>
      <c r="L8" s="193">
        <v>15</v>
      </c>
      <c r="M8" s="193"/>
      <c r="N8" s="193"/>
      <c r="O8" s="193"/>
      <c r="P8" s="193"/>
      <c r="Q8" s="193"/>
      <c r="R8" s="193"/>
      <c r="S8" s="193"/>
      <c r="T8" s="193"/>
      <c r="U8" s="190">
        <f t="shared" si="5"/>
        <v>240.84</v>
      </c>
      <c r="V8" s="190">
        <f t="shared" si="6"/>
        <v>16.059999999999999</v>
      </c>
      <c r="W8" s="190">
        <f t="shared" si="7"/>
        <v>48.17</v>
      </c>
      <c r="X8" s="190">
        <f t="shared" si="8"/>
        <v>1605.57</v>
      </c>
      <c r="Y8" s="190">
        <f t="shared" si="9"/>
        <v>2463.75</v>
      </c>
      <c r="Z8" s="190">
        <f t="shared" si="10"/>
        <v>68.569999999999993</v>
      </c>
      <c r="AA8" s="190">
        <f t="shared" si="11"/>
        <v>4.57</v>
      </c>
      <c r="AB8" s="190">
        <f t="shared" si="12"/>
        <v>9.14</v>
      </c>
      <c r="AC8" s="190">
        <f t="shared" si="13"/>
        <v>13.71</v>
      </c>
      <c r="AD8" s="190">
        <f t="shared" si="14"/>
        <v>45.71</v>
      </c>
      <c r="AE8" s="190">
        <f t="shared" si="15"/>
        <v>13.71</v>
      </c>
      <c r="AF8" s="190">
        <f t="shared" si="16"/>
        <v>4.57</v>
      </c>
      <c r="AG8" s="190">
        <f t="shared" si="17"/>
        <v>240.84</v>
      </c>
      <c r="AH8" s="190">
        <f t="shared" si="18"/>
        <v>16.059999999999999</v>
      </c>
      <c r="AI8" s="190">
        <f t="shared" si="19"/>
        <v>48.17</v>
      </c>
      <c r="AJ8" s="190">
        <f t="shared" si="20"/>
        <v>160.56</v>
      </c>
      <c r="AK8" s="190">
        <f t="shared" si="21"/>
        <v>16.059999999999999</v>
      </c>
      <c r="AL8" s="193"/>
      <c r="AM8" s="193"/>
      <c r="AN8" s="193"/>
      <c r="AO8" s="193"/>
      <c r="AP8" s="193"/>
      <c r="AQ8" s="193">
        <v>7.4</v>
      </c>
      <c r="AR8" s="193">
        <v>12</v>
      </c>
      <c r="AS8" s="193"/>
      <c r="AT8" s="193"/>
      <c r="AU8" s="193"/>
      <c r="AV8" s="193"/>
      <c r="AW8" s="193"/>
      <c r="AX8" s="193">
        <v>21.17</v>
      </c>
      <c r="AY8" s="193"/>
      <c r="AZ8" s="193"/>
      <c r="BA8" s="193"/>
      <c r="BB8" s="193"/>
      <c r="BC8" s="193"/>
      <c r="BD8" s="193"/>
      <c r="BE8" s="190">
        <f t="shared" si="22"/>
        <v>682.24</v>
      </c>
      <c r="BF8" s="190">
        <f t="shared" si="23"/>
        <v>1781.51</v>
      </c>
      <c r="BG8" s="192" t="s">
        <v>185</v>
      </c>
      <c r="BH8" s="192" t="s">
        <v>298</v>
      </c>
      <c r="BL8" s="193" t="s">
        <v>351</v>
      </c>
    </row>
    <row r="9" spans="1:64" s="192" customFormat="1" ht="25.15" customHeight="1">
      <c r="B9" s="193">
        <v>454.59</v>
      </c>
      <c r="C9" s="190">
        <f t="shared" si="0"/>
        <v>68.19</v>
      </c>
      <c r="D9" s="190">
        <f t="shared" si="1"/>
        <v>4.55</v>
      </c>
      <c r="E9" s="190">
        <f t="shared" si="2"/>
        <v>9.09</v>
      </c>
      <c r="F9" s="190">
        <f t="shared" si="3"/>
        <v>13.64</v>
      </c>
      <c r="G9" s="193">
        <v>1556.26</v>
      </c>
      <c r="H9" s="193">
        <v>54.56</v>
      </c>
      <c r="I9" s="190">
        <f t="shared" si="4"/>
        <v>364.04</v>
      </c>
      <c r="J9" s="193">
        <v>222.51</v>
      </c>
      <c r="K9" s="193">
        <v>126.53</v>
      </c>
      <c r="L9" s="193">
        <v>15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228.04</v>
      </c>
      <c r="V9" s="190">
        <f t="shared" si="6"/>
        <v>15.2</v>
      </c>
      <c r="W9" s="190">
        <f t="shared" si="7"/>
        <v>45.61</v>
      </c>
      <c r="X9" s="190">
        <f t="shared" si="8"/>
        <v>1520.27</v>
      </c>
      <c r="Y9" s="190">
        <f t="shared" si="9"/>
        <v>2359.1799999999998</v>
      </c>
      <c r="Z9" s="190">
        <f t="shared" si="10"/>
        <v>68.19</v>
      </c>
      <c r="AA9" s="190">
        <f t="shared" si="11"/>
        <v>4.55</v>
      </c>
      <c r="AB9" s="190">
        <f t="shared" si="12"/>
        <v>9.09</v>
      </c>
      <c r="AC9" s="190">
        <f t="shared" si="13"/>
        <v>13.64</v>
      </c>
      <c r="AD9" s="190">
        <f t="shared" si="14"/>
        <v>45.46</v>
      </c>
      <c r="AE9" s="190">
        <f t="shared" si="15"/>
        <v>13.64</v>
      </c>
      <c r="AF9" s="190">
        <f t="shared" si="16"/>
        <v>4.55</v>
      </c>
      <c r="AG9" s="190">
        <f t="shared" si="17"/>
        <v>228.04</v>
      </c>
      <c r="AH9" s="190">
        <f t="shared" si="18"/>
        <v>15.2</v>
      </c>
      <c r="AI9" s="190">
        <f t="shared" si="19"/>
        <v>45.61</v>
      </c>
      <c r="AJ9" s="190">
        <f t="shared" si="20"/>
        <v>152.03</v>
      </c>
      <c r="AK9" s="190">
        <f t="shared" si="21"/>
        <v>15.2</v>
      </c>
      <c r="AL9" s="193"/>
      <c r="AM9" s="193"/>
      <c r="AN9" s="193"/>
      <c r="AO9" s="193"/>
      <c r="AP9" s="193"/>
      <c r="AQ9" s="193">
        <v>6.53</v>
      </c>
      <c r="AR9" s="193">
        <v>11.45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2"/>
        <v>633.17999999999995</v>
      </c>
      <c r="BF9" s="190">
        <f t="shared" si="23"/>
        <v>1726</v>
      </c>
      <c r="BG9" s="192" t="s">
        <v>186</v>
      </c>
      <c r="BH9" s="192" t="s">
        <v>299</v>
      </c>
      <c r="BL9" s="193" t="s">
        <v>423</v>
      </c>
    </row>
    <row r="10" spans="1:64" s="192" customFormat="1" ht="25.15" customHeight="1">
      <c r="B10" s="193">
        <v>658.48</v>
      </c>
      <c r="C10" s="190">
        <f t="shared" si="0"/>
        <v>98.77</v>
      </c>
      <c r="D10" s="190">
        <f t="shared" si="1"/>
        <v>6.58</v>
      </c>
      <c r="E10" s="190">
        <f t="shared" si="2"/>
        <v>13.17</v>
      </c>
      <c r="F10" s="190">
        <f t="shared" si="3"/>
        <v>19.75</v>
      </c>
      <c r="G10" s="193">
        <v>2001.98</v>
      </c>
      <c r="H10" s="193">
        <v>84.96</v>
      </c>
      <c r="I10" s="190">
        <f>SUM(J10:Q10)</f>
        <v>557.74</v>
      </c>
      <c r="J10" s="193">
        <v>315.66000000000003</v>
      </c>
      <c r="K10" s="193">
        <v>193.08</v>
      </c>
      <c r="L10" s="193">
        <v>28</v>
      </c>
      <c r="M10" s="193"/>
      <c r="N10" s="193">
        <v>21</v>
      </c>
      <c r="O10" s="193"/>
      <c r="P10" s="193"/>
      <c r="Q10" s="193"/>
      <c r="R10" s="193"/>
      <c r="S10" s="193"/>
      <c r="T10" s="193"/>
      <c r="U10" s="190">
        <f t="shared" si="5"/>
        <v>297.93</v>
      </c>
      <c r="V10" s="190">
        <f t="shared" si="6"/>
        <v>19.86</v>
      </c>
      <c r="W10" s="190">
        <f t="shared" si="7"/>
        <v>59.59</v>
      </c>
      <c r="X10" s="190">
        <f t="shared" si="8"/>
        <v>1986.2</v>
      </c>
      <c r="Y10" s="190">
        <f t="shared" si="9"/>
        <v>3160.33</v>
      </c>
      <c r="Z10" s="190">
        <f t="shared" si="10"/>
        <v>98.77</v>
      </c>
      <c r="AA10" s="190">
        <f t="shared" si="11"/>
        <v>6.58</v>
      </c>
      <c r="AB10" s="190">
        <f t="shared" si="12"/>
        <v>13.17</v>
      </c>
      <c r="AC10" s="190">
        <f t="shared" si="13"/>
        <v>19.75</v>
      </c>
      <c r="AD10" s="190">
        <f t="shared" si="14"/>
        <v>65.849999999999994</v>
      </c>
      <c r="AE10" s="190">
        <f t="shared" si="15"/>
        <v>19.75</v>
      </c>
      <c r="AF10" s="190">
        <f t="shared" si="16"/>
        <v>6.58</v>
      </c>
      <c r="AG10" s="190">
        <f t="shared" si="17"/>
        <v>297.93</v>
      </c>
      <c r="AH10" s="190">
        <f t="shared" si="18"/>
        <v>19.86</v>
      </c>
      <c r="AI10" s="190">
        <f t="shared" si="19"/>
        <v>59.59</v>
      </c>
      <c r="AJ10" s="190">
        <f t="shared" si="20"/>
        <v>198.62</v>
      </c>
      <c r="AK10" s="190">
        <f t="shared" si="21"/>
        <v>19.86</v>
      </c>
      <c r="AL10" s="193">
        <v>14.8</v>
      </c>
      <c r="AM10" s="193"/>
      <c r="AN10" s="193"/>
      <c r="AO10" s="193"/>
      <c r="AP10" s="193"/>
      <c r="AQ10" s="193">
        <v>13.55</v>
      </c>
      <c r="AR10" s="193">
        <v>15.25</v>
      </c>
      <c r="AS10" s="193"/>
      <c r="AT10" s="193"/>
      <c r="AU10" s="193"/>
      <c r="AV10" s="193">
        <v>7.1</v>
      </c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2"/>
        <v>877.01</v>
      </c>
      <c r="BF10" s="190">
        <f t="shared" si="23"/>
        <v>2283.3200000000002</v>
      </c>
      <c r="BG10" s="192" t="s">
        <v>208</v>
      </c>
      <c r="BH10" s="192" t="s">
        <v>297</v>
      </c>
      <c r="BL10" s="193" t="s">
        <v>428</v>
      </c>
    </row>
    <row r="11" spans="1:64" s="194" customFormat="1" ht="25.15" customHeight="1">
      <c r="B11" s="195">
        <f>SUM(B4:B10)</f>
        <v>3343.4</v>
      </c>
      <c r="C11" s="195">
        <f t="shared" ref="C11:BF11" si="24">SUM(C4:C10)</f>
        <v>501.51</v>
      </c>
      <c r="D11" s="195">
        <f t="shared" si="24"/>
        <v>33.42</v>
      </c>
      <c r="E11" s="195">
        <f t="shared" si="24"/>
        <v>66.87</v>
      </c>
      <c r="F11" s="195">
        <f t="shared" si="24"/>
        <v>100.29</v>
      </c>
      <c r="G11" s="195">
        <f t="shared" si="24"/>
        <v>11134.67</v>
      </c>
      <c r="H11" s="195">
        <f t="shared" si="24"/>
        <v>357.59</v>
      </c>
      <c r="I11" s="195">
        <f t="shared" si="24"/>
        <v>2710.72</v>
      </c>
      <c r="J11" s="195">
        <f t="shared" si="24"/>
        <v>1728.36</v>
      </c>
      <c r="K11" s="195">
        <f t="shared" si="24"/>
        <v>829.76</v>
      </c>
      <c r="L11" s="195">
        <f t="shared" si="24"/>
        <v>117.2</v>
      </c>
      <c r="M11" s="195">
        <f t="shared" si="24"/>
        <v>0</v>
      </c>
      <c r="N11" s="195">
        <f t="shared" si="24"/>
        <v>35.4</v>
      </c>
      <c r="O11" s="195">
        <f t="shared" si="24"/>
        <v>0</v>
      </c>
      <c r="P11" s="195">
        <f t="shared" si="24"/>
        <v>0</v>
      </c>
      <c r="Q11" s="195">
        <f t="shared" si="24"/>
        <v>0</v>
      </c>
      <c r="R11" s="195">
        <f t="shared" si="24"/>
        <v>0</v>
      </c>
      <c r="S11" s="195">
        <f t="shared" si="24"/>
        <v>0</v>
      </c>
      <c r="T11" s="195">
        <f t="shared" si="24"/>
        <v>0</v>
      </c>
      <c r="U11" s="195">
        <f t="shared" si="24"/>
        <v>1628.94</v>
      </c>
      <c r="V11" s="195">
        <f t="shared" si="24"/>
        <v>108.6</v>
      </c>
      <c r="W11" s="195">
        <f t="shared" si="24"/>
        <v>325.8</v>
      </c>
      <c r="X11" s="195">
        <f t="shared" si="24"/>
        <v>10859.58</v>
      </c>
      <c r="Y11" s="195">
        <f t="shared" si="24"/>
        <v>16968.41</v>
      </c>
      <c r="Z11" s="195">
        <f t="shared" si="24"/>
        <v>501.51</v>
      </c>
      <c r="AA11" s="195">
        <f t="shared" si="24"/>
        <v>33.42</v>
      </c>
      <c r="AB11" s="195">
        <f t="shared" si="24"/>
        <v>66.87</v>
      </c>
      <c r="AC11" s="195">
        <f t="shared" si="24"/>
        <v>100.29</v>
      </c>
      <c r="AD11" s="195">
        <f t="shared" si="24"/>
        <v>334.35</v>
      </c>
      <c r="AE11" s="195">
        <f t="shared" si="24"/>
        <v>100.29</v>
      </c>
      <c r="AF11" s="195">
        <f t="shared" si="24"/>
        <v>33.42</v>
      </c>
      <c r="AG11" s="195">
        <f t="shared" si="24"/>
        <v>1628.94</v>
      </c>
      <c r="AH11" s="195">
        <f t="shared" si="24"/>
        <v>108.6</v>
      </c>
      <c r="AI11" s="195">
        <f t="shared" si="24"/>
        <v>325.8</v>
      </c>
      <c r="AJ11" s="195">
        <f t="shared" si="24"/>
        <v>1085.97</v>
      </c>
      <c r="AK11" s="195">
        <f t="shared" si="24"/>
        <v>108.6</v>
      </c>
      <c r="AL11" s="195">
        <f t="shared" si="24"/>
        <v>14.8</v>
      </c>
      <c r="AM11" s="195">
        <f t="shared" si="24"/>
        <v>0</v>
      </c>
      <c r="AN11" s="195">
        <f t="shared" si="24"/>
        <v>0</v>
      </c>
      <c r="AO11" s="195">
        <f t="shared" si="24"/>
        <v>0</v>
      </c>
      <c r="AP11" s="195">
        <f t="shared" si="24"/>
        <v>0</v>
      </c>
      <c r="AQ11" s="195">
        <f t="shared" si="24"/>
        <v>49.1</v>
      </c>
      <c r="AR11" s="195">
        <f t="shared" si="24"/>
        <v>82.75</v>
      </c>
      <c r="AS11" s="195">
        <f t="shared" si="24"/>
        <v>0</v>
      </c>
      <c r="AT11" s="195">
        <f t="shared" si="24"/>
        <v>0</v>
      </c>
      <c r="AU11" s="195">
        <f t="shared" si="24"/>
        <v>0</v>
      </c>
      <c r="AV11" s="195">
        <f t="shared" si="24"/>
        <v>7.1</v>
      </c>
      <c r="AW11" s="195">
        <f t="shared" si="24"/>
        <v>0</v>
      </c>
      <c r="AX11" s="195">
        <f t="shared" si="24"/>
        <v>21.17</v>
      </c>
      <c r="AY11" s="195">
        <f t="shared" si="24"/>
        <v>0</v>
      </c>
      <c r="AZ11" s="195">
        <f t="shared" si="24"/>
        <v>0</v>
      </c>
      <c r="BA11" s="195">
        <f t="shared" si="24"/>
        <v>0</v>
      </c>
      <c r="BB11" s="195">
        <f t="shared" si="24"/>
        <v>0</v>
      </c>
      <c r="BC11" s="195">
        <f t="shared" si="24"/>
        <v>0</v>
      </c>
      <c r="BD11" s="195">
        <f t="shared" si="24"/>
        <v>0</v>
      </c>
      <c r="BE11" s="195">
        <f t="shared" si="24"/>
        <v>4602.9799999999996</v>
      </c>
      <c r="BF11" s="195">
        <f t="shared" si="24"/>
        <v>12365.43</v>
      </c>
    </row>
  </sheetData>
  <mergeCells count="20">
    <mergeCell ref="BG1:BG3"/>
    <mergeCell ref="BF1:BF3"/>
    <mergeCell ref="B1:T1"/>
    <mergeCell ref="U1:X1"/>
    <mergeCell ref="Y1:Y3"/>
    <mergeCell ref="Z1:BD1"/>
    <mergeCell ref="BE1:BE3"/>
    <mergeCell ref="B2:F2"/>
    <mergeCell ref="G2:I2"/>
    <mergeCell ref="J2:T2"/>
    <mergeCell ref="U2:W2"/>
    <mergeCell ref="Z2:AF2"/>
    <mergeCell ref="AG2:AK2"/>
    <mergeCell ref="AL2:AR2"/>
    <mergeCell ref="AV2:BB2"/>
    <mergeCell ref="BH1:BH3"/>
    <mergeCell ref="BI1:BI3"/>
    <mergeCell ref="BJ1:BJ3"/>
    <mergeCell ref="BK1:BK3"/>
    <mergeCell ref="BL1:BL3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BL12"/>
  <sheetViews>
    <sheetView rightToLeft="1" topLeftCell="AK4" workbookViewId="0">
      <selection activeCell="AL6" sqref="AL6"/>
    </sheetView>
  </sheetViews>
  <sheetFormatPr defaultRowHeight="15"/>
  <cols>
    <col min="1" max="1" width="0.140625" customWidth="1"/>
    <col min="2" max="11" width="9.140625" customWidth="1"/>
    <col min="12" max="20" width="6.7109375" customWidth="1"/>
    <col min="21" max="23" width="9.140625" customWidth="1"/>
    <col min="24" max="25" width="9.5703125" customWidth="1"/>
    <col min="26" max="38" width="9.140625" customWidth="1"/>
    <col min="39" max="42" width="6.7109375" customWidth="1"/>
    <col min="43" max="44" width="7.7109375" customWidth="1"/>
    <col min="45" max="56" width="6.7109375" customWidth="1"/>
    <col min="57" max="57" width="9.140625" customWidth="1"/>
    <col min="58" max="58" width="11.5703125" customWidth="1"/>
    <col min="59" max="59" width="23.140625" customWidth="1"/>
    <col min="60" max="60" width="41.5703125" customWidth="1"/>
    <col min="61" max="61" width="5.5703125" customWidth="1"/>
  </cols>
  <sheetData>
    <row r="1" spans="1:64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416" t="s">
        <v>111</v>
      </c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  <c r="AZ1" s="417"/>
      <c r="BA1" s="417"/>
      <c r="BB1" s="417"/>
      <c r="BC1" s="417"/>
      <c r="BD1" s="418"/>
      <c r="BE1" s="353" t="s">
        <v>117</v>
      </c>
      <c r="BF1" s="357" t="s">
        <v>48</v>
      </c>
      <c r="BG1" s="398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40.5" customHeight="1">
      <c r="A2" s="8"/>
      <c r="B2" s="357" t="s">
        <v>0</v>
      </c>
      <c r="C2" s="357"/>
      <c r="D2" s="357"/>
      <c r="E2" s="357"/>
      <c r="F2" s="357"/>
      <c r="G2" s="109" t="s">
        <v>6</v>
      </c>
      <c r="H2" s="109"/>
      <c r="I2" s="72"/>
      <c r="J2" s="413" t="s">
        <v>110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0" t="s">
        <v>335</v>
      </c>
      <c r="V2" s="411"/>
      <c r="W2" s="412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243"/>
      <c r="AT2" s="243"/>
      <c r="AU2" s="243"/>
      <c r="AV2" s="354" t="s">
        <v>39</v>
      </c>
      <c r="AW2" s="354"/>
      <c r="AX2" s="354"/>
      <c r="AY2" s="354"/>
      <c r="AZ2" s="354"/>
      <c r="BA2" s="354"/>
      <c r="BB2" s="354"/>
      <c r="BC2" s="243"/>
      <c r="BD2" s="243"/>
      <c r="BE2" s="353"/>
      <c r="BF2" s="357"/>
      <c r="BG2" s="399"/>
      <c r="BH2" s="399"/>
      <c r="BI2" s="353"/>
      <c r="BJ2" s="353"/>
      <c r="BK2" s="353"/>
      <c r="BL2" s="402"/>
    </row>
    <row r="3" spans="1:64" s="4" customFormat="1" ht="65.25" customHeight="1">
      <c r="A3" s="243"/>
      <c r="B3" s="244" t="s">
        <v>1</v>
      </c>
      <c r="C3" s="240" t="s">
        <v>2</v>
      </c>
      <c r="D3" s="240" t="s">
        <v>3</v>
      </c>
      <c r="E3" s="240" t="s">
        <v>4</v>
      </c>
      <c r="F3" s="240" t="s">
        <v>5</v>
      </c>
      <c r="G3" s="240" t="s">
        <v>7</v>
      </c>
      <c r="H3" s="240" t="s">
        <v>109</v>
      </c>
      <c r="I3" s="240" t="s">
        <v>108</v>
      </c>
      <c r="J3" s="244" t="s">
        <v>8</v>
      </c>
      <c r="K3" s="244" t="s">
        <v>9</v>
      </c>
      <c r="L3" s="244" t="s">
        <v>10</v>
      </c>
      <c r="M3" s="240" t="s">
        <v>11</v>
      </c>
      <c r="N3" s="240" t="s">
        <v>12</v>
      </c>
      <c r="O3" s="240" t="s">
        <v>13</v>
      </c>
      <c r="P3" s="240" t="s">
        <v>180</v>
      </c>
      <c r="Q3" s="240" t="s">
        <v>14</v>
      </c>
      <c r="R3" s="240" t="s">
        <v>15</v>
      </c>
      <c r="S3" s="240" t="s">
        <v>16</v>
      </c>
      <c r="T3" s="240" t="s">
        <v>17</v>
      </c>
      <c r="U3" s="240" t="s">
        <v>19</v>
      </c>
      <c r="V3" s="240" t="s">
        <v>20</v>
      </c>
      <c r="W3" s="240" t="s">
        <v>21</v>
      </c>
      <c r="X3" s="400"/>
      <c r="Y3" s="353"/>
      <c r="Z3" s="240" t="s">
        <v>24</v>
      </c>
      <c r="AA3" s="240" t="s">
        <v>25</v>
      </c>
      <c r="AB3" s="240" t="s">
        <v>26</v>
      </c>
      <c r="AC3" s="240" t="s">
        <v>21</v>
      </c>
      <c r="AD3" s="240" t="s">
        <v>27</v>
      </c>
      <c r="AE3" s="240" t="s">
        <v>28</v>
      </c>
      <c r="AF3" s="240" t="s">
        <v>29</v>
      </c>
      <c r="AG3" s="240" t="s">
        <v>104</v>
      </c>
      <c r="AH3" s="240" t="s">
        <v>105</v>
      </c>
      <c r="AI3" s="240" t="s">
        <v>106</v>
      </c>
      <c r="AJ3" s="240" t="s">
        <v>107</v>
      </c>
      <c r="AK3" s="240" t="s">
        <v>3</v>
      </c>
      <c r="AL3" s="240" t="s">
        <v>31</v>
      </c>
      <c r="AM3" s="240" t="s">
        <v>116</v>
      </c>
      <c r="AN3" s="240" t="s">
        <v>32</v>
      </c>
      <c r="AO3" s="244" t="s">
        <v>33</v>
      </c>
      <c r="AP3" s="240" t="s">
        <v>36</v>
      </c>
      <c r="AQ3" s="240" t="s">
        <v>115</v>
      </c>
      <c r="AR3" s="240" t="s">
        <v>37</v>
      </c>
      <c r="AS3" s="240" t="s">
        <v>149</v>
      </c>
      <c r="AT3" s="240" t="s">
        <v>231</v>
      </c>
      <c r="AU3" s="240" t="s">
        <v>232</v>
      </c>
      <c r="AV3" s="240" t="s">
        <v>40</v>
      </c>
      <c r="AW3" s="240" t="s">
        <v>150</v>
      </c>
      <c r="AX3" s="240" t="s">
        <v>45</v>
      </c>
      <c r="AY3" s="240" t="s">
        <v>41</v>
      </c>
      <c r="AZ3" s="240" t="s">
        <v>42</v>
      </c>
      <c r="BA3" s="240" t="s">
        <v>43</v>
      </c>
      <c r="BB3" s="240" t="s">
        <v>44</v>
      </c>
      <c r="BC3" s="240" t="s">
        <v>46</v>
      </c>
      <c r="BD3" s="240" t="s">
        <v>47</v>
      </c>
      <c r="BE3" s="353"/>
      <c r="BF3" s="357"/>
      <c r="BG3" s="400"/>
      <c r="BH3" s="400"/>
      <c r="BI3" s="353"/>
      <c r="BJ3" s="353"/>
      <c r="BK3" s="353"/>
      <c r="BL3" s="403"/>
    </row>
    <row r="4" spans="1:64" s="192" customFormat="1" ht="25.15" customHeight="1">
      <c r="B4" s="193">
        <v>535.80999999999995</v>
      </c>
      <c r="C4" s="190">
        <f>B4*15%</f>
        <v>80.37</v>
      </c>
      <c r="D4" s="190">
        <f>B4*1%</f>
        <v>5.36</v>
      </c>
      <c r="E4" s="190">
        <f>B4*2%</f>
        <v>10.72</v>
      </c>
      <c r="F4" s="190">
        <f>B4*3%</f>
        <v>16.07</v>
      </c>
      <c r="G4" s="193">
        <v>1701.34</v>
      </c>
      <c r="H4" s="193">
        <v>68.87</v>
      </c>
      <c r="I4" s="193">
        <f>SUM(J4:Q4)</f>
        <v>468.74</v>
      </c>
      <c r="J4" s="193">
        <v>263.10000000000002</v>
      </c>
      <c r="K4" s="193">
        <v>190.64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255.47</v>
      </c>
      <c r="V4" s="190">
        <f>IF(X4&gt;2800,2800*1%,X4*1%)</f>
        <v>17.03</v>
      </c>
      <c r="W4" s="190">
        <f>IF(X4&gt;2800,2800*3%,X4*3%)</f>
        <v>51.09</v>
      </c>
      <c r="X4" s="193">
        <f>G4+H4+I4-B4</f>
        <v>1703.14</v>
      </c>
      <c r="Y4" s="190">
        <f>C4+D4+E4+F4+G4+H4+I4+U4+V4+W4</f>
        <v>2675.06</v>
      </c>
      <c r="Z4" s="190">
        <f>B4*15%</f>
        <v>80.37</v>
      </c>
      <c r="AA4" s="190">
        <f>B4*1%</f>
        <v>5.36</v>
      </c>
      <c r="AB4" s="190">
        <f>B4*2%</f>
        <v>10.72</v>
      </c>
      <c r="AC4" s="190">
        <f>B4*3%</f>
        <v>16.07</v>
      </c>
      <c r="AD4" s="190">
        <f>B4*10%</f>
        <v>53.58</v>
      </c>
      <c r="AE4" s="190">
        <f>B4*3%</f>
        <v>16.07</v>
      </c>
      <c r="AF4" s="190">
        <f>B4*1%</f>
        <v>5.36</v>
      </c>
      <c r="AG4" s="190">
        <f t="shared" ref="AG4:AG11" si="0">IF(X4&gt;2800,2800*15%,X4*15%)</f>
        <v>255.47</v>
      </c>
      <c r="AH4" s="190">
        <f>IF(X4&gt;2800,2800*1%,X4*1%)</f>
        <v>17.03</v>
      </c>
      <c r="AI4" s="190">
        <f>IF(X4&gt;2800,2800*3%,X4*3%)</f>
        <v>51.09</v>
      </c>
      <c r="AJ4" s="190">
        <f>IF(X4&gt;2800,2800*10%,X4*10%)</f>
        <v>170.31</v>
      </c>
      <c r="AK4" s="190">
        <f>IF(X4&gt;2800,2800*1%,X4*1%)</f>
        <v>17.03</v>
      </c>
      <c r="AL4" s="193"/>
      <c r="AM4" s="193"/>
      <c r="AN4" s="193"/>
      <c r="AO4" s="193"/>
      <c r="AP4" s="193"/>
      <c r="AQ4" s="193">
        <v>9.3699999999999992</v>
      </c>
      <c r="AR4" s="193">
        <v>13</v>
      </c>
      <c r="AS4" s="193"/>
      <c r="AT4" s="193"/>
      <c r="AU4" s="193"/>
      <c r="AV4" s="193"/>
      <c r="AW4" s="193"/>
      <c r="AX4" s="193"/>
      <c r="AY4" s="193">
        <v>35</v>
      </c>
      <c r="AZ4" s="193"/>
      <c r="BA4" s="193"/>
      <c r="BB4" s="193"/>
      <c r="BC4" s="193"/>
      <c r="BD4" s="193"/>
      <c r="BE4" s="190">
        <f>SUM(Z4:BD4)</f>
        <v>755.83</v>
      </c>
      <c r="BF4" s="190">
        <f>AVERAGE(Y4-BE4)</f>
        <v>1919.23</v>
      </c>
      <c r="BG4" s="193" t="s">
        <v>187</v>
      </c>
      <c r="BH4" s="193" t="s">
        <v>300</v>
      </c>
      <c r="BI4" s="193"/>
      <c r="BJ4" s="193"/>
      <c r="BK4" s="193"/>
      <c r="BL4" s="193" t="s">
        <v>425</v>
      </c>
    </row>
    <row r="5" spans="1:64" s="192" customFormat="1" ht="25.15" customHeight="1">
      <c r="B5" s="193">
        <v>436</v>
      </c>
      <c r="C5" s="190">
        <f t="shared" ref="C5:C11" si="1">B5*15%</f>
        <v>65.400000000000006</v>
      </c>
      <c r="D5" s="190">
        <f t="shared" ref="D5:D11" si="2">B5*1%</f>
        <v>4.3600000000000003</v>
      </c>
      <c r="E5" s="190">
        <f t="shared" ref="E5:E11" si="3">B5*2%</f>
        <v>8.7200000000000006</v>
      </c>
      <c r="F5" s="190">
        <f>B5*3%</f>
        <v>13.08</v>
      </c>
      <c r="G5" s="193">
        <v>1577.87</v>
      </c>
      <c r="H5" s="193">
        <v>54.14</v>
      </c>
      <c r="I5" s="193">
        <f t="shared" ref="I5:I10" si="4">SUM(J5:Q5)</f>
        <v>346.49</v>
      </c>
      <c r="J5" s="193">
        <v>213.53</v>
      </c>
      <c r="K5" s="193">
        <v>122.96</v>
      </c>
      <c r="L5" s="193">
        <v>10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11" si="5">IF(X5&gt;2800,2800*15%,X5*15%)</f>
        <v>231.38</v>
      </c>
      <c r="V5" s="190">
        <f t="shared" ref="V5:V11" si="6">IF(X5&gt;2800,2800*1%,X5*1%)</f>
        <v>15.43</v>
      </c>
      <c r="W5" s="190">
        <f t="shared" ref="W5:W11" si="7">IF(X5&gt;2800,2800*3%,X5*3%)</f>
        <v>46.28</v>
      </c>
      <c r="X5" s="193">
        <f t="shared" ref="X5:X10" si="8">G5+H5+I5-B5</f>
        <v>1542.5</v>
      </c>
      <c r="Y5" s="190">
        <f t="shared" ref="Y5:Y11" si="9">C5+D5+E5+F5+G5+H5+I5+U5+V5+W5</f>
        <v>2363.15</v>
      </c>
      <c r="Z5" s="190">
        <f t="shared" ref="Z5:Z11" si="10">B5*15%</f>
        <v>65.400000000000006</v>
      </c>
      <c r="AA5" s="190">
        <f t="shared" ref="AA5:AA11" si="11">B5*1%</f>
        <v>4.3600000000000003</v>
      </c>
      <c r="AB5" s="190">
        <f t="shared" ref="AB5:AB11" si="12">B5*2%</f>
        <v>8.7200000000000006</v>
      </c>
      <c r="AC5" s="190">
        <f t="shared" ref="AC5:AC11" si="13">B5*3%</f>
        <v>13.08</v>
      </c>
      <c r="AD5" s="190">
        <f t="shared" ref="AD5:AD11" si="14">B5*10%</f>
        <v>43.6</v>
      </c>
      <c r="AE5" s="190">
        <f t="shared" ref="AE5:AE11" si="15">B5*3%</f>
        <v>13.08</v>
      </c>
      <c r="AF5" s="190">
        <f t="shared" ref="AF5:AF11" si="16">B5*1%</f>
        <v>4.3600000000000003</v>
      </c>
      <c r="AG5" s="190">
        <f t="shared" si="0"/>
        <v>231.38</v>
      </c>
      <c r="AH5" s="190">
        <f t="shared" ref="AH5:AH11" si="17">IF(X5&gt;2800,2800*1%,X5*1%)</f>
        <v>15.43</v>
      </c>
      <c r="AI5" s="190">
        <f t="shared" ref="AI5:AI11" si="18">IF(X5&gt;2800,2800*3%,X5*3%)</f>
        <v>46.28</v>
      </c>
      <c r="AJ5" s="190">
        <f t="shared" ref="AJ5:AJ11" si="19">IF(X5&gt;2800,2800*10%,X5*10%)</f>
        <v>154.25</v>
      </c>
      <c r="AK5" s="190">
        <f t="shared" ref="AK5:AK11" si="20">IF(X5&gt;2800,2800*1%,X5*1%)</f>
        <v>15.43</v>
      </c>
      <c r="AL5" s="193"/>
      <c r="AM5" s="193"/>
      <c r="AN5" s="193"/>
      <c r="AO5" s="193"/>
      <c r="AP5" s="193"/>
      <c r="AQ5" s="193">
        <v>6.6</v>
      </c>
      <c r="AR5" s="193">
        <v>11.55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11" si="21">SUM(Z5:BD5)</f>
        <v>633.52</v>
      </c>
      <c r="BF5" s="190">
        <f t="shared" ref="BF5:BF11" si="22">AVERAGE(Y5-BE5)</f>
        <v>1729.63</v>
      </c>
      <c r="BG5" s="193" t="s">
        <v>188</v>
      </c>
      <c r="BH5" s="193" t="s">
        <v>300</v>
      </c>
      <c r="BI5" s="193"/>
      <c r="BJ5" s="193"/>
      <c r="BK5" s="193"/>
      <c r="BL5" s="193" t="s">
        <v>425</v>
      </c>
    </row>
    <row r="6" spans="1:64" s="192" customFormat="1" ht="25.15" customHeight="1">
      <c r="B6" s="193">
        <v>187.54</v>
      </c>
      <c r="C6" s="190">
        <f t="shared" si="1"/>
        <v>28.13</v>
      </c>
      <c r="D6" s="190">
        <f t="shared" si="2"/>
        <v>1.88</v>
      </c>
      <c r="E6" s="190">
        <f t="shared" si="3"/>
        <v>3.75</v>
      </c>
      <c r="F6" s="190">
        <f t="shared" ref="F6:F11" si="23">B6*3%</f>
        <v>5.63</v>
      </c>
      <c r="G6" s="193">
        <v>558.21</v>
      </c>
      <c r="H6" s="193">
        <v>23.33</v>
      </c>
      <c r="I6" s="193">
        <v>161.62</v>
      </c>
      <c r="J6" s="193">
        <v>91.93</v>
      </c>
      <c r="K6" s="193">
        <v>65.19</v>
      </c>
      <c r="L6" s="193">
        <v>4.5</v>
      </c>
      <c r="M6" s="193"/>
      <c r="N6" s="193"/>
      <c r="O6" s="193"/>
      <c r="P6" s="193"/>
      <c r="Q6" s="193"/>
      <c r="R6" s="193"/>
      <c r="S6" s="193"/>
      <c r="T6" s="193"/>
      <c r="U6" s="190">
        <f t="shared" si="5"/>
        <v>83.34</v>
      </c>
      <c r="V6" s="190">
        <f t="shared" si="6"/>
        <v>5.56</v>
      </c>
      <c r="W6" s="190">
        <f t="shared" si="7"/>
        <v>16.670000000000002</v>
      </c>
      <c r="X6" s="193">
        <f t="shared" si="8"/>
        <v>555.62</v>
      </c>
      <c r="Y6" s="190">
        <f t="shared" si="9"/>
        <v>888.12</v>
      </c>
      <c r="Z6" s="190">
        <f t="shared" si="10"/>
        <v>28.13</v>
      </c>
      <c r="AA6" s="190">
        <f t="shared" si="11"/>
        <v>1.88</v>
      </c>
      <c r="AB6" s="190">
        <f t="shared" si="12"/>
        <v>3.75</v>
      </c>
      <c r="AC6" s="190">
        <f t="shared" si="13"/>
        <v>5.63</v>
      </c>
      <c r="AD6" s="190">
        <f t="shared" si="14"/>
        <v>18.75</v>
      </c>
      <c r="AE6" s="190">
        <f t="shared" si="15"/>
        <v>5.63</v>
      </c>
      <c r="AF6" s="190">
        <f t="shared" si="16"/>
        <v>1.88</v>
      </c>
      <c r="AG6" s="190">
        <f t="shared" si="0"/>
        <v>83.34</v>
      </c>
      <c r="AH6" s="190">
        <f t="shared" si="17"/>
        <v>5.56</v>
      </c>
      <c r="AI6" s="190">
        <f t="shared" si="18"/>
        <v>16.670000000000002</v>
      </c>
      <c r="AJ6" s="190">
        <f t="shared" si="19"/>
        <v>55.56</v>
      </c>
      <c r="AK6" s="190">
        <f t="shared" si="20"/>
        <v>5.56</v>
      </c>
      <c r="AL6" s="193">
        <v>64.62</v>
      </c>
      <c r="AM6" s="193"/>
      <c r="AN6" s="193"/>
      <c r="AO6" s="193"/>
      <c r="AP6" s="193"/>
      <c r="AQ6" s="193">
        <v>3.65</v>
      </c>
      <c r="AR6" s="193">
        <v>4.3499999999999996</v>
      </c>
      <c r="AS6" s="193"/>
      <c r="AT6" s="193"/>
      <c r="AU6" s="193"/>
      <c r="AV6" s="193"/>
      <c r="AW6" s="193"/>
      <c r="AX6" s="193"/>
      <c r="AY6" s="193"/>
      <c r="AZ6" s="193">
        <v>30.48</v>
      </c>
      <c r="BA6" s="193"/>
      <c r="BB6" s="193"/>
      <c r="BC6" s="193"/>
      <c r="BD6" s="193"/>
      <c r="BE6" s="190">
        <f t="shared" si="21"/>
        <v>335.44</v>
      </c>
      <c r="BF6" s="190">
        <f t="shared" si="22"/>
        <v>552.67999999999995</v>
      </c>
      <c r="BG6" s="193" t="s">
        <v>190</v>
      </c>
      <c r="BH6" s="193" t="s">
        <v>301</v>
      </c>
      <c r="BI6" s="193"/>
      <c r="BJ6" s="196" t="s">
        <v>363</v>
      </c>
      <c r="BK6" s="193"/>
      <c r="BL6" s="193" t="s">
        <v>436</v>
      </c>
    </row>
    <row r="7" spans="1:64" s="192" customFormat="1" ht="25.15" customHeight="1">
      <c r="B7" s="193">
        <v>270.98</v>
      </c>
      <c r="C7" s="190">
        <f t="shared" si="1"/>
        <v>40.65</v>
      </c>
      <c r="D7" s="190">
        <f t="shared" si="2"/>
        <v>2.71</v>
      </c>
      <c r="E7" s="190">
        <f t="shared" si="3"/>
        <v>5.42</v>
      </c>
      <c r="F7" s="190">
        <f t="shared" si="23"/>
        <v>8.1300000000000008</v>
      </c>
      <c r="G7" s="193">
        <v>1149.77</v>
      </c>
      <c r="H7" s="193">
        <v>4.28</v>
      </c>
      <c r="I7" s="193">
        <f t="shared" si="4"/>
        <v>217.25</v>
      </c>
      <c r="J7" s="193">
        <v>141.01</v>
      </c>
      <c r="K7" s="193">
        <v>57.44</v>
      </c>
      <c r="L7" s="193">
        <v>8</v>
      </c>
      <c r="M7" s="193"/>
      <c r="N7" s="193"/>
      <c r="O7" s="193"/>
      <c r="P7" s="193"/>
      <c r="Q7" s="193">
        <v>10.8</v>
      </c>
      <c r="R7" s="193"/>
      <c r="S7" s="193"/>
      <c r="T7" s="193"/>
      <c r="U7" s="190">
        <f t="shared" si="5"/>
        <v>165.05</v>
      </c>
      <c r="V7" s="190">
        <f t="shared" si="6"/>
        <v>11</v>
      </c>
      <c r="W7" s="190">
        <f t="shared" si="7"/>
        <v>33.01</v>
      </c>
      <c r="X7" s="193">
        <f t="shared" si="8"/>
        <v>1100.32</v>
      </c>
      <c r="Y7" s="190">
        <f t="shared" si="9"/>
        <v>1637.27</v>
      </c>
      <c r="Z7" s="190">
        <f t="shared" si="10"/>
        <v>40.65</v>
      </c>
      <c r="AA7" s="190">
        <f t="shared" si="11"/>
        <v>2.71</v>
      </c>
      <c r="AB7" s="190">
        <f t="shared" si="12"/>
        <v>5.42</v>
      </c>
      <c r="AC7" s="190">
        <f t="shared" si="13"/>
        <v>8.1300000000000008</v>
      </c>
      <c r="AD7" s="190">
        <f t="shared" si="14"/>
        <v>27.1</v>
      </c>
      <c r="AE7" s="190">
        <f t="shared" si="15"/>
        <v>8.1300000000000008</v>
      </c>
      <c r="AF7" s="190">
        <f t="shared" si="16"/>
        <v>2.71</v>
      </c>
      <c r="AG7" s="190">
        <f t="shared" si="0"/>
        <v>165.05</v>
      </c>
      <c r="AH7" s="190">
        <f t="shared" si="17"/>
        <v>11</v>
      </c>
      <c r="AI7" s="190">
        <f t="shared" si="18"/>
        <v>33.01</v>
      </c>
      <c r="AJ7" s="190">
        <f t="shared" si="19"/>
        <v>110.03</v>
      </c>
      <c r="AK7" s="190">
        <f t="shared" si="20"/>
        <v>11</v>
      </c>
      <c r="AL7" s="193"/>
      <c r="AM7" s="193"/>
      <c r="AN7" s="193"/>
      <c r="AO7" s="193"/>
      <c r="AP7" s="193"/>
      <c r="AQ7" s="193">
        <v>0.33</v>
      </c>
      <c r="AR7" s="193">
        <v>8.1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1"/>
        <v>433.37</v>
      </c>
      <c r="BF7" s="190">
        <f t="shared" si="22"/>
        <v>1203.9000000000001</v>
      </c>
      <c r="BG7" s="193" t="s">
        <v>189</v>
      </c>
      <c r="BH7" s="193" t="s">
        <v>302</v>
      </c>
      <c r="BI7" s="193"/>
      <c r="BJ7" s="193"/>
      <c r="BK7" s="193"/>
      <c r="BL7" s="193" t="s">
        <v>421</v>
      </c>
    </row>
    <row r="8" spans="1:64" s="192" customFormat="1" ht="25.15" customHeight="1">
      <c r="B8" s="193">
        <v>545.04</v>
      </c>
      <c r="C8" s="190">
        <f t="shared" si="1"/>
        <v>81.760000000000005</v>
      </c>
      <c r="D8" s="190">
        <f t="shared" si="2"/>
        <v>5.45</v>
      </c>
      <c r="E8" s="190">
        <f t="shared" si="3"/>
        <v>10.9</v>
      </c>
      <c r="F8" s="190">
        <f t="shared" si="23"/>
        <v>16.350000000000001</v>
      </c>
      <c r="G8" s="193">
        <v>1724.62</v>
      </c>
      <c r="H8" s="193">
        <v>69.62</v>
      </c>
      <c r="I8" s="193">
        <f t="shared" si="4"/>
        <v>435.88</v>
      </c>
      <c r="J8" s="193">
        <v>264.45</v>
      </c>
      <c r="K8" s="193">
        <v>156.43</v>
      </c>
      <c r="L8" s="193">
        <v>15</v>
      </c>
      <c r="M8" s="193"/>
      <c r="N8" s="193"/>
      <c r="O8" s="193"/>
      <c r="P8" s="193"/>
      <c r="Q8" s="193"/>
      <c r="R8" s="193"/>
      <c r="S8" s="193"/>
      <c r="T8" s="193"/>
      <c r="U8" s="190">
        <f t="shared" si="5"/>
        <v>252.76</v>
      </c>
      <c r="V8" s="190">
        <f t="shared" si="6"/>
        <v>16.850000000000001</v>
      </c>
      <c r="W8" s="190">
        <f t="shared" si="7"/>
        <v>50.55</v>
      </c>
      <c r="X8" s="193">
        <f t="shared" si="8"/>
        <v>1685.08</v>
      </c>
      <c r="Y8" s="190">
        <f t="shared" si="9"/>
        <v>2664.74</v>
      </c>
      <c r="Z8" s="190">
        <f t="shared" si="10"/>
        <v>81.760000000000005</v>
      </c>
      <c r="AA8" s="190">
        <f t="shared" si="11"/>
        <v>5.45</v>
      </c>
      <c r="AB8" s="190">
        <f t="shared" si="12"/>
        <v>10.9</v>
      </c>
      <c r="AC8" s="190">
        <f t="shared" si="13"/>
        <v>16.350000000000001</v>
      </c>
      <c r="AD8" s="190">
        <f t="shared" si="14"/>
        <v>54.5</v>
      </c>
      <c r="AE8" s="190">
        <f t="shared" si="15"/>
        <v>16.350000000000001</v>
      </c>
      <c r="AF8" s="190">
        <f t="shared" si="16"/>
        <v>5.45</v>
      </c>
      <c r="AG8" s="190">
        <f t="shared" si="0"/>
        <v>252.76</v>
      </c>
      <c r="AH8" s="190">
        <f t="shared" si="17"/>
        <v>16.850000000000001</v>
      </c>
      <c r="AI8" s="190">
        <f t="shared" si="18"/>
        <v>50.55</v>
      </c>
      <c r="AJ8" s="190">
        <f t="shared" si="19"/>
        <v>168.51</v>
      </c>
      <c r="AK8" s="190">
        <f t="shared" si="20"/>
        <v>16.850000000000001</v>
      </c>
      <c r="AL8" s="193"/>
      <c r="AM8" s="193"/>
      <c r="AN8" s="193"/>
      <c r="AO8" s="193"/>
      <c r="AP8" s="193"/>
      <c r="AQ8" s="193">
        <v>9.23</v>
      </c>
      <c r="AR8" s="193">
        <v>12.9</v>
      </c>
      <c r="AS8" s="193"/>
      <c r="AT8" s="193"/>
      <c r="AU8" s="193"/>
      <c r="AV8" s="193"/>
      <c r="AW8" s="193"/>
      <c r="AX8" s="193"/>
      <c r="AY8" s="193">
        <v>18</v>
      </c>
      <c r="AZ8" s="193"/>
      <c r="BA8" s="193"/>
      <c r="BB8" s="193"/>
      <c r="BC8" s="193"/>
      <c r="BD8" s="193"/>
      <c r="BE8" s="190">
        <f t="shared" si="21"/>
        <v>736.41</v>
      </c>
      <c r="BF8" s="190">
        <f t="shared" si="22"/>
        <v>1928.33</v>
      </c>
      <c r="BG8" s="193" t="s">
        <v>191</v>
      </c>
      <c r="BH8" s="193" t="s">
        <v>300</v>
      </c>
      <c r="BI8" s="193"/>
      <c r="BJ8" s="193"/>
      <c r="BK8" s="193"/>
      <c r="BL8" s="193" t="s">
        <v>423</v>
      </c>
    </row>
    <row r="9" spans="1:64" s="192" customFormat="1" ht="25.15" customHeight="1">
      <c r="B9" s="193">
        <v>437.35</v>
      </c>
      <c r="C9" s="190">
        <f t="shared" si="1"/>
        <v>65.599999999999994</v>
      </c>
      <c r="D9" s="190">
        <f t="shared" si="2"/>
        <v>4.37</v>
      </c>
      <c r="E9" s="190">
        <f t="shared" si="3"/>
        <v>8.75</v>
      </c>
      <c r="F9" s="190">
        <f t="shared" si="23"/>
        <v>13.12</v>
      </c>
      <c r="G9" s="193">
        <v>1514.84</v>
      </c>
      <c r="H9" s="193">
        <v>49.68</v>
      </c>
      <c r="I9" s="193">
        <f t="shared" si="4"/>
        <v>352.72</v>
      </c>
      <c r="J9" s="193">
        <v>217.5</v>
      </c>
      <c r="K9" s="193">
        <v>120.22</v>
      </c>
      <c r="L9" s="193">
        <v>15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221.98</v>
      </c>
      <c r="V9" s="190">
        <f t="shared" si="6"/>
        <v>14.8</v>
      </c>
      <c r="W9" s="190">
        <f t="shared" si="7"/>
        <v>44.4</v>
      </c>
      <c r="X9" s="193">
        <f t="shared" si="8"/>
        <v>1479.89</v>
      </c>
      <c r="Y9" s="190">
        <f t="shared" si="9"/>
        <v>2290.2600000000002</v>
      </c>
      <c r="Z9" s="190">
        <f t="shared" si="10"/>
        <v>65.599999999999994</v>
      </c>
      <c r="AA9" s="190">
        <f t="shared" si="11"/>
        <v>4.37</v>
      </c>
      <c r="AB9" s="190">
        <f t="shared" si="12"/>
        <v>8.75</v>
      </c>
      <c r="AC9" s="190">
        <f t="shared" si="13"/>
        <v>13.12</v>
      </c>
      <c r="AD9" s="190">
        <f t="shared" si="14"/>
        <v>43.74</v>
      </c>
      <c r="AE9" s="190">
        <f t="shared" si="15"/>
        <v>13.12</v>
      </c>
      <c r="AF9" s="190">
        <f t="shared" si="16"/>
        <v>4.37</v>
      </c>
      <c r="AG9" s="190">
        <f t="shared" si="0"/>
        <v>221.98</v>
      </c>
      <c r="AH9" s="190">
        <f t="shared" si="17"/>
        <v>14.8</v>
      </c>
      <c r="AI9" s="190">
        <f t="shared" si="18"/>
        <v>44.4</v>
      </c>
      <c r="AJ9" s="190">
        <f t="shared" si="19"/>
        <v>147.99</v>
      </c>
      <c r="AK9" s="190">
        <f t="shared" si="20"/>
        <v>14.8</v>
      </c>
      <c r="AL9" s="193"/>
      <c r="AM9" s="193"/>
      <c r="AN9" s="193"/>
      <c r="AO9" s="193"/>
      <c r="AP9" s="193"/>
      <c r="AQ9" s="193">
        <v>5.94</v>
      </c>
      <c r="AR9" s="193">
        <v>11.15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1"/>
        <v>614.13</v>
      </c>
      <c r="BF9" s="190">
        <f t="shared" si="22"/>
        <v>1676.13</v>
      </c>
      <c r="BG9" s="193" t="s">
        <v>193</v>
      </c>
      <c r="BH9" s="193" t="s">
        <v>300</v>
      </c>
      <c r="BI9" s="193"/>
      <c r="BJ9" s="193"/>
      <c r="BK9" s="193"/>
      <c r="BL9" s="193" t="s">
        <v>423</v>
      </c>
    </row>
    <row r="10" spans="1:64" s="192" customFormat="1" ht="25.15" customHeight="1">
      <c r="B10" s="193">
        <v>280.56</v>
      </c>
      <c r="C10" s="190">
        <f t="shared" si="1"/>
        <v>42.08</v>
      </c>
      <c r="D10" s="190">
        <f t="shared" si="2"/>
        <v>2.81</v>
      </c>
      <c r="E10" s="190">
        <f t="shared" si="3"/>
        <v>5.61</v>
      </c>
      <c r="F10" s="190">
        <f t="shared" si="23"/>
        <v>8.42</v>
      </c>
      <c r="G10" s="193">
        <v>1217.03</v>
      </c>
      <c r="H10" s="193">
        <v>22.5</v>
      </c>
      <c r="I10" s="193">
        <f t="shared" si="4"/>
        <v>255.4</v>
      </c>
      <c r="J10" s="193">
        <v>160.79</v>
      </c>
      <c r="K10" s="193">
        <v>86.61</v>
      </c>
      <c r="L10" s="193">
        <v>8</v>
      </c>
      <c r="M10" s="193"/>
      <c r="N10" s="193"/>
      <c r="O10" s="193"/>
      <c r="P10" s="193"/>
      <c r="Q10" s="193"/>
      <c r="R10" s="193"/>
      <c r="S10" s="193"/>
      <c r="T10" s="193"/>
      <c r="U10" s="190">
        <f t="shared" si="5"/>
        <v>182.16</v>
      </c>
      <c r="V10" s="190">
        <f t="shared" si="6"/>
        <v>12.14</v>
      </c>
      <c r="W10" s="190">
        <f t="shared" si="7"/>
        <v>36.43</v>
      </c>
      <c r="X10" s="193">
        <f t="shared" si="8"/>
        <v>1214.3699999999999</v>
      </c>
      <c r="Y10" s="190">
        <f t="shared" si="9"/>
        <v>1784.58</v>
      </c>
      <c r="Z10" s="190">
        <f t="shared" si="10"/>
        <v>42.08</v>
      </c>
      <c r="AA10" s="190">
        <f t="shared" si="11"/>
        <v>2.81</v>
      </c>
      <c r="AB10" s="190">
        <f t="shared" si="12"/>
        <v>5.61</v>
      </c>
      <c r="AC10" s="190">
        <f t="shared" si="13"/>
        <v>8.42</v>
      </c>
      <c r="AD10" s="190">
        <f t="shared" si="14"/>
        <v>28.06</v>
      </c>
      <c r="AE10" s="190">
        <f t="shared" si="15"/>
        <v>8.42</v>
      </c>
      <c r="AF10" s="190">
        <f t="shared" si="16"/>
        <v>2.81</v>
      </c>
      <c r="AG10" s="190">
        <f t="shared" si="0"/>
        <v>182.16</v>
      </c>
      <c r="AH10" s="190">
        <f t="shared" si="17"/>
        <v>12.14</v>
      </c>
      <c r="AI10" s="190">
        <f t="shared" si="18"/>
        <v>36.43</v>
      </c>
      <c r="AJ10" s="190">
        <f t="shared" si="19"/>
        <v>121.44</v>
      </c>
      <c r="AK10" s="190">
        <f t="shared" si="20"/>
        <v>12.14</v>
      </c>
      <c r="AL10" s="193"/>
      <c r="AM10" s="193"/>
      <c r="AN10" s="193"/>
      <c r="AO10" s="193"/>
      <c r="AP10" s="193"/>
      <c r="AQ10" s="193">
        <v>0.61</v>
      </c>
      <c r="AR10" s="193">
        <v>8.75</v>
      </c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1"/>
        <v>471.88</v>
      </c>
      <c r="BF10" s="190">
        <f t="shared" si="22"/>
        <v>1312.7</v>
      </c>
      <c r="BG10" s="193" t="s">
        <v>194</v>
      </c>
      <c r="BH10" s="193" t="s">
        <v>300</v>
      </c>
      <c r="BI10" s="193"/>
      <c r="BJ10" s="193"/>
      <c r="BK10" s="193"/>
      <c r="BL10" s="193" t="s">
        <v>423</v>
      </c>
    </row>
    <row r="11" spans="1:64" s="192" customFormat="1" ht="25.15" customHeight="1">
      <c r="B11" s="193">
        <v>513.16999999999996</v>
      </c>
      <c r="C11" s="190">
        <f t="shared" si="1"/>
        <v>76.98</v>
      </c>
      <c r="D11" s="190">
        <f t="shared" si="2"/>
        <v>5.13</v>
      </c>
      <c r="E11" s="190">
        <f t="shared" si="3"/>
        <v>10.26</v>
      </c>
      <c r="F11" s="190">
        <f t="shared" si="23"/>
        <v>15.4</v>
      </c>
      <c r="G11" s="193">
        <v>1687.47</v>
      </c>
      <c r="H11" s="193">
        <v>69.64</v>
      </c>
      <c r="I11" s="193">
        <v>447.27</v>
      </c>
      <c r="J11" s="193">
        <v>241.49</v>
      </c>
      <c r="K11" s="193">
        <v>190.78</v>
      </c>
      <c r="L11" s="193">
        <v>15</v>
      </c>
      <c r="M11" s="193"/>
      <c r="N11" s="193"/>
      <c r="O11" s="193"/>
      <c r="P11" s="193"/>
      <c r="Q11" s="193"/>
      <c r="R11" s="193"/>
      <c r="S11" s="193"/>
      <c r="T11" s="193"/>
      <c r="U11" s="190">
        <f t="shared" si="5"/>
        <v>253.68</v>
      </c>
      <c r="V11" s="190">
        <f t="shared" si="6"/>
        <v>16.91</v>
      </c>
      <c r="W11" s="190">
        <f t="shared" si="7"/>
        <v>50.74</v>
      </c>
      <c r="X11" s="193">
        <v>1691.21</v>
      </c>
      <c r="Y11" s="190">
        <f t="shared" si="9"/>
        <v>2633.48</v>
      </c>
      <c r="Z11" s="190">
        <f t="shared" si="10"/>
        <v>76.98</v>
      </c>
      <c r="AA11" s="190">
        <f t="shared" si="11"/>
        <v>5.13</v>
      </c>
      <c r="AB11" s="190">
        <f t="shared" si="12"/>
        <v>10.26</v>
      </c>
      <c r="AC11" s="190">
        <f t="shared" si="13"/>
        <v>15.4</v>
      </c>
      <c r="AD11" s="190">
        <f t="shared" si="14"/>
        <v>51.32</v>
      </c>
      <c r="AE11" s="190">
        <f t="shared" si="15"/>
        <v>15.4</v>
      </c>
      <c r="AF11" s="190">
        <f t="shared" si="16"/>
        <v>5.13</v>
      </c>
      <c r="AG11" s="190">
        <f t="shared" si="0"/>
        <v>253.68</v>
      </c>
      <c r="AH11" s="190">
        <f t="shared" si="17"/>
        <v>16.91</v>
      </c>
      <c r="AI11" s="190">
        <f t="shared" si="18"/>
        <v>50.74</v>
      </c>
      <c r="AJ11" s="190">
        <f t="shared" si="19"/>
        <v>169.12</v>
      </c>
      <c r="AK11" s="190">
        <f t="shared" si="20"/>
        <v>16.91</v>
      </c>
      <c r="AL11" s="193"/>
      <c r="AM11" s="193"/>
      <c r="AN11" s="193"/>
      <c r="AO11" s="193"/>
      <c r="AP11" s="193"/>
      <c r="AQ11" s="193">
        <v>9</v>
      </c>
      <c r="AR11" s="193">
        <v>13.7</v>
      </c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0">
        <f t="shared" si="21"/>
        <v>709.68</v>
      </c>
      <c r="BF11" s="190">
        <f t="shared" si="22"/>
        <v>1923.8</v>
      </c>
      <c r="BG11" s="193" t="s">
        <v>441</v>
      </c>
      <c r="BH11" s="193" t="s">
        <v>442</v>
      </c>
      <c r="BI11" s="193"/>
      <c r="BJ11" s="193"/>
      <c r="BK11" s="193"/>
      <c r="BL11" s="193" t="s">
        <v>443</v>
      </c>
    </row>
    <row r="12" spans="1:64" s="194" customFormat="1" ht="25.15" customHeight="1">
      <c r="B12" s="195">
        <f>SUM(B4:B11)</f>
        <v>3206.45</v>
      </c>
      <c r="C12" s="195">
        <f t="shared" ref="C12:BF12" si="24">SUM(C4:C11)</f>
        <v>480.97</v>
      </c>
      <c r="D12" s="195">
        <f t="shared" si="24"/>
        <v>32.07</v>
      </c>
      <c r="E12" s="195">
        <f t="shared" si="24"/>
        <v>64.13</v>
      </c>
      <c r="F12" s="195">
        <f t="shared" si="24"/>
        <v>96.2</v>
      </c>
      <c r="G12" s="195">
        <f t="shared" si="24"/>
        <v>11131.15</v>
      </c>
      <c r="H12" s="195">
        <f t="shared" si="24"/>
        <v>362.06</v>
      </c>
      <c r="I12" s="195">
        <f t="shared" si="24"/>
        <v>2685.37</v>
      </c>
      <c r="J12" s="195">
        <f t="shared" si="24"/>
        <v>1593.8</v>
      </c>
      <c r="K12" s="195">
        <f t="shared" si="24"/>
        <v>990.27</v>
      </c>
      <c r="L12" s="195">
        <f t="shared" si="24"/>
        <v>90.5</v>
      </c>
      <c r="M12" s="195">
        <f t="shared" si="24"/>
        <v>0</v>
      </c>
      <c r="N12" s="195">
        <f t="shared" si="24"/>
        <v>0</v>
      </c>
      <c r="O12" s="195">
        <f t="shared" si="24"/>
        <v>0</v>
      </c>
      <c r="P12" s="195">
        <f t="shared" si="24"/>
        <v>0</v>
      </c>
      <c r="Q12" s="195">
        <f t="shared" si="24"/>
        <v>10.8</v>
      </c>
      <c r="R12" s="195">
        <f t="shared" si="24"/>
        <v>0</v>
      </c>
      <c r="S12" s="195">
        <f t="shared" si="24"/>
        <v>0</v>
      </c>
      <c r="T12" s="195">
        <f t="shared" si="24"/>
        <v>0</v>
      </c>
      <c r="U12" s="195">
        <f t="shared" si="24"/>
        <v>1645.82</v>
      </c>
      <c r="V12" s="195">
        <f t="shared" si="24"/>
        <v>109.72</v>
      </c>
      <c r="W12" s="195">
        <f t="shared" si="24"/>
        <v>329.17</v>
      </c>
      <c r="X12" s="195">
        <f t="shared" si="24"/>
        <v>10972.13</v>
      </c>
      <c r="Y12" s="195">
        <f t="shared" si="24"/>
        <v>16936.66</v>
      </c>
      <c r="Z12" s="195">
        <f t="shared" si="24"/>
        <v>480.97</v>
      </c>
      <c r="AA12" s="195">
        <f t="shared" si="24"/>
        <v>32.07</v>
      </c>
      <c r="AB12" s="195">
        <f t="shared" si="24"/>
        <v>64.13</v>
      </c>
      <c r="AC12" s="195">
        <f t="shared" si="24"/>
        <v>96.2</v>
      </c>
      <c r="AD12" s="195">
        <f t="shared" si="24"/>
        <v>320.64999999999998</v>
      </c>
      <c r="AE12" s="195">
        <f t="shared" si="24"/>
        <v>96.2</v>
      </c>
      <c r="AF12" s="195">
        <f t="shared" si="24"/>
        <v>32.07</v>
      </c>
      <c r="AG12" s="195">
        <f t="shared" si="24"/>
        <v>1645.82</v>
      </c>
      <c r="AH12" s="195">
        <f t="shared" si="24"/>
        <v>109.72</v>
      </c>
      <c r="AI12" s="195">
        <f t="shared" si="24"/>
        <v>329.17</v>
      </c>
      <c r="AJ12" s="195">
        <f t="shared" si="24"/>
        <v>1097.21</v>
      </c>
      <c r="AK12" s="195">
        <f t="shared" si="24"/>
        <v>109.72</v>
      </c>
      <c r="AL12" s="195">
        <f t="shared" si="24"/>
        <v>64.62</v>
      </c>
      <c r="AM12" s="195">
        <f t="shared" si="24"/>
        <v>0</v>
      </c>
      <c r="AN12" s="195">
        <f t="shared" si="24"/>
        <v>0</v>
      </c>
      <c r="AO12" s="195">
        <f t="shared" si="24"/>
        <v>0</v>
      </c>
      <c r="AP12" s="195">
        <f t="shared" si="24"/>
        <v>0</v>
      </c>
      <c r="AQ12" s="195">
        <f t="shared" si="24"/>
        <v>44.73</v>
      </c>
      <c r="AR12" s="195">
        <f t="shared" si="24"/>
        <v>83.5</v>
      </c>
      <c r="AS12" s="195">
        <f t="shared" si="24"/>
        <v>0</v>
      </c>
      <c r="AT12" s="195">
        <f t="shared" si="24"/>
        <v>0</v>
      </c>
      <c r="AU12" s="195">
        <f t="shared" si="24"/>
        <v>0</v>
      </c>
      <c r="AV12" s="195">
        <f t="shared" si="24"/>
        <v>0</v>
      </c>
      <c r="AW12" s="195">
        <f t="shared" si="24"/>
        <v>0</v>
      </c>
      <c r="AX12" s="195">
        <f t="shared" si="24"/>
        <v>0</v>
      </c>
      <c r="AY12" s="195">
        <f t="shared" si="24"/>
        <v>53</v>
      </c>
      <c r="AZ12" s="195">
        <f t="shared" si="24"/>
        <v>30.48</v>
      </c>
      <c r="BA12" s="195">
        <f t="shared" si="24"/>
        <v>0</v>
      </c>
      <c r="BB12" s="195">
        <f t="shared" si="24"/>
        <v>0</v>
      </c>
      <c r="BC12" s="195">
        <f t="shared" si="24"/>
        <v>0</v>
      </c>
      <c r="BD12" s="195">
        <f t="shared" si="24"/>
        <v>0</v>
      </c>
      <c r="BE12" s="195">
        <f t="shared" si="24"/>
        <v>4690.26</v>
      </c>
      <c r="BF12" s="195">
        <f t="shared" si="24"/>
        <v>12246.4</v>
      </c>
      <c r="BG12" s="195"/>
      <c r="BH12" s="195"/>
      <c r="BI12" s="195"/>
      <c r="BJ12" s="195"/>
      <c r="BK12" s="195"/>
      <c r="BL12" s="195"/>
    </row>
  </sheetData>
  <mergeCells count="20">
    <mergeCell ref="BG1:BG3"/>
    <mergeCell ref="BF1:BF3"/>
    <mergeCell ref="B1:T1"/>
    <mergeCell ref="U1:X1"/>
    <mergeCell ref="Y1:Y3"/>
    <mergeCell ref="Z1:BD1"/>
    <mergeCell ref="BE1:BE3"/>
    <mergeCell ref="B2:F2"/>
    <mergeCell ref="J2:T2"/>
    <mergeCell ref="U2:W2"/>
    <mergeCell ref="X2:X3"/>
    <mergeCell ref="Z2:AF2"/>
    <mergeCell ref="AG2:AK2"/>
    <mergeCell ref="AL2:AR2"/>
    <mergeCell ref="AV2:BB2"/>
    <mergeCell ref="BH1:BH3"/>
    <mergeCell ref="BI1:BI3"/>
    <mergeCell ref="BJ1:BJ3"/>
    <mergeCell ref="BK1:BK3"/>
    <mergeCell ref="BL1:BL3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BK24"/>
  <sheetViews>
    <sheetView rightToLeft="1" topLeftCell="AU1" workbookViewId="0">
      <selection activeCell="AM24" sqref="AM24:BF24"/>
    </sheetView>
  </sheetViews>
  <sheetFormatPr defaultRowHeight="15"/>
  <cols>
    <col min="1" max="1" width="0.140625" customWidth="1"/>
    <col min="2" max="11" width="9.140625" customWidth="1"/>
    <col min="12" max="13" width="6.7109375" customWidth="1"/>
    <col min="14" max="14" width="7.7109375" customWidth="1"/>
    <col min="15" max="20" width="6.7109375" customWidth="1"/>
    <col min="21" max="23" width="9.140625" customWidth="1"/>
    <col min="24" max="24" width="10.140625" customWidth="1"/>
    <col min="25" max="37" width="9.140625" customWidth="1"/>
    <col min="38" max="38" width="7.7109375" customWidth="1"/>
    <col min="39" max="42" width="6.7109375" customWidth="1"/>
    <col min="43" max="44" width="7.7109375" customWidth="1"/>
    <col min="45" max="56" width="6.7109375" customWidth="1"/>
    <col min="57" max="58" width="10.140625" customWidth="1"/>
    <col min="59" max="59" width="22" customWidth="1"/>
    <col min="60" max="60" width="25.42578125" customWidth="1"/>
    <col min="61" max="62" width="7.5703125" customWidth="1"/>
  </cols>
  <sheetData>
    <row r="1" spans="1:63" s="4" customFormat="1" ht="14.25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419" t="s">
        <v>420</v>
      </c>
    </row>
    <row r="2" spans="1:63" s="4" customFormat="1" ht="33.75" customHeight="1">
      <c r="A2" s="8"/>
      <c r="B2" s="354" t="s">
        <v>0</v>
      </c>
      <c r="C2" s="354"/>
      <c r="D2" s="354"/>
      <c r="E2" s="354"/>
      <c r="F2" s="354"/>
      <c r="G2" s="407" t="s">
        <v>6</v>
      </c>
      <c r="H2" s="408"/>
      <c r="I2" s="409"/>
      <c r="J2" s="413" t="s">
        <v>110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3" t="s">
        <v>18</v>
      </c>
      <c r="V2" s="414"/>
      <c r="W2" s="415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355" t="s">
        <v>34</v>
      </c>
      <c r="AM2" s="355"/>
      <c r="AN2" s="355"/>
      <c r="AO2" s="355"/>
      <c r="AP2" s="244" t="s">
        <v>35</v>
      </c>
      <c r="AQ2" s="241"/>
      <c r="AR2" s="72"/>
      <c r="AS2" s="243"/>
      <c r="AT2" s="243"/>
      <c r="AU2" s="243"/>
      <c r="AV2" s="354" t="s">
        <v>39</v>
      </c>
      <c r="AW2" s="354"/>
      <c r="AX2" s="354"/>
      <c r="AY2" s="354"/>
      <c r="AZ2" s="354"/>
      <c r="BA2" s="354"/>
      <c r="BB2" s="354"/>
      <c r="BC2" s="243"/>
      <c r="BD2" s="243"/>
      <c r="BE2" s="353"/>
      <c r="BF2" s="357"/>
      <c r="BG2" s="357"/>
      <c r="BH2" s="399"/>
      <c r="BI2" s="353"/>
      <c r="BJ2" s="353"/>
      <c r="BK2" s="420"/>
    </row>
    <row r="3" spans="1:63" s="4" customFormat="1" ht="52.15" customHeight="1">
      <c r="A3" s="243"/>
      <c r="B3" s="244" t="s">
        <v>1</v>
      </c>
      <c r="C3" s="240" t="s">
        <v>2</v>
      </c>
      <c r="D3" s="240" t="s">
        <v>3</v>
      </c>
      <c r="E3" s="240" t="s">
        <v>4</v>
      </c>
      <c r="F3" s="240" t="s">
        <v>5</v>
      </c>
      <c r="G3" s="240" t="s">
        <v>7</v>
      </c>
      <c r="H3" s="240" t="s">
        <v>109</v>
      </c>
      <c r="I3" s="240" t="s">
        <v>108</v>
      </c>
      <c r="J3" s="244" t="s">
        <v>8</v>
      </c>
      <c r="K3" s="244" t="s">
        <v>9</v>
      </c>
      <c r="L3" s="244" t="s">
        <v>10</v>
      </c>
      <c r="M3" s="240" t="s">
        <v>11</v>
      </c>
      <c r="N3" s="240" t="s">
        <v>12</v>
      </c>
      <c r="O3" s="240" t="s">
        <v>13</v>
      </c>
      <c r="P3" s="240" t="s">
        <v>180</v>
      </c>
      <c r="Q3" s="240" t="s">
        <v>14</v>
      </c>
      <c r="R3" s="240" t="s">
        <v>15</v>
      </c>
      <c r="S3" s="240" t="s">
        <v>16</v>
      </c>
      <c r="T3" s="240" t="s">
        <v>17</v>
      </c>
      <c r="U3" s="240" t="s">
        <v>19</v>
      </c>
      <c r="V3" s="240" t="s">
        <v>20</v>
      </c>
      <c r="W3" s="240" t="s">
        <v>21</v>
      </c>
      <c r="X3" s="400"/>
      <c r="Y3" s="353"/>
      <c r="Z3" s="240" t="s">
        <v>24</v>
      </c>
      <c r="AA3" s="240" t="s">
        <v>25</v>
      </c>
      <c r="AB3" s="240" t="s">
        <v>26</v>
      </c>
      <c r="AC3" s="240" t="s">
        <v>21</v>
      </c>
      <c r="AD3" s="240" t="s">
        <v>27</v>
      </c>
      <c r="AE3" s="240" t="s">
        <v>28</v>
      </c>
      <c r="AF3" s="240" t="s">
        <v>29</v>
      </c>
      <c r="AG3" s="240" t="s">
        <v>104</v>
      </c>
      <c r="AH3" s="240" t="s">
        <v>105</v>
      </c>
      <c r="AI3" s="240" t="s">
        <v>106</v>
      </c>
      <c r="AJ3" s="240" t="s">
        <v>107</v>
      </c>
      <c r="AK3" s="240" t="s">
        <v>3</v>
      </c>
      <c r="AL3" s="240" t="s">
        <v>31</v>
      </c>
      <c r="AM3" s="240" t="s">
        <v>116</v>
      </c>
      <c r="AN3" s="240" t="s">
        <v>32</v>
      </c>
      <c r="AO3" s="244" t="s">
        <v>33</v>
      </c>
      <c r="AP3" s="240" t="s">
        <v>36</v>
      </c>
      <c r="AQ3" s="240" t="s">
        <v>115</v>
      </c>
      <c r="AR3" s="240" t="s">
        <v>37</v>
      </c>
      <c r="AS3" s="240" t="s">
        <v>149</v>
      </c>
      <c r="AT3" s="240" t="s">
        <v>231</v>
      </c>
      <c r="AU3" s="240" t="s">
        <v>232</v>
      </c>
      <c r="AV3" s="240" t="s">
        <v>40</v>
      </c>
      <c r="AW3" s="240" t="s">
        <v>150</v>
      </c>
      <c r="AX3" s="240" t="s">
        <v>45</v>
      </c>
      <c r="AY3" s="240" t="s">
        <v>41</v>
      </c>
      <c r="AZ3" s="240" t="s">
        <v>42</v>
      </c>
      <c r="BA3" s="240" t="s">
        <v>43</v>
      </c>
      <c r="BB3" s="240" t="s">
        <v>44</v>
      </c>
      <c r="BC3" s="240" t="s">
        <v>46</v>
      </c>
      <c r="BD3" s="240" t="s">
        <v>47</v>
      </c>
      <c r="BE3" s="353"/>
      <c r="BF3" s="357"/>
      <c r="BG3" s="357"/>
      <c r="BH3" s="400"/>
      <c r="BI3" s="353"/>
      <c r="BJ3" s="353"/>
      <c r="BK3" s="421"/>
    </row>
    <row r="4" spans="1:63" s="198" customFormat="1" ht="25.15" customHeight="1">
      <c r="B4" s="193">
        <v>911.68</v>
      </c>
      <c r="C4" s="190">
        <f>B4*15%</f>
        <v>136.75</v>
      </c>
      <c r="D4" s="190">
        <f>B4*1%</f>
        <v>9.1199999999999992</v>
      </c>
      <c r="E4" s="190">
        <f>B4*2%</f>
        <v>18.23</v>
      </c>
      <c r="F4" s="190">
        <f>B4*3%</f>
        <v>27.35</v>
      </c>
      <c r="G4" s="193">
        <v>2550.62</v>
      </c>
      <c r="H4" s="193">
        <v>104.7</v>
      </c>
      <c r="I4" s="193">
        <f>SUM(J4:Q4)</f>
        <v>733.98</v>
      </c>
      <c r="J4" s="193">
        <v>440.01</v>
      </c>
      <c r="K4" s="193">
        <v>263.97000000000003</v>
      </c>
      <c r="L4" s="193">
        <v>30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371.64</v>
      </c>
      <c r="V4" s="190">
        <f>IF(X4&gt;2800,2800*1%,X4*1%)</f>
        <v>24.78</v>
      </c>
      <c r="W4" s="190">
        <f>IF(X4&gt;2800,2800*3%,X4*3%)</f>
        <v>74.33</v>
      </c>
      <c r="X4" s="190">
        <f>G4+H4+I4-B4</f>
        <v>2477.62</v>
      </c>
      <c r="Y4" s="190">
        <f>C4+D4+E4+F4+G4+H4+I4+U4+V4+W4</f>
        <v>4051.5</v>
      </c>
      <c r="Z4" s="190">
        <f>B4*15%</f>
        <v>136.75</v>
      </c>
      <c r="AA4" s="190">
        <f>B4*1%</f>
        <v>9.1199999999999992</v>
      </c>
      <c r="AB4" s="190">
        <f>B4*2%</f>
        <v>18.23</v>
      </c>
      <c r="AC4" s="190">
        <f>B4*3%</f>
        <v>27.35</v>
      </c>
      <c r="AD4" s="190">
        <f>B4*10%</f>
        <v>91.17</v>
      </c>
      <c r="AE4" s="190">
        <f>B4*3%</f>
        <v>27.35</v>
      </c>
      <c r="AF4" s="190">
        <f>B4*1%</f>
        <v>9.1199999999999992</v>
      </c>
      <c r="AG4" s="190">
        <f>IF(X4&gt;2800,2800*15%,X4*15%)</f>
        <v>371.64</v>
      </c>
      <c r="AH4" s="190">
        <f>IF(X4&gt;2800,2800*1%,X4*1%)</f>
        <v>24.78</v>
      </c>
      <c r="AI4" s="190">
        <f>IF(X4&gt;2800,2800*3%,X4*3%)</f>
        <v>74.33</v>
      </c>
      <c r="AJ4" s="190">
        <f>IF(X4&gt;2800,2800*10%,X4*10%)</f>
        <v>247.76</v>
      </c>
      <c r="AK4" s="190">
        <f>IF(X4&gt;2800,2800*1%,X4*1%)</f>
        <v>24.78</v>
      </c>
      <c r="AL4" s="193"/>
      <c r="AM4" s="193"/>
      <c r="AN4" s="193"/>
      <c r="AO4" s="193"/>
      <c r="AP4" s="193"/>
      <c r="AQ4" s="193">
        <v>22.88</v>
      </c>
      <c r="AR4" s="193">
        <v>21.3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1106.56</v>
      </c>
      <c r="BF4" s="190">
        <f>AVERAGE(Y4-BE4)</f>
        <v>2944.94</v>
      </c>
      <c r="BG4" s="198" t="s">
        <v>195</v>
      </c>
      <c r="BH4" s="198" t="s">
        <v>303</v>
      </c>
      <c r="BK4" s="199" t="s">
        <v>425</v>
      </c>
    </row>
    <row r="5" spans="1:63" s="198" customFormat="1" ht="25.15" customHeight="1">
      <c r="B5" s="193">
        <v>482.15</v>
      </c>
      <c r="C5" s="190">
        <f t="shared" ref="C5:C23" si="0">B5*15%</f>
        <v>72.319999999999993</v>
      </c>
      <c r="D5" s="190">
        <f t="shared" ref="D5:D23" si="1">B5*1%</f>
        <v>4.82</v>
      </c>
      <c r="E5" s="190">
        <f t="shared" ref="E5:E23" si="2">B5*2%</f>
        <v>9.64</v>
      </c>
      <c r="F5" s="190">
        <f t="shared" ref="F5:F23" si="3">B5*3%</f>
        <v>14.46</v>
      </c>
      <c r="G5" s="193">
        <v>1624.71</v>
      </c>
      <c r="H5" s="193">
        <v>63.44</v>
      </c>
      <c r="I5" s="193">
        <f t="shared" ref="I5:I21" si="4">SUM(J5:Q5)</f>
        <v>387.3</v>
      </c>
      <c r="J5" s="193">
        <v>226.63</v>
      </c>
      <c r="K5" s="193">
        <v>145.66999999999999</v>
      </c>
      <c r="L5" s="193">
        <v>15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23" si="5">IF(X5&gt;2800,2800*15%,X5*15%)</f>
        <v>239</v>
      </c>
      <c r="V5" s="190">
        <f t="shared" ref="V5:V23" si="6">IF(X5&gt;2800,2800*1%,X5*1%)</f>
        <v>15.93</v>
      </c>
      <c r="W5" s="190">
        <f t="shared" ref="W5:W23" si="7">IF(X5&gt;2800,2800*3%,X5*3%)</f>
        <v>47.8</v>
      </c>
      <c r="X5" s="190">
        <f t="shared" ref="X5:X21" si="8">G5+H5+I5-B5</f>
        <v>1593.3</v>
      </c>
      <c r="Y5" s="190">
        <f t="shared" ref="Y5:Y23" si="9">C5+D5+E5+F5+G5+H5+I5+U5+V5+W5</f>
        <v>2479.42</v>
      </c>
      <c r="Z5" s="190">
        <f t="shared" ref="Z5:Z23" si="10">B5*15%</f>
        <v>72.319999999999993</v>
      </c>
      <c r="AA5" s="190">
        <f t="shared" ref="AA5:AA23" si="11">B5*1%</f>
        <v>4.82</v>
      </c>
      <c r="AB5" s="190">
        <f t="shared" ref="AB5:AB23" si="12">B5*2%</f>
        <v>9.64</v>
      </c>
      <c r="AC5" s="190">
        <f t="shared" ref="AC5:AC23" si="13">B5*3%</f>
        <v>14.46</v>
      </c>
      <c r="AD5" s="190">
        <f t="shared" ref="AD5:AD23" si="14">B5*10%</f>
        <v>48.22</v>
      </c>
      <c r="AE5" s="190">
        <f t="shared" ref="AE5:AE23" si="15">B5*3%</f>
        <v>14.46</v>
      </c>
      <c r="AF5" s="190">
        <f t="shared" ref="AF5:AF23" si="16">B5*1%</f>
        <v>4.82</v>
      </c>
      <c r="AG5" s="190">
        <f t="shared" ref="AG5:AG23" si="17">IF(X5&gt;2800,2800*15%,X5*15%)</f>
        <v>239</v>
      </c>
      <c r="AH5" s="190">
        <f t="shared" ref="AH5:AH23" si="18">IF(X5&gt;2800,2800*1%,X5*1%)</f>
        <v>15.93</v>
      </c>
      <c r="AI5" s="190">
        <f t="shared" ref="AI5:AI20" si="19">IF(X5&gt;2800,2800*3%,X5*3%)</f>
        <v>47.8</v>
      </c>
      <c r="AJ5" s="190">
        <f t="shared" ref="AJ5:AJ23" si="20">IF(X5&gt;2800,2800*10%,X5*10%)</f>
        <v>159.33000000000001</v>
      </c>
      <c r="AK5" s="190">
        <f t="shared" ref="AK5:AK23" si="21">IF(X5&gt;2800,2800*1%,X5*1%)</f>
        <v>15.93</v>
      </c>
      <c r="AL5" s="193"/>
      <c r="AM5" s="193"/>
      <c r="AN5" s="193"/>
      <c r="AO5" s="193"/>
      <c r="AP5" s="193"/>
      <c r="AQ5" s="193">
        <v>7.21</v>
      </c>
      <c r="AR5" s="193">
        <v>11.9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23" si="22">SUM(Z5:BD5)</f>
        <v>665.84</v>
      </c>
      <c r="BF5" s="190">
        <f t="shared" ref="BF5:BF23" si="23">AVERAGE(Y5-BE5)</f>
        <v>1813.58</v>
      </c>
      <c r="BG5" s="198" t="s">
        <v>196</v>
      </c>
      <c r="BH5" s="198" t="s">
        <v>304</v>
      </c>
      <c r="BK5" s="199" t="s">
        <v>425</v>
      </c>
    </row>
    <row r="6" spans="1:63" s="198" customFormat="1" ht="25.15" customHeight="1">
      <c r="B6" s="193">
        <v>282.98</v>
      </c>
      <c r="C6" s="190">
        <f t="shared" si="0"/>
        <v>42.45</v>
      </c>
      <c r="D6" s="190">
        <f t="shared" si="1"/>
        <v>2.83</v>
      </c>
      <c r="E6" s="190">
        <f t="shared" si="2"/>
        <v>5.66</v>
      </c>
      <c r="F6" s="190">
        <f t="shared" si="3"/>
        <v>8.49</v>
      </c>
      <c r="G6" s="193">
        <v>1058.55</v>
      </c>
      <c r="H6" s="193">
        <v>4.04</v>
      </c>
      <c r="I6" s="193">
        <f t="shared" si="4"/>
        <v>226.5</v>
      </c>
      <c r="J6" s="193">
        <v>145.94999999999999</v>
      </c>
      <c r="K6" s="193">
        <v>70.55</v>
      </c>
      <c r="L6" s="193">
        <v>10</v>
      </c>
      <c r="M6" s="193"/>
      <c r="N6" s="193"/>
      <c r="O6" s="193"/>
      <c r="P6" s="193"/>
      <c r="Q6" s="193"/>
      <c r="R6" s="193"/>
      <c r="S6" s="193"/>
      <c r="T6" s="193"/>
      <c r="U6" s="190">
        <f t="shared" si="5"/>
        <v>150.91999999999999</v>
      </c>
      <c r="V6" s="190">
        <f t="shared" si="6"/>
        <v>10.06</v>
      </c>
      <c r="W6" s="190">
        <f t="shared" si="7"/>
        <v>30.18</v>
      </c>
      <c r="X6" s="190">
        <f t="shared" si="8"/>
        <v>1006.11</v>
      </c>
      <c r="Y6" s="190">
        <f t="shared" si="9"/>
        <v>1539.68</v>
      </c>
      <c r="Z6" s="190">
        <f t="shared" si="10"/>
        <v>42.45</v>
      </c>
      <c r="AA6" s="190">
        <f t="shared" si="11"/>
        <v>2.83</v>
      </c>
      <c r="AB6" s="190">
        <f t="shared" si="12"/>
        <v>5.66</v>
      </c>
      <c r="AC6" s="190">
        <f t="shared" si="13"/>
        <v>8.49</v>
      </c>
      <c r="AD6" s="190">
        <f t="shared" si="14"/>
        <v>28.3</v>
      </c>
      <c r="AE6" s="190">
        <f t="shared" si="15"/>
        <v>8.49</v>
      </c>
      <c r="AF6" s="190">
        <f t="shared" si="16"/>
        <v>2.83</v>
      </c>
      <c r="AG6" s="190">
        <f t="shared" si="17"/>
        <v>150.91999999999999</v>
      </c>
      <c r="AH6" s="190">
        <f t="shared" si="18"/>
        <v>10.06</v>
      </c>
      <c r="AI6" s="190">
        <f t="shared" si="19"/>
        <v>30.18</v>
      </c>
      <c r="AJ6" s="190">
        <f t="shared" si="20"/>
        <v>100.61</v>
      </c>
      <c r="AK6" s="190">
        <f t="shared" si="21"/>
        <v>10.06</v>
      </c>
      <c r="AL6" s="193"/>
      <c r="AM6" s="193"/>
      <c r="AN6" s="193"/>
      <c r="AO6" s="193"/>
      <c r="AP6" s="193"/>
      <c r="AQ6" s="193"/>
      <c r="AR6" s="193">
        <v>7.95</v>
      </c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0">
        <f t="shared" si="22"/>
        <v>408.83</v>
      </c>
      <c r="BF6" s="190">
        <f t="shared" si="23"/>
        <v>1130.8499999999999</v>
      </c>
      <c r="BG6" s="198" t="s">
        <v>197</v>
      </c>
      <c r="BH6" s="198" t="s">
        <v>305</v>
      </c>
      <c r="BK6" s="199" t="s">
        <v>425</v>
      </c>
    </row>
    <row r="7" spans="1:63" s="198" customFormat="1" ht="25.15" customHeight="1">
      <c r="B7" s="193">
        <v>724.17</v>
      </c>
      <c r="C7" s="190">
        <f t="shared" si="0"/>
        <v>108.63</v>
      </c>
      <c r="D7" s="190">
        <f t="shared" si="1"/>
        <v>7.24</v>
      </c>
      <c r="E7" s="190">
        <f t="shared" si="2"/>
        <v>14.48</v>
      </c>
      <c r="F7" s="190">
        <f t="shared" si="3"/>
        <v>21.73</v>
      </c>
      <c r="G7" s="193">
        <v>2105.06</v>
      </c>
      <c r="H7" s="193">
        <v>91.96</v>
      </c>
      <c r="I7" s="193">
        <f t="shared" si="4"/>
        <v>737.05</v>
      </c>
      <c r="J7" s="193">
        <v>344.98</v>
      </c>
      <c r="K7" s="193">
        <v>214.22</v>
      </c>
      <c r="L7" s="193">
        <v>30</v>
      </c>
      <c r="M7" s="193"/>
      <c r="N7" s="193">
        <v>147.85</v>
      </c>
      <c r="O7" s="193"/>
      <c r="P7" s="193"/>
      <c r="Q7" s="193"/>
      <c r="R7" s="193"/>
      <c r="S7" s="193"/>
      <c r="T7" s="193"/>
      <c r="U7" s="190">
        <f t="shared" si="5"/>
        <v>331.49</v>
      </c>
      <c r="V7" s="190">
        <f t="shared" si="6"/>
        <v>22.1</v>
      </c>
      <c r="W7" s="190">
        <f t="shared" si="7"/>
        <v>66.3</v>
      </c>
      <c r="X7" s="190">
        <f t="shared" si="8"/>
        <v>2209.9</v>
      </c>
      <c r="Y7" s="190">
        <f t="shared" si="9"/>
        <v>3506.04</v>
      </c>
      <c r="Z7" s="190">
        <f t="shared" si="10"/>
        <v>108.63</v>
      </c>
      <c r="AA7" s="190">
        <f t="shared" si="11"/>
        <v>7.24</v>
      </c>
      <c r="AB7" s="190">
        <f t="shared" si="12"/>
        <v>14.48</v>
      </c>
      <c r="AC7" s="190">
        <f t="shared" si="13"/>
        <v>21.73</v>
      </c>
      <c r="AD7" s="190">
        <f t="shared" si="14"/>
        <v>72.42</v>
      </c>
      <c r="AE7" s="190">
        <f t="shared" si="15"/>
        <v>21.73</v>
      </c>
      <c r="AF7" s="190">
        <f t="shared" si="16"/>
        <v>7.24</v>
      </c>
      <c r="AG7" s="190">
        <f t="shared" si="17"/>
        <v>331.49</v>
      </c>
      <c r="AH7" s="190">
        <f t="shared" si="18"/>
        <v>22.1</v>
      </c>
      <c r="AI7" s="190">
        <f t="shared" si="19"/>
        <v>66.3</v>
      </c>
      <c r="AJ7" s="190">
        <f t="shared" si="20"/>
        <v>220.99</v>
      </c>
      <c r="AK7" s="190">
        <f t="shared" si="21"/>
        <v>22.1</v>
      </c>
      <c r="AL7" s="193"/>
      <c r="AM7" s="193"/>
      <c r="AN7" s="193">
        <v>0.86</v>
      </c>
      <c r="AO7" s="193"/>
      <c r="AP7" s="190">
        <v>0.6</v>
      </c>
      <c r="AQ7" s="193">
        <v>17.12</v>
      </c>
      <c r="AR7" s="193">
        <v>17.25</v>
      </c>
      <c r="AS7" s="193"/>
      <c r="AT7" s="193"/>
      <c r="AU7" s="193"/>
      <c r="AV7" s="193">
        <v>7.1</v>
      </c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959.38</v>
      </c>
      <c r="BF7" s="190">
        <f t="shared" si="23"/>
        <v>2546.66</v>
      </c>
      <c r="BG7" s="198" t="s">
        <v>198</v>
      </c>
      <c r="BH7" s="198" t="s">
        <v>306</v>
      </c>
      <c r="BK7" s="199" t="s">
        <v>352</v>
      </c>
    </row>
    <row r="8" spans="1:63" s="198" customFormat="1" ht="25.15" customHeight="1">
      <c r="B8" s="193">
        <v>804.89</v>
      </c>
      <c r="C8" s="190">
        <f t="shared" si="0"/>
        <v>120.73</v>
      </c>
      <c r="D8" s="190">
        <f t="shared" si="1"/>
        <v>8.0500000000000007</v>
      </c>
      <c r="E8" s="190">
        <f t="shared" si="2"/>
        <v>16.100000000000001</v>
      </c>
      <c r="F8" s="190">
        <f t="shared" si="3"/>
        <v>24.15</v>
      </c>
      <c r="G8" s="193">
        <v>2185.15</v>
      </c>
      <c r="H8" s="193">
        <v>94.44</v>
      </c>
      <c r="I8" s="193">
        <f t="shared" si="4"/>
        <v>906.09</v>
      </c>
      <c r="J8" s="193">
        <v>388.18</v>
      </c>
      <c r="K8" s="193">
        <v>314.35000000000002</v>
      </c>
      <c r="L8" s="193">
        <v>30</v>
      </c>
      <c r="M8" s="193"/>
      <c r="N8" s="193">
        <v>173.56</v>
      </c>
      <c r="O8" s="193"/>
      <c r="P8" s="193"/>
      <c r="Q8" s="193"/>
      <c r="R8" s="193"/>
      <c r="S8" s="193"/>
      <c r="T8" s="193"/>
      <c r="U8" s="190">
        <f t="shared" si="5"/>
        <v>357.12</v>
      </c>
      <c r="V8" s="190">
        <f t="shared" si="6"/>
        <v>23.81</v>
      </c>
      <c r="W8" s="190">
        <f t="shared" si="7"/>
        <v>71.42</v>
      </c>
      <c r="X8" s="190">
        <f t="shared" si="8"/>
        <v>2380.79</v>
      </c>
      <c r="Y8" s="190">
        <f t="shared" si="9"/>
        <v>3807.06</v>
      </c>
      <c r="Z8" s="190">
        <f t="shared" si="10"/>
        <v>120.73</v>
      </c>
      <c r="AA8" s="190">
        <f t="shared" si="11"/>
        <v>8.0500000000000007</v>
      </c>
      <c r="AB8" s="190">
        <f t="shared" si="12"/>
        <v>16.100000000000001</v>
      </c>
      <c r="AC8" s="190">
        <f t="shared" si="13"/>
        <v>24.15</v>
      </c>
      <c r="AD8" s="190">
        <f t="shared" si="14"/>
        <v>80.489999999999995</v>
      </c>
      <c r="AE8" s="190">
        <f t="shared" si="15"/>
        <v>24.15</v>
      </c>
      <c r="AF8" s="190">
        <f t="shared" si="16"/>
        <v>8.0500000000000007</v>
      </c>
      <c r="AG8" s="190">
        <f t="shared" si="17"/>
        <v>357.12</v>
      </c>
      <c r="AH8" s="190">
        <f t="shared" si="18"/>
        <v>23.81</v>
      </c>
      <c r="AI8" s="190">
        <f t="shared" si="19"/>
        <v>71.42</v>
      </c>
      <c r="AJ8" s="190">
        <f t="shared" si="20"/>
        <v>238.08</v>
      </c>
      <c r="AK8" s="190">
        <f t="shared" si="21"/>
        <v>23.81</v>
      </c>
      <c r="AL8" s="193"/>
      <c r="AM8" s="193"/>
      <c r="AN8" s="193"/>
      <c r="AO8" s="193"/>
      <c r="AP8" s="193"/>
      <c r="AQ8" s="193">
        <v>19.690000000000001</v>
      </c>
      <c r="AR8" s="193">
        <v>19.95</v>
      </c>
      <c r="AS8" s="193"/>
      <c r="AT8" s="193"/>
      <c r="AU8" s="193"/>
      <c r="AV8" s="193">
        <v>7.1</v>
      </c>
      <c r="AW8" s="193"/>
      <c r="AX8" s="193"/>
      <c r="AY8" s="193"/>
      <c r="AZ8" s="193"/>
      <c r="BA8" s="193"/>
      <c r="BB8" s="193"/>
      <c r="BC8" s="193"/>
      <c r="BD8" s="193"/>
      <c r="BE8" s="190">
        <f t="shared" si="22"/>
        <v>1042.7</v>
      </c>
      <c r="BF8" s="190">
        <f t="shared" si="23"/>
        <v>2764.36</v>
      </c>
      <c r="BG8" s="198" t="s">
        <v>199</v>
      </c>
      <c r="BH8" s="198" t="s">
        <v>305</v>
      </c>
      <c r="BK8" s="199" t="s">
        <v>151</v>
      </c>
    </row>
    <row r="9" spans="1:63" s="198" customFormat="1" ht="25.15" customHeight="1">
      <c r="B9" s="193">
        <v>270</v>
      </c>
      <c r="C9" s="190">
        <f t="shared" si="0"/>
        <v>40.5</v>
      </c>
      <c r="D9" s="190">
        <f t="shared" si="1"/>
        <v>2.7</v>
      </c>
      <c r="E9" s="190">
        <f t="shared" si="2"/>
        <v>5.4</v>
      </c>
      <c r="F9" s="190">
        <f t="shared" si="3"/>
        <v>8.1</v>
      </c>
      <c r="G9" s="193">
        <v>1037.1400000000001</v>
      </c>
      <c r="H9" s="193">
        <v>3.91</v>
      </c>
      <c r="I9" s="193">
        <f t="shared" si="4"/>
        <v>214.5</v>
      </c>
      <c r="J9" s="193">
        <v>145.94999999999999</v>
      </c>
      <c r="K9" s="193">
        <v>58.55</v>
      </c>
      <c r="L9" s="193">
        <v>10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147.83000000000001</v>
      </c>
      <c r="V9" s="190">
        <f t="shared" si="6"/>
        <v>9.86</v>
      </c>
      <c r="W9" s="190">
        <f t="shared" si="7"/>
        <v>29.57</v>
      </c>
      <c r="X9" s="190">
        <f t="shared" si="8"/>
        <v>985.55</v>
      </c>
      <c r="Y9" s="190">
        <f t="shared" si="9"/>
        <v>1499.51</v>
      </c>
      <c r="Z9" s="190">
        <f t="shared" si="10"/>
        <v>40.5</v>
      </c>
      <c r="AA9" s="190">
        <f t="shared" si="11"/>
        <v>2.7</v>
      </c>
      <c r="AB9" s="190">
        <f t="shared" si="12"/>
        <v>5.4</v>
      </c>
      <c r="AC9" s="190">
        <f t="shared" si="13"/>
        <v>8.1</v>
      </c>
      <c r="AD9" s="190">
        <f t="shared" si="14"/>
        <v>27</v>
      </c>
      <c r="AE9" s="190">
        <f t="shared" si="15"/>
        <v>8.1</v>
      </c>
      <c r="AF9" s="190">
        <f t="shared" si="16"/>
        <v>2.7</v>
      </c>
      <c r="AG9" s="190">
        <f t="shared" si="17"/>
        <v>147.83000000000001</v>
      </c>
      <c r="AH9" s="190">
        <f t="shared" si="18"/>
        <v>9.86</v>
      </c>
      <c r="AI9" s="190">
        <f t="shared" si="19"/>
        <v>29.57</v>
      </c>
      <c r="AJ9" s="190">
        <f t="shared" si="20"/>
        <v>98.56</v>
      </c>
      <c r="AK9" s="190">
        <f t="shared" si="21"/>
        <v>9.86</v>
      </c>
      <c r="AL9" s="193">
        <v>49</v>
      </c>
      <c r="AM9" s="193"/>
      <c r="AN9" s="193"/>
      <c r="AO9" s="193"/>
      <c r="AP9" s="193"/>
      <c r="AQ9" s="193"/>
      <c r="AR9" s="193">
        <v>7.05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2"/>
        <v>446.23</v>
      </c>
      <c r="BF9" s="190">
        <f t="shared" si="23"/>
        <v>1053.28</v>
      </c>
      <c r="BG9" s="198" t="s">
        <v>200</v>
      </c>
      <c r="BH9" s="198" t="s">
        <v>305</v>
      </c>
      <c r="BK9" s="199" t="s">
        <v>151</v>
      </c>
    </row>
    <row r="10" spans="1:63" s="198" customFormat="1" ht="25.15" customHeight="1">
      <c r="B10" s="193">
        <v>357.42</v>
      </c>
      <c r="C10" s="190">
        <f t="shared" si="0"/>
        <v>53.61</v>
      </c>
      <c r="D10" s="190">
        <f t="shared" si="1"/>
        <v>3.57</v>
      </c>
      <c r="E10" s="190">
        <f t="shared" si="2"/>
        <v>7.15</v>
      </c>
      <c r="F10" s="190">
        <f t="shared" si="3"/>
        <v>10.72</v>
      </c>
      <c r="G10" s="193">
        <v>1306.3900000000001</v>
      </c>
      <c r="H10" s="193">
        <v>19.149999999999999</v>
      </c>
      <c r="I10" s="193">
        <f t="shared" si="4"/>
        <v>298</v>
      </c>
      <c r="J10" s="193">
        <v>187.6</v>
      </c>
      <c r="K10" s="193">
        <v>82.4</v>
      </c>
      <c r="L10" s="193">
        <v>28</v>
      </c>
      <c r="M10" s="193"/>
      <c r="N10" s="193"/>
      <c r="O10" s="193"/>
      <c r="P10" s="193"/>
      <c r="Q10" s="193"/>
      <c r="R10" s="193"/>
      <c r="S10" s="193"/>
      <c r="T10" s="193"/>
      <c r="U10" s="190">
        <f t="shared" si="5"/>
        <v>189.92</v>
      </c>
      <c r="V10" s="190">
        <f t="shared" si="6"/>
        <v>12.66</v>
      </c>
      <c r="W10" s="190">
        <f t="shared" si="7"/>
        <v>37.979999999999997</v>
      </c>
      <c r="X10" s="190">
        <f t="shared" si="8"/>
        <v>1266.1199999999999</v>
      </c>
      <c r="Y10" s="190">
        <f t="shared" si="9"/>
        <v>1939.15</v>
      </c>
      <c r="Z10" s="190">
        <f t="shared" si="10"/>
        <v>53.61</v>
      </c>
      <c r="AA10" s="190">
        <f t="shared" si="11"/>
        <v>3.57</v>
      </c>
      <c r="AB10" s="190">
        <f t="shared" si="12"/>
        <v>7.15</v>
      </c>
      <c r="AC10" s="190">
        <f t="shared" si="13"/>
        <v>10.72</v>
      </c>
      <c r="AD10" s="190">
        <f t="shared" si="14"/>
        <v>35.74</v>
      </c>
      <c r="AE10" s="190">
        <f t="shared" si="15"/>
        <v>10.72</v>
      </c>
      <c r="AF10" s="190">
        <f t="shared" si="16"/>
        <v>3.57</v>
      </c>
      <c r="AG10" s="190">
        <f t="shared" si="17"/>
        <v>189.92</v>
      </c>
      <c r="AH10" s="190">
        <f t="shared" si="18"/>
        <v>12.66</v>
      </c>
      <c r="AI10" s="190">
        <f t="shared" si="19"/>
        <v>37.979999999999997</v>
      </c>
      <c r="AJ10" s="190">
        <f t="shared" si="20"/>
        <v>126.61</v>
      </c>
      <c r="AK10" s="190">
        <f t="shared" si="21"/>
        <v>12.66</v>
      </c>
      <c r="AL10" s="193"/>
      <c r="AM10" s="193"/>
      <c r="AN10" s="193"/>
      <c r="AO10" s="193"/>
      <c r="AP10" s="193"/>
      <c r="AQ10" s="193">
        <v>2.93</v>
      </c>
      <c r="AR10" s="193">
        <v>9.1</v>
      </c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2"/>
        <v>516.94000000000005</v>
      </c>
      <c r="BF10" s="190">
        <f t="shared" si="23"/>
        <v>1422.21</v>
      </c>
      <c r="BG10" s="198" t="s">
        <v>201</v>
      </c>
      <c r="BH10" s="198" t="s">
        <v>426</v>
      </c>
      <c r="BK10" s="199" t="s">
        <v>352</v>
      </c>
    </row>
    <row r="11" spans="1:63" s="198" customFormat="1" ht="25.15" customHeight="1">
      <c r="B11" s="193">
        <v>486.42</v>
      </c>
      <c r="C11" s="190">
        <f t="shared" si="0"/>
        <v>72.959999999999994</v>
      </c>
      <c r="D11" s="190">
        <f t="shared" si="1"/>
        <v>4.8600000000000003</v>
      </c>
      <c r="E11" s="190">
        <f t="shared" si="2"/>
        <v>9.73</v>
      </c>
      <c r="F11" s="190">
        <f t="shared" si="3"/>
        <v>14.59</v>
      </c>
      <c r="G11" s="193">
        <v>1629.8</v>
      </c>
      <c r="H11" s="193">
        <v>67.73</v>
      </c>
      <c r="I11" s="193">
        <f t="shared" si="4"/>
        <v>423.78</v>
      </c>
      <c r="J11" s="193">
        <v>279.39999999999998</v>
      </c>
      <c r="K11" s="193">
        <v>129.38</v>
      </c>
      <c r="L11" s="193">
        <v>15</v>
      </c>
      <c r="M11" s="193"/>
      <c r="N11" s="193"/>
      <c r="O11" s="193"/>
      <c r="P11" s="193"/>
      <c r="Q11" s="193"/>
      <c r="R11" s="193"/>
      <c r="S11" s="193"/>
      <c r="T11" s="193"/>
      <c r="U11" s="190">
        <f t="shared" si="5"/>
        <v>245.23</v>
      </c>
      <c r="V11" s="190">
        <f t="shared" si="6"/>
        <v>16.350000000000001</v>
      </c>
      <c r="W11" s="190">
        <f t="shared" si="7"/>
        <v>49.05</v>
      </c>
      <c r="X11" s="190">
        <f t="shared" si="8"/>
        <v>1634.89</v>
      </c>
      <c r="Y11" s="190">
        <f t="shared" si="9"/>
        <v>2534.08</v>
      </c>
      <c r="Z11" s="190">
        <f t="shared" si="10"/>
        <v>72.959999999999994</v>
      </c>
      <c r="AA11" s="190">
        <f t="shared" si="11"/>
        <v>4.8600000000000003</v>
      </c>
      <c r="AB11" s="190">
        <f t="shared" si="12"/>
        <v>9.73</v>
      </c>
      <c r="AC11" s="190">
        <f t="shared" si="13"/>
        <v>14.59</v>
      </c>
      <c r="AD11" s="190">
        <f t="shared" si="14"/>
        <v>48.64</v>
      </c>
      <c r="AE11" s="190">
        <f t="shared" si="15"/>
        <v>14.59</v>
      </c>
      <c r="AF11" s="190">
        <f t="shared" si="16"/>
        <v>4.8600000000000003</v>
      </c>
      <c r="AG11" s="190">
        <f t="shared" si="17"/>
        <v>245.23</v>
      </c>
      <c r="AH11" s="190">
        <f t="shared" si="18"/>
        <v>16.350000000000001</v>
      </c>
      <c r="AI11" s="190">
        <f t="shared" si="19"/>
        <v>49.05</v>
      </c>
      <c r="AJ11" s="190">
        <f t="shared" si="20"/>
        <v>163.49</v>
      </c>
      <c r="AK11" s="190">
        <f t="shared" si="21"/>
        <v>16.350000000000001</v>
      </c>
      <c r="AL11" s="193"/>
      <c r="AM11" s="193"/>
      <c r="AN11" s="193"/>
      <c r="AO11" s="193"/>
      <c r="AP11" s="193"/>
      <c r="AQ11" s="193">
        <v>8.6999999999999993</v>
      </c>
      <c r="AR11" s="193">
        <v>12.8</v>
      </c>
      <c r="AS11" s="193"/>
      <c r="AT11" s="193"/>
      <c r="AU11" s="193"/>
      <c r="AV11" s="193">
        <v>7.1</v>
      </c>
      <c r="AW11" s="193"/>
      <c r="AX11" s="193"/>
      <c r="AY11" s="193"/>
      <c r="AZ11" s="193"/>
      <c r="BA11" s="193"/>
      <c r="BB11" s="193"/>
      <c r="BC11" s="193"/>
      <c r="BD11" s="193"/>
      <c r="BE11" s="190">
        <f t="shared" si="22"/>
        <v>689.3</v>
      </c>
      <c r="BF11" s="190">
        <f t="shared" si="23"/>
        <v>1844.78</v>
      </c>
      <c r="BG11" s="198" t="s">
        <v>202</v>
      </c>
      <c r="BH11" s="198" t="s">
        <v>308</v>
      </c>
      <c r="BK11" s="199" t="s">
        <v>427</v>
      </c>
    </row>
    <row r="12" spans="1:63" s="198" customFormat="1" ht="25.15" customHeight="1">
      <c r="B12" s="193">
        <v>441.67</v>
      </c>
      <c r="C12" s="190">
        <f t="shared" si="0"/>
        <v>66.25</v>
      </c>
      <c r="D12" s="190">
        <f t="shared" si="1"/>
        <v>4.42</v>
      </c>
      <c r="E12" s="190">
        <f t="shared" si="2"/>
        <v>8.83</v>
      </c>
      <c r="F12" s="190">
        <f t="shared" si="3"/>
        <v>13.25</v>
      </c>
      <c r="G12" s="193">
        <v>1525.43</v>
      </c>
      <c r="H12" s="193">
        <v>51.78</v>
      </c>
      <c r="I12" s="193">
        <f t="shared" si="4"/>
        <v>356.06</v>
      </c>
      <c r="J12" s="193">
        <v>249.47</v>
      </c>
      <c r="K12" s="193">
        <v>91.59</v>
      </c>
      <c r="L12" s="193">
        <v>15</v>
      </c>
      <c r="M12" s="193"/>
      <c r="N12" s="193"/>
      <c r="O12" s="193"/>
      <c r="P12" s="193"/>
      <c r="Q12" s="193"/>
      <c r="R12" s="193"/>
      <c r="S12" s="193"/>
      <c r="T12" s="193"/>
      <c r="U12" s="190">
        <f t="shared" si="5"/>
        <v>223.74</v>
      </c>
      <c r="V12" s="190">
        <f t="shared" si="6"/>
        <v>14.92</v>
      </c>
      <c r="W12" s="190">
        <f t="shared" si="7"/>
        <v>44.75</v>
      </c>
      <c r="X12" s="190">
        <f t="shared" si="8"/>
        <v>1491.6</v>
      </c>
      <c r="Y12" s="190">
        <f t="shared" si="9"/>
        <v>2309.4299999999998</v>
      </c>
      <c r="Z12" s="190">
        <f t="shared" si="10"/>
        <v>66.25</v>
      </c>
      <c r="AA12" s="190">
        <f t="shared" si="11"/>
        <v>4.42</v>
      </c>
      <c r="AB12" s="190">
        <f t="shared" si="12"/>
        <v>8.83</v>
      </c>
      <c r="AC12" s="190">
        <f t="shared" si="13"/>
        <v>13.25</v>
      </c>
      <c r="AD12" s="190">
        <f t="shared" si="14"/>
        <v>44.17</v>
      </c>
      <c r="AE12" s="190">
        <f t="shared" si="15"/>
        <v>13.25</v>
      </c>
      <c r="AF12" s="190">
        <f t="shared" si="16"/>
        <v>4.42</v>
      </c>
      <c r="AG12" s="190">
        <f t="shared" si="17"/>
        <v>223.74</v>
      </c>
      <c r="AH12" s="190">
        <f t="shared" si="18"/>
        <v>14.92</v>
      </c>
      <c r="AI12" s="190">
        <f t="shared" si="19"/>
        <v>44.75</v>
      </c>
      <c r="AJ12" s="190">
        <f t="shared" si="20"/>
        <v>149.16</v>
      </c>
      <c r="AK12" s="190">
        <f t="shared" si="21"/>
        <v>14.92</v>
      </c>
      <c r="AL12" s="193">
        <v>5.92</v>
      </c>
      <c r="AM12" s="193"/>
      <c r="AN12" s="193"/>
      <c r="AO12" s="193"/>
      <c r="AP12" s="193"/>
      <c r="AQ12" s="193">
        <v>5.6</v>
      </c>
      <c r="AR12" s="193">
        <v>11.2</v>
      </c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0">
        <f t="shared" si="22"/>
        <v>624.79999999999995</v>
      </c>
      <c r="BF12" s="190">
        <f t="shared" si="23"/>
        <v>1684.63</v>
      </c>
      <c r="BG12" s="198" t="s">
        <v>203</v>
      </c>
      <c r="BH12" s="198" t="s">
        <v>307</v>
      </c>
      <c r="BK12" s="199" t="s">
        <v>427</v>
      </c>
    </row>
    <row r="13" spans="1:63" s="198" customFormat="1" ht="25.15" customHeight="1">
      <c r="B13" s="193">
        <v>477.68</v>
      </c>
      <c r="C13" s="190">
        <f t="shared" si="0"/>
        <v>71.650000000000006</v>
      </c>
      <c r="D13" s="190">
        <f t="shared" si="1"/>
        <v>4.78</v>
      </c>
      <c r="E13" s="190">
        <f t="shared" si="2"/>
        <v>9.5500000000000007</v>
      </c>
      <c r="F13" s="190">
        <f t="shared" si="3"/>
        <v>14.33</v>
      </c>
      <c r="G13" s="193">
        <v>1693.65</v>
      </c>
      <c r="H13" s="193">
        <v>61.35</v>
      </c>
      <c r="I13" s="193">
        <f t="shared" si="4"/>
        <v>383.86</v>
      </c>
      <c r="J13" s="193">
        <v>261.88</v>
      </c>
      <c r="K13" s="193">
        <v>106.98</v>
      </c>
      <c r="L13" s="193">
        <v>15</v>
      </c>
      <c r="M13" s="193"/>
      <c r="N13" s="193"/>
      <c r="O13" s="193"/>
      <c r="P13" s="193"/>
      <c r="Q13" s="193"/>
      <c r="R13" s="193"/>
      <c r="S13" s="193"/>
      <c r="T13" s="193"/>
      <c r="U13" s="190">
        <f t="shared" si="5"/>
        <v>249.18</v>
      </c>
      <c r="V13" s="190">
        <f t="shared" si="6"/>
        <v>16.61</v>
      </c>
      <c r="W13" s="190">
        <f t="shared" si="7"/>
        <v>49.84</v>
      </c>
      <c r="X13" s="190">
        <f t="shared" si="8"/>
        <v>1661.18</v>
      </c>
      <c r="Y13" s="190">
        <f t="shared" si="9"/>
        <v>2554.8000000000002</v>
      </c>
      <c r="Z13" s="190">
        <f t="shared" si="10"/>
        <v>71.650000000000006</v>
      </c>
      <c r="AA13" s="190">
        <f t="shared" si="11"/>
        <v>4.78</v>
      </c>
      <c r="AB13" s="190">
        <f t="shared" si="12"/>
        <v>9.5500000000000007</v>
      </c>
      <c r="AC13" s="190">
        <f t="shared" si="13"/>
        <v>14.33</v>
      </c>
      <c r="AD13" s="190">
        <f t="shared" si="14"/>
        <v>47.77</v>
      </c>
      <c r="AE13" s="190">
        <f t="shared" si="15"/>
        <v>14.33</v>
      </c>
      <c r="AF13" s="190">
        <f t="shared" si="16"/>
        <v>4.78</v>
      </c>
      <c r="AG13" s="190">
        <f t="shared" si="17"/>
        <v>249.18</v>
      </c>
      <c r="AH13" s="190">
        <f t="shared" si="18"/>
        <v>16.61</v>
      </c>
      <c r="AI13" s="190">
        <f t="shared" si="19"/>
        <v>49.84</v>
      </c>
      <c r="AJ13" s="190">
        <f t="shared" si="20"/>
        <v>166.12</v>
      </c>
      <c r="AK13" s="190">
        <f t="shared" si="21"/>
        <v>16.61</v>
      </c>
      <c r="AL13" s="193"/>
      <c r="AM13" s="193"/>
      <c r="AN13" s="193"/>
      <c r="AO13" s="193"/>
      <c r="AP13" s="193"/>
      <c r="AQ13" s="193">
        <v>6</v>
      </c>
      <c r="AR13" s="193">
        <v>11</v>
      </c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>
        <v>1</v>
      </c>
      <c r="BD13" s="193"/>
      <c r="BE13" s="190">
        <f t="shared" si="22"/>
        <v>683.55</v>
      </c>
      <c r="BF13" s="190">
        <f t="shared" si="23"/>
        <v>1871.25</v>
      </c>
      <c r="BG13" s="198" t="s">
        <v>204</v>
      </c>
      <c r="BH13" s="198" t="s">
        <v>309</v>
      </c>
      <c r="BK13" s="199" t="s">
        <v>427</v>
      </c>
    </row>
    <row r="14" spans="1:63" s="198" customFormat="1" ht="25.15" customHeight="1">
      <c r="B14" s="193">
        <v>270.98</v>
      </c>
      <c r="C14" s="190">
        <f t="shared" si="0"/>
        <v>40.65</v>
      </c>
      <c r="D14" s="190">
        <f t="shared" si="1"/>
        <v>2.71</v>
      </c>
      <c r="E14" s="190">
        <f t="shared" si="2"/>
        <v>5.42</v>
      </c>
      <c r="F14" s="190">
        <f t="shared" si="3"/>
        <v>8.1300000000000008</v>
      </c>
      <c r="G14" s="193">
        <v>1164.6500000000001</v>
      </c>
      <c r="H14" s="193">
        <v>3.97</v>
      </c>
      <c r="I14" s="193">
        <f t="shared" si="4"/>
        <v>213.25</v>
      </c>
      <c r="J14" s="193">
        <v>141.01</v>
      </c>
      <c r="K14" s="193">
        <v>64.239999999999995</v>
      </c>
      <c r="L14" s="193">
        <v>8</v>
      </c>
      <c r="M14" s="193"/>
      <c r="N14" s="193"/>
      <c r="O14" s="193"/>
      <c r="P14" s="193"/>
      <c r="Q14" s="193"/>
      <c r="R14" s="193"/>
      <c r="S14" s="193"/>
      <c r="T14" s="193"/>
      <c r="U14" s="190">
        <f t="shared" si="5"/>
        <v>166.63</v>
      </c>
      <c r="V14" s="190">
        <f t="shared" si="6"/>
        <v>11.11</v>
      </c>
      <c r="W14" s="190">
        <f t="shared" si="7"/>
        <v>33.33</v>
      </c>
      <c r="X14" s="190">
        <f t="shared" si="8"/>
        <v>1110.8900000000001</v>
      </c>
      <c r="Y14" s="190">
        <f t="shared" si="9"/>
        <v>1649.85</v>
      </c>
      <c r="Z14" s="190">
        <f t="shared" si="10"/>
        <v>40.65</v>
      </c>
      <c r="AA14" s="190">
        <f t="shared" si="11"/>
        <v>2.71</v>
      </c>
      <c r="AB14" s="190">
        <f t="shared" si="12"/>
        <v>5.42</v>
      </c>
      <c r="AC14" s="190">
        <f t="shared" si="13"/>
        <v>8.1300000000000008</v>
      </c>
      <c r="AD14" s="190">
        <f t="shared" si="14"/>
        <v>27.1</v>
      </c>
      <c r="AE14" s="190">
        <f t="shared" si="15"/>
        <v>8.1300000000000008</v>
      </c>
      <c r="AF14" s="190">
        <f t="shared" si="16"/>
        <v>2.71</v>
      </c>
      <c r="AG14" s="190">
        <f t="shared" si="17"/>
        <v>166.63</v>
      </c>
      <c r="AH14" s="190">
        <f t="shared" si="18"/>
        <v>11.11</v>
      </c>
      <c r="AI14" s="190">
        <f t="shared" si="19"/>
        <v>33.33</v>
      </c>
      <c r="AJ14" s="190">
        <f t="shared" si="20"/>
        <v>111.09</v>
      </c>
      <c r="AK14" s="190">
        <f t="shared" si="21"/>
        <v>11.11</v>
      </c>
      <c r="AL14" s="193"/>
      <c r="AM14" s="193"/>
      <c r="AN14" s="193"/>
      <c r="AO14" s="193"/>
      <c r="AP14" s="193"/>
      <c r="AQ14" s="193">
        <v>0.12</v>
      </c>
      <c r="AR14" s="193">
        <v>8.15</v>
      </c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0">
        <f t="shared" si="22"/>
        <v>436.39</v>
      </c>
      <c r="BF14" s="190">
        <f t="shared" si="23"/>
        <v>1213.46</v>
      </c>
      <c r="BG14" s="198" t="s">
        <v>205</v>
      </c>
      <c r="BH14" s="198" t="s">
        <v>310</v>
      </c>
      <c r="BK14" s="199" t="s">
        <v>421</v>
      </c>
    </row>
    <row r="15" spans="1:63" s="198" customFormat="1" ht="25.15" customHeight="1">
      <c r="B15" s="193">
        <v>501.81</v>
      </c>
      <c r="C15" s="190">
        <f t="shared" si="0"/>
        <v>75.27</v>
      </c>
      <c r="D15" s="190">
        <f t="shared" si="1"/>
        <v>5.0199999999999996</v>
      </c>
      <c r="E15" s="190">
        <f t="shared" si="2"/>
        <v>10.039999999999999</v>
      </c>
      <c r="F15" s="190">
        <f t="shared" si="3"/>
        <v>15.05</v>
      </c>
      <c r="G15" s="193">
        <v>1672.57</v>
      </c>
      <c r="H15" s="193">
        <v>65.930000000000007</v>
      </c>
      <c r="I15" s="193">
        <f t="shared" si="4"/>
        <v>402.5</v>
      </c>
      <c r="J15" s="193">
        <v>247.11</v>
      </c>
      <c r="K15" s="193">
        <v>140.38999999999999</v>
      </c>
      <c r="L15" s="193">
        <v>15</v>
      </c>
      <c r="M15" s="193"/>
      <c r="N15" s="193"/>
      <c r="O15" s="193"/>
      <c r="P15" s="193"/>
      <c r="Q15" s="193"/>
      <c r="R15" s="193"/>
      <c r="S15" s="193"/>
      <c r="T15" s="193"/>
      <c r="U15" s="190">
        <f t="shared" si="5"/>
        <v>245.88</v>
      </c>
      <c r="V15" s="190">
        <f t="shared" si="6"/>
        <v>16.39</v>
      </c>
      <c r="W15" s="190">
        <f t="shared" si="7"/>
        <v>49.18</v>
      </c>
      <c r="X15" s="190">
        <f t="shared" si="8"/>
        <v>1639.19</v>
      </c>
      <c r="Y15" s="190">
        <f t="shared" si="9"/>
        <v>2557.83</v>
      </c>
      <c r="Z15" s="190">
        <f t="shared" si="10"/>
        <v>75.27</v>
      </c>
      <c r="AA15" s="190">
        <f t="shared" si="11"/>
        <v>5.0199999999999996</v>
      </c>
      <c r="AB15" s="190">
        <f t="shared" si="12"/>
        <v>10.039999999999999</v>
      </c>
      <c r="AC15" s="190">
        <f t="shared" si="13"/>
        <v>15.05</v>
      </c>
      <c r="AD15" s="190">
        <f t="shared" si="14"/>
        <v>50.18</v>
      </c>
      <c r="AE15" s="190">
        <f t="shared" si="15"/>
        <v>15.05</v>
      </c>
      <c r="AF15" s="190">
        <f t="shared" si="16"/>
        <v>5.0199999999999996</v>
      </c>
      <c r="AG15" s="190">
        <f t="shared" si="17"/>
        <v>245.88</v>
      </c>
      <c r="AH15" s="190">
        <f t="shared" si="18"/>
        <v>16.39</v>
      </c>
      <c r="AI15" s="190">
        <f t="shared" si="19"/>
        <v>49.18</v>
      </c>
      <c r="AJ15" s="190">
        <f t="shared" si="20"/>
        <v>163.92</v>
      </c>
      <c r="AK15" s="190">
        <f t="shared" si="21"/>
        <v>16.39</v>
      </c>
      <c r="AL15" s="193"/>
      <c r="AM15" s="193"/>
      <c r="AN15" s="193"/>
      <c r="AO15" s="193"/>
      <c r="AP15" s="193"/>
      <c r="AQ15" s="193">
        <v>8.32</v>
      </c>
      <c r="AR15" s="193">
        <v>12.4</v>
      </c>
      <c r="AS15" s="193"/>
      <c r="AT15" s="193"/>
      <c r="AU15" s="193"/>
      <c r="AV15" s="193"/>
      <c r="AW15" s="193"/>
      <c r="AX15" s="193"/>
      <c r="AY15" s="193">
        <v>18</v>
      </c>
      <c r="AZ15" s="193"/>
      <c r="BA15" s="193"/>
      <c r="BB15" s="193"/>
      <c r="BC15" s="193"/>
      <c r="BD15" s="193"/>
      <c r="BE15" s="190">
        <f t="shared" si="22"/>
        <v>706.11</v>
      </c>
      <c r="BF15" s="190">
        <f t="shared" si="23"/>
        <v>1851.72</v>
      </c>
      <c r="BG15" s="198" t="s">
        <v>206</v>
      </c>
      <c r="BH15" s="198" t="s">
        <v>304</v>
      </c>
      <c r="BK15" s="199" t="s">
        <v>423</v>
      </c>
    </row>
    <row r="16" spans="1:63" s="198" customFormat="1" ht="25.15" customHeight="1">
      <c r="B16" s="193">
        <v>437.35</v>
      </c>
      <c r="C16" s="190">
        <f t="shared" si="0"/>
        <v>65.599999999999994</v>
      </c>
      <c r="D16" s="190">
        <f t="shared" si="1"/>
        <v>4.37</v>
      </c>
      <c r="E16" s="190">
        <f t="shared" si="2"/>
        <v>8.75</v>
      </c>
      <c r="F16" s="190">
        <f t="shared" si="3"/>
        <v>13.12</v>
      </c>
      <c r="G16" s="193">
        <v>1514.84</v>
      </c>
      <c r="H16" s="193">
        <v>49.72</v>
      </c>
      <c r="I16" s="193">
        <f t="shared" si="4"/>
        <v>352.72</v>
      </c>
      <c r="J16" s="193">
        <v>217.5</v>
      </c>
      <c r="K16" s="193">
        <v>120.22</v>
      </c>
      <c r="L16" s="193">
        <v>15</v>
      </c>
      <c r="M16" s="193"/>
      <c r="N16" s="193"/>
      <c r="O16" s="193"/>
      <c r="P16" s="193"/>
      <c r="Q16" s="193"/>
      <c r="R16" s="193"/>
      <c r="S16" s="193"/>
      <c r="T16" s="193"/>
      <c r="U16" s="190">
        <f t="shared" si="5"/>
        <v>221.99</v>
      </c>
      <c r="V16" s="190">
        <f t="shared" si="6"/>
        <v>14.8</v>
      </c>
      <c r="W16" s="190">
        <f t="shared" si="7"/>
        <v>44.4</v>
      </c>
      <c r="X16" s="190">
        <f t="shared" si="8"/>
        <v>1479.93</v>
      </c>
      <c r="Y16" s="190">
        <f t="shared" si="9"/>
        <v>2290.31</v>
      </c>
      <c r="Z16" s="190">
        <f t="shared" si="10"/>
        <v>65.599999999999994</v>
      </c>
      <c r="AA16" s="190">
        <f t="shared" si="11"/>
        <v>4.37</v>
      </c>
      <c r="AB16" s="190">
        <f t="shared" si="12"/>
        <v>8.75</v>
      </c>
      <c r="AC16" s="190">
        <f t="shared" si="13"/>
        <v>13.12</v>
      </c>
      <c r="AD16" s="190">
        <f t="shared" si="14"/>
        <v>43.74</v>
      </c>
      <c r="AE16" s="190">
        <f t="shared" si="15"/>
        <v>13.12</v>
      </c>
      <c r="AF16" s="190">
        <f t="shared" si="16"/>
        <v>4.37</v>
      </c>
      <c r="AG16" s="190">
        <f t="shared" si="17"/>
        <v>221.99</v>
      </c>
      <c r="AH16" s="190">
        <f t="shared" si="18"/>
        <v>14.8</v>
      </c>
      <c r="AI16" s="190">
        <f t="shared" si="19"/>
        <v>44.4</v>
      </c>
      <c r="AJ16" s="190">
        <f t="shared" si="20"/>
        <v>147.99</v>
      </c>
      <c r="AK16" s="190">
        <f t="shared" si="21"/>
        <v>14.8</v>
      </c>
      <c r="AL16" s="193"/>
      <c r="AM16" s="193"/>
      <c r="AN16" s="193"/>
      <c r="AO16" s="193"/>
      <c r="AP16" s="193"/>
      <c r="AQ16" s="193">
        <v>5.94</v>
      </c>
      <c r="AR16" s="193">
        <v>11.15</v>
      </c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0">
        <f t="shared" si="22"/>
        <v>614.14</v>
      </c>
      <c r="BF16" s="190">
        <f t="shared" si="23"/>
        <v>1676.17</v>
      </c>
      <c r="BG16" s="198" t="s">
        <v>207</v>
      </c>
      <c r="BH16" s="198" t="s">
        <v>304</v>
      </c>
      <c r="BK16" s="199" t="s">
        <v>423</v>
      </c>
    </row>
    <row r="17" spans="2:63" s="198" customFormat="1" ht="25.15" customHeight="1">
      <c r="B17" s="193">
        <v>1078.57</v>
      </c>
      <c r="C17" s="190">
        <f t="shared" si="0"/>
        <v>161.79</v>
      </c>
      <c r="D17" s="190">
        <f t="shared" si="1"/>
        <v>10.79</v>
      </c>
      <c r="E17" s="190">
        <f t="shared" si="2"/>
        <v>21.57</v>
      </c>
      <c r="F17" s="190">
        <f t="shared" si="3"/>
        <v>32.36</v>
      </c>
      <c r="G17" s="193">
        <v>2951.6</v>
      </c>
      <c r="H17" s="193">
        <v>128.72</v>
      </c>
      <c r="I17" s="193">
        <f t="shared" si="4"/>
        <v>900.36</v>
      </c>
      <c r="J17" s="193">
        <v>515.15</v>
      </c>
      <c r="K17" s="193">
        <v>317.70999999999998</v>
      </c>
      <c r="L17" s="193">
        <v>30</v>
      </c>
      <c r="M17" s="193"/>
      <c r="N17" s="193">
        <v>37.5</v>
      </c>
      <c r="O17" s="193"/>
      <c r="P17" s="193"/>
      <c r="Q17" s="193"/>
      <c r="R17" s="193"/>
      <c r="S17" s="193"/>
      <c r="T17" s="193"/>
      <c r="U17" s="190">
        <f t="shared" si="5"/>
        <v>420</v>
      </c>
      <c r="V17" s="190">
        <f t="shared" si="6"/>
        <v>28</v>
      </c>
      <c r="W17" s="190">
        <f t="shared" si="7"/>
        <v>84</v>
      </c>
      <c r="X17" s="190">
        <f t="shared" si="8"/>
        <v>2902.11</v>
      </c>
      <c r="Y17" s="190">
        <f t="shared" si="9"/>
        <v>4739.1899999999996</v>
      </c>
      <c r="Z17" s="190">
        <f t="shared" si="10"/>
        <v>161.79</v>
      </c>
      <c r="AA17" s="190">
        <f t="shared" si="11"/>
        <v>10.79</v>
      </c>
      <c r="AB17" s="190">
        <f t="shared" si="12"/>
        <v>21.57</v>
      </c>
      <c r="AC17" s="190">
        <f t="shared" si="13"/>
        <v>32.36</v>
      </c>
      <c r="AD17" s="190">
        <f t="shared" si="14"/>
        <v>107.86</v>
      </c>
      <c r="AE17" s="190">
        <f t="shared" si="15"/>
        <v>32.36</v>
      </c>
      <c r="AF17" s="190">
        <f t="shared" si="16"/>
        <v>10.79</v>
      </c>
      <c r="AG17" s="190">
        <f t="shared" si="17"/>
        <v>420</v>
      </c>
      <c r="AH17" s="190">
        <f t="shared" si="18"/>
        <v>28</v>
      </c>
      <c r="AI17" s="190">
        <f t="shared" si="19"/>
        <v>84</v>
      </c>
      <c r="AJ17" s="190">
        <f t="shared" si="20"/>
        <v>280</v>
      </c>
      <c r="AK17" s="190">
        <f t="shared" si="21"/>
        <v>28</v>
      </c>
      <c r="AL17" s="193"/>
      <c r="AM17" s="193"/>
      <c r="AN17" s="193">
        <v>1.23</v>
      </c>
      <c r="AO17" s="193"/>
      <c r="AP17" s="193"/>
      <c r="AQ17" s="193">
        <v>134.06</v>
      </c>
      <c r="AR17" s="193">
        <v>23.3</v>
      </c>
      <c r="AS17" s="193"/>
      <c r="AT17" s="193"/>
      <c r="AU17" s="193"/>
      <c r="AV17" s="193">
        <v>7.1</v>
      </c>
      <c r="AW17" s="193"/>
      <c r="AX17" s="193"/>
      <c r="AY17" s="193"/>
      <c r="AZ17" s="193"/>
      <c r="BA17" s="193"/>
      <c r="BB17" s="193"/>
      <c r="BC17" s="193"/>
      <c r="BD17" s="193"/>
      <c r="BE17" s="190">
        <f t="shared" si="22"/>
        <v>1383.21</v>
      </c>
      <c r="BF17" s="190">
        <f t="shared" si="23"/>
        <v>3355.98</v>
      </c>
      <c r="BG17" s="198" t="s">
        <v>209</v>
      </c>
      <c r="BH17" s="198" t="s">
        <v>311</v>
      </c>
      <c r="BK17" s="199" t="s">
        <v>428</v>
      </c>
    </row>
    <row r="18" spans="2:63" s="198" customFormat="1" ht="25.15" customHeight="1">
      <c r="B18" s="193">
        <v>790.47</v>
      </c>
      <c r="C18" s="190">
        <f t="shared" si="0"/>
        <v>118.57</v>
      </c>
      <c r="D18" s="190">
        <f t="shared" si="1"/>
        <v>7.9</v>
      </c>
      <c r="E18" s="190">
        <f t="shared" si="2"/>
        <v>15.81</v>
      </c>
      <c r="F18" s="190">
        <f t="shared" si="3"/>
        <v>23.71</v>
      </c>
      <c r="G18" s="193">
        <v>2366.77</v>
      </c>
      <c r="H18" s="193">
        <v>89.84</v>
      </c>
      <c r="I18" s="193">
        <f t="shared" si="4"/>
        <v>805.38</v>
      </c>
      <c r="J18" s="193">
        <v>387.35</v>
      </c>
      <c r="K18" s="193">
        <v>223.04</v>
      </c>
      <c r="L18" s="193">
        <v>30</v>
      </c>
      <c r="M18" s="193"/>
      <c r="N18" s="193">
        <v>164.99</v>
      </c>
      <c r="O18" s="193"/>
      <c r="P18" s="193"/>
      <c r="Q18" s="193"/>
      <c r="R18" s="193"/>
      <c r="S18" s="193"/>
      <c r="T18" s="193"/>
      <c r="U18" s="190">
        <f t="shared" si="5"/>
        <v>370.73</v>
      </c>
      <c r="V18" s="190">
        <f t="shared" si="6"/>
        <v>24.72</v>
      </c>
      <c r="W18" s="190">
        <f t="shared" si="7"/>
        <v>74.150000000000006</v>
      </c>
      <c r="X18" s="190">
        <f t="shared" si="8"/>
        <v>2471.52</v>
      </c>
      <c r="Y18" s="190">
        <f t="shared" si="9"/>
        <v>3897.58</v>
      </c>
      <c r="Z18" s="190">
        <f t="shared" si="10"/>
        <v>118.57</v>
      </c>
      <c r="AA18" s="190">
        <f t="shared" si="11"/>
        <v>7.9</v>
      </c>
      <c r="AB18" s="190">
        <f t="shared" si="12"/>
        <v>15.81</v>
      </c>
      <c r="AC18" s="190">
        <f t="shared" si="13"/>
        <v>23.71</v>
      </c>
      <c r="AD18" s="190">
        <f t="shared" si="14"/>
        <v>79.05</v>
      </c>
      <c r="AE18" s="190">
        <f t="shared" si="15"/>
        <v>23.71</v>
      </c>
      <c r="AF18" s="190">
        <f t="shared" si="16"/>
        <v>7.9</v>
      </c>
      <c r="AG18" s="190">
        <f t="shared" si="17"/>
        <v>370.73</v>
      </c>
      <c r="AH18" s="190">
        <f t="shared" si="18"/>
        <v>24.72</v>
      </c>
      <c r="AI18" s="190">
        <f t="shared" si="19"/>
        <v>74.150000000000006</v>
      </c>
      <c r="AJ18" s="190">
        <f t="shared" si="20"/>
        <v>247.15</v>
      </c>
      <c r="AK18" s="190">
        <f t="shared" si="21"/>
        <v>24.72</v>
      </c>
      <c r="AL18" s="193"/>
      <c r="AM18" s="193"/>
      <c r="AN18" s="193">
        <v>2.62</v>
      </c>
      <c r="AO18" s="193"/>
      <c r="AP18" s="193"/>
      <c r="AQ18" s="193">
        <v>18.75</v>
      </c>
      <c r="AR18" s="193">
        <v>17.95</v>
      </c>
      <c r="AS18" s="193"/>
      <c r="AT18" s="193"/>
      <c r="AU18" s="193"/>
      <c r="AV18" s="193">
        <v>7.1</v>
      </c>
      <c r="AW18" s="193"/>
      <c r="AX18" s="193"/>
      <c r="AY18" s="193"/>
      <c r="AZ18" s="193"/>
      <c r="BA18" s="193"/>
      <c r="BB18" s="193"/>
      <c r="BC18" s="193"/>
      <c r="BD18" s="193"/>
      <c r="BE18" s="190">
        <f t="shared" si="22"/>
        <v>1064.54</v>
      </c>
      <c r="BF18" s="190">
        <f t="shared" si="23"/>
        <v>2833.04</v>
      </c>
      <c r="BG18" s="198" t="s">
        <v>210</v>
      </c>
      <c r="BH18" s="198" t="s">
        <v>305</v>
      </c>
      <c r="BK18" s="199" t="s">
        <v>428</v>
      </c>
    </row>
    <row r="19" spans="2:63" s="198" customFormat="1" ht="25.15" customHeight="1">
      <c r="B19" s="193">
        <v>737.88</v>
      </c>
      <c r="C19" s="190">
        <f t="shared" si="0"/>
        <v>110.68</v>
      </c>
      <c r="D19" s="190">
        <f t="shared" si="1"/>
        <v>7.38</v>
      </c>
      <c r="E19" s="190">
        <f t="shared" si="2"/>
        <v>14.76</v>
      </c>
      <c r="F19" s="190">
        <f t="shared" si="3"/>
        <v>22.14</v>
      </c>
      <c r="G19" s="193">
        <v>2023.72</v>
      </c>
      <c r="H19" s="193">
        <v>91.64</v>
      </c>
      <c r="I19" s="193">
        <f t="shared" si="4"/>
        <v>665.79</v>
      </c>
      <c r="J19" s="193">
        <v>364.55</v>
      </c>
      <c r="K19" s="193">
        <v>286.24</v>
      </c>
      <c r="L19" s="193">
        <v>15</v>
      </c>
      <c r="M19" s="193"/>
      <c r="N19" s="193"/>
      <c r="O19" s="193"/>
      <c r="P19" s="193"/>
      <c r="Q19" s="193"/>
      <c r="R19" s="193"/>
      <c r="S19" s="193"/>
      <c r="T19" s="193"/>
      <c r="U19" s="190">
        <f t="shared" si="5"/>
        <v>306.49</v>
      </c>
      <c r="V19" s="190">
        <f t="shared" si="6"/>
        <v>20.43</v>
      </c>
      <c r="W19" s="190">
        <f t="shared" si="7"/>
        <v>61.3</v>
      </c>
      <c r="X19" s="190">
        <f t="shared" si="8"/>
        <v>2043.27</v>
      </c>
      <c r="Y19" s="190">
        <f t="shared" si="9"/>
        <v>3324.33</v>
      </c>
      <c r="Z19" s="190">
        <f t="shared" si="10"/>
        <v>110.68</v>
      </c>
      <c r="AA19" s="190">
        <f t="shared" si="11"/>
        <v>7.38</v>
      </c>
      <c r="AB19" s="190">
        <f t="shared" si="12"/>
        <v>14.76</v>
      </c>
      <c r="AC19" s="190">
        <f t="shared" si="13"/>
        <v>22.14</v>
      </c>
      <c r="AD19" s="190">
        <f t="shared" si="14"/>
        <v>73.790000000000006</v>
      </c>
      <c r="AE19" s="190">
        <f t="shared" si="15"/>
        <v>22.14</v>
      </c>
      <c r="AF19" s="190">
        <f t="shared" si="16"/>
        <v>7.38</v>
      </c>
      <c r="AG19" s="190">
        <f t="shared" si="17"/>
        <v>306.49</v>
      </c>
      <c r="AH19" s="190">
        <f t="shared" si="18"/>
        <v>20.43</v>
      </c>
      <c r="AI19" s="190">
        <f t="shared" si="19"/>
        <v>61.3</v>
      </c>
      <c r="AJ19" s="190">
        <f t="shared" si="20"/>
        <v>204.33</v>
      </c>
      <c r="AK19" s="190">
        <f t="shared" si="21"/>
        <v>20.43</v>
      </c>
      <c r="AL19" s="193">
        <v>19.440000000000001</v>
      </c>
      <c r="AM19" s="193"/>
      <c r="AN19" s="193"/>
      <c r="AO19" s="193"/>
      <c r="AP19" s="193"/>
      <c r="AQ19" s="193">
        <v>15.02</v>
      </c>
      <c r="AR19" s="193">
        <v>16</v>
      </c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0">
        <f t="shared" si="22"/>
        <v>921.71</v>
      </c>
      <c r="BF19" s="190">
        <f t="shared" si="23"/>
        <v>2402.62</v>
      </c>
      <c r="BG19" s="198" t="s">
        <v>211</v>
      </c>
      <c r="BH19" s="198" t="s">
        <v>429</v>
      </c>
      <c r="BJ19" s="196" t="s">
        <v>364</v>
      </c>
      <c r="BK19" s="199" t="s">
        <v>169</v>
      </c>
    </row>
    <row r="20" spans="2:63" s="198" customFormat="1" ht="25.15" customHeight="1">
      <c r="B20" s="193">
        <v>587.82000000000005</v>
      </c>
      <c r="C20" s="190">
        <f t="shared" si="0"/>
        <v>88.17</v>
      </c>
      <c r="D20" s="190">
        <f t="shared" si="1"/>
        <v>5.88</v>
      </c>
      <c r="E20" s="190">
        <f t="shared" si="2"/>
        <v>11.76</v>
      </c>
      <c r="F20" s="190">
        <f t="shared" si="3"/>
        <v>17.63</v>
      </c>
      <c r="G20" s="193">
        <v>1769.57</v>
      </c>
      <c r="H20" s="193">
        <v>77.38</v>
      </c>
      <c r="I20" s="193">
        <f t="shared" si="4"/>
        <v>513.9</v>
      </c>
      <c r="J20" s="193">
        <v>273.63</v>
      </c>
      <c r="K20" s="193">
        <v>225.27</v>
      </c>
      <c r="L20" s="193">
        <v>15</v>
      </c>
      <c r="M20" s="193"/>
      <c r="N20" s="193"/>
      <c r="O20" s="193"/>
      <c r="P20" s="193"/>
      <c r="Q20" s="193"/>
      <c r="R20" s="193"/>
      <c r="S20" s="193"/>
      <c r="T20" s="193"/>
      <c r="U20" s="190">
        <f t="shared" si="5"/>
        <v>265.95</v>
      </c>
      <c r="V20" s="190">
        <f t="shared" si="6"/>
        <v>17.73</v>
      </c>
      <c r="W20" s="190">
        <f t="shared" si="7"/>
        <v>53.19</v>
      </c>
      <c r="X20" s="190">
        <f t="shared" si="8"/>
        <v>1773.03</v>
      </c>
      <c r="Y20" s="190">
        <f t="shared" si="9"/>
        <v>2821.16</v>
      </c>
      <c r="Z20" s="190">
        <f t="shared" si="10"/>
        <v>88.17</v>
      </c>
      <c r="AA20" s="190">
        <f t="shared" si="11"/>
        <v>5.88</v>
      </c>
      <c r="AB20" s="190">
        <f t="shared" si="12"/>
        <v>11.76</v>
      </c>
      <c r="AC20" s="190">
        <f t="shared" si="13"/>
        <v>17.63</v>
      </c>
      <c r="AD20" s="190">
        <f t="shared" si="14"/>
        <v>58.78</v>
      </c>
      <c r="AE20" s="190">
        <f t="shared" si="15"/>
        <v>17.63</v>
      </c>
      <c r="AF20" s="190">
        <f t="shared" si="16"/>
        <v>5.88</v>
      </c>
      <c r="AG20" s="190">
        <f t="shared" si="17"/>
        <v>265.95</v>
      </c>
      <c r="AH20" s="190">
        <f t="shared" si="18"/>
        <v>17.73</v>
      </c>
      <c r="AI20" s="190">
        <f t="shared" si="19"/>
        <v>53.19</v>
      </c>
      <c r="AJ20" s="190">
        <f t="shared" si="20"/>
        <v>177.3</v>
      </c>
      <c r="AK20" s="190">
        <f t="shared" si="21"/>
        <v>17.73</v>
      </c>
      <c r="AL20" s="193"/>
      <c r="AM20" s="193"/>
      <c r="AN20" s="193"/>
      <c r="AO20" s="193"/>
      <c r="AP20" s="193"/>
      <c r="AQ20" s="193">
        <v>10.7</v>
      </c>
      <c r="AR20" s="193">
        <v>14.7</v>
      </c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0">
        <f t="shared" si="22"/>
        <v>763.03</v>
      </c>
      <c r="BF20" s="190">
        <f t="shared" si="23"/>
        <v>2058.13</v>
      </c>
      <c r="BG20" s="198" t="s">
        <v>280</v>
      </c>
      <c r="BH20" s="198" t="s">
        <v>312</v>
      </c>
      <c r="BK20" s="199" t="s">
        <v>424</v>
      </c>
    </row>
    <row r="21" spans="2:63" s="198" customFormat="1" ht="25.15" customHeight="1">
      <c r="B21" s="193">
        <v>295.92</v>
      </c>
      <c r="C21" s="190">
        <f t="shared" si="0"/>
        <v>44.39</v>
      </c>
      <c r="D21" s="190">
        <f t="shared" si="1"/>
        <v>2.96</v>
      </c>
      <c r="E21" s="190">
        <f t="shared" si="2"/>
        <v>5.92</v>
      </c>
      <c r="F21" s="190">
        <f t="shared" si="3"/>
        <v>8.8800000000000008</v>
      </c>
      <c r="G21" s="193">
        <v>1152.31</v>
      </c>
      <c r="H21" s="193">
        <v>2.44</v>
      </c>
      <c r="I21" s="193">
        <f t="shared" si="4"/>
        <v>239.5</v>
      </c>
      <c r="J21" s="193">
        <v>152.94999999999999</v>
      </c>
      <c r="K21" s="193">
        <v>71.55</v>
      </c>
      <c r="L21" s="193">
        <v>15</v>
      </c>
      <c r="M21" s="193"/>
      <c r="N21" s="193"/>
      <c r="O21" s="193"/>
      <c r="P21" s="193"/>
      <c r="Q21" s="193"/>
      <c r="R21" s="193"/>
      <c r="S21" s="193"/>
      <c r="T21" s="193"/>
      <c r="U21" s="190">
        <f t="shared" si="5"/>
        <v>164.75</v>
      </c>
      <c r="V21" s="190">
        <f t="shared" si="6"/>
        <v>10.98</v>
      </c>
      <c r="W21" s="190">
        <f t="shared" si="7"/>
        <v>32.950000000000003</v>
      </c>
      <c r="X21" s="190">
        <f t="shared" si="8"/>
        <v>1098.33</v>
      </c>
      <c r="Y21" s="190">
        <f t="shared" si="9"/>
        <v>1665.08</v>
      </c>
      <c r="Z21" s="190">
        <f t="shared" si="10"/>
        <v>44.39</v>
      </c>
      <c r="AA21" s="190">
        <f t="shared" si="11"/>
        <v>2.96</v>
      </c>
      <c r="AB21" s="190">
        <f t="shared" si="12"/>
        <v>5.92</v>
      </c>
      <c r="AC21" s="190">
        <f t="shared" si="13"/>
        <v>8.8800000000000008</v>
      </c>
      <c r="AD21" s="190">
        <f t="shared" si="14"/>
        <v>29.59</v>
      </c>
      <c r="AE21" s="190">
        <f t="shared" si="15"/>
        <v>8.8800000000000008</v>
      </c>
      <c r="AF21" s="190">
        <f t="shared" si="16"/>
        <v>2.96</v>
      </c>
      <c r="AG21" s="190">
        <f t="shared" si="17"/>
        <v>164.75</v>
      </c>
      <c r="AH21" s="190">
        <f t="shared" si="18"/>
        <v>10.98</v>
      </c>
      <c r="AI21" s="190">
        <f>IF(X21&gt;2800,2800*3%,X21*3%)</f>
        <v>32.950000000000003</v>
      </c>
      <c r="AJ21" s="190">
        <f t="shared" si="20"/>
        <v>109.83</v>
      </c>
      <c r="AK21" s="190">
        <f t="shared" si="21"/>
        <v>10.98</v>
      </c>
      <c r="AL21" s="193">
        <v>29.72</v>
      </c>
      <c r="AM21" s="193"/>
      <c r="AN21" s="193"/>
      <c r="AO21" s="193"/>
      <c r="AP21" s="193"/>
      <c r="AQ21" s="193"/>
      <c r="AR21" s="193">
        <v>8.6</v>
      </c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0">
        <f t="shared" si="22"/>
        <v>471.39</v>
      </c>
      <c r="BF21" s="190">
        <f t="shared" si="23"/>
        <v>1193.69</v>
      </c>
      <c r="BG21" s="198" t="s">
        <v>281</v>
      </c>
      <c r="BH21" s="198" t="s">
        <v>313</v>
      </c>
      <c r="BK21" s="199" t="s">
        <v>424</v>
      </c>
    </row>
    <row r="22" spans="2:63" s="198" customFormat="1" ht="25.15" customHeight="1">
      <c r="B22" s="193">
        <v>265.14</v>
      </c>
      <c r="C22" s="190">
        <f t="shared" si="0"/>
        <v>39.770000000000003</v>
      </c>
      <c r="D22" s="190">
        <f t="shared" si="1"/>
        <v>2.65</v>
      </c>
      <c r="E22" s="190">
        <f t="shared" si="2"/>
        <v>5.3</v>
      </c>
      <c r="F22" s="190">
        <f t="shared" si="3"/>
        <v>7.95</v>
      </c>
      <c r="G22" s="193">
        <v>1096.07</v>
      </c>
      <c r="H22" s="193">
        <v>2.9</v>
      </c>
      <c r="I22" s="193">
        <v>212.75</v>
      </c>
      <c r="J22" s="193">
        <v>141.01</v>
      </c>
      <c r="K22" s="193">
        <v>63.74</v>
      </c>
      <c r="L22" s="193">
        <v>8</v>
      </c>
      <c r="M22" s="193"/>
      <c r="N22" s="193"/>
      <c r="O22" s="193"/>
      <c r="P22" s="193"/>
      <c r="Q22" s="193"/>
      <c r="R22" s="193"/>
      <c r="S22" s="193"/>
      <c r="T22" s="193"/>
      <c r="U22" s="190">
        <f t="shared" si="5"/>
        <v>156.99</v>
      </c>
      <c r="V22" s="190">
        <f t="shared" si="6"/>
        <v>10.47</v>
      </c>
      <c r="W22" s="190">
        <f t="shared" si="7"/>
        <v>31.4</v>
      </c>
      <c r="X22" s="190">
        <v>1046.58</v>
      </c>
      <c r="Y22" s="190">
        <f t="shared" si="9"/>
        <v>1566.25</v>
      </c>
      <c r="Z22" s="190">
        <f t="shared" si="10"/>
        <v>39.770000000000003</v>
      </c>
      <c r="AA22" s="190">
        <f t="shared" si="11"/>
        <v>2.65</v>
      </c>
      <c r="AB22" s="190">
        <f t="shared" si="12"/>
        <v>5.3</v>
      </c>
      <c r="AC22" s="190">
        <f t="shared" si="13"/>
        <v>7.95</v>
      </c>
      <c r="AD22" s="190">
        <f t="shared" si="14"/>
        <v>26.51</v>
      </c>
      <c r="AE22" s="190">
        <f t="shared" si="15"/>
        <v>7.95</v>
      </c>
      <c r="AF22" s="190">
        <f t="shared" si="16"/>
        <v>2.65</v>
      </c>
      <c r="AG22" s="190">
        <f t="shared" si="17"/>
        <v>156.99</v>
      </c>
      <c r="AH22" s="190">
        <f t="shared" si="18"/>
        <v>10.47</v>
      </c>
      <c r="AI22" s="190">
        <f>IF(X22&gt;2800,2800*3%,X22*3%)</f>
        <v>31.4</v>
      </c>
      <c r="AJ22" s="190">
        <f t="shared" si="20"/>
        <v>104.66</v>
      </c>
      <c r="AK22" s="190">
        <f t="shared" si="21"/>
        <v>10.47</v>
      </c>
      <c r="AL22" s="193">
        <v>52</v>
      </c>
      <c r="AM22" s="193"/>
      <c r="AN22" s="193"/>
      <c r="AO22" s="193"/>
      <c r="AP22" s="193"/>
      <c r="AQ22" s="193"/>
      <c r="AR22" s="193">
        <v>7.3</v>
      </c>
      <c r="AS22" s="193"/>
      <c r="AT22" s="193"/>
      <c r="AU22" s="193"/>
      <c r="AV22" s="193"/>
      <c r="AW22" s="193"/>
      <c r="AX22" s="193">
        <v>11.83</v>
      </c>
      <c r="AY22" s="193"/>
      <c r="AZ22" s="193"/>
      <c r="BA22" s="193"/>
      <c r="BB22" s="193"/>
      <c r="BC22" s="193"/>
      <c r="BD22" s="193"/>
      <c r="BE22" s="190">
        <f t="shared" si="22"/>
        <v>477.9</v>
      </c>
      <c r="BF22" s="190">
        <f t="shared" si="23"/>
        <v>1088.3499999999999</v>
      </c>
      <c r="BG22" s="198" t="s">
        <v>439</v>
      </c>
      <c r="BH22" s="198" t="s">
        <v>440</v>
      </c>
      <c r="BK22" s="199" t="s">
        <v>423</v>
      </c>
    </row>
    <row r="23" spans="2:63" s="198" customFormat="1" ht="25.15" customHeight="1">
      <c r="B23" s="193">
        <v>275.83</v>
      </c>
      <c r="C23" s="190">
        <f t="shared" si="0"/>
        <v>41.37</v>
      </c>
      <c r="D23" s="190">
        <f t="shared" si="1"/>
        <v>2.76</v>
      </c>
      <c r="E23" s="190">
        <f t="shared" si="2"/>
        <v>5.52</v>
      </c>
      <c r="F23" s="190">
        <f t="shared" si="3"/>
        <v>8.27</v>
      </c>
      <c r="G23" s="193">
        <v>1192.3499999999999</v>
      </c>
      <c r="H23" s="193">
        <v>4.21</v>
      </c>
      <c r="I23" s="193">
        <v>223</v>
      </c>
      <c r="J23" s="193">
        <v>142.1</v>
      </c>
      <c r="K23" s="193">
        <v>70.900000000000006</v>
      </c>
      <c r="L23" s="193">
        <v>10</v>
      </c>
      <c r="M23" s="193"/>
      <c r="N23" s="193"/>
      <c r="O23" s="193"/>
      <c r="P23" s="193"/>
      <c r="Q23" s="193"/>
      <c r="R23" s="193"/>
      <c r="S23" s="193"/>
      <c r="T23" s="193"/>
      <c r="U23" s="190">
        <f t="shared" si="5"/>
        <v>171.56</v>
      </c>
      <c r="V23" s="190">
        <f t="shared" si="6"/>
        <v>11.44</v>
      </c>
      <c r="W23" s="190">
        <f t="shared" si="7"/>
        <v>34.31</v>
      </c>
      <c r="X23" s="190">
        <v>1143.73</v>
      </c>
      <c r="Y23" s="190">
        <f t="shared" si="9"/>
        <v>1694.79</v>
      </c>
      <c r="Z23" s="190">
        <f t="shared" si="10"/>
        <v>41.37</v>
      </c>
      <c r="AA23" s="190">
        <f t="shared" si="11"/>
        <v>2.76</v>
      </c>
      <c r="AB23" s="190">
        <f t="shared" si="12"/>
        <v>5.52</v>
      </c>
      <c r="AC23" s="190">
        <f t="shared" si="13"/>
        <v>8.27</v>
      </c>
      <c r="AD23" s="190">
        <f t="shared" si="14"/>
        <v>27.58</v>
      </c>
      <c r="AE23" s="190">
        <f t="shared" si="15"/>
        <v>8.27</v>
      </c>
      <c r="AF23" s="190">
        <f t="shared" si="16"/>
        <v>2.76</v>
      </c>
      <c r="AG23" s="190">
        <f t="shared" si="17"/>
        <v>171.56</v>
      </c>
      <c r="AH23" s="190">
        <f t="shared" si="18"/>
        <v>11.44</v>
      </c>
      <c r="AI23" s="190">
        <f>IF(X23&gt;2800,2800*3%,X23*3%)</f>
        <v>34.31</v>
      </c>
      <c r="AJ23" s="190">
        <f t="shared" si="20"/>
        <v>114.37</v>
      </c>
      <c r="AK23" s="190">
        <f t="shared" si="21"/>
        <v>11.44</v>
      </c>
      <c r="AL23" s="193"/>
      <c r="AM23" s="193"/>
      <c r="AN23" s="193"/>
      <c r="AO23" s="193"/>
      <c r="AP23" s="193"/>
      <c r="AQ23" s="193"/>
      <c r="AR23" s="193">
        <v>8.4</v>
      </c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0">
        <f t="shared" si="22"/>
        <v>448.05</v>
      </c>
      <c r="BF23" s="190">
        <f t="shared" si="23"/>
        <v>1246.74</v>
      </c>
      <c r="BG23" s="198" t="s">
        <v>445</v>
      </c>
      <c r="BH23" s="198" t="s">
        <v>446</v>
      </c>
      <c r="BK23" s="199" t="s">
        <v>423</v>
      </c>
    </row>
    <row r="24" spans="2:63" s="200" customFormat="1" ht="25.15" customHeight="1">
      <c r="B24" s="195">
        <f>SUM(B4:B23)</f>
        <v>10480.83</v>
      </c>
      <c r="C24" s="195">
        <f t="shared" ref="C24:BF24" si="24">SUM(C4:C23)</f>
        <v>1572.11</v>
      </c>
      <c r="D24" s="195">
        <f t="shared" si="24"/>
        <v>104.81</v>
      </c>
      <c r="E24" s="195">
        <f t="shared" si="24"/>
        <v>209.62</v>
      </c>
      <c r="F24" s="195">
        <f t="shared" si="24"/>
        <v>314.41000000000003</v>
      </c>
      <c r="G24" s="195">
        <f t="shared" si="24"/>
        <v>33620.949999999997</v>
      </c>
      <c r="H24" s="195">
        <f t="shared" si="24"/>
        <v>1079.25</v>
      </c>
      <c r="I24" s="195">
        <f t="shared" si="24"/>
        <v>9196.27</v>
      </c>
      <c r="J24" s="195">
        <f t="shared" si="24"/>
        <v>5252.41</v>
      </c>
      <c r="K24" s="195">
        <f t="shared" si="24"/>
        <v>3060.96</v>
      </c>
      <c r="L24" s="195">
        <f t="shared" si="24"/>
        <v>359</v>
      </c>
      <c r="M24" s="195">
        <f t="shared" si="24"/>
        <v>0</v>
      </c>
      <c r="N24" s="195">
        <f t="shared" si="24"/>
        <v>523.9</v>
      </c>
      <c r="O24" s="195">
        <f t="shared" si="24"/>
        <v>0</v>
      </c>
      <c r="P24" s="195">
        <f t="shared" si="24"/>
        <v>0</v>
      </c>
      <c r="Q24" s="195">
        <f t="shared" si="24"/>
        <v>0</v>
      </c>
      <c r="R24" s="195">
        <f t="shared" si="24"/>
        <v>0</v>
      </c>
      <c r="S24" s="195">
        <f t="shared" si="24"/>
        <v>0</v>
      </c>
      <c r="T24" s="195">
        <f t="shared" si="24"/>
        <v>0</v>
      </c>
      <c r="U24" s="195">
        <f t="shared" si="24"/>
        <v>4997.04</v>
      </c>
      <c r="V24" s="195">
        <f t="shared" si="24"/>
        <v>333.15</v>
      </c>
      <c r="W24" s="195">
        <f t="shared" si="24"/>
        <v>999.43</v>
      </c>
      <c r="X24" s="195">
        <f t="shared" si="24"/>
        <v>33415.64</v>
      </c>
      <c r="Y24" s="195">
        <f t="shared" si="24"/>
        <v>52427.040000000001</v>
      </c>
      <c r="Z24" s="195">
        <f t="shared" si="24"/>
        <v>1572.11</v>
      </c>
      <c r="AA24" s="195">
        <f t="shared" si="24"/>
        <v>104.81</v>
      </c>
      <c r="AB24" s="195">
        <f t="shared" si="24"/>
        <v>209.62</v>
      </c>
      <c r="AC24" s="195">
        <f t="shared" si="24"/>
        <v>314.41000000000003</v>
      </c>
      <c r="AD24" s="195">
        <f t="shared" si="24"/>
        <v>1048.0999999999999</v>
      </c>
      <c r="AE24" s="195">
        <f t="shared" si="24"/>
        <v>314.41000000000003</v>
      </c>
      <c r="AF24" s="195">
        <f t="shared" si="24"/>
        <v>104.81</v>
      </c>
      <c r="AG24" s="195">
        <f t="shared" si="24"/>
        <v>4997.04</v>
      </c>
      <c r="AH24" s="195">
        <f t="shared" si="24"/>
        <v>333.15</v>
      </c>
      <c r="AI24" s="195">
        <f t="shared" si="24"/>
        <v>999.43</v>
      </c>
      <c r="AJ24" s="195">
        <f t="shared" si="24"/>
        <v>3331.35</v>
      </c>
      <c r="AK24" s="195">
        <f t="shared" si="24"/>
        <v>333.15</v>
      </c>
      <c r="AL24" s="195">
        <f t="shared" si="24"/>
        <v>156.08000000000001</v>
      </c>
      <c r="AM24" s="195">
        <f t="shared" si="24"/>
        <v>0</v>
      </c>
      <c r="AN24" s="195">
        <f t="shared" si="24"/>
        <v>4.71</v>
      </c>
      <c r="AO24" s="195">
        <f t="shared" si="24"/>
        <v>0</v>
      </c>
      <c r="AP24" s="195">
        <f t="shared" si="24"/>
        <v>0.6</v>
      </c>
      <c r="AQ24" s="195">
        <f t="shared" si="24"/>
        <v>283.04000000000002</v>
      </c>
      <c r="AR24" s="195">
        <f t="shared" si="24"/>
        <v>257.45</v>
      </c>
      <c r="AS24" s="195">
        <f t="shared" si="24"/>
        <v>0</v>
      </c>
      <c r="AT24" s="195">
        <f t="shared" si="24"/>
        <v>0</v>
      </c>
      <c r="AU24" s="195">
        <f t="shared" si="24"/>
        <v>0</v>
      </c>
      <c r="AV24" s="195">
        <f t="shared" si="24"/>
        <v>35.5</v>
      </c>
      <c r="AW24" s="195">
        <f t="shared" si="24"/>
        <v>0</v>
      </c>
      <c r="AX24" s="195">
        <f t="shared" si="24"/>
        <v>11.83</v>
      </c>
      <c r="AY24" s="195">
        <f t="shared" si="24"/>
        <v>18</v>
      </c>
      <c r="AZ24" s="195">
        <f t="shared" si="24"/>
        <v>0</v>
      </c>
      <c r="BA24" s="195">
        <f t="shared" si="24"/>
        <v>0</v>
      </c>
      <c r="BB24" s="195">
        <f t="shared" si="24"/>
        <v>0</v>
      </c>
      <c r="BC24" s="195">
        <f t="shared" si="24"/>
        <v>1</v>
      </c>
      <c r="BD24" s="195">
        <f t="shared" si="24"/>
        <v>0</v>
      </c>
      <c r="BE24" s="195">
        <f t="shared" si="24"/>
        <v>14430.6</v>
      </c>
      <c r="BF24" s="195">
        <f t="shared" si="24"/>
        <v>37996.44</v>
      </c>
      <c r="BK24" s="201"/>
    </row>
  </sheetData>
  <mergeCells count="20">
    <mergeCell ref="BF1:BF3"/>
    <mergeCell ref="Z2:AF2"/>
    <mergeCell ref="AG2:AK2"/>
    <mergeCell ref="AL2:AO2"/>
    <mergeCell ref="AV2:BB2"/>
    <mergeCell ref="B1:T1"/>
    <mergeCell ref="U1:X1"/>
    <mergeCell ref="Y1:Y3"/>
    <mergeCell ref="Z1:BD1"/>
    <mergeCell ref="BE1:BE3"/>
    <mergeCell ref="B2:F2"/>
    <mergeCell ref="G2:I2"/>
    <mergeCell ref="J2:T2"/>
    <mergeCell ref="U2:W2"/>
    <mergeCell ref="X2:X3"/>
    <mergeCell ref="BG1:BG3"/>
    <mergeCell ref="BH1:BH3"/>
    <mergeCell ref="BI1:BI3"/>
    <mergeCell ref="BJ1:BJ3"/>
    <mergeCell ref="BK1:BK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L10"/>
  <sheetViews>
    <sheetView rightToLeft="1" topLeftCell="AK1" workbookViewId="0">
      <selection activeCell="AT3" sqref="AT3:AU3"/>
    </sheetView>
  </sheetViews>
  <sheetFormatPr defaultRowHeight="15"/>
  <cols>
    <col min="1" max="1" width="0.140625" customWidth="1"/>
    <col min="2" max="2" width="8" customWidth="1"/>
    <col min="3" max="6" width="7.7109375" customWidth="1"/>
    <col min="7" max="7" width="9.140625" customWidth="1"/>
    <col min="8" max="8" width="7.7109375" customWidth="1"/>
    <col min="9" max="10" width="8.140625" customWidth="1"/>
    <col min="11" max="12" width="7.7109375" customWidth="1"/>
    <col min="13" max="13" width="6.7109375" customWidth="1"/>
    <col min="14" max="14" width="7.7109375" customWidth="1"/>
    <col min="15" max="15" width="6.7109375" customWidth="1"/>
    <col min="16" max="17" width="7.7109375" customWidth="1"/>
    <col min="18" max="20" width="6.7109375" customWidth="1"/>
    <col min="21" max="21" width="8.140625" style="75" customWidth="1"/>
    <col min="22" max="23" width="7.7109375" style="75" customWidth="1"/>
    <col min="24" max="25" width="9.140625" customWidth="1"/>
    <col min="26" max="32" width="7.7109375" customWidth="1"/>
    <col min="33" max="33" width="8.7109375" customWidth="1"/>
    <col min="34" max="35" width="7.7109375" customWidth="1"/>
    <col min="36" max="36" width="8.7109375" customWidth="1"/>
    <col min="37" max="38" width="7.7109375" customWidth="1"/>
    <col min="39" max="42" width="6.7109375" customWidth="1"/>
    <col min="43" max="44" width="7.7109375" customWidth="1"/>
    <col min="45" max="49" width="6.7109375" customWidth="1"/>
    <col min="50" max="51" width="7.7109375" customWidth="1"/>
    <col min="52" max="53" width="6.7109375" customWidth="1"/>
    <col min="54" max="54" width="7.7109375" style="110" customWidth="1"/>
    <col min="55" max="55" width="7.7109375" style="1" customWidth="1"/>
    <col min="56" max="56" width="6.7109375" customWidth="1"/>
    <col min="57" max="57" width="8.7109375" customWidth="1"/>
    <col min="58" max="58" width="9.140625" customWidth="1"/>
    <col min="59" max="59" width="18" customWidth="1"/>
    <col min="60" max="60" width="45.7109375" customWidth="1"/>
    <col min="61" max="64" width="7.7109375" customWidth="1"/>
  </cols>
  <sheetData>
    <row r="1" spans="1:64" s="4" customFormat="1" ht="18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404"/>
      <c r="V1" s="405"/>
      <c r="W1" s="405"/>
      <c r="X1" s="406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7.5" customHeight="1">
      <c r="A2" s="8"/>
      <c r="B2" s="354" t="s">
        <v>0</v>
      </c>
      <c r="C2" s="354"/>
      <c r="D2" s="354"/>
      <c r="E2" s="354"/>
      <c r="F2" s="354"/>
      <c r="G2" s="413" t="s">
        <v>6</v>
      </c>
      <c r="H2" s="414"/>
      <c r="I2" s="415"/>
      <c r="J2" s="407" t="s">
        <v>110</v>
      </c>
      <c r="K2" s="408"/>
      <c r="L2" s="408"/>
      <c r="M2" s="408"/>
      <c r="N2" s="408"/>
      <c r="O2" s="408"/>
      <c r="P2" s="408"/>
      <c r="Q2" s="408"/>
      <c r="R2" s="408"/>
      <c r="S2" s="408"/>
      <c r="T2" s="409"/>
      <c r="U2" s="413" t="s">
        <v>18</v>
      </c>
      <c r="V2" s="414"/>
      <c r="W2" s="415"/>
      <c r="X2" s="73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5"/>
      <c r="AT2" s="197"/>
      <c r="AU2" s="197"/>
      <c r="AV2" s="410" t="s">
        <v>39</v>
      </c>
      <c r="AW2" s="411"/>
      <c r="AX2" s="411"/>
      <c r="AY2" s="411"/>
      <c r="AZ2" s="411"/>
      <c r="BA2" s="411"/>
      <c r="BB2" s="412"/>
      <c r="BC2" s="106"/>
      <c r="BD2" s="111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1.75" customHeight="1">
      <c r="A3" s="5"/>
      <c r="B3" s="68" t="s">
        <v>1</v>
      </c>
      <c r="C3" s="67" t="s">
        <v>2</v>
      </c>
      <c r="D3" s="67" t="s">
        <v>3</v>
      </c>
      <c r="E3" s="67" t="s">
        <v>4</v>
      </c>
      <c r="F3" s="67" t="s">
        <v>5</v>
      </c>
      <c r="G3" s="107" t="s">
        <v>7</v>
      </c>
      <c r="H3" s="95" t="s">
        <v>109</v>
      </c>
      <c r="I3" s="67" t="s">
        <v>108</v>
      </c>
      <c r="J3" s="68" t="s">
        <v>8</v>
      </c>
      <c r="K3" s="68" t="s">
        <v>9</v>
      </c>
      <c r="L3" s="68" t="s">
        <v>10</v>
      </c>
      <c r="M3" s="67" t="s">
        <v>11</v>
      </c>
      <c r="N3" s="67" t="s">
        <v>12</v>
      </c>
      <c r="O3" s="67" t="s">
        <v>13</v>
      </c>
      <c r="P3" s="67" t="s">
        <v>180</v>
      </c>
      <c r="Q3" s="105" t="s">
        <v>14</v>
      </c>
      <c r="R3" s="67" t="s">
        <v>15</v>
      </c>
      <c r="S3" s="67" t="s">
        <v>16</v>
      </c>
      <c r="T3" s="67" t="s">
        <v>17</v>
      </c>
      <c r="U3" s="76" t="s">
        <v>19</v>
      </c>
      <c r="V3" s="67" t="s">
        <v>20</v>
      </c>
      <c r="W3" s="67" t="s">
        <v>21</v>
      </c>
      <c r="X3" s="73"/>
      <c r="Y3" s="353"/>
      <c r="Z3" s="67" t="s">
        <v>24</v>
      </c>
      <c r="AA3" s="67" t="s">
        <v>25</v>
      </c>
      <c r="AB3" s="67" t="s">
        <v>26</v>
      </c>
      <c r="AC3" s="67" t="s">
        <v>21</v>
      </c>
      <c r="AD3" s="67" t="s">
        <v>27</v>
      </c>
      <c r="AE3" s="67" t="s">
        <v>28</v>
      </c>
      <c r="AF3" s="95" t="s">
        <v>29</v>
      </c>
      <c r="AG3" s="67" t="s">
        <v>104</v>
      </c>
      <c r="AH3" s="67" t="s">
        <v>105</v>
      </c>
      <c r="AI3" s="67" t="s">
        <v>106</v>
      </c>
      <c r="AJ3" s="67" t="s">
        <v>107</v>
      </c>
      <c r="AK3" s="67" t="s">
        <v>3</v>
      </c>
      <c r="AL3" s="67" t="s">
        <v>31</v>
      </c>
      <c r="AM3" s="67" t="s">
        <v>116</v>
      </c>
      <c r="AN3" s="67" t="s">
        <v>32</v>
      </c>
      <c r="AO3" s="68" t="s">
        <v>33</v>
      </c>
      <c r="AP3" s="67" t="s">
        <v>36</v>
      </c>
      <c r="AQ3" s="67" t="s">
        <v>115</v>
      </c>
      <c r="AR3" s="67" t="s">
        <v>37</v>
      </c>
      <c r="AS3" s="67" t="s">
        <v>149</v>
      </c>
      <c r="AT3" s="169" t="s">
        <v>231</v>
      </c>
      <c r="AU3" s="169" t="s">
        <v>232</v>
      </c>
      <c r="AV3" s="67" t="s">
        <v>40</v>
      </c>
      <c r="AW3" s="67" t="s">
        <v>150</v>
      </c>
      <c r="AX3" s="67" t="s">
        <v>45</v>
      </c>
      <c r="AY3" s="67" t="s">
        <v>41</v>
      </c>
      <c r="AZ3" s="67" t="s">
        <v>42</v>
      </c>
      <c r="BA3" s="67" t="s">
        <v>43</v>
      </c>
      <c r="BB3" s="76" t="s">
        <v>333</v>
      </c>
      <c r="BC3" s="107" t="s">
        <v>46</v>
      </c>
      <c r="BD3" s="112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84" customFormat="1" ht="25.15" customHeight="1">
      <c r="B4" s="184">
        <v>541.5</v>
      </c>
      <c r="C4" s="184">
        <f>B4*15%</f>
        <v>81.23</v>
      </c>
      <c r="D4" s="184">
        <f>B4*1%</f>
        <v>5.42</v>
      </c>
      <c r="E4" s="184">
        <f>B4*2%</f>
        <v>10.83</v>
      </c>
      <c r="F4" s="184">
        <f>B4*3%</f>
        <v>16.25</v>
      </c>
      <c r="G4" s="184">
        <v>1804.53</v>
      </c>
      <c r="H4" s="184">
        <v>68.33</v>
      </c>
      <c r="I4" s="184">
        <f>SUM(J4:Q4)</f>
        <v>433.15</v>
      </c>
      <c r="J4" s="184">
        <v>264.33</v>
      </c>
      <c r="K4" s="184">
        <v>153.82</v>
      </c>
      <c r="L4" s="184">
        <v>15</v>
      </c>
      <c r="U4" s="185">
        <f>IF(X4&gt;2800,2800*15%,X4*15%)</f>
        <v>264.68</v>
      </c>
      <c r="V4" s="185">
        <f>IF(X4&gt;2800,2800*1%,X4*1%)</f>
        <v>17.649999999999999</v>
      </c>
      <c r="W4" s="185">
        <f>IF(X4&gt;2800,2800*3%,X4*3%)</f>
        <v>52.94</v>
      </c>
      <c r="X4" s="184">
        <f>G4+H4+I4-B4</f>
        <v>1764.51</v>
      </c>
      <c r="Y4" s="184">
        <f>C4+D4+E4+F4+G4+H4+I4+U4+V4+W4</f>
        <v>2755.01</v>
      </c>
      <c r="Z4" s="184">
        <f>B4*15%</f>
        <v>81.23</v>
      </c>
      <c r="AA4" s="184">
        <f>B4*1%</f>
        <v>5.42</v>
      </c>
      <c r="AB4" s="184">
        <f>B4*2%</f>
        <v>10.83</v>
      </c>
      <c r="AC4" s="184">
        <f>B4*3%</f>
        <v>16.25</v>
      </c>
      <c r="AD4" s="184">
        <f>B4*10%</f>
        <v>54.15</v>
      </c>
      <c r="AE4" s="184">
        <f>B4*3%</f>
        <v>16.25</v>
      </c>
      <c r="AF4" s="184">
        <f>B4*1%</f>
        <v>5.42</v>
      </c>
      <c r="AG4" s="184">
        <f>IF(X4&gt;2800,2800*15%,X4*15%)</f>
        <v>264.68</v>
      </c>
      <c r="AH4" s="184">
        <f>IF(X4&gt;2800,2800*1%,X4*1%)</f>
        <v>17.649999999999999</v>
      </c>
      <c r="AI4" s="184">
        <f>IF(X4&gt;2800,2800*3%,X4*3%)</f>
        <v>52.94</v>
      </c>
      <c r="AJ4" s="184">
        <f>IF(X4&gt;2800,2800*10%,X4*10%)</f>
        <v>176.45</v>
      </c>
      <c r="AK4" s="184">
        <f>IF(X4&gt;2800,2800*1%,X4*1%)</f>
        <v>17.649999999999999</v>
      </c>
      <c r="AQ4" s="184">
        <v>9.33</v>
      </c>
      <c r="AR4" s="184">
        <v>12.95</v>
      </c>
      <c r="AX4" s="184">
        <v>25.09</v>
      </c>
      <c r="BB4" s="186">
        <v>47.34</v>
      </c>
      <c r="BD4" s="187"/>
      <c r="BE4" s="184">
        <f>SUM(Z4:BD4)</f>
        <v>813.63</v>
      </c>
      <c r="BF4" s="184">
        <f>AVERAGE(Y4-BE4)</f>
        <v>1941.38</v>
      </c>
      <c r="BG4" s="184" t="s">
        <v>174</v>
      </c>
      <c r="BH4" s="188" t="s">
        <v>289</v>
      </c>
      <c r="BJ4" s="189" t="s">
        <v>354</v>
      </c>
      <c r="BL4" s="190" t="s">
        <v>421</v>
      </c>
    </row>
    <row r="5" spans="1:64" s="184" customFormat="1" ht="25.15" customHeight="1">
      <c r="B5" s="184">
        <v>566.89</v>
      </c>
      <c r="C5" s="184">
        <f t="shared" ref="C5:C9" si="0">B5*15%</f>
        <v>85.03</v>
      </c>
      <c r="D5" s="184">
        <f t="shared" ref="D5:D8" si="1">B5*1%</f>
        <v>5.67</v>
      </c>
      <c r="E5" s="184">
        <f t="shared" ref="E5:E9" si="2">B5*2%</f>
        <v>11.34</v>
      </c>
      <c r="F5" s="184">
        <f t="shared" ref="F5:F9" si="3">B5*3%</f>
        <v>17.010000000000002</v>
      </c>
      <c r="G5" s="184">
        <v>1775.96</v>
      </c>
      <c r="H5" s="184">
        <v>72.36</v>
      </c>
      <c r="I5" s="184">
        <f t="shared" ref="I5:I9" si="4">SUM(J5:Q5)</f>
        <v>452.76</v>
      </c>
      <c r="J5" s="184">
        <v>273.18</v>
      </c>
      <c r="K5" s="184">
        <v>164.58</v>
      </c>
      <c r="L5" s="184">
        <v>15</v>
      </c>
      <c r="U5" s="185">
        <f t="shared" ref="U5:U9" si="5">IF(X5&gt;2800,2800*15%,X5*15%)</f>
        <v>260.13</v>
      </c>
      <c r="V5" s="185">
        <f t="shared" ref="V5:V9" si="6">IF(X5&gt;2800,2800*1%,X5*1%)</f>
        <v>17.34</v>
      </c>
      <c r="W5" s="185">
        <f t="shared" ref="W5:W9" si="7">IF(X5&gt;2800,2800*3%,X5*3%)</f>
        <v>52.03</v>
      </c>
      <c r="X5" s="184">
        <f t="shared" ref="X5:X9" si="8">G5+H5+I5-B5</f>
        <v>1734.19</v>
      </c>
      <c r="Y5" s="184">
        <f t="shared" ref="Y5:Y9" si="9">C5+D5+E5+F5+G5+H5+I5+U5+V5+W5</f>
        <v>2749.63</v>
      </c>
      <c r="Z5" s="184">
        <f t="shared" ref="Z5:Z9" si="10">B5*15%</f>
        <v>85.03</v>
      </c>
      <c r="AA5" s="184">
        <f t="shared" ref="AA5:AA9" si="11">B5*1%</f>
        <v>5.67</v>
      </c>
      <c r="AB5" s="184">
        <f t="shared" ref="AB5:AB9" si="12">B5*2%</f>
        <v>11.34</v>
      </c>
      <c r="AC5" s="184">
        <f t="shared" ref="AC5:AC9" si="13">B5*3%</f>
        <v>17.010000000000002</v>
      </c>
      <c r="AD5" s="184">
        <f t="shared" ref="AD5:AD9" si="14">B5*10%</f>
        <v>56.69</v>
      </c>
      <c r="AE5" s="184">
        <f t="shared" ref="AE5:AE9" si="15">B5*3%</f>
        <v>17.010000000000002</v>
      </c>
      <c r="AF5" s="184">
        <f t="shared" ref="AF5:AF9" si="16">B5*1%</f>
        <v>5.67</v>
      </c>
      <c r="AG5" s="184">
        <f t="shared" ref="AG5:AG9" si="17">IF(X5&gt;2800,2800*15%,X5*15%)</f>
        <v>260.13</v>
      </c>
      <c r="AH5" s="184">
        <f t="shared" ref="AH5:AH9" si="18">IF(X5&gt;2800,2800*1%,X5*1%)</f>
        <v>17.34</v>
      </c>
      <c r="AI5" s="184">
        <f t="shared" ref="AI5:AI9" si="19">IF(X5&gt;2800,2800*3%,X5*3%)</f>
        <v>52.03</v>
      </c>
      <c r="AJ5" s="184">
        <f t="shared" ref="AJ5:AJ9" si="20">IF(X5&gt;2800,2800*10%,X5*10%)</f>
        <v>173.42</v>
      </c>
      <c r="AK5" s="184">
        <f t="shared" ref="AK5:AK9" si="21">IF(X5&gt;2800,2800*1%,X5*1%)</f>
        <v>17.34</v>
      </c>
      <c r="AL5" s="184">
        <v>9</v>
      </c>
      <c r="AQ5" s="184">
        <v>9.91</v>
      </c>
      <c r="AR5" s="184">
        <v>13.3</v>
      </c>
      <c r="BB5" s="186"/>
      <c r="BC5" s="184">
        <v>1</v>
      </c>
      <c r="BD5" s="187"/>
      <c r="BE5" s="184">
        <f t="shared" ref="BE5:BE9" si="22">SUM(Z5:BD5)</f>
        <v>751.89</v>
      </c>
      <c r="BF5" s="184">
        <f t="shared" ref="BF5:BF9" si="23">AVERAGE(Y5-BE5)</f>
        <v>1997.74</v>
      </c>
      <c r="BG5" s="184" t="s">
        <v>175</v>
      </c>
      <c r="BH5" s="188" t="s">
        <v>334</v>
      </c>
      <c r="BJ5" s="189" t="s">
        <v>355</v>
      </c>
      <c r="BL5" s="190" t="s">
        <v>421</v>
      </c>
    </row>
    <row r="6" spans="1:64" s="184" customFormat="1" ht="25.15" customHeight="1">
      <c r="B6" s="184">
        <v>940.25</v>
      </c>
      <c r="C6" s="184">
        <f t="shared" si="0"/>
        <v>141.04</v>
      </c>
      <c r="D6" s="184">
        <f t="shared" si="1"/>
        <v>9.4</v>
      </c>
      <c r="E6" s="184">
        <f t="shared" si="2"/>
        <v>18.809999999999999</v>
      </c>
      <c r="F6" s="184">
        <f t="shared" si="3"/>
        <v>28.21</v>
      </c>
      <c r="G6" s="184">
        <v>2595.6</v>
      </c>
      <c r="H6" s="184">
        <v>124.28</v>
      </c>
      <c r="I6" s="184">
        <f t="shared" si="4"/>
        <v>741.04</v>
      </c>
      <c r="J6" s="184">
        <v>531.11</v>
      </c>
      <c r="K6" s="184">
        <v>194.93</v>
      </c>
      <c r="L6" s="184">
        <v>15</v>
      </c>
      <c r="U6" s="185">
        <f t="shared" si="5"/>
        <v>378.1</v>
      </c>
      <c r="V6" s="185">
        <f t="shared" si="6"/>
        <v>25.21</v>
      </c>
      <c r="W6" s="185">
        <f t="shared" si="7"/>
        <v>75.62</v>
      </c>
      <c r="X6" s="184">
        <f t="shared" si="8"/>
        <v>2520.67</v>
      </c>
      <c r="Y6" s="184">
        <f t="shared" si="9"/>
        <v>4137.3100000000004</v>
      </c>
      <c r="Z6" s="184">
        <f t="shared" si="10"/>
        <v>141.04</v>
      </c>
      <c r="AA6" s="184">
        <f t="shared" si="11"/>
        <v>9.4</v>
      </c>
      <c r="AB6" s="184">
        <f t="shared" si="12"/>
        <v>18.809999999999999</v>
      </c>
      <c r="AC6" s="184">
        <f t="shared" si="13"/>
        <v>28.21</v>
      </c>
      <c r="AD6" s="184">
        <f t="shared" si="14"/>
        <v>94.03</v>
      </c>
      <c r="AE6" s="184">
        <f t="shared" si="15"/>
        <v>28.21</v>
      </c>
      <c r="AF6" s="184">
        <f t="shared" si="16"/>
        <v>9.4</v>
      </c>
      <c r="AG6" s="184">
        <f t="shared" si="17"/>
        <v>378.1</v>
      </c>
      <c r="AH6" s="184">
        <f t="shared" si="18"/>
        <v>25.21</v>
      </c>
      <c r="AI6" s="184">
        <f t="shared" si="19"/>
        <v>75.62</v>
      </c>
      <c r="AJ6" s="184">
        <f t="shared" si="20"/>
        <v>252.07</v>
      </c>
      <c r="AK6" s="184">
        <f t="shared" si="21"/>
        <v>25.21</v>
      </c>
      <c r="AQ6" s="184">
        <v>21.7</v>
      </c>
      <c r="AR6" s="184">
        <v>20.2</v>
      </c>
      <c r="BB6" s="186"/>
      <c r="BD6" s="187"/>
      <c r="BE6" s="184">
        <f t="shared" si="22"/>
        <v>1127.21</v>
      </c>
      <c r="BF6" s="184">
        <f t="shared" si="23"/>
        <v>3010.1</v>
      </c>
      <c r="BG6" s="184" t="s">
        <v>176</v>
      </c>
      <c r="BH6" s="188" t="s">
        <v>290</v>
      </c>
      <c r="BJ6" s="189" t="s">
        <v>356</v>
      </c>
      <c r="BL6" s="190" t="s">
        <v>427</v>
      </c>
    </row>
    <row r="7" spans="1:64" s="184" customFormat="1" ht="25.15" customHeight="1">
      <c r="B7" s="184">
        <v>326.35000000000002</v>
      </c>
      <c r="C7" s="184">
        <f t="shared" si="0"/>
        <v>48.95</v>
      </c>
      <c r="D7" s="184">
        <f t="shared" si="1"/>
        <v>3.26</v>
      </c>
      <c r="E7" s="184">
        <f t="shared" si="2"/>
        <v>6.53</v>
      </c>
      <c r="F7" s="184">
        <f t="shared" si="3"/>
        <v>9.7899999999999991</v>
      </c>
      <c r="G7" s="184">
        <v>1226.3</v>
      </c>
      <c r="H7" s="184">
        <v>31.38</v>
      </c>
      <c r="I7" s="184">
        <f t="shared" si="4"/>
        <v>420</v>
      </c>
      <c r="J7" s="184">
        <v>172.2</v>
      </c>
      <c r="K7" s="184">
        <v>73.8</v>
      </c>
      <c r="L7" s="184">
        <v>19.2</v>
      </c>
      <c r="N7" s="184">
        <v>14.4</v>
      </c>
      <c r="P7" s="184">
        <v>126</v>
      </c>
      <c r="Q7" s="184">
        <v>14.4</v>
      </c>
      <c r="U7" s="185">
        <f t="shared" si="5"/>
        <v>202.7</v>
      </c>
      <c r="V7" s="185">
        <f t="shared" si="6"/>
        <v>13.51</v>
      </c>
      <c r="W7" s="185">
        <f t="shared" si="7"/>
        <v>40.54</v>
      </c>
      <c r="X7" s="184">
        <f t="shared" si="8"/>
        <v>1351.33</v>
      </c>
      <c r="Y7" s="184">
        <f t="shared" si="9"/>
        <v>2002.96</v>
      </c>
      <c r="Z7" s="184">
        <f t="shared" si="10"/>
        <v>48.95</v>
      </c>
      <c r="AA7" s="184">
        <f t="shared" si="11"/>
        <v>3.26</v>
      </c>
      <c r="AB7" s="184">
        <f t="shared" si="12"/>
        <v>6.53</v>
      </c>
      <c r="AC7" s="184">
        <f t="shared" si="13"/>
        <v>9.7899999999999991</v>
      </c>
      <c r="AD7" s="184">
        <f t="shared" si="14"/>
        <v>32.64</v>
      </c>
      <c r="AE7" s="184">
        <f t="shared" si="15"/>
        <v>9.7899999999999991</v>
      </c>
      <c r="AF7" s="184">
        <f t="shared" si="16"/>
        <v>3.26</v>
      </c>
      <c r="AG7" s="184">
        <f t="shared" si="17"/>
        <v>202.7</v>
      </c>
      <c r="AH7" s="184">
        <f t="shared" si="18"/>
        <v>13.51</v>
      </c>
      <c r="AI7" s="184">
        <f t="shared" si="19"/>
        <v>40.54</v>
      </c>
      <c r="AJ7" s="184">
        <f t="shared" si="20"/>
        <v>135.13</v>
      </c>
      <c r="AK7" s="184">
        <f t="shared" si="21"/>
        <v>13.51</v>
      </c>
      <c r="AQ7" s="184">
        <v>4</v>
      </c>
      <c r="AR7" s="184">
        <v>9.85</v>
      </c>
      <c r="BB7" s="186"/>
      <c r="BD7" s="187"/>
      <c r="BE7" s="184">
        <f t="shared" si="22"/>
        <v>533.46</v>
      </c>
      <c r="BF7" s="184">
        <f t="shared" si="23"/>
        <v>1469.5</v>
      </c>
      <c r="BG7" s="184" t="s">
        <v>177</v>
      </c>
      <c r="BH7" s="188" t="s">
        <v>291</v>
      </c>
      <c r="BJ7" s="189" t="s">
        <v>357</v>
      </c>
      <c r="BL7" s="190" t="s">
        <v>422</v>
      </c>
    </row>
    <row r="8" spans="1:64" s="184" customFormat="1" ht="25.15" customHeight="1">
      <c r="B8" s="184">
        <v>558.5</v>
      </c>
      <c r="C8" s="184">
        <f t="shared" si="0"/>
        <v>83.78</v>
      </c>
      <c r="D8" s="184">
        <f t="shared" si="1"/>
        <v>5.59</v>
      </c>
      <c r="E8" s="184">
        <f t="shared" si="2"/>
        <v>11.17</v>
      </c>
      <c r="F8" s="184">
        <f t="shared" si="3"/>
        <v>16.760000000000002</v>
      </c>
      <c r="G8" s="184">
        <v>1755.07</v>
      </c>
      <c r="H8" s="184">
        <v>70.66</v>
      </c>
      <c r="I8" s="184">
        <f t="shared" si="4"/>
        <v>446.27</v>
      </c>
      <c r="J8" s="184">
        <v>266.55</v>
      </c>
      <c r="K8" s="184">
        <v>164.72</v>
      </c>
      <c r="L8" s="184">
        <v>15</v>
      </c>
      <c r="U8" s="185">
        <f t="shared" si="5"/>
        <v>257.02999999999997</v>
      </c>
      <c r="V8" s="185">
        <f t="shared" si="6"/>
        <v>17.14</v>
      </c>
      <c r="W8" s="185">
        <f t="shared" si="7"/>
        <v>51.41</v>
      </c>
      <c r="X8" s="184">
        <f t="shared" si="8"/>
        <v>1713.5</v>
      </c>
      <c r="Y8" s="184">
        <f t="shared" si="9"/>
        <v>2714.88</v>
      </c>
      <c r="Z8" s="184">
        <f t="shared" si="10"/>
        <v>83.78</v>
      </c>
      <c r="AA8" s="184">
        <f t="shared" si="11"/>
        <v>5.59</v>
      </c>
      <c r="AB8" s="184">
        <f t="shared" si="12"/>
        <v>11.17</v>
      </c>
      <c r="AC8" s="184">
        <f t="shared" si="13"/>
        <v>16.760000000000002</v>
      </c>
      <c r="AD8" s="184">
        <f t="shared" si="14"/>
        <v>55.85</v>
      </c>
      <c r="AE8" s="184">
        <f t="shared" si="15"/>
        <v>16.760000000000002</v>
      </c>
      <c r="AF8" s="184">
        <f t="shared" si="16"/>
        <v>5.59</v>
      </c>
      <c r="AG8" s="184">
        <f t="shared" si="17"/>
        <v>257.02999999999997</v>
      </c>
      <c r="AH8" s="184">
        <f t="shared" si="18"/>
        <v>17.14</v>
      </c>
      <c r="AI8" s="184">
        <f t="shared" si="19"/>
        <v>51.41</v>
      </c>
      <c r="AJ8" s="184">
        <f t="shared" si="20"/>
        <v>171.35</v>
      </c>
      <c r="AK8" s="184">
        <f t="shared" si="21"/>
        <v>17.14</v>
      </c>
      <c r="AQ8" s="184">
        <v>9.7100000000000009</v>
      </c>
      <c r="AR8" s="184">
        <v>13.15</v>
      </c>
      <c r="AY8" s="184">
        <v>2</v>
      </c>
      <c r="BB8" s="186"/>
      <c r="BD8" s="187"/>
      <c r="BE8" s="184">
        <f t="shared" si="22"/>
        <v>734.43</v>
      </c>
      <c r="BF8" s="184">
        <f t="shared" si="23"/>
        <v>1980.45</v>
      </c>
      <c r="BG8" s="184" t="s">
        <v>178</v>
      </c>
      <c r="BH8" s="188" t="s">
        <v>292</v>
      </c>
      <c r="BJ8" s="189" t="s">
        <v>358</v>
      </c>
      <c r="BL8" s="190" t="s">
        <v>423</v>
      </c>
    </row>
    <row r="9" spans="1:64" s="184" customFormat="1" ht="25.15" customHeight="1">
      <c r="B9" s="184">
        <v>545.04999999999995</v>
      </c>
      <c r="C9" s="184">
        <f t="shared" si="0"/>
        <v>81.760000000000005</v>
      </c>
      <c r="D9" s="184">
        <f>B9*1%</f>
        <v>5.45</v>
      </c>
      <c r="E9" s="184">
        <f t="shared" si="2"/>
        <v>10.9</v>
      </c>
      <c r="F9" s="184">
        <f t="shared" si="3"/>
        <v>16.350000000000001</v>
      </c>
      <c r="G9" s="184">
        <v>1724.62</v>
      </c>
      <c r="H9" s="184">
        <v>69.760000000000005</v>
      </c>
      <c r="I9" s="184">
        <f t="shared" si="4"/>
        <v>435.88</v>
      </c>
      <c r="J9" s="184">
        <v>264.45</v>
      </c>
      <c r="K9" s="184">
        <v>156.43</v>
      </c>
      <c r="L9" s="184">
        <v>15</v>
      </c>
      <c r="U9" s="185">
        <f t="shared" si="5"/>
        <v>252.78</v>
      </c>
      <c r="V9" s="185">
        <f t="shared" si="6"/>
        <v>16.850000000000001</v>
      </c>
      <c r="W9" s="185">
        <f t="shared" si="7"/>
        <v>50.56</v>
      </c>
      <c r="X9" s="184">
        <f t="shared" si="8"/>
        <v>1685.21</v>
      </c>
      <c r="Y9" s="184">
        <f t="shared" si="9"/>
        <v>2664.91</v>
      </c>
      <c r="Z9" s="184">
        <f t="shared" si="10"/>
        <v>81.760000000000005</v>
      </c>
      <c r="AA9" s="184">
        <f t="shared" si="11"/>
        <v>5.45</v>
      </c>
      <c r="AB9" s="184">
        <f t="shared" si="12"/>
        <v>10.9</v>
      </c>
      <c r="AC9" s="184">
        <f t="shared" si="13"/>
        <v>16.350000000000001</v>
      </c>
      <c r="AD9" s="184">
        <f t="shared" si="14"/>
        <v>54.51</v>
      </c>
      <c r="AE9" s="184">
        <f t="shared" si="15"/>
        <v>16.350000000000001</v>
      </c>
      <c r="AF9" s="184">
        <f t="shared" si="16"/>
        <v>5.45</v>
      </c>
      <c r="AG9" s="184">
        <f t="shared" si="17"/>
        <v>252.78</v>
      </c>
      <c r="AH9" s="184">
        <f t="shared" si="18"/>
        <v>16.850000000000001</v>
      </c>
      <c r="AI9" s="184">
        <f t="shared" si="19"/>
        <v>50.56</v>
      </c>
      <c r="AJ9" s="184">
        <f t="shared" si="20"/>
        <v>168.52</v>
      </c>
      <c r="AK9" s="184">
        <f t="shared" si="21"/>
        <v>16.850000000000001</v>
      </c>
      <c r="AL9" s="184">
        <v>32.020000000000003</v>
      </c>
      <c r="AQ9" s="184">
        <v>13.27</v>
      </c>
      <c r="AR9" s="184">
        <v>12.7</v>
      </c>
      <c r="BB9" s="186"/>
      <c r="BD9" s="187"/>
      <c r="BE9" s="184">
        <f t="shared" si="22"/>
        <v>754.32</v>
      </c>
      <c r="BF9" s="184">
        <f t="shared" si="23"/>
        <v>1910.59</v>
      </c>
      <c r="BG9" s="184" t="s">
        <v>179</v>
      </c>
      <c r="BH9" s="188" t="s">
        <v>292</v>
      </c>
      <c r="BJ9" s="189" t="s">
        <v>359</v>
      </c>
      <c r="BL9" s="190" t="s">
        <v>423</v>
      </c>
    </row>
    <row r="10" spans="1:64" s="191" customFormat="1" ht="25.15" customHeight="1">
      <c r="B10" s="191">
        <f>SUM(B4:B9)</f>
        <v>3478.54</v>
      </c>
      <c r="C10" s="191">
        <f t="shared" ref="C10:BF10" si="24">SUM(C4:C9)</f>
        <v>521.79</v>
      </c>
      <c r="D10" s="191">
        <f t="shared" si="24"/>
        <v>34.79</v>
      </c>
      <c r="E10" s="191">
        <f t="shared" si="24"/>
        <v>69.58</v>
      </c>
      <c r="F10" s="191">
        <f t="shared" si="24"/>
        <v>104.37</v>
      </c>
      <c r="G10" s="191">
        <f t="shared" si="24"/>
        <v>10882.08</v>
      </c>
      <c r="H10" s="191">
        <f t="shared" si="24"/>
        <v>436.77</v>
      </c>
      <c r="I10" s="191">
        <f t="shared" si="24"/>
        <v>2929.1</v>
      </c>
      <c r="J10" s="191">
        <f t="shared" si="24"/>
        <v>1771.82</v>
      </c>
      <c r="K10" s="191">
        <f t="shared" si="24"/>
        <v>908.28</v>
      </c>
      <c r="L10" s="191">
        <f t="shared" si="24"/>
        <v>94.2</v>
      </c>
      <c r="M10" s="191">
        <f t="shared" si="24"/>
        <v>0</v>
      </c>
      <c r="N10" s="191">
        <f t="shared" si="24"/>
        <v>14.4</v>
      </c>
      <c r="O10" s="191">
        <f t="shared" si="24"/>
        <v>0</v>
      </c>
      <c r="P10" s="191">
        <f t="shared" si="24"/>
        <v>126</v>
      </c>
      <c r="Q10" s="191">
        <f t="shared" si="24"/>
        <v>14.4</v>
      </c>
      <c r="R10" s="191">
        <f t="shared" si="24"/>
        <v>0</v>
      </c>
      <c r="S10" s="191">
        <f t="shared" si="24"/>
        <v>0</v>
      </c>
      <c r="T10" s="191">
        <f t="shared" si="24"/>
        <v>0</v>
      </c>
      <c r="U10" s="191">
        <f t="shared" si="24"/>
        <v>1615.42</v>
      </c>
      <c r="V10" s="191">
        <f t="shared" si="24"/>
        <v>107.7</v>
      </c>
      <c r="W10" s="191">
        <f t="shared" si="24"/>
        <v>323.10000000000002</v>
      </c>
      <c r="X10" s="191">
        <f t="shared" si="24"/>
        <v>10769.41</v>
      </c>
      <c r="Y10" s="191">
        <f t="shared" si="24"/>
        <v>17024.7</v>
      </c>
      <c r="Z10" s="191">
        <f t="shared" si="24"/>
        <v>521.79</v>
      </c>
      <c r="AA10" s="191">
        <f t="shared" si="24"/>
        <v>34.79</v>
      </c>
      <c r="AB10" s="191">
        <f t="shared" si="24"/>
        <v>69.58</v>
      </c>
      <c r="AC10" s="191">
        <f t="shared" si="24"/>
        <v>104.37</v>
      </c>
      <c r="AD10" s="191">
        <f t="shared" si="24"/>
        <v>347.87</v>
      </c>
      <c r="AE10" s="191">
        <f t="shared" si="24"/>
        <v>104.37</v>
      </c>
      <c r="AF10" s="191">
        <f t="shared" si="24"/>
        <v>34.79</v>
      </c>
      <c r="AG10" s="191">
        <f t="shared" si="24"/>
        <v>1615.42</v>
      </c>
      <c r="AH10" s="191">
        <f t="shared" si="24"/>
        <v>107.7</v>
      </c>
      <c r="AI10" s="191">
        <f t="shared" si="24"/>
        <v>323.10000000000002</v>
      </c>
      <c r="AJ10" s="191">
        <f t="shared" si="24"/>
        <v>1076.94</v>
      </c>
      <c r="AK10" s="191">
        <f t="shared" si="24"/>
        <v>107.7</v>
      </c>
      <c r="AL10" s="191">
        <f t="shared" si="24"/>
        <v>41.02</v>
      </c>
      <c r="AM10" s="191">
        <f t="shared" si="24"/>
        <v>0</v>
      </c>
      <c r="AN10" s="191">
        <f t="shared" si="24"/>
        <v>0</v>
      </c>
      <c r="AO10" s="191">
        <f t="shared" si="24"/>
        <v>0</v>
      </c>
      <c r="AP10" s="191">
        <f t="shared" si="24"/>
        <v>0</v>
      </c>
      <c r="AQ10" s="191">
        <f t="shared" si="24"/>
        <v>67.92</v>
      </c>
      <c r="AR10" s="191">
        <f t="shared" si="24"/>
        <v>82.15</v>
      </c>
      <c r="AS10" s="191">
        <f t="shared" si="24"/>
        <v>0</v>
      </c>
      <c r="AV10" s="191">
        <f t="shared" si="24"/>
        <v>0</v>
      </c>
      <c r="AW10" s="191">
        <f t="shared" si="24"/>
        <v>0</v>
      </c>
      <c r="AX10" s="191">
        <f t="shared" si="24"/>
        <v>25.09</v>
      </c>
      <c r="AY10" s="191">
        <f t="shared" si="24"/>
        <v>2</v>
      </c>
      <c r="AZ10" s="191">
        <f t="shared" si="24"/>
        <v>0</v>
      </c>
      <c r="BA10" s="191">
        <f t="shared" si="24"/>
        <v>0</v>
      </c>
      <c r="BB10" s="191">
        <f t="shared" si="24"/>
        <v>47.34</v>
      </c>
      <c r="BC10" s="191">
        <f t="shared" si="24"/>
        <v>1</v>
      </c>
      <c r="BD10" s="191">
        <f t="shared" si="24"/>
        <v>0</v>
      </c>
      <c r="BE10" s="191">
        <f t="shared" si="24"/>
        <v>4714.9399999999996</v>
      </c>
      <c r="BF10" s="191">
        <f t="shared" si="24"/>
        <v>12309.76</v>
      </c>
    </row>
  </sheetData>
  <mergeCells count="20">
    <mergeCell ref="B1:T1"/>
    <mergeCell ref="U1:X1"/>
    <mergeCell ref="Y1:Y3"/>
    <mergeCell ref="Z1:BD1"/>
    <mergeCell ref="B2:F2"/>
    <mergeCell ref="J2:T2"/>
    <mergeCell ref="Z2:AF2"/>
    <mergeCell ref="AG2:AK2"/>
    <mergeCell ref="AV2:BB2"/>
    <mergeCell ref="G2:I2"/>
    <mergeCell ref="U2:W2"/>
    <mergeCell ref="AL2:AR2"/>
    <mergeCell ref="BK1:BK3"/>
    <mergeCell ref="BE1:BE3"/>
    <mergeCell ref="BF1:BF3"/>
    <mergeCell ref="BH1:BH3"/>
    <mergeCell ref="BL1:BL3"/>
    <mergeCell ref="BG1:BG3"/>
    <mergeCell ref="BI1:BI3"/>
    <mergeCell ref="BJ1:BJ3"/>
  </mergeCells>
  <pageMargins left="0.70866141732283472" right="0.70866141732283472" top="0.74803149606299213" bottom="0.74803149606299213" header="0.31496062992125984" footer="0.31496062992125984"/>
  <pageSetup paperSize="9" scale="89" pageOrder="overThenDown" orientation="landscape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BL8"/>
  <sheetViews>
    <sheetView rightToLeft="1" topLeftCell="AS1" workbookViewId="0">
      <selection activeCell="BH7" sqref="BH7"/>
    </sheetView>
  </sheetViews>
  <sheetFormatPr defaultRowHeight="15"/>
  <cols>
    <col min="1" max="1" width="3.85546875" hidden="1" customWidth="1"/>
    <col min="2" max="11" width="9.140625" customWidth="1"/>
    <col min="12" max="15" width="6.7109375" customWidth="1"/>
    <col min="16" max="16" width="8.7109375" customWidth="1"/>
    <col min="17" max="20" width="6.7109375" customWidth="1"/>
    <col min="21" max="37" width="9.140625" customWidth="1"/>
    <col min="38" max="42" width="6.7109375" customWidth="1"/>
    <col min="43" max="44" width="7.7109375" customWidth="1"/>
    <col min="45" max="56" width="6.7109375" customWidth="1"/>
    <col min="57" max="58" width="9.140625" customWidth="1"/>
    <col min="59" max="59" width="16.42578125" customWidth="1"/>
    <col min="60" max="60" width="25.5703125" customWidth="1"/>
  </cols>
  <sheetData>
    <row r="1" spans="1:64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8.25" customHeight="1">
      <c r="A2" s="8"/>
      <c r="B2" s="354" t="s">
        <v>0</v>
      </c>
      <c r="C2" s="354"/>
      <c r="D2" s="354"/>
      <c r="E2" s="354"/>
      <c r="F2" s="354"/>
      <c r="G2" s="407" t="s">
        <v>6</v>
      </c>
      <c r="H2" s="408"/>
      <c r="I2" s="409"/>
      <c r="J2" s="355" t="s">
        <v>110</v>
      </c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242" t="s">
        <v>18</v>
      </c>
      <c r="V2" s="354"/>
      <c r="W2" s="354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13" t="s">
        <v>34</v>
      </c>
      <c r="AM2" s="414"/>
      <c r="AN2" s="414"/>
      <c r="AO2" s="411" t="s">
        <v>35</v>
      </c>
      <c r="AP2" s="411"/>
      <c r="AQ2" s="412"/>
      <c r="AR2" s="72"/>
      <c r="AS2" s="243"/>
      <c r="AT2" s="197"/>
      <c r="AU2" s="197"/>
      <c r="AV2" s="407" t="s">
        <v>39</v>
      </c>
      <c r="AW2" s="408"/>
      <c r="AX2" s="408"/>
      <c r="AY2" s="408"/>
      <c r="AZ2" s="408"/>
      <c r="BA2" s="408"/>
      <c r="BB2" s="409"/>
      <c r="BC2" s="243"/>
      <c r="BD2" s="243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4.75" customHeight="1">
      <c r="A3" s="243"/>
      <c r="B3" s="244" t="s">
        <v>1</v>
      </c>
      <c r="C3" s="240" t="s">
        <v>2</v>
      </c>
      <c r="D3" s="240" t="s">
        <v>3</v>
      </c>
      <c r="E3" s="240" t="s">
        <v>4</v>
      </c>
      <c r="F3" s="240" t="s">
        <v>5</v>
      </c>
      <c r="G3" s="240" t="s">
        <v>7</v>
      </c>
      <c r="H3" s="240" t="s">
        <v>109</v>
      </c>
      <c r="I3" s="240" t="s">
        <v>108</v>
      </c>
      <c r="J3" s="244" t="s">
        <v>8</v>
      </c>
      <c r="K3" s="244" t="s">
        <v>9</v>
      </c>
      <c r="L3" s="244" t="s">
        <v>10</v>
      </c>
      <c r="M3" s="240" t="s">
        <v>11</v>
      </c>
      <c r="N3" s="240" t="s">
        <v>12</v>
      </c>
      <c r="O3" s="240" t="s">
        <v>13</v>
      </c>
      <c r="P3" s="240" t="s">
        <v>180</v>
      </c>
      <c r="Q3" s="240" t="s">
        <v>14</v>
      </c>
      <c r="R3" s="240" t="s">
        <v>15</v>
      </c>
      <c r="S3" s="240" t="s">
        <v>16</v>
      </c>
      <c r="T3" s="240" t="s">
        <v>17</v>
      </c>
      <c r="U3" s="240" t="s">
        <v>19</v>
      </c>
      <c r="V3" s="240" t="s">
        <v>20</v>
      </c>
      <c r="W3" s="240" t="s">
        <v>21</v>
      </c>
      <c r="X3" s="400"/>
      <c r="Y3" s="353"/>
      <c r="Z3" s="240" t="s">
        <v>24</v>
      </c>
      <c r="AA3" s="240" t="s">
        <v>25</v>
      </c>
      <c r="AB3" s="240" t="s">
        <v>26</v>
      </c>
      <c r="AC3" s="240" t="s">
        <v>21</v>
      </c>
      <c r="AD3" s="240" t="s">
        <v>27</v>
      </c>
      <c r="AE3" s="240" t="s">
        <v>28</v>
      </c>
      <c r="AF3" s="240" t="s">
        <v>29</v>
      </c>
      <c r="AG3" s="240" t="s">
        <v>104</v>
      </c>
      <c r="AH3" s="240" t="s">
        <v>105</v>
      </c>
      <c r="AI3" s="240" t="s">
        <v>106</v>
      </c>
      <c r="AJ3" s="240" t="s">
        <v>107</v>
      </c>
      <c r="AK3" s="240" t="s">
        <v>3</v>
      </c>
      <c r="AL3" s="240" t="s">
        <v>31</v>
      </c>
      <c r="AM3" s="240" t="s">
        <v>116</v>
      </c>
      <c r="AN3" s="240" t="s">
        <v>32</v>
      </c>
      <c r="AO3" s="244" t="s">
        <v>33</v>
      </c>
      <c r="AP3" s="240" t="s">
        <v>36</v>
      </c>
      <c r="AQ3" s="240" t="s">
        <v>115</v>
      </c>
      <c r="AR3" s="240" t="s">
        <v>37</v>
      </c>
      <c r="AS3" s="240" t="s">
        <v>149</v>
      </c>
      <c r="AT3" s="240" t="s">
        <v>231</v>
      </c>
      <c r="AU3" s="240" t="s">
        <v>232</v>
      </c>
      <c r="AV3" s="240" t="s">
        <v>40</v>
      </c>
      <c r="AW3" s="240" t="s">
        <v>150</v>
      </c>
      <c r="AX3" s="240" t="s">
        <v>45</v>
      </c>
      <c r="AY3" s="240" t="s">
        <v>41</v>
      </c>
      <c r="AZ3" s="240" t="s">
        <v>42</v>
      </c>
      <c r="BA3" s="240" t="s">
        <v>43</v>
      </c>
      <c r="BB3" s="240" t="s">
        <v>44</v>
      </c>
      <c r="BC3" s="240" t="s">
        <v>46</v>
      </c>
      <c r="BD3" s="240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92" customFormat="1" ht="25.15" customHeight="1">
      <c r="B4" s="193">
        <v>508.74</v>
      </c>
      <c r="C4" s="190">
        <f>B4*15%</f>
        <v>76.31</v>
      </c>
      <c r="D4" s="190">
        <f>B4*1%</f>
        <v>5.09</v>
      </c>
      <c r="E4" s="190">
        <f>B4*2%</f>
        <v>10.17</v>
      </c>
      <c r="F4" s="190">
        <f>B4*3%</f>
        <v>15.26</v>
      </c>
      <c r="G4" s="193">
        <v>1688.35</v>
      </c>
      <c r="H4" s="193">
        <v>68.62</v>
      </c>
      <c r="I4" s="193">
        <f>SUM(J4:S4)</f>
        <v>407.95</v>
      </c>
      <c r="J4" s="193">
        <v>250.09</v>
      </c>
      <c r="K4" s="193">
        <v>142.86000000000001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248.43</v>
      </c>
      <c r="V4" s="190">
        <f>IF(X4&gt;2800,2800*1%,X4*1%)</f>
        <v>16.559999999999999</v>
      </c>
      <c r="W4" s="190">
        <f>IF(X4&gt;2800,2800*3%,X4*3%)</f>
        <v>49.69</v>
      </c>
      <c r="X4" s="193">
        <f>G4+H4+I4-B4</f>
        <v>1656.18</v>
      </c>
      <c r="Y4" s="190">
        <f>C4+D4+E4+F4+G4+H4+I4+U4+V4+W4</f>
        <v>2586.4299999999998</v>
      </c>
      <c r="Z4" s="190">
        <f>B4*15%</f>
        <v>76.31</v>
      </c>
      <c r="AA4" s="190">
        <f>B4*1%</f>
        <v>5.09</v>
      </c>
      <c r="AB4" s="190">
        <f>B4*2%</f>
        <v>10.17</v>
      </c>
      <c r="AC4" s="190">
        <f>B4*3%</f>
        <v>15.26</v>
      </c>
      <c r="AD4" s="190">
        <f>B4*10%</f>
        <v>50.87</v>
      </c>
      <c r="AE4" s="190">
        <f>B4*3%</f>
        <v>15.26</v>
      </c>
      <c r="AF4" s="190">
        <f>B4*1%</f>
        <v>5.09</v>
      </c>
      <c r="AG4" s="190">
        <f>IF(X4&gt;2800,2800*15%,X4*15%)</f>
        <v>248.43</v>
      </c>
      <c r="AH4" s="190">
        <f>IF(X4&gt;2800,2800*1%,X4*1%)</f>
        <v>16.559999999999999</v>
      </c>
      <c r="AI4" s="190">
        <f>IF(X4&gt;2800,2800*3%,X4*3%)</f>
        <v>49.69</v>
      </c>
      <c r="AJ4" s="190">
        <f>IF(X4&gt;2800,2800*10%,X4*10%)</f>
        <v>165.62</v>
      </c>
      <c r="AK4" s="190">
        <f>IF(X4&gt;2800,2800*1%,X4*1%)</f>
        <v>16.559999999999999</v>
      </c>
      <c r="AL4" s="193"/>
      <c r="AM4" s="193"/>
      <c r="AN4" s="193"/>
      <c r="AO4" s="193"/>
      <c r="AP4" s="193"/>
      <c r="AQ4" s="193">
        <v>8.5399999999999991</v>
      </c>
      <c r="AR4" s="193">
        <v>12.55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696</v>
      </c>
      <c r="BF4" s="190">
        <f>AVERAGE(Y4-BE4)</f>
        <v>1890.43</v>
      </c>
      <c r="BG4" s="192" t="s">
        <v>227</v>
      </c>
      <c r="BH4" s="192" t="s">
        <v>314</v>
      </c>
      <c r="BL4" s="192" t="s">
        <v>421</v>
      </c>
    </row>
    <row r="5" spans="1:64" s="192" customFormat="1" ht="25.15" customHeight="1">
      <c r="B5" s="193">
        <v>555.36</v>
      </c>
      <c r="C5" s="190">
        <f t="shared" ref="C5:C7" si="0">B5*15%</f>
        <v>83.3</v>
      </c>
      <c r="D5" s="190">
        <f t="shared" ref="D5:D7" si="1">B5*1%</f>
        <v>5.55</v>
      </c>
      <c r="E5" s="190">
        <f t="shared" ref="E5:E7" si="2">B5*2%</f>
        <v>11.11</v>
      </c>
      <c r="F5" s="190">
        <f t="shared" ref="F5:F7" si="3">B5*3%</f>
        <v>16.66</v>
      </c>
      <c r="G5" s="193">
        <v>1747.89</v>
      </c>
      <c r="H5" s="193">
        <v>70.06</v>
      </c>
      <c r="I5" s="193">
        <f t="shared" ref="I5:I7" si="4">SUM(J5:S5)</f>
        <v>443.84</v>
      </c>
      <c r="J5" s="193">
        <v>265.44</v>
      </c>
      <c r="K5" s="193">
        <v>163.4</v>
      </c>
      <c r="L5" s="193">
        <v>15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7" si="5">IF(X5&gt;2800,2800*15%,X5*15%)</f>
        <v>255.96</v>
      </c>
      <c r="V5" s="190">
        <f t="shared" ref="V5:V7" si="6">IF(X5&gt;2800,2800*1%,X5*1%)</f>
        <v>17.059999999999999</v>
      </c>
      <c r="W5" s="190">
        <f t="shared" ref="W5:W7" si="7">IF(X5&gt;2800,2800*3%,X5*3%)</f>
        <v>51.19</v>
      </c>
      <c r="X5" s="193">
        <f t="shared" ref="X5:X7" si="8">G5+H5+I5-B5</f>
        <v>1706.43</v>
      </c>
      <c r="Y5" s="190">
        <f t="shared" ref="Y5:Y7" si="9">C5+D5+E5+F5+G5+H5+I5+U5+V5+W5</f>
        <v>2702.62</v>
      </c>
      <c r="Z5" s="190">
        <f t="shared" ref="Z5:Z7" si="10">B5*15%</f>
        <v>83.3</v>
      </c>
      <c r="AA5" s="190">
        <f t="shared" ref="AA5:AA7" si="11">B5*1%</f>
        <v>5.55</v>
      </c>
      <c r="AB5" s="190">
        <f t="shared" ref="AB5:AB7" si="12">B5*2%</f>
        <v>11.11</v>
      </c>
      <c r="AC5" s="190">
        <f t="shared" ref="AC5:AC7" si="13">B5*3%</f>
        <v>16.66</v>
      </c>
      <c r="AD5" s="190">
        <f t="shared" ref="AD5:AD7" si="14">B5*10%</f>
        <v>55.54</v>
      </c>
      <c r="AE5" s="190">
        <f t="shared" ref="AE5:AE7" si="15">B5*3%</f>
        <v>16.66</v>
      </c>
      <c r="AF5" s="190">
        <f t="shared" ref="AF5:AF7" si="16">B5*1%</f>
        <v>5.55</v>
      </c>
      <c r="AG5" s="190">
        <f t="shared" ref="AG5:AG7" si="17">IF(X5&gt;2800,2800*15%,X5*15%)</f>
        <v>255.96</v>
      </c>
      <c r="AH5" s="190">
        <f t="shared" ref="AH5:AH7" si="18">IF(X5&gt;2800,2800*1%,X5*1%)</f>
        <v>17.059999999999999</v>
      </c>
      <c r="AI5" s="190">
        <f t="shared" ref="AI5:AI7" si="19">IF(X5&gt;2800,2800*3%,X5*3%)</f>
        <v>51.19</v>
      </c>
      <c r="AJ5" s="190">
        <f t="shared" ref="AJ5:AJ7" si="20">IF(X5&gt;2800,2800*10%,X5*10%)</f>
        <v>170.64</v>
      </c>
      <c r="AK5" s="190">
        <f t="shared" ref="AK5:AK7" si="21">IF(X5&gt;2800,2800*1%,X5*1%)</f>
        <v>17.059999999999999</v>
      </c>
      <c r="AL5" s="193">
        <v>9.82</v>
      </c>
      <c r="AM5" s="193"/>
      <c r="AN5" s="193"/>
      <c r="AO5" s="193"/>
      <c r="AP5" s="193"/>
      <c r="AQ5" s="193">
        <v>9.4700000000000006</v>
      </c>
      <c r="AR5" s="193">
        <v>13.05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>
        <v>1</v>
      </c>
      <c r="BD5" s="193"/>
      <c r="BE5" s="190">
        <f t="shared" ref="BE5:BE7" si="22">SUM(Z5:BD5)</f>
        <v>739.62</v>
      </c>
      <c r="BF5" s="190">
        <f t="shared" ref="BF5:BF7" si="23">AVERAGE(Y5-BE5)</f>
        <v>1963</v>
      </c>
      <c r="BG5" s="192" t="s">
        <v>228</v>
      </c>
      <c r="BH5" s="192" t="s">
        <v>315</v>
      </c>
      <c r="BJ5" s="196" t="s">
        <v>365</v>
      </c>
      <c r="BL5" s="192" t="s">
        <v>421</v>
      </c>
    </row>
    <row r="6" spans="1:64" s="192" customFormat="1" ht="25.15" customHeight="1">
      <c r="B6" s="193">
        <v>528.83000000000004</v>
      </c>
      <c r="C6" s="190">
        <f t="shared" si="0"/>
        <v>79.319999999999993</v>
      </c>
      <c r="D6" s="190">
        <f t="shared" si="1"/>
        <v>5.29</v>
      </c>
      <c r="E6" s="190">
        <f t="shared" si="2"/>
        <v>10.58</v>
      </c>
      <c r="F6" s="190">
        <f t="shared" si="3"/>
        <v>15.86</v>
      </c>
      <c r="G6" s="193">
        <v>1770.53</v>
      </c>
      <c r="H6" s="193">
        <v>88.25</v>
      </c>
      <c r="I6" s="193">
        <f t="shared" si="4"/>
        <v>1769.94</v>
      </c>
      <c r="J6" s="193">
        <v>251.54</v>
      </c>
      <c r="K6" s="193">
        <v>156.82</v>
      </c>
      <c r="L6" s="193">
        <v>28</v>
      </c>
      <c r="M6" s="193"/>
      <c r="N6" s="193">
        <v>21</v>
      </c>
      <c r="O6" s="193"/>
      <c r="P6" s="193">
        <v>1225.08</v>
      </c>
      <c r="Q6" s="193">
        <v>35</v>
      </c>
      <c r="R6" s="193"/>
      <c r="S6" s="193">
        <v>52.5</v>
      </c>
      <c r="T6" s="193"/>
      <c r="U6" s="190">
        <f t="shared" si="5"/>
        <v>420</v>
      </c>
      <c r="V6" s="190">
        <f t="shared" si="6"/>
        <v>28</v>
      </c>
      <c r="W6" s="190">
        <f t="shared" si="7"/>
        <v>84</v>
      </c>
      <c r="X6" s="193">
        <f t="shared" si="8"/>
        <v>3099.89</v>
      </c>
      <c r="Y6" s="190">
        <f t="shared" si="9"/>
        <v>4271.7700000000004</v>
      </c>
      <c r="Z6" s="190">
        <f t="shared" si="10"/>
        <v>79.319999999999993</v>
      </c>
      <c r="AA6" s="190">
        <f t="shared" si="11"/>
        <v>5.29</v>
      </c>
      <c r="AB6" s="190">
        <f t="shared" si="12"/>
        <v>10.58</v>
      </c>
      <c r="AC6" s="190">
        <f t="shared" si="13"/>
        <v>15.86</v>
      </c>
      <c r="AD6" s="190">
        <f t="shared" si="14"/>
        <v>52.88</v>
      </c>
      <c r="AE6" s="190">
        <f t="shared" si="15"/>
        <v>15.86</v>
      </c>
      <c r="AF6" s="190">
        <f t="shared" si="16"/>
        <v>5.29</v>
      </c>
      <c r="AG6" s="190">
        <f t="shared" si="17"/>
        <v>420</v>
      </c>
      <c r="AH6" s="190">
        <f t="shared" si="18"/>
        <v>28</v>
      </c>
      <c r="AI6" s="190">
        <f t="shared" si="19"/>
        <v>84</v>
      </c>
      <c r="AJ6" s="190">
        <f t="shared" si="20"/>
        <v>280</v>
      </c>
      <c r="AK6" s="190">
        <f t="shared" si="21"/>
        <v>28</v>
      </c>
      <c r="AL6" s="193"/>
      <c r="AM6" s="193"/>
      <c r="AN6" s="193"/>
      <c r="AO6" s="193"/>
      <c r="AP6" s="193"/>
      <c r="AQ6" s="193">
        <v>36</v>
      </c>
      <c r="AR6" s="193">
        <v>20.75</v>
      </c>
      <c r="AS6" s="193"/>
      <c r="AT6" s="193"/>
      <c r="AU6" s="193"/>
      <c r="AV6" s="193"/>
      <c r="AW6" s="193"/>
      <c r="AX6" s="193">
        <v>24.5</v>
      </c>
      <c r="AY6" s="193"/>
      <c r="AZ6" s="193"/>
      <c r="BA6" s="193"/>
      <c r="BB6" s="193"/>
      <c r="BC6" s="193"/>
      <c r="BD6" s="193"/>
      <c r="BE6" s="190">
        <f t="shared" si="22"/>
        <v>1106.33</v>
      </c>
      <c r="BF6" s="190">
        <f t="shared" si="23"/>
        <v>3165.44</v>
      </c>
      <c r="BG6" s="192" t="s">
        <v>229</v>
      </c>
      <c r="BH6" s="192" t="s">
        <v>316</v>
      </c>
      <c r="BL6" s="192" t="s">
        <v>422</v>
      </c>
    </row>
    <row r="7" spans="1:64" s="192" customFormat="1" ht="25.15" customHeight="1">
      <c r="B7" s="193">
        <v>357.43</v>
      </c>
      <c r="C7" s="190">
        <f t="shared" si="0"/>
        <v>53.61</v>
      </c>
      <c r="D7" s="190">
        <f t="shared" si="1"/>
        <v>3.57</v>
      </c>
      <c r="E7" s="190">
        <f t="shared" si="2"/>
        <v>7.15</v>
      </c>
      <c r="F7" s="190">
        <f t="shared" si="3"/>
        <v>10.72</v>
      </c>
      <c r="G7" s="193">
        <v>1275.3</v>
      </c>
      <c r="H7" s="193">
        <v>20.39</v>
      </c>
      <c r="I7" s="193">
        <f t="shared" si="4"/>
        <v>300</v>
      </c>
      <c r="J7" s="193">
        <v>187.6</v>
      </c>
      <c r="K7" s="193">
        <v>84.4</v>
      </c>
      <c r="L7" s="193">
        <v>28</v>
      </c>
      <c r="M7" s="193"/>
      <c r="N7" s="193"/>
      <c r="O7" s="193"/>
      <c r="P7" s="193"/>
      <c r="Q7" s="193"/>
      <c r="R7" s="193"/>
      <c r="S7" s="193"/>
      <c r="T7" s="193"/>
      <c r="U7" s="190">
        <f t="shared" si="5"/>
        <v>185.74</v>
      </c>
      <c r="V7" s="190">
        <f t="shared" si="6"/>
        <v>12.38</v>
      </c>
      <c r="W7" s="190">
        <f t="shared" si="7"/>
        <v>37.15</v>
      </c>
      <c r="X7" s="193">
        <f t="shared" si="8"/>
        <v>1238.26</v>
      </c>
      <c r="Y7" s="190">
        <f t="shared" si="9"/>
        <v>1906.01</v>
      </c>
      <c r="Z7" s="190">
        <f t="shared" si="10"/>
        <v>53.61</v>
      </c>
      <c r="AA7" s="190">
        <f t="shared" si="11"/>
        <v>3.57</v>
      </c>
      <c r="AB7" s="190">
        <f t="shared" si="12"/>
        <v>7.15</v>
      </c>
      <c r="AC7" s="190">
        <f t="shared" si="13"/>
        <v>10.72</v>
      </c>
      <c r="AD7" s="190">
        <f t="shared" si="14"/>
        <v>35.74</v>
      </c>
      <c r="AE7" s="190">
        <f t="shared" si="15"/>
        <v>10.72</v>
      </c>
      <c r="AF7" s="190">
        <f t="shared" si="16"/>
        <v>3.57</v>
      </c>
      <c r="AG7" s="190">
        <f t="shared" si="17"/>
        <v>185.74</v>
      </c>
      <c r="AH7" s="190">
        <f t="shared" si="18"/>
        <v>12.38</v>
      </c>
      <c r="AI7" s="190">
        <f t="shared" si="19"/>
        <v>37.15</v>
      </c>
      <c r="AJ7" s="190">
        <f t="shared" si="20"/>
        <v>123.83</v>
      </c>
      <c r="AK7" s="190">
        <f t="shared" si="21"/>
        <v>12.38</v>
      </c>
      <c r="AL7" s="193"/>
      <c r="AM7" s="193"/>
      <c r="AN7" s="193"/>
      <c r="AO7" s="193"/>
      <c r="AP7" s="193"/>
      <c r="AQ7" s="193">
        <v>3.66</v>
      </c>
      <c r="AR7" s="193">
        <v>9.4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509.62</v>
      </c>
      <c r="BF7" s="190">
        <f t="shared" si="23"/>
        <v>1396.39</v>
      </c>
      <c r="BG7" s="192" t="s">
        <v>230</v>
      </c>
      <c r="BH7" s="192" t="s">
        <v>444</v>
      </c>
      <c r="BJ7" s="196" t="s">
        <v>366</v>
      </c>
      <c r="BL7" s="192" t="s">
        <v>422</v>
      </c>
    </row>
    <row r="8" spans="1:64" s="194" customFormat="1" ht="25.15" customHeight="1">
      <c r="B8" s="195">
        <f>SUM(B4:B7)</f>
        <v>1950.36</v>
      </c>
      <c r="C8" s="195">
        <f t="shared" ref="C8:BF8" si="24">SUM(C4:C7)</f>
        <v>292.54000000000002</v>
      </c>
      <c r="D8" s="195">
        <f t="shared" si="24"/>
        <v>19.5</v>
      </c>
      <c r="E8" s="195">
        <f t="shared" si="24"/>
        <v>39.01</v>
      </c>
      <c r="F8" s="195">
        <f t="shared" si="24"/>
        <v>58.5</v>
      </c>
      <c r="G8" s="195">
        <f t="shared" si="24"/>
        <v>6482.07</v>
      </c>
      <c r="H8" s="195">
        <f t="shared" si="24"/>
        <v>247.32</v>
      </c>
      <c r="I8" s="195">
        <f t="shared" si="24"/>
        <v>2921.73</v>
      </c>
      <c r="J8" s="195">
        <f t="shared" si="24"/>
        <v>954.67</v>
      </c>
      <c r="K8" s="195">
        <f t="shared" si="24"/>
        <v>547.48</v>
      </c>
      <c r="L8" s="195">
        <f t="shared" si="24"/>
        <v>86</v>
      </c>
      <c r="M8" s="195">
        <f t="shared" si="24"/>
        <v>0</v>
      </c>
      <c r="N8" s="195">
        <f t="shared" si="24"/>
        <v>21</v>
      </c>
      <c r="O8" s="195">
        <f t="shared" si="24"/>
        <v>0</v>
      </c>
      <c r="P8" s="195">
        <f t="shared" si="24"/>
        <v>1225.08</v>
      </c>
      <c r="Q8" s="195">
        <f t="shared" si="24"/>
        <v>35</v>
      </c>
      <c r="R8" s="195">
        <f t="shared" si="24"/>
        <v>0</v>
      </c>
      <c r="S8" s="195">
        <f t="shared" si="24"/>
        <v>52.5</v>
      </c>
      <c r="T8" s="195">
        <f t="shared" si="24"/>
        <v>0</v>
      </c>
      <c r="U8" s="195">
        <f t="shared" si="24"/>
        <v>1110.1300000000001</v>
      </c>
      <c r="V8" s="195">
        <f t="shared" si="24"/>
        <v>74</v>
      </c>
      <c r="W8" s="195">
        <f t="shared" si="24"/>
        <v>222.03</v>
      </c>
      <c r="X8" s="195">
        <f t="shared" si="24"/>
        <v>7700.76</v>
      </c>
      <c r="Y8" s="195">
        <f t="shared" si="24"/>
        <v>11466.83</v>
      </c>
      <c r="Z8" s="195">
        <f t="shared" si="24"/>
        <v>292.54000000000002</v>
      </c>
      <c r="AA8" s="195">
        <f t="shared" si="24"/>
        <v>19.5</v>
      </c>
      <c r="AB8" s="195">
        <f t="shared" si="24"/>
        <v>39.01</v>
      </c>
      <c r="AC8" s="195">
        <f t="shared" si="24"/>
        <v>58.5</v>
      </c>
      <c r="AD8" s="195">
        <f t="shared" si="24"/>
        <v>195.03</v>
      </c>
      <c r="AE8" s="195">
        <f t="shared" si="24"/>
        <v>58.5</v>
      </c>
      <c r="AF8" s="195">
        <f t="shared" si="24"/>
        <v>19.5</v>
      </c>
      <c r="AG8" s="195">
        <f t="shared" si="24"/>
        <v>1110.1300000000001</v>
      </c>
      <c r="AH8" s="195">
        <f t="shared" si="24"/>
        <v>74</v>
      </c>
      <c r="AI8" s="195">
        <f t="shared" si="24"/>
        <v>222.03</v>
      </c>
      <c r="AJ8" s="195">
        <f t="shared" si="24"/>
        <v>740.09</v>
      </c>
      <c r="AK8" s="195">
        <f t="shared" si="24"/>
        <v>74</v>
      </c>
      <c r="AL8" s="195">
        <f t="shared" si="24"/>
        <v>9.82</v>
      </c>
      <c r="AM8" s="195">
        <f t="shared" si="24"/>
        <v>0</v>
      </c>
      <c r="AN8" s="195">
        <f t="shared" si="24"/>
        <v>0</v>
      </c>
      <c r="AO8" s="195">
        <f t="shared" si="24"/>
        <v>0</v>
      </c>
      <c r="AP8" s="195">
        <f t="shared" si="24"/>
        <v>0</v>
      </c>
      <c r="AQ8" s="195">
        <f t="shared" si="24"/>
        <v>57.67</v>
      </c>
      <c r="AR8" s="195">
        <f t="shared" si="24"/>
        <v>55.75</v>
      </c>
      <c r="AS8" s="195">
        <f t="shared" si="24"/>
        <v>0</v>
      </c>
      <c r="AT8" s="195">
        <f t="shared" si="24"/>
        <v>0</v>
      </c>
      <c r="AU8" s="195">
        <f t="shared" si="24"/>
        <v>0</v>
      </c>
      <c r="AV8" s="195">
        <f t="shared" si="24"/>
        <v>0</v>
      </c>
      <c r="AW8" s="195">
        <f t="shared" si="24"/>
        <v>0</v>
      </c>
      <c r="AX8" s="195">
        <f t="shared" si="24"/>
        <v>24.5</v>
      </c>
      <c r="AY8" s="195">
        <f t="shared" si="24"/>
        <v>0</v>
      </c>
      <c r="AZ8" s="195">
        <f t="shared" si="24"/>
        <v>0</v>
      </c>
      <c r="BA8" s="195">
        <f t="shared" si="24"/>
        <v>0</v>
      </c>
      <c r="BB8" s="195">
        <f t="shared" si="24"/>
        <v>0</v>
      </c>
      <c r="BC8" s="195">
        <f t="shared" si="24"/>
        <v>1</v>
      </c>
      <c r="BD8" s="195">
        <f t="shared" si="24"/>
        <v>0</v>
      </c>
      <c r="BE8" s="195">
        <f t="shared" si="24"/>
        <v>3051.57</v>
      </c>
      <c r="BF8" s="195">
        <f t="shared" si="24"/>
        <v>8415.26</v>
      </c>
    </row>
  </sheetData>
  <mergeCells count="22">
    <mergeCell ref="BK1:BK3"/>
    <mergeCell ref="BL1:BL3"/>
    <mergeCell ref="B1:T1"/>
    <mergeCell ref="U1:X1"/>
    <mergeCell ref="Y1:Y3"/>
    <mergeCell ref="Z1:BD1"/>
    <mergeCell ref="BE1:BE3"/>
    <mergeCell ref="BF1:BF3"/>
    <mergeCell ref="B2:F2"/>
    <mergeCell ref="G2:I2"/>
    <mergeCell ref="J2:T2"/>
    <mergeCell ref="V2:W2"/>
    <mergeCell ref="AV2:BB2"/>
    <mergeCell ref="BG1:BG3"/>
    <mergeCell ref="BH1:BH3"/>
    <mergeCell ref="BI1:BI3"/>
    <mergeCell ref="BJ1:BJ3"/>
    <mergeCell ref="X2:X3"/>
    <mergeCell ref="Z2:AF2"/>
    <mergeCell ref="AG2:AK2"/>
    <mergeCell ref="AL2:AN2"/>
    <mergeCell ref="AO2:AQ2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BJ53"/>
  <sheetViews>
    <sheetView rightToLeft="1" workbookViewId="0">
      <selection sqref="A1:BI3"/>
    </sheetView>
  </sheetViews>
  <sheetFormatPr defaultRowHeight="15"/>
  <cols>
    <col min="1" max="1" width="10.140625" customWidth="1"/>
    <col min="2" max="10" width="9.140625" customWidth="1"/>
    <col min="11" max="19" width="6.7109375" customWidth="1"/>
    <col min="20" max="22" width="9.140625" customWidth="1"/>
    <col min="23" max="23" width="10.140625" customWidth="1"/>
    <col min="24" max="36" width="9.140625" customWidth="1"/>
    <col min="37" max="37" width="7.7109375" customWidth="1"/>
    <col min="38" max="41" width="6.7109375" customWidth="1"/>
    <col min="42" max="43" width="7.7109375" customWidth="1"/>
    <col min="44" max="48" width="6.7109375" customWidth="1"/>
    <col min="49" max="49" width="7.7109375" customWidth="1"/>
    <col min="50" max="55" width="6.7109375" customWidth="1"/>
    <col min="56" max="57" width="10.140625" customWidth="1"/>
    <col min="58" max="58" width="21.42578125" customWidth="1"/>
    <col min="59" max="59" width="26.42578125" customWidth="1"/>
    <col min="60" max="60" width="8" customWidth="1"/>
  </cols>
  <sheetData>
    <row r="1" spans="1:62" s="103" customFormat="1" ht="21" customHeight="1">
      <c r="A1" s="354" t="s">
        <v>114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3" t="s">
        <v>113</v>
      </c>
      <c r="Y1" s="357" t="s">
        <v>111</v>
      </c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3" t="s">
        <v>117</v>
      </c>
      <c r="BE1" s="357" t="s">
        <v>48</v>
      </c>
      <c r="BF1" s="422" t="s">
        <v>118</v>
      </c>
      <c r="BG1" s="398" t="s">
        <v>293</v>
      </c>
      <c r="BH1" s="353" t="s">
        <v>119</v>
      </c>
      <c r="BI1" s="422" t="s">
        <v>120</v>
      </c>
      <c r="BJ1" s="422" t="s">
        <v>420</v>
      </c>
    </row>
    <row r="2" spans="1:62" s="103" customFormat="1" ht="38.25" customHeight="1">
      <c r="A2" s="354" t="s">
        <v>0</v>
      </c>
      <c r="B2" s="354"/>
      <c r="C2" s="354"/>
      <c r="D2" s="354"/>
      <c r="E2" s="354"/>
      <c r="F2" s="429" t="s">
        <v>287</v>
      </c>
      <c r="G2" s="430"/>
      <c r="H2" s="433"/>
      <c r="I2" s="429" t="s">
        <v>110</v>
      </c>
      <c r="J2" s="430"/>
      <c r="K2" s="430"/>
      <c r="L2" s="98"/>
      <c r="M2" s="98"/>
      <c r="N2" s="98"/>
      <c r="O2" s="98"/>
      <c r="P2" s="98"/>
      <c r="Q2" s="98"/>
      <c r="R2" s="98"/>
      <c r="S2" s="99"/>
      <c r="T2" s="241" t="s">
        <v>18</v>
      </c>
      <c r="U2" s="249"/>
      <c r="V2" s="250"/>
      <c r="W2" s="241"/>
      <c r="X2" s="353"/>
      <c r="Y2" s="354" t="s">
        <v>23</v>
      </c>
      <c r="Z2" s="354"/>
      <c r="AA2" s="354"/>
      <c r="AB2" s="354"/>
      <c r="AC2" s="354"/>
      <c r="AD2" s="354"/>
      <c r="AE2" s="354"/>
      <c r="AF2" s="354" t="s">
        <v>30</v>
      </c>
      <c r="AG2" s="354"/>
      <c r="AH2" s="354"/>
      <c r="AI2" s="354"/>
      <c r="AJ2" s="354"/>
      <c r="AK2" s="431" t="s">
        <v>286</v>
      </c>
      <c r="AL2" s="432"/>
      <c r="AM2" s="432"/>
      <c r="AN2" s="101"/>
      <c r="AO2" s="88" t="s">
        <v>35</v>
      </c>
      <c r="AP2" s="245"/>
      <c r="AQ2" s="72"/>
      <c r="AR2" s="243"/>
      <c r="AS2" s="243"/>
      <c r="AT2" s="243"/>
      <c r="AU2" s="354" t="s">
        <v>39</v>
      </c>
      <c r="AV2" s="354"/>
      <c r="AW2" s="354"/>
      <c r="AX2" s="354"/>
      <c r="AY2" s="354"/>
      <c r="AZ2" s="354"/>
      <c r="BA2" s="354"/>
      <c r="BB2" s="243"/>
      <c r="BC2" s="422" t="s">
        <v>47</v>
      </c>
      <c r="BD2" s="353"/>
      <c r="BE2" s="357"/>
      <c r="BF2" s="424"/>
      <c r="BG2" s="399"/>
      <c r="BH2" s="353"/>
      <c r="BI2" s="424"/>
      <c r="BJ2" s="424"/>
    </row>
    <row r="3" spans="1:62" s="103" customFormat="1" ht="66" customHeight="1">
      <c r="A3" s="244" t="s">
        <v>1</v>
      </c>
      <c r="B3" s="240" t="s">
        <v>2</v>
      </c>
      <c r="C3" s="240" t="s">
        <v>3</v>
      </c>
      <c r="D3" s="240" t="s">
        <v>4</v>
      </c>
      <c r="E3" s="240" t="s">
        <v>5</v>
      </c>
      <c r="F3" s="240" t="s">
        <v>7</v>
      </c>
      <c r="G3" s="240" t="s">
        <v>109</v>
      </c>
      <c r="H3" s="244" t="s">
        <v>108</v>
      </c>
      <c r="I3" s="244" t="s">
        <v>8</v>
      </c>
      <c r="J3" s="244" t="s">
        <v>9</v>
      </c>
      <c r="K3" s="244" t="s">
        <v>10</v>
      </c>
      <c r="L3" s="240" t="s">
        <v>11</v>
      </c>
      <c r="M3" s="240" t="s">
        <v>12</v>
      </c>
      <c r="N3" s="240" t="s">
        <v>13</v>
      </c>
      <c r="O3" s="240" t="s">
        <v>180</v>
      </c>
      <c r="P3" s="240" t="s">
        <v>14</v>
      </c>
      <c r="Q3" s="240" t="s">
        <v>15</v>
      </c>
      <c r="R3" s="240" t="s">
        <v>16</v>
      </c>
      <c r="S3" s="240" t="s">
        <v>17</v>
      </c>
      <c r="T3" s="240" t="s">
        <v>19</v>
      </c>
      <c r="U3" s="240" t="s">
        <v>20</v>
      </c>
      <c r="V3" s="240" t="s">
        <v>21</v>
      </c>
      <c r="W3" s="240" t="s">
        <v>22</v>
      </c>
      <c r="X3" s="353"/>
      <c r="Y3" s="240" t="s">
        <v>24</v>
      </c>
      <c r="Z3" s="240" t="s">
        <v>25</v>
      </c>
      <c r="AA3" s="240" t="s">
        <v>26</v>
      </c>
      <c r="AB3" s="240" t="s">
        <v>21</v>
      </c>
      <c r="AC3" s="240" t="s">
        <v>27</v>
      </c>
      <c r="AD3" s="240" t="s">
        <v>28</v>
      </c>
      <c r="AE3" s="240" t="s">
        <v>29</v>
      </c>
      <c r="AF3" s="240" t="s">
        <v>104</v>
      </c>
      <c r="AG3" s="240" t="s">
        <v>105</v>
      </c>
      <c r="AH3" s="240" t="s">
        <v>106</v>
      </c>
      <c r="AI3" s="240" t="s">
        <v>107</v>
      </c>
      <c r="AJ3" s="240" t="s">
        <v>3</v>
      </c>
      <c r="AK3" s="240" t="s">
        <v>31</v>
      </c>
      <c r="AL3" s="240" t="s">
        <v>116</v>
      </c>
      <c r="AM3" s="240" t="s">
        <v>32</v>
      </c>
      <c r="AN3" s="244" t="s">
        <v>33</v>
      </c>
      <c r="AO3" s="240" t="s">
        <v>36</v>
      </c>
      <c r="AP3" s="240" t="s">
        <v>115</v>
      </c>
      <c r="AQ3" s="240" t="s">
        <v>37</v>
      </c>
      <c r="AR3" s="240" t="s">
        <v>149</v>
      </c>
      <c r="AS3" s="240" t="s">
        <v>231</v>
      </c>
      <c r="AT3" s="240" t="s">
        <v>232</v>
      </c>
      <c r="AU3" s="240" t="s">
        <v>40</v>
      </c>
      <c r="AV3" s="240" t="s">
        <v>150</v>
      </c>
      <c r="AW3" s="240" t="s">
        <v>45</v>
      </c>
      <c r="AX3" s="240" t="s">
        <v>233</v>
      </c>
      <c r="AY3" s="240" t="s">
        <v>42</v>
      </c>
      <c r="AZ3" s="240" t="s">
        <v>43</v>
      </c>
      <c r="BA3" s="240" t="s">
        <v>44</v>
      </c>
      <c r="BB3" s="240" t="s">
        <v>46</v>
      </c>
      <c r="BC3" s="423"/>
      <c r="BD3" s="353"/>
      <c r="BE3" s="357"/>
      <c r="BF3" s="423"/>
      <c r="BG3" s="400"/>
      <c r="BH3" s="353"/>
      <c r="BI3" s="423"/>
      <c r="BJ3" s="423"/>
    </row>
    <row r="4" spans="1:62" s="192" customFormat="1" ht="25.15" customHeight="1">
      <c r="A4" s="202">
        <v>918.22</v>
      </c>
      <c r="B4" s="203">
        <f>A4*15%</f>
        <v>137.72999999999999</v>
      </c>
      <c r="C4" s="203">
        <f>A4*1%</f>
        <v>9.18</v>
      </c>
      <c r="D4" s="203">
        <f>A4*2%</f>
        <v>18.36</v>
      </c>
      <c r="E4" s="203">
        <f>A4*3%</f>
        <v>27.55</v>
      </c>
      <c r="F4" s="202">
        <v>2500.33</v>
      </c>
      <c r="G4" s="202">
        <v>108.42</v>
      </c>
      <c r="H4" s="202">
        <f>SUM(I4:Q4)</f>
        <v>859.54</v>
      </c>
      <c r="I4" s="202">
        <v>450.25</v>
      </c>
      <c r="J4" s="202">
        <v>341.79</v>
      </c>
      <c r="K4" s="202">
        <v>30</v>
      </c>
      <c r="L4" s="202"/>
      <c r="M4" s="202">
        <v>37.5</v>
      </c>
      <c r="N4" s="202"/>
      <c r="O4" s="202"/>
      <c r="P4" s="202"/>
      <c r="Q4" s="202"/>
      <c r="R4" s="202"/>
      <c r="S4" s="202"/>
      <c r="T4" s="203">
        <f>IF(W4&gt;2800,2800*15%,W4*15%)</f>
        <v>382.51</v>
      </c>
      <c r="U4" s="203">
        <f>IF(W4&gt;2800,2800*1%,W4*1%)</f>
        <v>25.5</v>
      </c>
      <c r="V4" s="203">
        <f>IF(W4&gt;2800,2800*3%,W4*3%)</f>
        <v>76.5</v>
      </c>
      <c r="W4" s="202">
        <f t="shared" ref="W4:W52" si="0">F4+G4+H4-A4</f>
        <v>2550.0700000000002</v>
      </c>
      <c r="X4" s="203">
        <f t="shared" ref="X4:X52" si="1">B4+C4+D4+E4+F4+G4+H4+T4+U4+V4</f>
        <v>4145.62</v>
      </c>
      <c r="Y4" s="203">
        <f t="shared" ref="Y4:Y52" si="2">A4*15%</f>
        <v>137.72999999999999</v>
      </c>
      <c r="Z4" s="203">
        <f>A4*1%</f>
        <v>9.18</v>
      </c>
      <c r="AA4" s="203">
        <f>A4*2%</f>
        <v>18.36</v>
      </c>
      <c r="AB4" s="203">
        <f>A4*3%</f>
        <v>27.55</v>
      </c>
      <c r="AC4" s="203">
        <f>A4*10%</f>
        <v>91.82</v>
      </c>
      <c r="AD4" s="203">
        <f>A4*3%</f>
        <v>27.55</v>
      </c>
      <c r="AE4" s="203">
        <f>A4*1%</f>
        <v>9.18</v>
      </c>
      <c r="AF4" s="203">
        <f>IF(W4&gt;2800,2800*15%,W4*15%)</f>
        <v>382.51</v>
      </c>
      <c r="AG4" s="203">
        <f>IF(W4&gt;2800,2800*1%,W4*1%)</f>
        <v>25.5</v>
      </c>
      <c r="AH4" s="203">
        <f>IF(W4&gt;2800,2800*3%,W4*3%)</f>
        <v>76.5</v>
      </c>
      <c r="AI4" s="203">
        <f>IF(W4&gt;2800,2800*10%,W4*10%)</f>
        <v>255.01</v>
      </c>
      <c r="AJ4" s="203">
        <f>IF(W4&gt;2800,2800*1%,W4*1%)</f>
        <v>25.5</v>
      </c>
      <c r="AK4" s="202"/>
      <c r="AL4" s="202"/>
      <c r="AM4" s="202"/>
      <c r="AN4" s="202"/>
      <c r="AO4" s="202"/>
      <c r="AP4" s="202">
        <v>21.98</v>
      </c>
      <c r="AQ4" s="202">
        <v>21.35</v>
      </c>
      <c r="AR4" s="202"/>
      <c r="AS4" s="202"/>
      <c r="AT4" s="202"/>
      <c r="AU4" s="202">
        <v>7.1</v>
      </c>
      <c r="AV4" s="202"/>
      <c r="AW4" s="202">
        <v>42.18</v>
      </c>
      <c r="AX4" s="202"/>
      <c r="AY4" s="202"/>
      <c r="AZ4" s="202">
        <v>10</v>
      </c>
      <c r="BA4" s="202"/>
      <c r="BB4" s="202"/>
      <c r="BC4" s="202"/>
      <c r="BD4" s="203">
        <f>SUM(Y4:BC4)</f>
        <v>1189</v>
      </c>
      <c r="BE4" s="203">
        <f>AVERAGE(X4-BD4)</f>
        <v>2956.62</v>
      </c>
      <c r="BF4" s="202" t="s">
        <v>234</v>
      </c>
      <c r="BG4" s="202" t="s">
        <v>320</v>
      </c>
      <c r="BH4" s="202"/>
      <c r="BI4" s="204" t="s">
        <v>367</v>
      </c>
      <c r="BJ4" s="202" t="s">
        <v>151</v>
      </c>
    </row>
    <row r="5" spans="1:62" s="192" customFormat="1" ht="25.15" customHeight="1">
      <c r="A5" s="202">
        <v>360.02</v>
      </c>
      <c r="B5" s="203">
        <f t="shared" ref="B5:B52" si="3">A5*15%</f>
        <v>54</v>
      </c>
      <c r="C5" s="203">
        <f t="shared" ref="C5:C52" si="4">A5*1%</f>
        <v>3.6</v>
      </c>
      <c r="D5" s="203">
        <f t="shared" ref="D5:D52" si="5">A5*2%</f>
        <v>7.2</v>
      </c>
      <c r="E5" s="203">
        <f t="shared" ref="E5:E52" si="6">A5*3%</f>
        <v>10.8</v>
      </c>
      <c r="F5" s="202">
        <v>1249.56</v>
      </c>
      <c r="G5" s="202">
        <v>38.25</v>
      </c>
      <c r="H5" s="202">
        <f t="shared" ref="H5:H51" si="7">SUM(I5:Q5)</f>
        <v>457</v>
      </c>
      <c r="I5" s="202">
        <v>187.6</v>
      </c>
      <c r="J5" s="202">
        <v>125.4</v>
      </c>
      <c r="K5" s="202">
        <v>21</v>
      </c>
      <c r="L5" s="202"/>
      <c r="M5" s="202">
        <v>28</v>
      </c>
      <c r="N5" s="202"/>
      <c r="O5" s="202"/>
      <c r="P5" s="202"/>
      <c r="Q5" s="202">
        <v>95</v>
      </c>
      <c r="R5" s="202"/>
      <c r="S5" s="202"/>
      <c r="T5" s="203">
        <f t="shared" ref="T5:T18" si="8">IF(W5&gt;2800,2800*15%,W5*15%)</f>
        <v>207.72</v>
      </c>
      <c r="U5" s="203">
        <f t="shared" ref="U5:U18" si="9">IF(W5&gt;2800,2800*1%,W5*1%)</f>
        <v>13.85</v>
      </c>
      <c r="V5" s="203">
        <f t="shared" ref="V5:V18" si="10">IF(W5&gt;2800,2800*3%,W5*3%)</f>
        <v>41.54</v>
      </c>
      <c r="W5" s="202">
        <f t="shared" si="0"/>
        <v>1384.79</v>
      </c>
      <c r="X5" s="203">
        <f t="shared" si="1"/>
        <v>2083.52</v>
      </c>
      <c r="Y5" s="203">
        <f t="shared" si="2"/>
        <v>54</v>
      </c>
      <c r="Z5" s="203">
        <f t="shared" ref="Z5:Z52" si="11">A5*1%</f>
        <v>3.6</v>
      </c>
      <c r="AA5" s="203">
        <f t="shared" ref="AA5:AA52" si="12">A5*2%</f>
        <v>7.2</v>
      </c>
      <c r="AB5" s="203">
        <f t="shared" ref="AB5:AB52" si="13">A5*3%</f>
        <v>10.8</v>
      </c>
      <c r="AC5" s="203">
        <f t="shared" ref="AC5:AC52" si="14">A5*10%</f>
        <v>36</v>
      </c>
      <c r="AD5" s="203">
        <f t="shared" ref="AD5:AD52" si="15">A5*3%</f>
        <v>10.8</v>
      </c>
      <c r="AE5" s="203">
        <f t="shared" ref="AE5:AE52" si="16">A5*1%</f>
        <v>3.6</v>
      </c>
      <c r="AF5" s="203">
        <f t="shared" ref="AF5:AF18" si="17">IF(W5&gt;2800,2800*15%,W5*15%)</f>
        <v>207.72</v>
      </c>
      <c r="AG5" s="203">
        <f t="shared" ref="AG5:AG18" si="18">IF(W5&gt;2800,2800*1%,W5*1%)</f>
        <v>13.85</v>
      </c>
      <c r="AH5" s="203">
        <f t="shared" ref="AH5:AH18" si="19">IF(W5&gt;2800,2800*3%,W5*3%)</f>
        <v>41.54</v>
      </c>
      <c r="AI5" s="203">
        <f t="shared" ref="AI5:AI18" si="20">IF(W5&gt;2800,2800*10%,W5*10%)</f>
        <v>138.47999999999999</v>
      </c>
      <c r="AJ5" s="203">
        <f t="shared" ref="AJ5:AJ18" si="21">IF(W5&gt;2800,2800*1%,W5*1%)</f>
        <v>13.85</v>
      </c>
      <c r="AK5" s="202"/>
      <c r="AL5" s="202"/>
      <c r="AM5" s="202"/>
      <c r="AN5" s="202"/>
      <c r="AO5" s="202"/>
      <c r="AP5" s="202">
        <v>4.04</v>
      </c>
      <c r="AQ5" s="202">
        <v>10.199999999999999</v>
      </c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3">
        <f t="shared" ref="BD5:BD52" si="22">SUM(Y5:BC5)</f>
        <v>555.67999999999995</v>
      </c>
      <c r="BE5" s="203">
        <f t="shared" ref="BE5:BE52" si="23">AVERAGE(X5-BD5)</f>
        <v>1527.84</v>
      </c>
      <c r="BF5" s="202" t="s">
        <v>133</v>
      </c>
      <c r="BG5" s="202" t="s">
        <v>320</v>
      </c>
      <c r="BH5" s="202"/>
      <c r="BI5" s="204" t="s">
        <v>368</v>
      </c>
      <c r="BJ5" s="202" t="s">
        <v>151</v>
      </c>
    </row>
    <row r="6" spans="1:62" s="192" customFormat="1" ht="25.15" customHeight="1">
      <c r="A6" s="202">
        <v>633.75</v>
      </c>
      <c r="B6" s="203">
        <f t="shared" si="3"/>
        <v>95.06</v>
      </c>
      <c r="C6" s="203">
        <f t="shared" si="4"/>
        <v>6.34</v>
      </c>
      <c r="D6" s="203">
        <f t="shared" si="5"/>
        <v>12.68</v>
      </c>
      <c r="E6" s="203">
        <f t="shared" si="6"/>
        <v>19.010000000000002</v>
      </c>
      <c r="F6" s="202">
        <v>1947.59</v>
      </c>
      <c r="G6" s="202">
        <v>81.22</v>
      </c>
      <c r="H6" s="202">
        <f t="shared" si="7"/>
        <v>504.37</v>
      </c>
      <c r="I6" s="202">
        <v>301.94</v>
      </c>
      <c r="J6" s="202">
        <v>187.43</v>
      </c>
      <c r="K6" s="202">
        <v>15</v>
      </c>
      <c r="L6" s="202"/>
      <c r="M6" s="202"/>
      <c r="N6" s="202"/>
      <c r="O6" s="202"/>
      <c r="P6" s="202"/>
      <c r="Q6" s="202"/>
      <c r="R6" s="202"/>
      <c r="S6" s="202"/>
      <c r="T6" s="203">
        <f t="shared" si="8"/>
        <v>284.91000000000003</v>
      </c>
      <c r="U6" s="203">
        <f t="shared" si="9"/>
        <v>18.989999999999998</v>
      </c>
      <c r="V6" s="203">
        <f t="shared" si="10"/>
        <v>56.98</v>
      </c>
      <c r="W6" s="202">
        <f t="shared" si="0"/>
        <v>1899.43</v>
      </c>
      <c r="X6" s="203">
        <f t="shared" si="1"/>
        <v>3027.15</v>
      </c>
      <c r="Y6" s="203">
        <f t="shared" si="2"/>
        <v>95.06</v>
      </c>
      <c r="Z6" s="203">
        <f t="shared" si="11"/>
        <v>6.34</v>
      </c>
      <c r="AA6" s="203">
        <f t="shared" si="12"/>
        <v>12.68</v>
      </c>
      <c r="AB6" s="203">
        <f t="shared" si="13"/>
        <v>19.010000000000002</v>
      </c>
      <c r="AC6" s="203">
        <f t="shared" si="14"/>
        <v>63.38</v>
      </c>
      <c r="AD6" s="203">
        <f t="shared" si="15"/>
        <v>19.010000000000002</v>
      </c>
      <c r="AE6" s="203">
        <f t="shared" si="16"/>
        <v>6.34</v>
      </c>
      <c r="AF6" s="203">
        <f t="shared" si="17"/>
        <v>284.91000000000003</v>
      </c>
      <c r="AG6" s="203">
        <f t="shared" si="18"/>
        <v>18.989999999999998</v>
      </c>
      <c r="AH6" s="203">
        <f t="shared" si="19"/>
        <v>56.98</v>
      </c>
      <c r="AI6" s="203">
        <f t="shared" si="20"/>
        <v>189.94</v>
      </c>
      <c r="AJ6" s="203">
        <f t="shared" si="21"/>
        <v>18.989999999999998</v>
      </c>
      <c r="AK6" s="202"/>
      <c r="AL6" s="202"/>
      <c r="AM6" s="202"/>
      <c r="AN6" s="202"/>
      <c r="AO6" s="202"/>
      <c r="AP6" s="202">
        <v>12.84</v>
      </c>
      <c r="AQ6" s="202">
        <v>14.75</v>
      </c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3">
        <f t="shared" si="22"/>
        <v>819.22</v>
      </c>
      <c r="BE6" s="203">
        <f t="shared" si="23"/>
        <v>2207.9299999999998</v>
      </c>
      <c r="BF6" s="202" t="s">
        <v>235</v>
      </c>
      <c r="BG6" s="202" t="s">
        <v>318</v>
      </c>
      <c r="BH6" s="202"/>
      <c r="BI6" s="204" t="s">
        <v>369</v>
      </c>
      <c r="BJ6" s="202" t="s">
        <v>353</v>
      </c>
    </row>
    <row r="7" spans="1:62" s="192" customFormat="1" ht="25.15" customHeight="1">
      <c r="A7" s="202">
        <v>295.93</v>
      </c>
      <c r="B7" s="203">
        <f t="shared" si="3"/>
        <v>44.39</v>
      </c>
      <c r="C7" s="203">
        <f t="shared" si="4"/>
        <v>2.96</v>
      </c>
      <c r="D7" s="203">
        <f t="shared" si="5"/>
        <v>5.92</v>
      </c>
      <c r="E7" s="203">
        <f t="shared" si="6"/>
        <v>8.8800000000000008</v>
      </c>
      <c r="F7" s="202">
        <v>1152.31</v>
      </c>
      <c r="G7" s="202">
        <v>4.8</v>
      </c>
      <c r="H7" s="202">
        <f t="shared" si="7"/>
        <v>239.5</v>
      </c>
      <c r="I7" s="202">
        <v>152.94999999999999</v>
      </c>
      <c r="J7" s="202">
        <v>71.55</v>
      </c>
      <c r="K7" s="202">
        <v>15</v>
      </c>
      <c r="L7" s="202"/>
      <c r="M7" s="202"/>
      <c r="N7" s="202"/>
      <c r="O7" s="202"/>
      <c r="P7" s="202"/>
      <c r="Q7" s="202"/>
      <c r="R7" s="202"/>
      <c r="S7" s="202"/>
      <c r="T7" s="203">
        <f t="shared" si="8"/>
        <v>165.1</v>
      </c>
      <c r="U7" s="203">
        <f t="shared" si="9"/>
        <v>11.01</v>
      </c>
      <c r="V7" s="203">
        <f t="shared" si="10"/>
        <v>33.020000000000003</v>
      </c>
      <c r="W7" s="202">
        <f t="shared" si="0"/>
        <v>1100.68</v>
      </c>
      <c r="X7" s="203">
        <f t="shared" si="1"/>
        <v>1667.89</v>
      </c>
      <c r="Y7" s="203">
        <f t="shared" si="2"/>
        <v>44.39</v>
      </c>
      <c r="Z7" s="203">
        <f t="shared" si="11"/>
        <v>2.96</v>
      </c>
      <c r="AA7" s="203">
        <f t="shared" si="12"/>
        <v>5.92</v>
      </c>
      <c r="AB7" s="203">
        <f t="shared" si="13"/>
        <v>8.8800000000000008</v>
      </c>
      <c r="AC7" s="203">
        <f t="shared" si="14"/>
        <v>29.59</v>
      </c>
      <c r="AD7" s="203">
        <f t="shared" si="15"/>
        <v>8.8800000000000008</v>
      </c>
      <c r="AE7" s="203">
        <f t="shared" si="16"/>
        <v>2.96</v>
      </c>
      <c r="AF7" s="203">
        <f t="shared" si="17"/>
        <v>165.1</v>
      </c>
      <c r="AG7" s="203">
        <f t="shared" si="18"/>
        <v>11.01</v>
      </c>
      <c r="AH7" s="203">
        <f t="shared" si="19"/>
        <v>33.020000000000003</v>
      </c>
      <c r="AI7" s="203">
        <f t="shared" si="20"/>
        <v>110.07</v>
      </c>
      <c r="AJ7" s="203">
        <f t="shared" si="21"/>
        <v>11.01</v>
      </c>
      <c r="AK7" s="202"/>
      <c r="AL7" s="202"/>
      <c r="AM7" s="202"/>
      <c r="AN7" s="202"/>
      <c r="AO7" s="202"/>
      <c r="AP7" s="202">
        <v>1.1499999999999999</v>
      </c>
      <c r="AQ7" s="202">
        <v>8.4499999999999993</v>
      </c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3">
        <f t="shared" si="22"/>
        <v>443.39</v>
      </c>
      <c r="BE7" s="203">
        <f t="shared" si="23"/>
        <v>1224.5</v>
      </c>
      <c r="BF7" s="202" t="s">
        <v>236</v>
      </c>
      <c r="BG7" s="202" t="s">
        <v>318</v>
      </c>
      <c r="BH7" s="202"/>
      <c r="BI7" s="204" t="s">
        <v>370</v>
      </c>
      <c r="BJ7" s="202" t="s">
        <v>353</v>
      </c>
    </row>
    <row r="8" spans="1:62" s="192" customFormat="1" ht="25.15" customHeight="1">
      <c r="A8" s="202">
        <v>853.25</v>
      </c>
      <c r="B8" s="203">
        <f t="shared" si="3"/>
        <v>127.99</v>
      </c>
      <c r="C8" s="203">
        <f t="shared" si="4"/>
        <v>8.5299999999999994</v>
      </c>
      <c r="D8" s="203">
        <f t="shared" si="5"/>
        <v>17.07</v>
      </c>
      <c r="E8" s="203">
        <f t="shared" si="6"/>
        <v>25.6</v>
      </c>
      <c r="F8" s="202">
        <v>2400.36</v>
      </c>
      <c r="G8" s="202">
        <v>100.38</v>
      </c>
      <c r="H8" s="202">
        <f t="shared" si="7"/>
        <v>673.88</v>
      </c>
      <c r="I8" s="202">
        <v>403.77</v>
      </c>
      <c r="J8" s="202">
        <v>255.11</v>
      </c>
      <c r="K8" s="202">
        <v>15</v>
      </c>
      <c r="L8" s="202"/>
      <c r="M8" s="202"/>
      <c r="N8" s="202"/>
      <c r="O8" s="202"/>
      <c r="P8" s="202"/>
      <c r="Q8" s="202"/>
      <c r="R8" s="202"/>
      <c r="S8" s="202"/>
      <c r="T8" s="203">
        <f t="shared" si="8"/>
        <v>348.21</v>
      </c>
      <c r="U8" s="203">
        <f t="shared" si="9"/>
        <v>23.21</v>
      </c>
      <c r="V8" s="203">
        <f t="shared" si="10"/>
        <v>69.64</v>
      </c>
      <c r="W8" s="202">
        <f t="shared" si="0"/>
        <v>2321.37</v>
      </c>
      <c r="X8" s="203">
        <f t="shared" si="1"/>
        <v>3794.87</v>
      </c>
      <c r="Y8" s="203">
        <f t="shared" si="2"/>
        <v>127.99</v>
      </c>
      <c r="Z8" s="203">
        <f t="shared" si="11"/>
        <v>8.5299999999999994</v>
      </c>
      <c r="AA8" s="203">
        <f t="shared" si="12"/>
        <v>17.07</v>
      </c>
      <c r="AB8" s="203">
        <f t="shared" si="13"/>
        <v>25.6</v>
      </c>
      <c r="AC8" s="203">
        <f t="shared" si="14"/>
        <v>85.33</v>
      </c>
      <c r="AD8" s="203">
        <f t="shared" si="15"/>
        <v>25.6</v>
      </c>
      <c r="AE8" s="203">
        <f t="shared" si="16"/>
        <v>8.5299999999999994</v>
      </c>
      <c r="AF8" s="203">
        <f t="shared" si="17"/>
        <v>348.21</v>
      </c>
      <c r="AG8" s="203">
        <f t="shared" si="18"/>
        <v>23.21</v>
      </c>
      <c r="AH8" s="203">
        <f t="shared" si="19"/>
        <v>69.64</v>
      </c>
      <c r="AI8" s="203">
        <f t="shared" si="20"/>
        <v>232.14</v>
      </c>
      <c r="AJ8" s="203">
        <f t="shared" si="21"/>
        <v>23.21</v>
      </c>
      <c r="AK8" s="202"/>
      <c r="AL8" s="202"/>
      <c r="AM8" s="202"/>
      <c r="AN8" s="202"/>
      <c r="AO8" s="202"/>
      <c r="AP8" s="202">
        <v>19.61</v>
      </c>
      <c r="AQ8" s="202">
        <v>18.55</v>
      </c>
      <c r="AR8" s="202"/>
      <c r="AS8" s="202"/>
      <c r="AT8" s="202"/>
      <c r="AU8" s="202"/>
      <c r="AV8" s="202">
        <v>24</v>
      </c>
      <c r="AW8" s="202"/>
      <c r="AX8" s="202"/>
      <c r="AY8" s="202"/>
      <c r="AZ8" s="202"/>
      <c r="BA8" s="202"/>
      <c r="BB8" s="202"/>
      <c r="BC8" s="202"/>
      <c r="BD8" s="203">
        <f t="shared" si="22"/>
        <v>1057.22</v>
      </c>
      <c r="BE8" s="203">
        <f t="shared" si="23"/>
        <v>2737.65</v>
      </c>
      <c r="BF8" s="202" t="s">
        <v>430</v>
      </c>
      <c r="BG8" s="202" t="s">
        <v>319</v>
      </c>
      <c r="BH8" s="202"/>
      <c r="BI8" s="204" t="s">
        <v>371</v>
      </c>
      <c r="BJ8" s="202" t="s">
        <v>352</v>
      </c>
    </row>
    <row r="9" spans="1:62" s="192" customFormat="1" ht="25.15" customHeight="1">
      <c r="A9" s="202">
        <v>447.12</v>
      </c>
      <c r="B9" s="203">
        <f t="shared" si="3"/>
        <v>67.069999999999993</v>
      </c>
      <c r="C9" s="203">
        <f t="shared" si="4"/>
        <v>4.47</v>
      </c>
      <c r="D9" s="203">
        <f t="shared" si="5"/>
        <v>8.94</v>
      </c>
      <c r="E9" s="203">
        <f t="shared" si="6"/>
        <v>13.41</v>
      </c>
      <c r="F9" s="202">
        <v>1485.86</v>
      </c>
      <c r="G9" s="202">
        <v>48.15</v>
      </c>
      <c r="H9" s="202">
        <f t="shared" si="7"/>
        <v>400.27</v>
      </c>
      <c r="I9" s="202">
        <v>225.75</v>
      </c>
      <c r="J9" s="202">
        <v>159.52000000000001</v>
      </c>
      <c r="K9" s="202">
        <v>15</v>
      </c>
      <c r="L9" s="202"/>
      <c r="M9" s="202"/>
      <c r="N9" s="202"/>
      <c r="O9" s="202"/>
      <c r="P9" s="202"/>
      <c r="Q9" s="202"/>
      <c r="R9" s="202"/>
      <c r="S9" s="202"/>
      <c r="T9" s="203">
        <f t="shared" si="8"/>
        <v>223.07</v>
      </c>
      <c r="U9" s="203">
        <f t="shared" si="9"/>
        <v>14.87</v>
      </c>
      <c r="V9" s="203">
        <f t="shared" si="10"/>
        <v>44.61</v>
      </c>
      <c r="W9" s="202">
        <f t="shared" si="0"/>
        <v>1487.16</v>
      </c>
      <c r="X9" s="203">
        <f t="shared" si="1"/>
        <v>2310.7199999999998</v>
      </c>
      <c r="Y9" s="203">
        <f t="shared" si="2"/>
        <v>67.069999999999993</v>
      </c>
      <c r="Z9" s="203">
        <f t="shared" si="11"/>
        <v>4.47</v>
      </c>
      <c r="AA9" s="203">
        <f t="shared" si="12"/>
        <v>8.94</v>
      </c>
      <c r="AB9" s="203">
        <f t="shared" si="13"/>
        <v>13.41</v>
      </c>
      <c r="AC9" s="203">
        <f t="shared" si="14"/>
        <v>44.71</v>
      </c>
      <c r="AD9" s="203">
        <f t="shared" si="15"/>
        <v>13.41</v>
      </c>
      <c r="AE9" s="203">
        <f t="shared" si="16"/>
        <v>4.47</v>
      </c>
      <c r="AF9" s="203">
        <f t="shared" si="17"/>
        <v>223.07</v>
      </c>
      <c r="AG9" s="203">
        <f t="shared" si="18"/>
        <v>14.87</v>
      </c>
      <c r="AH9" s="203">
        <f t="shared" si="19"/>
        <v>44.61</v>
      </c>
      <c r="AI9" s="203">
        <f t="shared" si="20"/>
        <v>148.72</v>
      </c>
      <c r="AJ9" s="203">
        <f t="shared" si="21"/>
        <v>14.87</v>
      </c>
      <c r="AK9" s="202">
        <v>34.450000000000003</v>
      </c>
      <c r="AL9" s="202"/>
      <c r="AM9" s="202"/>
      <c r="AN9" s="202"/>
      <c r="AO9" s="202"/>
      <c r="AP9" s="202">
        <v>5.7</v>
      </c>
      <c r="AQ9" s="202">
        <v>11.05</v>
      </c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3">
        <f t="shared" si="22"/>
        <v>653.82000000000005</v>
      </c>
      <c r="BE9" s="203">
        <f t="shared" si="23"/>
        <v>1656.9</v>
      </c>
      <c r="BF9" s="202" t="s">
        <v>237</v>
      </c>
      <c r="BG9" s="202" t="s">
        <v>431</v>
      </c>
      <c r="BH9" s="202"/>
      <c r="BI9" s="204" t="s">
        <v>372</v>
      </c>
      <c r="BJ9" s="202" t="s">
        <v>352</v>
      </c>
    </row>
    <row r="10" spans="1:62" s="192" customFormat="1" ht="25.15" customHeight="1">
      <c r="A10" s="202">
        <v>341.87</v>
      </c>
      <c r="B10" s="203">
        <f t="shared" si="3"/>
        <v>51.28</v>
      </c>
      <c r="C10" s="203">
        <f t="shared" si="4"/>
        <v>3.42</v>
      </c>
      <c r="D10" s="203">
        <f t="shared" si="5"/>
        <v>6.84</v>
      </c>
      <c r="E10" s="203">
        <f t="shared" si="6"/>
        <v>10.26</v>
      </c>
      <c r="F10" s="202">
        <v>1206.98</v>
      </c>
      <c r="G10" s="202">
        <v>14.91</v>
      </c>
      <c r="H10" s="202">
        <f t="shared" si="7"/>
        <v>289.2</v>
      </c>
      <c r="I10" s="202">
        <v>172.2</v>
      </c>
      <c r="J10" s="202">
        <v>87.8</v>
      </c>
      <c r="K10" s="202">
        <v>19.2</v>
      </c>
      <c r="L10" s="202"/>
      <c r="M10" s="202"/>
      <c r="N10" s="202"/>
      <c r="O10" s="202"/>
      <c r="P10" s="202"/>
      <c r="Q10" s="202">
        <v>10</v>
      </c>
      <c r="R10" s="202"/>
      <c r="S10" s="202"/>
      <c r="T10" s="203">
        <f t="shared" si="8"/>
        <v>175.38</v>
      </c>
      <c r="U10" s="203">
        <f t="shared" si="9"/>
        <v>11.69</v>
      </c>
      <c r="V10" s="203">
        <f t="shared" si="10"/>
        <v>35.08</v>
      </c>
      <c r="W10" s="202">
        <f t="shared" si="0"/>
        <v>1169.22</v>
      </c>
      <c r="X10" s="203">
        <f t="shared" si="1"/>
        <v>1805.04</v>
      </c>
      <c r="Y10" s="203">
        <f t="shared" si="2"/>
        <v>51.28</v>
      </c>
      <c r="Z10" s="203">
        <f t="shared" si="11"/>
        <v>3.42</v>
      </c>
      <c r="AA10" s="203">
        <f t="shared" si="12"/>
        <v>6.84</v>
      </c>
      <c r="AB10" s="203">
        <f t="shared" si="13"/>
        <v>10.26</v>
      </c>
      <c r="AC10" s="203">
        <f t="shared" si="14"/>
        <v>34.19</v>
      </c>
      <c r="AD10" s="203">
        <f t="shared" si="15"/>
        <v>10.26</v>
      </c>
      <c r="AE10" s="203">
        <f t="shared" si="16"/>
        <v>3.42</v>
      </c>
      <c r="AF10" s="203">
        <f t="shared" si="17"/>
        <v>175.38</v>
      </c>
      <c r="AG10" s="203">
        <f t="shared" si="18"/>
        <v>11.69</v>
      </c>
      <c r="AH10" s="203">
        <f t="shared" si="19"/>
        <v>35.08</v>
      </c>
      <c r="AI10" s="203">
        <f t="shared" si="20"/>
        <v>116.92</v>
      </c>
      <c r="AJ10" s="203">
        <f t="shared" si="21"/>
        <v>11.69</v>
      </c>
      <c r="AK10" s="202"/>
      <c r="AL10" s="202"/>
      <c r="AM10" s="202"/>
      <c r="AN10" s="202"/>
      <c r="AO10" s="202"/>
      <c r="AP10" s="202">
        <v>2.54</v>
      </c>
      <c r="AQ10" s="202">
        <v>8.9</v>
      </c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3">
        <f t="shared" si="22"/>
        <v>481.87</v>
      </c>
      <c r="BE10" s="203">
        <f t="shared" si="23"/>
        <v>1323.17</v>
      </c>
      <c r="BF10" s="202" t="s">
        <v>238</v>
      </c>
      <c r="BG10" s="202" t="s">
        <v>319</v>
      </c>
      <c r="BH10" s="202"/>
      <c r="BI10" s="204" t="s">
        <v>373</v>
      </c>
      <c r="BJ10" s="202" t="s">
        <v>352</v>
      </c>
    </row>
    <row r="11" spans="1:62" s="192" customFormat="1" ht="25.15" customHeight="1">
      <c r="A11" s="202">
        <v>829.84</v>
      </c>
      <c r="B11" s="203">
        <f t="shared" si="3"/>
        <v>124.48</v>
      </c>
      <c r="C11" s="203">
        <f t="shared" si="4"/>
        <v>8.3000000000000007</v>
      </c>
      <c r="D11" s="203">
        <f t="shared" si="5"/>
        <v>16.600000000000001</v>
      </c>
      <c r="E11" s="203">
        <f t="shared" si="6"/>
        <v>24.9</v>
      </c>
      <c r="F11" s="202">
        <v>2239.9299999999998</v>
      </c>
      <c r="G11" s="202">
        <v>95.26</v>
      </c>
      <c r="H11" s="202">
        <f>SUM(I11:Q11)</f>
        <v>670.71</v>
      </c>
      <c r="I11" s="202">
        <v>474.98</v>
      </c>
      <c r="J11" s="202">
        <v>165.73</v>
      </c>
      <c r="K11" s="202">
        <v>30</v>
      </c>
      <c r="L11" s="202"/>
      <c r="M11" s="202"/>
      <c r="N11" s="202"/>
      <c r="O11" s="202"/>
      <c r="P11" s="202"/>
      <c r="Q11" s="202"/>
      <c r="R11" s="202"/>
      <c r="S11" s="202"/>
      <c r="T11" s="203">
        <f t="shared" si="8"/>
        <v>326.41000000000003</v>
      </c>
      <c r="U11" s="203">
        <f t="shared" si="9"/>
        <v>21.76</v>
      </c>
      <c r="V11" s="203">
        <f t="shared" si="10"/>
        <v>65.28</v>
      </c>
      <c r="W11" s="202">
        <f t="shared" si="0"/>
        <v>2176.06</v>
      </c>
      <c r="X11" s="203">
        <f t="shared" si="1"/>
        <v>3593.63</v>
      </c>
      <c r="Y11" s="203">
        <f t="shared" si="2"/>
        <v>124.48</v>
      </c>
      <c r="Z11" s="203">
        <f t="shared" si="11"/>
        <v>8.3000000000000007</v>
      </c>
      <c r="AA11" s="203">
        <f t="shared" si="12"/>
        <v>16.600000000000001</v>
      </c>
      <c r="AB11" s="203">
        <f t="shared" si="13"/>
        <v>24.9</v>
      </c>
      <c r="AC11" s="203">
        <f t="shared" si="14"/>
        <v>82.98</v>
      </c>
      <c r="AD11" s="203">
        <f t="shared" si="15"/>
        <v>24.9</v>
      </c>
      <c r="AE11" s="203">
        <f t="shared" si="16"/>
        <v>8.3000000000000007</v>
      </c>
      <c r="AF11" s="203">
        <f t="shared" si="17"/>
        <v>326.41000000000003</v>
      </c>
      <c r="AG11" s="203">
        <f t="shared" si="18"/>
        <v>21.76</v>
      </c>
      <c r="AH11" s="203">
        <f t="shared" si="19"/>
        <v>65.28</v>
      </c>
      <c r="AI11" s="203">
        <f t="shared" si="20"/>
        <v>217.61</v>
      </c>
      <c r="AJ11" s="203">
        <f t="shared" si="21"/>
        <v>21.76</v>
      </c>
      <c r="AK11" s="202"/>
      <c r="AL11" s="202"/>
      <c r="AM11" s="202">
        <v>110</v>
      </c>
      <c r="AN11" s="202"/>
      <c r="AO11" s="202"/>
      <c r="AP11" s="202">
        <v>16</v>
      </c>
      <c r="AQ11" s="202">
        <v>15</v>
      </c>
      <c r="AR11" s="202">
        <v>350</v>
      </c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3">
        <f t="shared" si="22"/>
        <v>1434.28</v>
      </c>
      <c r="BE11" s="203">
        <f t="shared" si="23"/>
        <v>2159.35</v>
      </c>
      <c r="BF11" s="202" t="s">
        <v>250</v>
      </c>
      <c r="BG11" s="202" t="s">
        <v>320</v>
      </c>
      <c r="BH11" s="202"/>
      <c r="BI11" s="204" t="s">
        <v>374</v>
      </c>
      <c r="BJ11" s="202" t="s">
        <v>427</v>
      </c>
    </row>
    <row r="12" spans="1:62" s="192" customFormat="1" ht="25.15" customHeight="1">
      <c r="A12" s="202">
        <v>579.72</v>
      </c>
      <c r="B12" s="203">
        <f t="shared" si="3"/>
        <v>86.96</v>
      </c>
      <c r="C12" s="203">
        <f t="shared" si="4"/>
        <v>5.8</v>
      </c>
      <c r="D12" s="203">
        <f t="shared" si="5"/>
        <v>11.59</v>
      </c>
      <c r="E12" s="203">
        <f t="shared" si="6"/>
        <v>17.39</v>
      </c>
      <c r="F12" s="202">
        <v>1807.37</v>
      </c>
      <c r="G12" s="202">
        <v>73.28</v>
      </c>
      <c r="H12" s="202">
        <f t="shared" si="7"/>
        <v>462.66</v>
      </c>
      <c r="I12" s="202">
        <v>309.93</v>
      </c>
      <c r="J12" s="202">
        <v>137.72999999999999</v>
      </c>
      <c r="K12" s="202">
        <v>15</v>
      </c>
      <c r="L12" s="202"/>
      <c r="M12" s="202"/>
      <c r="N12" s="202"/>
      <c r="O12" s="202"/>
      <c r="P12" s="202"/>
      <c r="Q12" s="202"/>
      <c r="R12" s="202"/>
      <c r="S12" s="202"/>
      <c r="T12" s="203">
        <f t="shared" si="8"/>
        <v>264.54000000000002</v>
      </c>
      <c r="U12" s="203">
        <f t="shared" si="9"/>
        <v>17.64</v>
      </c>
      <c r="V12" s="203">
        <f t="shared" si="10"/>
        <v>52.91</v>
      </c>
      <c r="W12" s="202">
        <f t="shared" si="0"/>
        <v>1763.59</v>
      </c>
      <c r="X12" s="203">
        <f t="shared" si="1"/>
        <v>2800.14</v>
      </c>
      <c r="Y12" s="203">
        <f t="shared" si="2"/>
        <v>86.96</v>
      </c>
      <c r="Z12" s="203">
        <f t="shared" si="11"/>
        <v>5.8</v>
      </c>
      <c r="AA12" s="203">
        <f t="shared" si="12"/>
        <v>11.59</v>
      </c>
      <c r="AB12" s="203">
        <f t="shared" si="13"/>
        <v>17.39</v>
      </c>
      <c r="AC12" s="203">
        <f t="shared" si="14"/>
        <v>57.97</v>
      </c>
      <c r="AD12" s="203">
        <f t="shared" si="15"/>
        <v>17.39</v>
      </c>
      <c r="AE12" s="203">
        <f t="shared" si="16"/>
        <v>5.8</v>
      </c>
      <c r="AF12" s="203">
        <f t="shared" si="17"/>
        <v>264.54000000000002</v>
      </c>
      <c r="AG12" s="203">
        <f t="shared" si="18"/>
        <v>17.64</v>
      </c>
      <c r="AH12" s="203">
        <f t="shared" si="19"/>
        <v>52.91</v>
      </c>
      <c r="AI12" s="203">
        <f t="shared" si="20"/>
        <v>176.36</v>
      </c>
      <c r="AJ12" s="203">
        <f t="shared" si="21"/>
        <v>17.64</v>
      </c>
      <c r="AK12" s="202">
        <v>4.55</v>
      </c>
      <c r="AL12" s="202"/>
      <c r="AM12" s="202"/>
      <c r="AN12" s="202"/>
      <c r="AO12" s="202"/>
      <c r="AP12" s="202">
        <v>9.85</v>
      </c>
      <c r="AQ12" s="202">
        <v>13.5</v>
      </c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3">
        <f t="shared" si="22"/>
        <v>759.89</v>
      </c>
      <c r="BE12" s="203">
        <f t="shared" si="23"/>
        <v>2040.25</v>
      </c>
      <c r="BF12" s="202" t="s">
        <v>249</v>
      </c>
      <c r="BG12" s="202" t="s">
        <v>432</v>
      </c>
      <c r="BH12" s="202"/>
      <c r="BI12" s="204" t="s">
        <v>375</v>
      </c>
      <c r="BJ12" s="202" t="s">
        <v>427</v>
      </c>
    </row>
    <row r="13" spans="1:62" s="192" customFormat="1" ht="25.15" customHeight="1">
      <c r="A13" s="202">
        <v>472.9</v>
      </c>
      <c r="B13" s="203">
        <f t="shared" si="3"/>
        <v>70.94</v>
      </c>
      <c r="C13" s="203">
        <f t="shared" si="4"/>
        <v>4.7300000000000004</v>
      </c>
      <c r="D13" s="203">
        <f t="shared" si="5"/>
        <v>9.4600000000000009</v>
      </c>
      <c r="E13" s="203">
        <f t="shared" si="6"/>
        <v>14.19</v>
      </c>
      <c r="F13" s="202">
        <v>1601.3</v>
      </c>
      <c r="G13" s="202">
        <v>58.07</v>
      </c>
      <c r="H13" s="202">
        <f t="shared" si="7"/>
        <v>380.15</v>
      </c>
      <c r="I13" s="202">
        <v>267.73</v>
      </c>
      <c r="J13" s="202">
        <v>97.42</v>
      </c>
      <c r="K13" s="202">
        <v>15</v>
      </c>
      <c r="L13" s="202"/>
      <c r="M13" s="202"/>
      <c r="N13" s="202"/>
      <c r="O13" s="202"/>
      <c r="P13" s="202"/>
      <c r="Q13" s="202"/>
      <c r="R13" s="202"/>
      <c r="S13" s="202"/>
      <c r="T13" s="203">
        <f t="shared" si="8"/>
        <v>234.99</v>
      </c>
      <c r="U13" s="203">
        <f t="shared" si="9"/>
        <v>15.67</v>
      </c>
      <c r="V13" s="203">
        <f t="shared" si="10"/>
        <v>47</v>
      </c>
      <c r="W13" s="202">
        <f t="shared" si="0"/>
        <v>1566.62</v>
      </c>
      <c r="X13" s="203">
        <f t="shared" si="1"/>
        <v>2436.5</v>
      </c>
      <c r="Y13" s="203">
        <f t="shared" si="2"/>
        <v>70.94</v>
      </c>
      <c r="Z13" s="203">
        <f t="shared" si="11"/>
        <v>4.7300000000000004</v>
      </c>
      <c r="AA13" s="203">
        <f t="shared" si="12"/>
        <v>9.4600000000000009</v>
      </c>
      <c r="AB13" s="203">
        <f t="shared" si="13"/>
        <v>14.19</v>
      </c>
      <c r="AC13" s="203">
        <f t="shared" si="14"/>
        <v>47.29</v>
      </c>
      <c r="AD13" s="203">
        <f t="shared" si="15"/>
        <v>14.19</v>
      </c>
      <c r="AE13" s="203">
        <f t="shared" si="16"/>
        <v>4.7300000000000004</v>
      </c>
      <c r="AF13" s="203">
        <f t="shared" si="17"/>
        <v>234.99</v>
      </c>
      <c r="AG13" s="203">
        <f t="shared" si="18"/>
        <v>15.67</v>
      </c>
      <c r="AH13" s="203">
        <f t="shared" si="19"/>
        <v>47</v>
      </c>
      <c r="AI13" s="203">
        <f t="shared" si="20"/>
        <v>156.66</v>
      </c>
      <c r="AJ13" s="203">
        <f t="shared" si="21"/>
        <v>15.67</v>
      </c>
      <c r="AK13" s="202">
        <v>17.899999999999999</v>
      </c>
      <c r="AL13" s="202"/>
      <c r="AM13" s="202"/>
      <c r="AN13" s="202"/>
      <c r="AO13" s="202"/>
      <c r="AP13" s="202">
        <v>6.6</v>
      </c>
      <c r="AQ13" s="202">
        <v>11.7</v>
      </c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3">
        <f t="shared" si="22"/>
        <v>671.72</v>
      </c>
      <c r="BE13" s="203">
        <f t="shared" si="23"/>
        <v>1764.78</v>
      </c>
      <c r="BF13" s="202" t="s">
        <v>251</v>
      </c>
      <c r="BG13" s="202" t="s">
        <v>432</v>
      </c>
      <c r="BH13" s="202"/>
      <c r="BI13" s="204" t="s">
        <v>376</v>
      </c>
      <c r="BJ13" s="202" t="s">
        <v>427</v>
      </c>
    </row>
    <row r="14" spans="1:62" s="192" customFormat="1" ht="25.15" customHeight="1">
      <c r="A14" s="202">
        <v>672.01</v>
      </c>
      <c r="B14" s="203">
        <f t="shared" si="3"/>
        <v>100.8</v>
      </c>
      <c r="C14" s="203">
        <f t="shared" si="4"/>
        <v>6.72</v>
      </c>
      <c r="D14" s="203">
        <f t="shared" si="5"/>
        <v>13.44</v>
      </c>
      <c r="E14" s="203">
        <f t="shared" si="6"/>
        <v>20.16</v>
      </c>
      <c r="F14" s="202">
        <v>2071.9299999999998</v>
      </c>
      <c r="G14" s="202">
        <v>83.29</v>
      </c>
      <c r="H14" s="202">
        <f t="shared" si="7"/>
        <v>574.91999999999996</v>
      </c>
      <c r="I14" s="202">
        <v>321.19</v>
      </c>
      <c r="J14" s="202">
        <v>238.73</v>
      </c>
      <c r="K14" s="202">
        <v>15</v>
      </c>
      <c r="L14" s="202"/>
      <c r="M14" s="202"/>
      <c r="N14" s="202"/>
      <c r="O14" s="202"/>
      <c r="P14" s="202"/>
      <c r="Q14" s="202"/>
      <c r="R14" s="202"/>
      <c r="S14" s="202"/>
      <c r="T14" s="203">
        <f t="shared" si="8"/>
        <v>308.72000000000003</v>
      </c>
      <c r="U14" s="203">
        <f t="shared" si="9"/>
        <v>20.58</v>
      </c>
      <c r="V14" s="203">
        <f t="shared" si="10"/>
        <v>61.74</v>
      </c>
      <c r="W14" s="202">
        <f t="shared" si="0"/>
        <v>2058.13</v>
      </c>
      <c r="X14" s="203">
        <f t="shared" si="1"/>
        <v>3262.3</v>
      </c>
      <c r="Y14" s="203">
        <f t="shared" si="2"/>
        <v>100.8</v>
      </c>
      <c r="Z14" s="203">
        <f t="shared" si="11"/>
        <v>6.72</v>
      </c>
      <c r="AA14" s="203">
        <f t="shared" si="12"/>
        <v>13.44</v>
      </c>
      <c r="AB14" s="203">
        <f t="shared" si="13"/>
        <v>20.16</v>
      </c>
      <c r="AC14" s="203">
        <f t="shared" si="14"/>
        <v>67.2</v>
      </c>
      <c r="AD14" s="203">
        <f t="shared" si="15"/>
        <v>20.16</v>
      </c>
      <c r="AE14" s="203">
        <f t="shared" si="16"/>
        <v>6.72</v>
      </c>
      <c r="AF14" s="203">
        <f t="shared" si="17"/>
        <v>308.72000000000003</v>
      </c>
      <c r="AG14" s="203">
        <f t="shared" si="18"/>
        <v>20.58</v>
      </c>
      <c r="AH14" s="203">
        <f t="shared" si="19"/>
        <v>61.74</v>
      </c>
      <c r="AI14" s="203">
        <f t="shared" si="20"/>
        <v>205.81</v>
      </c>
      <c r="AJ14" s="203">
        <f t="shared" si="21"/>
        <v>20.58</v>
      </c>
      <c r="AK14" s="202">
        <v>17.079999999999998</v>
      </c>
      <c r="AL14" s="202"/>
      <c r="AM14" s="202"/>
      <c r="AN14" s="202"/>
      <c r="AO14" s="202"/>
      <c r="AP14" s="202">
        <v>15.11</v>
      </c>
      <c r="AQ14" s="202">
        <v>18.350000000000001</v>
      </c>
      <c r="AR14" s="202"/>
      <c r="AS14" s="202"/>
      <c r="AT14" s="202"/>
      <c r="AU14" s="202"/>
      <c r="AV14" s="202">
        <v>4</v>
      </c>
      <c r="AW14" s="202"/>
      <c r="AX14" s="202"/>
      <c r="AY14" s="202"/>
      <c r="AZ14" s="202"/>
      <c r="BA14" s="202"/>
      <c r="BB14" s="202"/>
      <c r="BC14" s="202"/>
      <c r="BD14" s="203">
        <f t="shared" si="22"/>
        <v>907.17</v>
      </c>
      <c r="BE14" s="203">
        <f t="shared" si="23"/>
        <v>2355.13</v>
      </c>
      <c r="BF14" s="202" t="s">
        <v>248</v>
      </c>
      <c r="BG14" s="202" t="s">
        <v>320</v>
      </c>
      <c r="BH14" s="202"/>
      <c r="BI14" s="204" t="s">
        <v>378</v>
      </c>
      <c r="BJ14" s="202" t="s">
        <v>350</v>
      </c>
    </row>
    <row r="15" spans="1:62" s="192" customFormat="1" ht="25.15" customHeight="1">
      <c r="A15" s="202">
        <v>955.98</v>
      </c>
      <c r="B15" s="203">
        <f t="shared" si="3"/>
        <v>143.4</v>
      </c>
      <c r="C15" s="203">
        <f t="shared" si="4"/>
        <v>9.56</v>
      </c>
      <c r="D15" s="203">
        <f t="shared" si="5"/>
        <v>19.12</v>
      </c>
      <c r="E15" s="203">
        <f t="shared" si="6"/>
        <v>28.68</v>
      </c>
      <c r="F15" s="202">
        <v>2633.47</v>
      </c>
      <c r="G15" s="202">
        <v>115.54</v>
      </c>
      <c r="H15" s="202">
        <f t="shared" si="7"/>
        <v>753.19</v>
      </c>
      <c r="I15" s="202">
        <v>447.06</v>
      </c>
      <c r="J15" s="202">
        <v>291.13</v>
      </c>
      <c r="K15" s="202">
        <v>15</v>
      </c>
      <c r="L15" s="202"/>
      <c r="M15" s="202"/>
      <c r="N15" s="202"/>
      <c r="O15" s="202"/>
      <c r="P15" s="202"/>
      <c r="Q15" s="202"/>
      <c r="R15" s="202"/>
      <c r="S15" s="202"/>
      <c r="T15" s="203">
        <f t="shared" si="8"/>
        <v>381.93</v>
      </c>
      <c r="U15" s="203">
        <f t="shared" si="9"/>
        <v>25.46</v>
      </c>
      <c r="V15" s="203">
        <f t="shared" si="10"/>
        <v>76.39</v>
      </c>
      <c r="W15" s="202">
        <f t="shared" si="0"/>
        <v>2546.2199999999998</v>
      </c>
      <c r="X15" s="203">
        <f t="shared" si="1"/>
        <v>4186.74</v>
      </c>
      <c r="Y15" s="203">
        <f t="shared" si="2"/>
        <v>143.4</v>
      </c>
      <c r="Z15" s="203">
        <f t="shared" si="11"/>
        <v>9.56</v>
      </c>
      <c r="AA15" s="203">
        <f t="shared" si="12"/>
        <v>19.12</v>
      </c>
      <c r="AB15" s="203">
        <f t="shared" si="13"/>
        <v>28.68</v>
      </c>
      <c r="AC15" s="203">
        <f t="shared" si="14"/>
        <v>95.6</v>
      </c>
      <c r="AD15" s="203">
        <f t="shared" si="15"/>
        <v>28.68</v>
      </c>
      <c r="AE15" s="203">
        <f t="shared" si="16"/>
        <v>9.56</v>
      </c>
      <c r="AF15" s="203">
        <f t="shared" si="17"/>
        <v>381.93</v>
      </c>
      <c r="AG15" s="203">
        <f t="shared" si="18"/>
        <v>25.46</v>
      </c>
      <c r="AH15" s="203">
        <f t="shared" si="19"/>
        <v>76.39</v>
      </c>
      <c r="AI15" s="203">
        <f t="shared" si="20"/>
        <v>254.62</v>
      </c>
      <c r="AJ15" s="203">
        <f t="shared" si="21"/>
        <v>25.46</v>
      </c>
      <c r="AK15" s="202"/>
      <c r="AL15" s="202"/>
      <c r="AM15" s="202"/>
      <c r="AN15" s="202"/>
      <c r="AO15" s="202"/>
      <c r="AP15" s="202">
        <v>23.31</v>
      </c>
      <c r="AQ15" s="202">
        <v>12.33</v>
      </c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3">
        <f t="shared" si="22"/>
        <v>1134.0999999999999</v>
      </c>
      <c r="BE15" s="203">
        <f t="shared" si="23"/>
        <v>3052.64</v>
      </c>
      <c r="BF15" s="202" t="s">
        <v>239</v>
      </c>
      <c r="BG15" s="202" t="s">
        <v>320</v>
      </c>
      <c r="BH15" s="202"/>
      <c r="BI15" s="204" t="s">
        <v>379</v>
      </c>
      <c r="BJ15" s="202" t="s">
        <v>428</v>
      </c>
    </row>
    <row r="16" spans="1:62" s="192" customFormat="1" ht="25.15" customHeight="1">
      <c r="A16" s="202">
        <v>487.23</v>
      </c>
      <c r="B16" s="203">
        <f t="shared" si="3"/>
        <v>73.08</v>
      </c>
      <c r="C16" s="203">
        <f t="shared" si="4"/>
        <v>4.87</v>
      </c>
      <c r="D16" s="203">
        <f t="shared" si="5"/>
        <v>9.74</v>
      </c>
      <c r="E16" s="203">
        <f t="shared" si="6"/>
        <v>14.62</v>
      </c>
      <c r="F16" s="202">
        <v>1718.19</v>
      </c>
      <c r="G16" s="202">
        <v>64.790000000000006</v>
      </c>
      <c r="H16" s="202">
        <f t="shared" si="7"/>
        <v>391.24</v>
      </c>
      <c r="I16" s="202">
        <v>237.11</v>
      </c>
      <c r="J16" s="202">
        <v>139.13</v>
      </c>
      <c r="K16" s="202">
        <v>15</v>
      </c>
      <c r="L16" s="202"/>
      <c r="M16" s="202"/>
      <c r="N16" s="202"/>
      <c r="O16" s="202"/>
      <c r="P16" s="202"/>
      <c r="Q16" s="202"/>
      <c r="R16" s="202"/>
      <c r="S16" s="202"/>
      <c r="T16" s="203">
        <f t="shared" si="8"/>
        <v>253.05</v>
      </c>
      <c r="U16" s="203">
        <f t="shared" si="9"/>
        <v>16.87</v>
      </c>
      <c r="V16" s="203">
        <f t="shared" si="10"/>
        <v>50.61</v>
      </c>
      <c r="W16" s="202">
        <f t="shared" si="0"/>
        <v>1686.99</v>
      </c>
      <c r="X16" s="203">
        <f t="shared" si="1"/>
        <v>2597.06</v>
      </c>
      <c r="Y16" s="203">
        <f t="shared" si="2"/>
        <v>73.08</v>
      </c>
      <c r="Z16" s="203">
        <f t="shared" si="11"/>
        <v>4.87</v>
      </c>
      <c r="AA16" s="203">
        <f t="shared" si="12"/>
        <v>9.74</v>
      </c>
      <c r="AB16" s="203">
        <f t="shared" si="13"/>
        <v>14.62</v>
      </c>
      <c r="AC16" s="203">
        <f t="shared" si="14"/>
        <v>48.72</v>
      </c>
      <c r="AD16" s="203">
        <f t="shared" si="15"/>
        <v>14.62</v>
      </c>
      <c r="AE16" s="203">
        <f t="shared" si="16"/>
        <v>4.87</v>
      </c>
      <c r="AF16" s="203">
        <f t="shared" si="17"/>
        <v>253.05</v>
      </c>
      <c r="AG16" s="203">
        <f t="shared" si="18"/>
        <v>16.87</v>
      </c>
      <c r="AH16" s="203">
        <f t="shared" si="19"/>
        <v>50.61</v>
      </c>
      <c r="AI16" s="203">
        <f t="shared" si="20"/>
        <v>168.7</v>
      </c>
      <c r="AJ16" s="203">
        <f t="shared" si="21"/>
        <v>16.87</v>
      </c>
      <c r="AK16" s="202"/>
      <c r="AL16" s="202"/>
      <c r="AM16" s="202"/>
      <c r="AN16" s="202"/>
      <c r="AO16" s="202"/>
      <c r="AP16" s="202">
        <v>3.45</v>
      </c>
      <c r="AQ16" s="202">
        <v>8.6999999999999993</v>
      </c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3">
        <f t="shared" si="22"/>
        <v>688.77</v>
      </c>
      <c r="BE16" s="203">
        <f t="shared" si="23"/>
        <v>1908.29</v>
      </c>
      <c r="BF16" s="202" t="s">
        <v>240</v>
      </c>
      <c r="BG16" s="202" t="s">
        <v>320</v>
      </c>
      <c r="BH16" s="202"/>
      <c r="BI16" s="204" t="s">
        <v>380</v>
      </c>
      <c r="BJ16" s="202" t="s">
        <v>428</v>
      </c>
    </row>
    <row r="17" spans="1:62" s="192" customFormat="1" ht="25.15" customHeight="1">
      <c r="A17" s="202">
        <v>683.98</v>
      </c>
      <c r="B17" s="203">
        <f t="shared" si="3"/>
        <v>102.6</v>
      </c>
      <c r="C17" s="203">
        <f t="shared" si="4"/>
        <v>6.84</v>
      </c>
      <c r="D17" s="203">
        <f t="shared" si="5"/>
        <v>13.68</v>
      </c>
      <c r="E17" s="203">
        <f t="shared" si="6"/>
        <v>20.52</v>
      </c>
      <c r="F17" s="202">
        <v>2053.6999999999998</v>
      </c>
      <c r="G17" s="202">
        <v>86.77</v>
      </c>
      <c r="H17" s="202">
        <f t="shared" si="7"/>
        <v>584.16999999999996</v>
      </c>
      <c r="I17" s="202">
        <v>332.61</v>
      </c>
      <c r="J17" s="202">
        <v>236.56</v>
      </c>
      <c r="K17" s="202">
        <v>15</v>
      </c>
      <c r="L17" s="202"/>
      <c r="M17" s="202"/>
      <c r="N17" s="202"/>
      <c r="O17" s="202"/>
      <c r="P17" s="202"/>
      <c r="Q17" s="202"/>
      <c r="R17" s="202"/>
      <c r="S17" s="202"/>
      <c r="T17" s="203">
        <f t="shared" si="8"/>
        <v>306.10000000000002</v>
      </c>
      <c r="U17" s="203">
        <f t="shared" si="9"/>
        <v>20.41</v>
      </c>
      <c r="V17" s="203">
        <f t="shared" si="10"/>
        <v>61.22</v>
      </c>
      <c r="W17" s="202">
        <f t="shared" si="0"/>
        <v>2040.66</v>
      </c>
      <c r="X17" s="203">
        <f t="shared" si="1"/>
        <v>3256.01</v>
      </c>
      <c r="Y17" s="203">
        <f t="shared" si="2"/>
        <v>102.6</v>
      </c>
      <c r="Z17" s="203">
        <f t="shared" si="11"/>
        <v>6.84</v>
      </c>
      <c r="AA17" s="203">
        <f t="shared" si="12"/>
        <v>13.68</v>
      </c>
      <c r="AB17" s="203">
        <f t="shared" si="13"/>
        <v>20.52</v>
      </c>
      <c r="AC17" s="203">
        <f t="shared" si="14"/>
        <v>68.400000000000006</v>
      </c>
      <c r="AD17" s="203">
        <f t="shared" si="15"/>
        <v>20.52</v>
      </c>
      <c r="AE17" s="203">
        <f t="shared" si="16"/>
        <v>6.84</v>
      </c>
      <c r="AF17" s="203">
        <f t="shared" si="17"/>
        <v>306.10000000000002</v>
      </c>
      <c r="AG17" s="203">
        <f t="shared" si="18"/>
        <v>20.41</v>
      </c>
      <c r="AH17" s="203">
        <f t="shared" si="19"/>
        <v>61.22</v>
      </c>
      <c r="AI17" s="203">
        <f t="shared" si="20"/>
        <v>204.07</v>
      </c>
      <c r="AJ17" s="203">
        <f t="shared" si="21"/>
        <v>20.41</v>
      </c>
      <c r="AK17" s="202"/>
      <c r="AL17" s="202"/>
      <c r="AM17" s="202"/>
      <c r="AN17" s="202"/>
      <c r="AO17" s="202"/>
      <c r="AP17" s="202">
        <v>14.32</v>
      </c>
      <c r="AQ17" s="202">
        <v>15.65</v>
      </c>
      <c r="AR17" s="202"/>
      <c r="AS17" s="202"/>
      <c r="AT17" s="202"/>
      <c r="AU17" s="202"/>
      <c r="AV17" s="202"/>
      <c r="AW17" s="202">
        <v>31.69</v>
      </c>
      <c r="AX17" s="202"/>
      <c r="AY17" s="202"/>
      <c r="AZ17" s="202"/>
      <c r="BA17" s="202"/>
      <c r="BB17" s="202"/>
      <c r="BC17" s="202"/>
      <c r="BD17" s="203">
        <f t="shared" si="22"/>
        <v>913.27</v>
      </c>
      <c r="BE17" s="203">
        <f t="shared" si="23"/>
        <v>2342.7399999999998</v>
      </c>
      <c r="BF17" s="202" t="s">
        <v>241</v>
      </c>
      <c r="BG17" s="202" t="s">
        <v>320</v>
      </c>
      <c r="BH17" s="202"/>
      <c r="BI17" s="204" t="s">
        <v>381</v>
      </c>
      <c r="BJ17" s="202" t="s">
        <v>169</v>
      </c>
    </row>
    <row r="18" spans="1:62" s="192" customFormat="1" ht="25.15" customHeight="1">
      <c r="A18" s="202">
        <v>753.53</v>
      </c>
      <c r="B18" s="203">
        <f t="shared" si="3"/>
        <v>113.03</v>
      </c>
      <c r="C18" s="203">
        <f t="shared" si="4"/>
        <v>7.54</v>
      </c>
      <c r="D18" s="203">
        <f t="shared" si="5"/>
        <v>15.07</v>
      </c>
      <c r="E18" s="203">
        <f t="shared" si="6"/>
        <v>22.61</v>
      </c>
      <c r="F18" s="202">
        <v>2219.9299999999998</v>
      </c>
      <c r="G18" s="202">
        <v>87.4</v>
      </c>
      <c r="H18" s="202">
        <f t="shared" si="7"/>
        <v>637.88</v>
      </c>
      <c r="I18" s="202">
        <v>359</v>
      </c>
      <c r="J18" s="202">
        <v>263.88</v>
      </c>
      <c r="K18" s="202">
        <v>15</v>
      </c>
      <c r="L18" s="202"/>
      <c r="M18" s="202"/>
      <c r="N18" s="202"/>
      <c r="O18" s="202"/>
      <c r="P18" s="202"/>
      <c r="Q18" s="202"/>
      <c r="R18" s="202"/>
      <c r="S18" s="202"/>
      <c r="T18" s="203">
        <f t="shared" si="8"/>
        <v>328.75</v>
      </c>
      <c r="U18" s="203">
        <f t="shared" si="9"/>
        <v>21.92</v>
      </c>
      <c r="V18" s="203">
        <f t="shared" si="10"/>
        <v>65.75</v>
      </c>
      <c r="W18" s="202">
        <f t="shared" si="0"/>
        <v>2191.6799999999998</v>
      </c>
      <c r="X18" s="203">
        <f t="shared" si="1"/>
        <v>3519.88</v>
      </c>
      <c r="Y18" s="203">
        <f t="shared" si="2"/>
        <v>113.03</v>
      </c>
      <c r="Z18" s="203">
        <f t="shared" si="11"/>
        <v>7.54</v>
      </c>
      <c r="AA18" s="203">
        <f t="shared" si="12"/>
        <v>15.07</v>
      </c>
      <c r="AB18" s="203">
        <f t="shared" si="13"/>
        <v>22.61</v>
      </c>
      <c r="AC18" s="203">
        <f t="shared" si="14"/>
        <v>75.349999999999994</v>
      </c>
      <c r="AD18" s="203">
        <f t="shared" si="15"/>
        <v>22.61</v>
      </c>
      <c r="AE18" s="203">
        <f t="shared" si="16"/>
        <v>7.54</v>
      </c>
      <c r="AF18" s="203">
        <f t="shared" si="17"/>
        <v>328.75</v>
      </c>
      <c r="AG18" s="203">
        <f t="shared" si="18"/>
        <v>21.92</v>
      </c>
      <c r="AH18" s="203">
        <f t="shared" si="19"/>
        <v>65.75</v>
      </c>
      <c r="AI18" s="203">
        <f t="shared" si="20"/>
        <v>219.17</v>
      </c>
      <c r="AJ18" s="203">
        <f t="shared" si="21"/>
        <v>21.92</v>
      </c>
      <c r="AK18" s="202"/>
      <c r="AL18" s="202"/>
      <c r="AM18" s="202"/>
      <c r="AN18" s="202"/>
      <c r="AO18" s="202"/>
      <c r="AP18" s="202">
        <v>17.21</v>
      </c>
      <c r="AQ18" s="202">
        <v>17.25</v>
      </c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3">
        <f t="shared" si="22"/>
        <v>955.72</v>
      </c>
      <c r="BE18" s="203">
        <f t="shared" si="23"/>
        <v>2564.16</v>
      </c>
      <c r="BF18" s="202" t="s">
        <v>242</v>
      </c>
      <c r="BG18" s="202" t="s">
        <v>320</v>
      </c>
      <c r="BH18" s="202"/>
      <c r="BI18" s="204" t="s">
        <v>382</v>
      </c>
      <c r="BJ18" s="202" t="s">
        <v>169</v>
      </c>
    </row>
    <row r="19" spans="1:62" s="192" customFormat="1" ht="25.15" customHeight="1">
      <c r="A19" s="202">
        <v>686.49</v>
      </c>
      <c r="B19" s="203">
        <f t="shared" si="3"/>
        <v>102.97</v>
      </c>
      <c r="C19" s="203">
        <f t="shared" si="4"/>
        <v>6.86</v>
      </c>
      <c r="D19" s="203">
        <f t="shared" si="5"/>
        <v>13.73</v>
      </c>
      <c r="E19" s="203">
        <f t="shared" si="6"/>
        <v>20.59</v>
      </c>
      <c r="F19" s="202">
        <v>2109.06</v>
      </c>
      <c r="G19" s="202">
        <v>86.01</v>
      </c>
      <c r="H19" s="202">
        <f t="shared" si="7"/>
        <v>586.11</v>
      </c>
      <c r="I19" s="202">
        <v>325.73</v>
      </c>
      <c r="J19" s="202">
        <v>245.38</v>
      </c>
      <c r="K19" s="202">
        <v>15</v>
      </c>
      <c r="L19" s="202"/>
      <c r="M19" s="202"/>
      <c r="N19" s="202"/>
      <c r="O19" s="202"/>
      <c r="P19" s="202"/>
      <c r="Q19" s="202"/>
      <c r="R19" s="202"/>
      <c r="S19" s="202"/>
      <c r="T19" s="203">
        <f>IF(W19&gt;2800,2800*15%,W19*15%)</f>
        <v>314.2</v>
      </c>
      <c r="U19" s="203">
        <f>IF(W19&gt;2800,2800*1%,W19*1%)</f>
        <v>20.95</v>
      </c>
      <c r="V19" s="203">
        <f>IF(W19&gt;2800,2800*3%,W19*3%)</f>
        <v>62.84</v>
      </c>
      <c r="W19" s="202">
        <f t="shared" si="0"/>
        <v>2094.69</v>
      </c>
      <c r="X19" s="203">
        <f t="shared" si="1"/>
        <v>3323.32</v>
      </c>
      <c r="Y19" s="203">
        <f t="shared" si="2"/>
        <v>102.97</v>
      </c>
      <c r="Z19" s="203">
        <f t="shared" si="11"/>
        <v>6.86</v>
      </c>
      <c r="AA19" s="203">
        <f t="shared" si="12"/>
        <v>13.73</v>
      </c>
      <c r="AB19" s="203">
        <f t="shared" si="13"/>
        <v>20.59</v>
      </c>
      <c r="AC19" s="203">
        <f t="shared" si="14"/>
        <v>68.650000000000006</v>
      </c>
      <c r="AD19" s="203">
        <f t="shared" si="15"/>
        <v>20.59</v>
      </c>
      <c r="AE19" s="203">
        <f t="shared" si="16"/>
        <v>6.86</v>
      </c>
      <c r="AF19" s="203">
        <f>IF(W19&gt;2800,2800*15%,W19*15%)</f>
        <v>314.2</v>
      </c>
      <c r="AG19" s="203">
        <f>IF(W19&gt;2800,2800*1%,W19*1%)</f>
        <v>20.95</v>
      </c>
      <c r="AH19" s="203">
        <f>IF(W19&gt;2800,2800*3%,W19*3%)</f>
        <v>62.84</v>
      </c>
      <c r="AI19" s="203">
        <f>IF(W19&gt;2800,2800*10%,W19*10%)</f>
        <v>209.47</v>
      </c>
      <c r="AJ19" s="203">
        <f>IF(W19&gt;2800,2800*1%,W19*1%)</f>
        <v>20.95</v>
      </c>
      <c r="AK19" s="202">
        <v>2.33</v>
      </c>
      <c r="AL19" s="202"/>
      <c r="AM19" s="202"/>
      <c r="AN19" s="202"/>
      <c r="AO19" s="202"/>
      <c r="AP19" s="202">
        <v>15.97</v>
      </c>
      <c r="AQ19" s="202">
        <v>16.25</v>
      </c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3">
        <f t="shared" si="22"/>
        <v>903.21</v>
      </c>
      <c r="BE19" s="203">
        <f t="shared" si="23"/>
        <v>2420.11</v>
      </c>
      <c r="BF19" s="202" t="s">
        <v>243</v>
      </c>
      <c r="BG19" s="202" t="s">
        <v>320</v>
      </c>
      <c r="BH19" s="202"/>
      <c r="BI19" s="204" t="s">
        <v>383</v>
      </c>
      <c r="BJ19" s="202" t="s">
        <v>169</v>
      </c>
    </row>
    <row r="20" spans="1:62" s="192" customFormat="1" ht="25.15" customHeight="1">
      <c r="A20" s="210">
        <f t="shared" ref="A20:AF20" si="24">SUM(A4:A19)</f>
        <v>9971.84</v>
      </c>
      <c r="B20" s="210">
        <f t="shared" si="24"/>
        <v>1495.78</v>
      </c>
      <c r="C20" s="210">
        <f t="shared" si="24"/>
        <v>99.72</v>
      </c>
      <c r="D20" s="210">
        <f t="shared" si="24"/>
        <v>199.44</v>
      </c>
      <c r="E20" s="210">
        <f t="shared" si="24"/>
        <v>299.17</v>
      </c>
      <c r="F20" s="210">
        <f t="shared" si="24"/>
        <v>30397.87</v>
      </c>
      <c r="G20" s="210">
        <f t="shared" si="24"/>
        <v>1146.54</v>
      </c>
      <c r="H20" s="210">
        <f t="shared" si="24"/>
        <v>8464.7900000000009</v>
      </c>
      <c r="I20" s="210">
        <f t="shared" si="24"/>
        <v>4969.8</v>
      </c>
      <c r="J20" s="210">
        <f t="shared" si="24"/>
        <v>3044.29</v>
      </c>
      <c r="K20" s="210">
        <f t="shared" si="24"/>
        <v>280.2</v>
      </c>
      <c r="L20" s="210">
        <f t="shared" si="24"/>
        <v>0</v>
      </c>
      <c r="M20" s="210">
        <f t="shared" si="24"/>
        <v>65.5</v>
      </c>
      <c r="N20" s="210">
        <f t="shared" si="24"/>
        <v>0</v>
      </c>
      <c r="O20" s="210">
        <f t="shared" si="24"/>
        <v>0</v>
      </c>
      <c r="P20" s="210">
        <f t="shared" si="24"/>
        <v>0</v>
      </c>
      <c r="Q20" s="210">
        <f t="shared" si="24"/>
        <v>105</v>
      </c>
      <c r="R20" s="210">
        <f t="shared" si="24"/>
        <v>0</v>
      </c>
      <c r="S20" s="210">
        <f t="shared" si="24"/>
        <v>0</v>
      </c>
      <c r="T20" s="210">
        <f t="shared" si="24"/>
        <v>4505.59</v>
      </c>
      <c r="U20" s="210">
        <f t="shared" si="24"/>
        <v>300.38</v>
      </c>
      <c r="V20" s="210">
        <f t="shared" si="24"/>
        <v>901.11</v>
      </c>
      <c r="W20" s="210">
        <f t="shared" si="24"/>
        <v>30037.360000000001</v>
      </c>
      <c r="X20" s="210">
        <f t="shared" si="24"/>
        <v>47810.39</v>
      </c>
      <c r="Y20" s="210">
        <f t="shared" si="24"/>
        <v>1495.78</v>
      </c>
      <c r="Z20" s="210">
        <f t="shared" si="24"/>
        <v>99.72</v>
      </c>
      <c r="AA20" s="210">
        <f t="shared" si="24"/>
        <v>199.44</v>
      </c>
      <c r="AB20" s="210">
        <f t="shared" si="24"/>
        <v>299.17</v>
      </c>
      <c r="AC20" s="210">
        <f t="shared" si="24"/>
        <v>997.18</v>
      </c>
      <c r="AD20" s="210">
        <f t="shared" si="24"/>
        <v>299.17</v>
      </c>
      <c r="AE20" s="210">
        <f t="shared" si="24"/>
        <v>99.72</v>
      </c>
      <c r="AF20" s="210">
        <f t="shared" si="24"/>
        <v>4505.59</v>
      </c>
      <c r="AG20" s="210">
        <f t="shared" ref="AG20:BE20" si="25">SUM(AG4:AG19)</f>
        <v>300.38</v>
      </c>
      <c r="AH20" s="210">
        <f t="shared" si="25"/>
        <v>901.11</v>
      </c>
      <c r="AI20" s="210">
        <f t="shared" si="25"/>
        <v>3003.75</v>
      </c>
      <c r="AJ20" s="210">
        <f t="shared" si="25"/>
        <v>300.38</v>
      </c>
      <c r="AK20" s="210">
        <f t="shared" si="25"/>
        <v>76.31</v>
      </c>
      <c r="AL20" s="210">
        <f t="shared" si="25"/>
        <v>0</v>
      </c>
      <c r="AM20" s="210">
        <f t="shared" si="25"/>
        <v>110</v>
      </c>
      <c r="AN20" s="210">
        <f t="shared" si="25"/>
        <v>0</v>
      </c>
      <c r="AO20" s="210">
        <f t="shared" si="25"/>
        <v>0</v>
      </c>
      <c r="AP20" s="210">
        <f t="shared" si="25"/>
        <v>189.68</v>
      </c>
      <c r="AQ20" s="210">
        <f t="shared" si="25"/>
        <v>221.98</v>
      </c>
      <c r="AR20" s="210">
        <f t="shared" si="25"/>
        <v>350</v>
      </c>
      <c r="AS20" s="210">
        <f t="shared" si="25"/>
        <v>0</v>
      </c>
      <c r="AT20" s="210">
        <f t="shared" si="25"/>
        <v>0</v>
      </c>
      <c r="AU20" s="210">
        <f t="shared" si="25"/>
        <v>7.1</v>
      </c>
      <c r="AV20" s="210">
        <f t="shared" si="25"/>
        <v>28</v>
      </c>
      <c r="AW20" s="210">
        <f t="shared" si="25"/>
        <v>73.87</v>
      </c>
      <c r="AX20" s="210">
        <f t="shared" si="25"/>
        <v>0</v>
      </c>
      <c r="AY20" s="210">
        <f t="shared" si="25"/>
        <v>0</v>
      </c>
      <c r="AZ20" s="210">
        <f t="shared" si="25"/>
        <v>10</v>
      </c>
      <c r="BA20" s="210">
        <f t="shared" si="25"/>
        <v>0</v>
      </c>
      <c r="BB20" s="210">
        <f t="shared" si="25"/>
        <v>0</v>
      </c>
      <c r="BC20" s="210">
        <f t="shared" si="25"/>
        <v>0</v>
      </c>
      <c r="BD20" s="210">
        <f t="shared" si="25"/>
        <v>13568.33</v>
      </c>
      <c r="BE20" s="210">
        <f t="shared" si="25"/>
        <v>34242.06</v>
      </c>
      <c r="BF20" s="202"/>
      <c r="BG20" s="202"/>
      <c r="BH20" s="202"/>
      <c r="BI20" s="204"/>
      <c r="BJ20" s="202"/>
    </row>
    <row r="21" spans="1:62" s="192" customFormat="1" ht="25.15" customHeight="1">
      <c r="A21" s="202">
        <v>508.29</v>
      </c>
      <c r="B21" s="203">
        <f t="shared" si="3"/>
        <v>76.239999999999995</v>
      </c>
      <c r="C21" s="203">
        <f t="shared" si="4"/>
        <v>5.08</v>
      </c>
      <c r="D21" s="203">
        <f t="shared" si="5"/>
        <v>10.17</v>
      </c>
      <c r="E21" s="203">
        <f t="shared" si="6"/>
        <v>15.25</v>
      </c>
      <c r="F21" s="202">
        <v>1632.6</v>
      </c>
      <c r="G21" s="202">
        <v>63.59</v>
      </c>
      <c r="H21" s="202">
        <f t="shared" si="7"/>
        <v>445.51</v>
      </c>
      <c r="I21" s="202">
        <v>241.13</v>
      </c>
      <c r="J21" s="202">
        <v>189.38</v>
      </c>
      <c r="K21" s="202">
        <v>15</v>
      </c>
      <c r="L21" s="202"/>
      <c r="M21" s="202"/>
      <c r="N21" s="202"/>
      <c r="O21" s="202"/>
      <c r="P21" s="202"/>
      <c r="Q21" s="202"/>
      <c r="R21" s="202"/>
      <c r="S21" s="202"/>
      <c r="T21" s="203">
        <f t="shared" ref="T21:T34" si="26">IF(W21&gt;2800,2800*15%,W21*15%)</f>
        <v>245.01</v>
      </c>
      <c r="U21" s="203">
        <f t="shared" ref="U21:U34" si="27">IF(W21&gt;2800,2800*1%,W21*1%)</f>
        <v>16.329999999999998</v>
      </c>
      <c r="V21" s="203">
        <f t="shared" ref="V21:V34" si="28">IF(W21&gt;2800,2800*3%,W21*3%)</f>
        <v>49</v>
      </c>
      <c r="W21" s="202">
        <f t="shared" si="0"/>
        <v>1633.41</v>
      </c>
      <c r="X21" s="203">
        <f t="shared" si="1"/>
        <v>2558.7800000000002</v>
      </c>
      <c r="Y21" s="203">
        <f t="shared" si="2"/>
        <v>76.239999999999995</v>
      </c>
      <c r="Z21" s="203">
        <f t="shared" si="11"/>
        <v>5.08</v>
      </c>
      <c r="AA21" s="203">
        <f t="shared" si="12"/>
        <v>10.17</v>
      </c>
      <c r="AB21" s="203">
        <f t="shared" si="13"/>
        <v>15.25</v>
      </c>
      <c r="AC21" s="203">
        <f t="shared" si="14"/>
        <v>50.83</v>
      </c>
      <c r="AD21" s="203">
        <f t="shared" si="15"/>
        <v>15.25</v>
      </c>
      <c r="AE21" s="203">
        <f t="shared" si="16"/>
        <v>5.08</v>
      </c>
      <c r="AF21" s="203">
        <f t="shared" ref="AF21:AF34" si="29">IF(W21&gt;2800,2800*15%,W21*15%)</f>
        <v>245.01</v>
      </c>
      <c r="AG21" s="203">
        <f t="shared" ref="AG21:AG34" si="30">IF(W21&gt;2800,2800*1%,W21*1%)</f>
        <v>16.329999999999998</v>
      </c>
      <c r="AH21" s="203">
        <f t="shared" ref="AH21:AH34" si="31">IF(W21&gt;2800,2800*3%,W21*3%)</f>
        <v>49</v>
      </c>
      <c r="AI21" s="203">
        <f t="shared" ref="AI21:AI34" si="32">IF(W21&gt;2800,2800*10%,W21*10%)</f>
        <v>163.34</v>
      </c>
      <c r="AJ21" s="203">
        <f t="shared" ref="AJ21:AJ34" si="33">IF(W21&gt;2800,2800*1%,W21*1%)</f>
        <v>16.329999999999998</v>
      </c>
      <c r="AK21" s="202"/>
      <c r="AL21" s="202"/>
      <c r="AM21" s="202"/>
      <c r="AN21" s="202"/>
      <c r="AO21" s="202"/>
      <c r="AP21" s="202">
        <v>8.2899999999999991</v>
      </c>
      <c r="AQ21" s="202">
        <v>12.45</v>
      </c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>
        <v>2</v>
      </c>
      <c r="BD21" s="203">
        <f t="shared" si="22"/>
        <v>690.65</v>
      </c>
      <c r="BE21" s="203">
        <f t="shared" si="23"/>
        <v>1868.13</v>
      </c>
      <c r="BF21" s="202" t="s">
        <v>323</v>
      </c>
      <c r="BG21" s="202" t="s">
        <v>320</v>
      </c>
      <c r="BH21" s="202"/>
      <c r="BI21" s="204" t="s">
        <v>385</v>
      </c>
      <c r="BJ21" s="202" t="s">
        <v>169</v>
      </c>
    </row>
    <row r="22" spans="1:62" s="192" customFormat="1" ht="25.15" customHeight="1">
      <c r="A22" s="202">
        <v>330.22</v>
      </c>
      <c r="B22" s="203">
        <f t="shared" si="3"/>
        <v>49.53</v>
      </c>
      <c r="C22" s="203">
        <f t="shared" si="4"/>
        <v>3.3</v>
      </c>
      <c r="D22" s="203">
        <f t="shared" si="5"/>
        <v>6.6</v>
      </c>
      <c r="E22" s="203">
        <f t="shared" si="6"/>
        <v>9.91</v>
      </c>
      <c r="F22" s="202">
        <v>1235.3399999999999</v>
      </c>
      <c r="G22" s="202">
        <v>15.62</v>
      </c>
      <c r="H22" s="202">
        <f t="shared" si="7"/>
        <v>268</v>
      </c>
      <c r="I22" s="202">
        <v>174.3</v>
      </c>
      <c r="J22" s="202">
        <v>78.7</v>
      </c>
      <c r="K22" s="202">
        <v>15</v>
      </c>
      <c r="L22" s="202"/>
      <c r="M22" s="202"/>
      <c r="N22" s="202"/>
      <c r="O22" s="202"/>
      <c r="P22" s="202"/>
      <c r="Q22" s="202"/>
      <c r="R22" s="202"/>
      <c r="S22" s="202"/>
      <c r="T22" s="203">
        <f t="shared" si="26"/>
        <v>178.31</v>
      </c>
      <c r="U22" s="203">
        <f t="shared" si="27"/>
        <v>11.89</v>
      </c>
      <c r="V22" s="203">
        <f t="shared" si="28"/>
        <v>35.659999999999997</v>
      </c>
      <c r="W22" s="202">
        <f t="shared" si="0"/>
        <v>1188.74</v>
      </c>
      <c r="X22" s="203">
        <f t="shared" si="1"/>
        <v>1814.16</v>
      </c>
      <c r="Y22" s="203">
        <f t="shared" si="2"/>
        <v>49.53</v>
      </c>
      <c r="Z22" s="203">
        <f t="shared" si="11"/>
        <v>3.3</v>
      </c>
      <c r="AA22" s="203">
        <f t="shared" si="12"/>
        <v>6.6</v>
      </c>
      <c r="AB22" s="203">
        <f t="shared" si="13"/>
        <v>9.91</v>
      </c>
      <c r="AC22" s="203">
        <f t="shared" si="14"/>
        <v>33.020000000000003</v>
      </c>
      <c r="AD22" s="203">
        <f t="shared" si="15"/>
        <v>9.91</v>
      </c>
      <c r="AE22" s="203">
        <f t="shared" si="16"/>
        <v>3.3</v>
      </c>
      <c r="AF22" s="203">
        <f t="shared" si="29"/>
        <v>178.31</v>
      </c>
      <c r="AG22" s="203">
        <f t="shared" si="30"/>
        <v>11.89</v>
      </c>
      <c r="AH22" s="203">
        <f t="shared" si="31"/>
        <v>35.659999999999997</v>
      </c>
      <c r="AI22" s="203">
        <f t="shared" si="32"/>
        <v>118.87</v>
      </c>
      <c r="AJ22" s="203">
        <f t="shared" si="33"/>
        <v>11.89</v>
      </c>
      <c r="AK22" s="202"/>
      <c r="AL22" s="202"/>
      <c r="AM22" s="202"/>
      <c r="AN22" s="202"/>
      <c r="AO22" s="202"/>
      <c r="AP22" s="202">
        <v>1.77</v>
      </c>
      <c r="AQ22" s="202">
        <v>8.9</v>
      </c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3">
        <f t="shared" si="22"/>
        <v>482.86</v>
      </c>
      <c r="BE22" s="203">
        <f t="shared" si="23"/>
        <v>1331.3</v>
      </c>
      <c r="BF22" s="202" t="s">
        <v>254</v>
      </c>
      <c r="BG22" s="202" t="s">
        <v>320</v>
      </c>
      <c r="BH22" s="202"/>
      <c r="BI22" s="204" t="s">
        <v>386</v>
      </c>
      <c r="BJ22" s="202" t="s">
        <v>169</v>
      </c>
    </row>
    <row r="23" spans="1:62" s="192" customFormat="1" ht="25.15" customHeight="1">
      <c r="A23" s="202">
        <v>282.95</v>
      </c>
      <c r="B23" s="203">
        <f t="shared" si="3"/>
        <v>42.44</v>
      </c>
      <c r="C23" s="203">
        <f t="shared" si="4"/>
        <v>2.83</v>
      </c>
      <c r="D23" s="203">
        <f t="shared" si="5"/>
        <v>5.66</v>
      </c>
      <c r="E23" s="203">
        <f t="shared" si="6"/>
        <v>8.49</v>
      </c>
      <c r="F23" s="202">
        <v>1190.5899999999999</v>
      </c>
      <c r="G23" s="202">
        <v>4.51</v>
      </c>
      <c r="H23" s="202">
        <f t="shared" si="7"/>
        <v>224.5</v>
      </c>
      <c r="I23" s="202">
        <v>145.94999999999999</v>
      </c>
      <c r="J23" s="202">
        <v>68.55</v>
      </c>
      <c r="K23" s="202">
        <v>10</v>
      </c>
      <c r="L23" s="202"/>
      <c r="M23" s="202"/>
      <c r="N23" s="202"/>
      <c r="O23" s="202"/>
      <c r="P23" s="202"/>
      <c r="Q23" s="202"/>
      <c r="R23" s="202"/>
      <c r="S23" s="202"/>
      <c r="T23" s="203">
        <f t="shared" si="26"/>
        <v>170.5</v>
      </c>
      <c r="U23" s="203">
        <f t="shared" si="27"/>
        <v>11.37</v>
      </c>
      <c r="V23" s="203">
        <f t="shared" si="28"/>
        <v>34.1</v>
      </c>
      <c r="W23" s="202">
        <f t="shared" si="0"/>
        <v>1136.6500000000001</v>
      </c>
      <c r="X23" s="203">
        <f t="shared" si="1"/>
        <v>1694.99</v>
      </c>
      <c r="Y23" s="203">
        <f t="shared" si="2"/>
        <v>42.44</v>
      </c>
      <c r="Z23" s="203">
        <f t="shared" si="11"/>
        <v>2.83</v>
      </c>
      <c r="AA23" s="203">
        <f t="shared" si="12"/>
        <v>5.66</v>
      </c>
      <c r="AB23" s="203">
        <f t="shared" si="13"/>
        <v>8.49</v>
      </c>
      <c r="AC23" s="203">
        <f t="shared" si="14"/>
        <v>28.3</v>
      </c>
      <c r="AD23" s="203">
        <f t="shared" si="15"/>
        <v>8.49</v>
      </c>
      <c r="AE23" s="203">
        <f t="shared" si="16"/>
        <v>2.83</v>
      </c>
      <c r="AF23" s="203">
        <f t="shared" si="29"/>
        <v>170.5</v>
      </c>
      <c r="AG23" s="203">
        <f t="shared" si="30"/>
        <v>11.37</v>
      </c>
      <c r="AH23" s="203">
        <f t="shared" si="31"/>
        <v>34.1</v>
      </c>
      <c r="AI23" s="203">
        <f t="shared" si="32"/>
        <v>113.67</v>
      </c>
      <c r="AJ23" s="203">
        <f t="shared" si="33"/>
        <v>11.37</v>
      </c>
      <c r="AK23" s="202"/>
      <c r="AL23" s="202"/>
      <c r="AM23" s="202"/>
      <c r="AN23" s="202"/>
      <c r="AO23" s="202"/>
      <c r="AP23" s="202">
        <v>0.92</v>
      </c>
      <c r="AQ23" s="202">
        <v>8.35</v>
      </c>
      <c r="AR23" s="202"/>
      <c r="AS23" s="202"/>
      <c r="AT23" s="202"/>
      <c r="AU23" s="202"/>
      <c r="AV23" s="202"/>
      <c r="AW23" s="202">
        <v>13.11</v>
      </c>
      <c r="AX23" s="202"/>
      <c r="AY23" s="202"/>
      <c r="AZ23" s="202"/>
      <c r="BA23" s="202"/>
      <c r="BB23" s="202"/>
      <c r="BC23" s="202"/>
      <c r="BD23" s="203">
        <f t="shared" si="22"/>
        <v>462.43</v>
      </c>
      <c r="BE23" s="203">
        <f t="shared" si="23"/>
        <v>1232.56</v>
      </c>
      <c r="BF23" s="202" t="s">
        <v>283</v>
      </c>
      <c r="BG23" s="202" t="s">
        <v>320</v>
      </c>
      <c r="BH23" s="202"/>
      <c r="BI23" s="204" t="s">
        <v>387</v>
      </c>
      <c r="BJ23" s="202" t="s">
        <v>169</v>
      </c>
    </row>
    <row r="24" spans="1:62" s="192" customFormat="1" ht="25.15" customHeight="1">
      <c r="A24" s="202">
        <v>271</v>
      </c>
      <c r="B24" s="203">
        <f t="shared" si="3"/>
        <v>40.65</v>
      </c>
      <c r="C24" s="203">
        <f t="shared" si="4"/>
        <v>2.71</v>
      </c>
      <c r="D24" s="203">
        <f t="shared" si="5"/>
        <v>5.42</v>
      </c>
      <c r="E24" s="203">
        <f t="shared" si="6"/>
        <v>8.1300000000000008</v>
      </c>
      <c r="F24" s="202">
        <v>1169.6400000000001</v>
      </c>
      <c r="G24" s="202">
        <v>4.4000000000000004</v>
      </c>
      <c r="H24" s="202">
        <f t="shared" si="7"/>
        <v>217.25</v>
      </c>
      <c r="I24" s="202">
        <v>141.01</v>
      </c>
      <c r="J24" s="202">
        <v>64.64</v>
      </c>
      <c r="K24" s="202">
        <v>8</v>
      </c>
      <c r="L24" s="202"/>
      <c r="M24" s="202"/>
      <c r="N24" s="202"/>
      <c r="O24" s="202"/>
      <c r="P24" s="202">
        <v>3.6</v>
      </c>
      <c r="Q24" s="202"/>
      <c r="R24" s="202"/>
      <c r="S24" s="202"/>
      <c r="T24" s="203">
        <f t="shared" si="26"/>
        <v>168.04</v>
      </c>
      <c r="U24" s="203">
        <f t="shared" si="27"/>
        <v>11.2</v>
      </c>
      <c r="V24" s="203">
        <f t="shared" si="28"/>
        <v>33.61</v>
      </c>
      <c r="W24" s="202">
        <f t="shared" si="0"/>
        <v>1120.29</v>
      </c>
      <c r="X24" s="203">
        <f t="shared" si="1"/>
        <v>1661.05</v>
      </c>
      <c r="Y24" s="203">
        <f t="shared" si="2"/>
        <v>40.65</v>
      </c>
      <c r="Z24" s="203">
        <f t="shared" si="11"/>
        <v>2.71</v>
      </c>
      <c r="AA24" s="203">
        <f t="shared" si="12"/>
        <v>5.42</v>
      </c>
      <c r="AB24" s="203">
        <f t="shared" si="13"/>
        <v>8.1300000000000008</v>
      </c>
      <c r="AC24" s="203">
        <f t="shared" si="14"/>
        <v>27.1</v>
      </c>
      <c r="AD24" s="203">
        <f t="shared" si="15"/>
        <v>8.1300000000000008</v>
      </c>
      <c r="AE24" s="203">
        <f t="shared" si="16"/>
        <v>2.71</v>
      </c>
      <c r="AF24" s="203">
        <f t="shared" si="29"/>
        <v>168.04</v>
      </c>
      <c r="AG24" s="203">
        <f t="shared" si="30"/>
        <v>11.2</v>
      </c>
      <c r="AH24" s="203">
        <f t="shared" si="31"/>
        <v>33.61</v>
      </c>
      <c r="AI24" s="203">
        <f t="shared" si="32"/>
        <v>112.03</v>
      </c>
      <c r="AJ24" s="203">
        <f t="shared" si="33"/>
        <v>11.2</v>
      </c>
      <c r="AK24" s="202"/>
      <c r="AL24" s="202"/>
      <c r="AM24" s="202"/>
      <c r="AN24" s="202"/>
      <c r="AO24" s="202"/>
      <c r="AP24" s="202">
        <v>0.69</v>
      </c>
      <c r="AQ24" s="202">
        <v>8.25</v>
      </c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/>
      <c r="BC24" s="202"/>
      <c r="BD24" s="203">
        <f t="shared" si="22"/>
        <v>439.87</v>
      </c>
      <c r="BE24" s="203">
        <f t="shared" si="23"/>
        <v>1221.18</v>
      </c>
      <c r="BF24" s="202" t="s">
        <v>255</v>
      </c>
      <c r="BG24" s="202" t="s">
        <v>324</v>
      </c>
      <c r="BH24" s="202"/>
      <c r="BI24" s="204" t="s">
        <v>388</v>
      </c>
      <c r="BJ24" s="202" t="s">
        <v>421</v>
      </c>
    </row>
    <row r="25" spans="1:62" s="192" customFormat="1" ht="25.15" customHeight="1">
      <c r="A25" s="202">
        <v>541.51</v>
      </c>
      <c r="B25" s="203">
        <f t="shared" si="3"/>
        <v>81.23</v>
      </c>
      <c r="C25" s="203">
        <f t="shared" si="4"/>
        <v>5.42</v>
      </c>
      <c r="D25" s="203">
        <f t="shared" si="5"/>
        <v>10.83</v>
      </c>
      <c r="E25" s="203">
        <f t="shared" si="6"/>
        <v>16.25</v>
      </c>
      <c r="F25" s="202">
        <v>1858.56</v>
      </c>
      <c r="G25" s="202">
        <v>69.95</v>
      </c>
      <c r="H25" s="202">
        <f t="shared" si="7"/>
        <v>433.15</v>
      </c>
      <c r="I25" s="202">
        <v>253.77</v>
      </c>
      <c r="J25" s="202">
        <v>164.38</v>
      </c>
      <c r="K25" s="202">
        <v>15</v>
      </c>
      <c r="L25" s="202"/>
      <c r="M25" s="202"/>
      <c r="N25" s="202"/>
      <c r="O25" s="202"/>
      <c r="P25" s="202"/>
      <c r="Q25" s="202"/>
      <c r="R25" s="202"/>
      <c r="S25" s="202"/>
      <c r="T25" s="203">
        <f t="shared" si="26"/>
        <v>273.02</v>
      </c>
      <c r="U25" s="203">
        <f t="shared" si="27"/>
        <v>18.2</v>
      </c>
      <c r="V25" s="203">
        <f t="shared" si="28"/>
        <v>54.6</v>
      </c>
      <c r="W25" s="202">
        <f t="shared" si="0"/>
        <v>1820.15</v>
      </c>
      <c r="X25" s="203">
        <f t="shared" si="1"/>
        <v>2821.21</v>
      </c>
      <c r="Y25" s="203">
        <f t="shared" si="2"/>
        <v>81.23</v>
      </c>
      <c r="Z25" s="203">
        <f t="shared" si="11"/>
        <v>5.42</v>
      </c>
      <c r="AA25" s="203">
        <f t="shared" si="12"/>
        <v>10.83</v>
      </c>
      <c r="AB25" s="203">
        <f t="shared" si="13"/>
        <v>16.25</v>
      </c>
      <c r="AC25" s="203">
        <f t="shared" si="14"/>
        <v>54.15</v>
      </c>
      <c r="AD25" s="203">
        <f t="shared" si="15"/>
        <v>16.25</v>
      </c>
      <c r="AE25" s="203">
        <f t="shared" si="16"/>
        <v>5.42</v>
      </c>
      <c r="AF25" s="203">
        <f t="shared" si="29"/>
        <v>273.02</v>
      </c>
      <c r="AG25" s="203">
        <f t="shared" si="30"/>
        <v>18.2</v>
      </c>
      <c r="AH25" s="203">
        <f t="shared" si="31"/>
        <v>54.6</v>
      </c>
      <c r="AI25" s="203">
        <f t="shared" si="32"/>
        <v>182.02</v>
      </c>
      <c r="AJ25" s="203">
        <f t="shared" si="33"/>
        <v>18.2</v>
      </c>
      <c r="AK25" s="202"/>
      <c r="AL25" s="202"/>
      <c r="AM25" s="202"/>
      <c r="AN25" s="202"/>
      <c r="AO25" s="202"/>
      <c r="AP25" s="202">
        <v>10.82</v>
      </c>
      <c r="AQ25" s="202">
        <v>13.75</v>
      </c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3">
        <f t="shared" si="22"/>
        <v>760.16</v>
      </c>
      <c r="BE25" s="203">
        <f t="shared" si="23"/>
        <v>2061.0500000000002</v>
      </c>
      <c r="BF25" s="202" t="s">
        <v>284</v>
      </c>
      <c r="BG25" s="202" t="s">
        <v>433</v>
      </c>
      <c r="BH25" s="202"/>
      <c r="BI25" s="204" t="s">
        <v>389</v>
      </c>
      <c r="BJ25" s="202" t="s">
        <v>421</v>
      </c>
    </row>
    <row r="26" spans="1:62" s="192" customFormat="1" ht="25.15" customHeight="1">
      <c r="A26" s="202">
        <v>621.95000000000005</v>
      </c>
      <c r="B26" s="203">
        <f t="shared" si="3"/>
        <v>93.29</v>
      </c>
      <c r="C26" s="203">
        <f t="shared" si="4"/>
        <v>6.22</v>
      </c>
      <c r="D26" s="203">
        <f t="shared" si="5"/>
        <v>12.44</v>
      </c>
      <c r="E26" s="203">
        <f t="shared" si="6"/>
        <v>18.66</v>
      </c>
      <c r="F26" s="202">
        <v>2014.34</v>
      </c>
      <c r="G26" s="202">
        <v>81.900000000000006</v>
      </c>
      <c r="H26" s="202">
        <f t="shared" si="7"/>
        <v>495.27</v>
      </c>
      <c r="I26" s="202">
        <v>285.35000000000002</v>
      </c>
      <c r="J26" s="202">
        <v>194.92</v>
      </c>
      <c r="K26" s="202">
        <v>15</v>
      </c>
      <c r="L26" s="202"/>
      <c r="M26" s="202"/>
      <c r="N26" s="202"/>
      <c r="O26" s="202"/>
      <c r="P26" s="202"/>
      <c r="Q26" s="202"/>
      <c r="R26" s="202"/>
      <c r="S26" s="202"/>
      <c r="T26" s="203">
        <f t="shared" si="26"/>
        <v>295.43</v>
      </c>
      <c r="U26" s="203">
        <f t="shared" si="27"/>
        <v>19.7</v>
      </c>
      <c r="V26" s="203">
        <f t="shared" si="28"/>
        <v>59.09</v>
      </c>
      <c r="W26" s="202">
        <f t="shared" si="0"/>
        <v>1969.56</v>
      </c>
      <c r="X26" s="203">
        <f t="shared" si="1"/>
        <v>3096.34</v>
      </c>
      <c r="Y26" s="203">
        <f t="shared" si="2"/>
        <v>93.29</v>
      </c>
      <c r="Z26" s="203">
        <f t="shared" si="11"/>
        <v>6.22</v>
      </c>
      <c r="AA26" s="203">
        <f t="shared" si="12"/>
        <v>12.44</v>
      </c>
      <c r="AB26" s="203">
        <f t="shared" si="13"/>
        <v>18.66</v>
      </c>
      <c r="AC26" s="203">
        <f t="shared" si="14"/>
        <v>62.2</v>
      </c>
      <c r="AD26" s="203">
        <f t="shared" si="15"/>
        <v>18.66</v>
      </c>
      <c r="AE26" s="203">
        <f t="shared" si="16"/>
        <v>6.22</v>
      </c>
      <c r="AF26" s="203">
        <f t="shared" si="29"/>
        <v>295.43</v>
      </c>
      <c r="AG26" s="203">
        <f t="shared" si="30"/>
        <v>19.7</v>
      </c>
      <c r="AH26" s="203">
        <f t="shared" si="31"/>
        <v>59.09</v>
      </c>
      <c r="AI26" s="203">
        <f t="shared" si="32"/>
        <v>196.96</v>
      </c>
      <c r="AJ26" s="203">
        <f t="shared" si="33"/>
        <v>19.7</v>
      </c>
      <c r="AK26" s="202">
        <v>249.58</v>
      </c>
      <c r="AL26" s="202"/>
      <c r="AM26" s="202"/>
      <c r="AN26" s="202"/>
      <c r="AO26" s="202"/>
      <c r="AP26" s="202">
        <v>10.14</v>
      </c>
      <c r="AQ26" s="202">
        <v>13.35</v>
      </c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3">
        <f t="shared" si="22"/>
        <v>1081.6400000000001</v>
      </c>
      <c r="BE26" s="203">
        <f t="shared" si="23"/>
        <v>2014.7</v>
      </c>
      <c r="BF26" s="202" t="s">
        <v>282</v>
      </c>
      <c r="BG26" s="202" t="s">
        <v>320</v>
      </c>
      <c r="BH26" s="202"/>
      <c r="BI26" s="202"/>
      <c r="BJ26" s="202" t="s">
        <v>421</v>
      </c>
    </row>
    <row r="27" spans="1:62" s="192" customFormat="1" ht="25.15" customHeight="1">
      <c r="A27" s="202">
        <v>591.41</v>
      </c>
      <c r="B27" s="203">
        <f t="shared" si="3"/>
        <v>88.71</v>
      </c>
      <c r="C27" s="203">
        <f t="shared" si="4"/>
        <v>5.91</v>
      </c>
      <c r="D27" s="203">
        <f t="shared" si="5"/>
        <v>11.83</v>
      </c>
      <c r="E27" s="203">
        <f t="shared" si="6"/>
        <v>17.739999999999998</v>
      </c>
      <c r="F27" s="202">
        <v>1844.4</v>
      </c>
      <c r="G27" s="202">
        <v>75.02</v>
      </c>
      <c r="H27" s="202">
        <f t="shared" si="7"/>
        <v>471.68</v>
      </c>
      <c r="I27" s="202">
        <v>278.35000000000002</v>
      </c>
      <c r="J27" s="202">
        <v>178.33</v>
      </c>
      <c r="K27" s="202">
        <v>15</v>
      </c>
      <c r="L27" s="202"/>
      <c r="M27" s="202"/>
      <c r="N27" s="202"/>
      <c r="O27" s="202"/>
      <c r="P27" s="202"/>
      <c r="Q27" s="202"/>
      <c r="R27" s="202"/>
      <c r="S27" s="202"/>
      <c r="T27" s="203">
        <f t="shared" si="26"/>
        <v>269.95</v>
      </c>
      <c r="U27" s="203">
        <f t="shared" si="27"/>
        <v>18</v>
      </c>
      <c r="V27" s="203">
        <f t="shared" si="28"/>
        <v>53.99</v>
      </c>
      <c r="W27" s="202">
        <f t="shared" si="0"/>
        <v>1799.69</v>
      </c>
      <c r="X27" s="203">
        <f t="shared" si="1"/>
        <v>2857.23</v>
      </c>
      <c r="Y27" s="203">
        <f t="shared" si="2"/>
        <v>88.71</v>
      </c>
      <c r="Z27" s="203">
        <f t="shared" si="11"/>
        <v>5.91</v>
      </c>
      <c r="AA27" s="203">
        <f t="shared" si="12"/>
        <v>11.83</v>
      </c>
      <c r="AB27" s="203">
        <f t="shared" si="13"/>
        <v>17.739999999999998</v>
      </c>
      <c r="AC27" s="203">
        <f t="shared" si="14"/>
        <v>59.14</v>
      </c>
      <c r="AD27" s="203">
        <f t="shared" si="15"/>
        <v>17.739999999999998</v>
      </c>
      <c r="AE27" s="203">
        <f t="shared" si="16"/>
        <v>5.91</v>
      </c>
      <c r="AF27" s="203">
        <f t="shared" si="29"/>
        <v>269.95</v>
      </c>
      <c r="AG27" s="203">
        <f t="shared" si="30"/>
        <v>18</v>
      </c>
      <c r="AH27" s="203">
        <f t="shared" si="31"/>
        <v>53.99</v>
      </c>
      <c r="AI27" s="203">
        <f t="shared" si="32"/>
        <v>179.97</v>
      </c>
      <c r="AJ27" s="203">
        <f t="shared" si="33"/>
        <v>18</v>
      </c>
      <c r="AK27" s="202"/>
      <c r="AL27" s="202"/>
      <c r="AM27" s="202"/>
      <c r="AN27" s="202"/>
      <c r="AO27" s="202"/>
      <c r="AP27" s="202">
        <v>11.06</v>
      </c>
      <c r="AQ27" s="202">
        <v>13.9</v>
      </c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/>
      <c r="BC27" s="202"/>
      <c r="BD27" s="203">
        <f t="shared" si="22"/>
        <v>771.85</v>
      </c>
      <c r="BE27" s="203">
        <f t="shared" si="23"/>
        <v>2085.38</v>
      </c>
      <c r="BF27" s="202" t="s">
        <v>256</v>
      </c>
      <c r="BG27" s="202" t="s">
        <v>320</v>
      </c>
      <c r="BH27" s="202"/>
      <c r="BI27" s="204" t="s">
        <v>390</v>
      </c>
      <c r="BJ27" s="202" t="s">
        <v>421</v>
      </c>
    </row>
    <row r="28" spans="1:62" s="192" customFormat="1" ht="25.15" customHeight="1">
      <c r="A28" s="202">
        <v>574.94000000000005</v>
      </c>
      <c r="B28" s="203">
        <f t="shared" si="3"/>
        <v>86.24</v>
      </c>
      <c r="C28" s="203">
        <f t="shared" si="4"/>
        <v>5.75</v>
      </c>
      <c r="D28" s="203">
        <f t="shared" si="5"/>
        <v>11.5</v>
      </c>
      <c r="E28" s="203">
        <f t="shared" si="6"/>
        <v>17.25</v>
      </c>
      <c r="F28" s="202">
        <v>1804.8</v>
      </c>
      <c r="G28" s="202">
        <v>74.09</v>
      </c>
      <c r="H28" s="202">
        <f t="shared" si="7"/>
        <v>458.96</v>
      </c>
      <c r="I28" s="202">
        <v>272.81</v>
      </c>
      <c r="J28" s="202">
        <v>171.15</v>
      </c>
      <c r="K28" s="202">
        <v>15</v>
      </c>
      <c r="L28" s="202"/>
      <c r="M28" s="202"/>
      <c r="N28" s="202"/>
      <c r="O28" s="202"/>
      <c r="P28" s="202"/>
      <c r="Q28" s="202"/>
      <c r="R28" s="202"/>
      <c r="S28" s="202"/>
      <c r="T28" s="203">
        <f t="shared" si="26"/>
        <v>264.44</v>
      </c>
      <c r="U28" s="203">
        <f t="shared" si="27"/>
        <v>17.63</v>
      </c>
      <c r="V28" s="203">
        <f t="shared" si="28"/>
        <v>52.89</v>
      </c>
      <c r="W28" s="202">
        <f t="shared" si="0"/>
        <v>1762.91</v>
      </c>
      <c r="X28" s="203">
        <f t="shared" si="1"/>
        <v>2793.55</v>
      </c>
      <c r="Y28" s="203">
        <f t="shared" si="2"/>
        <v>86.24</v>
      </c>
      <c r="Z28" s="203">
        <f t="shared" si="11"/>
        <v>5.75</v>
      </c>
      <c r="AA28" s="203">
        <f t="shared" si="12"/>
        <v>11.5</v>
      </c>
      <c r="AB28" s="203">
        <f t="shared" si="13"/>
        <v>17.25</v>
      </c>
      <c r="AC28" s="203">
        <f t="shared" si="14"/>
        <v>57.49</v>
      </c>
      <c r="AD28" s="203">
        <f t="shared" si="15"/>
        <v>17.25</v>
      </c>
      <c r="AE28" s="203">
        <f t="shared" si="16"/>
        <v>5.75</v>
      </c>
      <c r="AF28" s="203">
        <f t="shared" si="29"/>
        <v>264.44</v>
      </c>
      <c r="AG28" s="203">
        <f t="shared" si="30"/>
        <v>17.63</v>
      </c>
      <c r="AH28" s="203">
        <f t="shared" si="31"/>
        <v>52.89</v>
      </c>
      <c r="AI28" s="203">
        <f t="shared" si="32"/>
        <v>176.29</v>
      </c>
      <c r="AJ28" s="203">
        <f t="shared" si="33"/>
        <v>17.63</v>
      </c>
      <c r="AK28" s="202"/>
      <c r="AL28" s="202"/>
      <c r="AM28" s="202"/>
      <c r="AN28" s="202"/>
      <c r="AO28" s="202"/>
      <c r="AP28" s="202">
        <v>10.45</v>
      </c>
      <c r="AQ28" s="202">
        <v>13.55</v>
      </c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3">
        <f t="shared" si="22"/>
        <v>754.11</v>
      </c>
      <c r="BE28" s="203">
        <f t="shared" si="23"/>
        <v>2039.44</v>
      </c>
      <c r="BF28" s="202" t="s">
        <v>257</v>
      </c>
      <c r="BG28" s="202" t="s">
        <v>320</v>
      </c>
      <c r="BH28" s="202"/>
      <c r="BI28" s="202"/>
      <c r="BJ28" s="202" t="s">
        <v>421</v>
      </c>
    </row>
    <row r="29" spans="1:62" s="192" customFormat="1" ht="25.15" customHeight="1">
      <c r="A29" s="202">
        <v>591.4</v>
      </c>
      <c r="B29" s="203">
        <f t="shared" si="3"/>
        <v>88.71</v>
      </c>
      <c r="C29" s="203">
        <f t="shared" si="4"/>
        <v>5.91</v>
      </c>
      <c r="D29" s="203">
        <f t="shared" si="5"/>
        <v>11.83</v>
      </c>
      <c r="E29" s="203">
        <f t="shared" si="6"/>
        <v>17.739999999999998</v>
      </c>
      <c r="F29" s="202">
        <v>1890.73</v>
      </c>
      <c r="G29" s="202">
        <v>89.21</v>
      </c>
      <c r="H29" s="202">
        <f t="shared" si="7"/>
        <v>471.67</v>
      </c>
      <c r="I29" s="202">
        <v>273.42</v>
      </c>
      <c r="J29" s="202">
        <v>183.25</v>
      </c>
      <c r="K29" s="202">
        <v>15</v>
      </c>
      <c r="L29" s="202"/>
      <c r="M29" s="202"/>
      <c r="N29" s="202"/>
      <c r="O29" s="202"/>
      <c r="P29" s="202"/>
      <c r="Q29" s="202"/>
      <c r="R29" s="202"/>
      <c r="S29" s="202"/>
      <c r="T29" s="203">
        <f t="shared" si="26"/>
        <v>279.02999999999997</v>
      </c>
      <c r="U29" s="203">
        <f t="shared" si="27"/>
        <v>18.600000000000001</v>
      </c>
      <c r="V29" s="203">
        <f t="shared" si="28"/>
        <v>55.81</v>
      </c>
      <c r="W29" s="202">
        <f t="shared" si="0"/>
        <v>1860.21</v>
      </c>
      <c r="X29" s="203">
        <f t="shared" si="1"/>
        <v>2929.24</v>
      </c>
      <c r="Y29" s="203">
        <f t="shared" si="2"/>
        <v>88.71</v>
      </c>
      <c r="Z29" s="203">
        <f t="shared" si="11"/>
        <v>5.91</v>
      </c>
      <c r="AA29" s="203">
        <f t="shared" si="12"/>
        <v>11.83</v>
      </c>
      <c r="AB29" s="203">
        <f t="shared" si="13"/>
        <v>17.739999999999998</v>
      </c>
      <c r="AC29" s="203">
        <f t="shared" si="14"/>
        <v>59.14</v>
      </c>
      <c r="AD29" s="203">
        <f t="shared" si="15"/>
        <v>17.739999999999998</v>
      </c>
      <c r="AE29" s="203">
        <f t="shared" si="16"/>
        <v>5.91</v>
      </c>
      <c r="AF29" s="203">
        <f t="shared" si="29"/>
        <v>279.02999999999997</v>
      </c>
      <c r="AG29" s="203">
        <f t="shared" si="30"/>
        <v>18.600000000000001</v>
      </c>
      <c r="AH29" s="203">
        <f t="shared" si="31"/>
        <v>55.81</v>
      </c>
      <c r="AI29" s="203">
        <f t="shared" si="32"/>
        <v>186.02</v>
      </c>
      <c r="AJ29" s="203">
        <f t="shared" si="33"/>
        <v>18.600000000000001</v>
      </c>
      <c r="AK29" s="202"/>
      <c r="AL29" s="202"/>
      <c r="AM29" s="202"/>
      <c r="AN29" s="202"/>
      <c r="AO29" s="202"/>
      <c r="AP29" s="202">
        <v>11.54</v>
      </c>
      <c r="AQ29" s="202">
        <v>14.15</v>
      </c>
      <c r="AR29" s="202"/>
      <c r="AS29" s="202">
        <v>9.14</v>
      </c>
      <c r="AT29" s="202">
        <v>45.67</v>
      </c>
      <c r="AU29" s="202"/>
      <c r="AV29" s="202"/>
      <c r="AW29" s="202"/>
      <c r="AX29" s="202"/>
      <c r="AY29" s="202"/>
      <c r="AZ29" s="202"/>
      <c r="BA29" s="202"/>
      <c r="BB29" s="202">
        <v>1</v>
      </c>
      <c r="BC29" s="202"/>
      <c r="BD29" s="203">
        <f t="shared" si="22"/>
        <v>846.54</v>
      </c>
      <c r="BE29" s="203">
        <f t="shared" si="23"/>
        <v>2082.6999999999998</v>
      </c>
      <c r="BF29" s="202" t="s">
        <v>258</v>
      </c>
      <c r="BG29" s="202" t="s">
        <v>321</v>
      </c>
      <c r="BH29" s="202"/>
      <c r="BI29" s="204" t="s">
        <v>391</v>
      </c>
      <c r="BJ29" s="202" t="s">
        <v>421</v>
      </c>
    </row>
    <row r="30" spans="1:62" s="192" customFormat="1" ht="25.15" customHeight="1">
      <c r="A30" s="202">
        <v>634.91999999999996</v>
      </c>
      <c r="B30" s="203">
        <f t="shared" si="3"/>
        <v>95.24</v>
      </c>
      <c r="C30" s="203">
        <f t="shared" si="4"/>
        <v>6.35</v>
      </c>
      <c r="D30" s="203">
        <f t="shared" si="5"/>
        <v>12.7</v>
      </c>
      <c r="E30" s="203">
        <f t="shared" si="6"/>
        <v>19.05</v>
      </c>
      <c r="F30" s="202">
        <v>2000.48</v>
      </c>
      <c r="G30" s="202">
        <v>83.47</v>
      </c>
      <c r="H30" s="202">
        <f t="shared" si="7"/>
        <v>501.28</v>
      </c>
      <c r="I30" s="202">
        <v>292.10000000000002</v>
      </c>
      <c r="J30" s="202">
        <v>194.18</v>
      </c>
      <c r="K30" s="202">
        <v>15</v>
      </c>
      <c r="L30" s="202"/>
      <c r="M30" s="202"/>
      <c r="N30" s="202"/>
      <c r="O30" s="202"/>
      <c r="P30" s="202"/>
      <c r="Q30" s="202"/>
      <c r="R30" s="202"/>
      <c r="S30" s="202"/>
      <c r="T30" s="203">
        <f t="shared" si="26"/>
        <v>292.55</v>
      </c>
      <c r="U30" s="203">
        <f t="shared" si="27"/>
        <v>19.5</v>
      </c>
      <c r="V30" s="203">
        <f t="shared" si="28"/>
        <v>58.51</v>
      </c>
      <c r="W30" s="202">
        <f t="shared" si="0"/>
        <v>1950.31</v>
      </c>
      <c r="X30" s="203">
        <f t="shared" si="1"/>
        <v>3089.13</v>
      </c>
      <c r="Y30" s="203">
        <f t="shared" si="2"/>
        <v>95.24</v>
      </c>
      <c r="Z30" s="203">
        <f t="shared" si="11"/>
        <v>6.35</v>
      </c>
      <c r="AA30" s="203">
        <f t="shared" si="12"/>
        <v>12.7</v>
      </c>
      <c r="AB30" s="203">
        <f t="shared" si="13"/>
        <v>19.05</v>
      </c>
      <c r="AC30" s="203">
        <f t="shared" si="14"/>
        <v>63.49</v>
      </c>
      <c r="AD30" s="203">
        <f t="shared" si="15"/>
        <v>19.05</v>
      </c>
      <c r="AE30" s="203">
        <f t="shared" si="16"/>
        <v>6.35</v>
      </c>
      <c r="AF30" s="203">
        <f t="shared" si="29"/>
        <v>292.55</v>
      </c>
      <c r="AG30" s="203">
        <f t="shared" si="30"/>
        <v>19.5</v>
      </c>
      <c r="AH30" s="203">
        <f t="shared" si="31"/>
        <v>58.51</v>
      </c>
      <c r="AI30" s="203">
        <f t="shared" si="32"/>
        <v>195.03</v>
      </c>
      <c r="AJ30" s="203">
        <f t="shared" si="33"/>
        <v>19.5</v>
      </c>
      <c r="AK30" s="202"/>
      <c r="AL30" s="202"/>
      <c r="AM30" s="202"/>
      <c r="AN30" s="202"/>
      <c r="AO30" s="202"/>
      <c r="AP30" s="202">
        <v>12.82</v>
      </c>
      <c r="AQ30" s="202">
        <v>14.85</v>
      </c>
      <c r="AR30" s="202"/>
      <c r="AS30" s="202"/>
      <c r="AT30" s="202"/>
      <c r="AU30" s="202"/>
      <c r="AV30" s="202"/>
      <c r="AW30" s="202">
        <v>29.42</v>
      </c>
      <c r="AX30" s="202"/>
      <c r="AY30" s="202"/>
      <c r="AZ30" s="202"/>
      <c r="BA30" s="202"/>
      <c r="BB30" s="202"/>
      <c r="BC30" s="202"/>
      <c r="BD30" s="203">
        <f t="shared" si="22"/>
        <v>864.41</v>
      </c>
      <c r="BE30" s="203">
        <f t="shared" si="23"/>
        <v>2224.7199999999998</v>
      </c>
      <c r="BF30" s="202" t="s">
        <v>259</v>
      </c>
      <c r="BG30" s="202" t="s">
        <v>320</v>
      </c>
      <c r="BH30" s="202"/>
      <c r="BI30" s="204" t="s">
        <v>392</v>
      </c>
      <c r="BJ30" s="202" t="s">
        <v>421</v>
      </c>
    </row>
    <row r="31" spans="1:62" s="192" customFormat="1" ht="25.15" customHeight="1">
      <c r="A31" s="202">
        <v>460.32</v>
      </c>
      <c r="B31" s="203">
        <f t="shared" si="3"/>
        <v>69.05</v>
      </c>
      <c r="C31" s="203">
        <f t="shared" si="4"/>
        <v>4.5999999999999996</v>
      </c>
      <c r="D31" s="203">
        <f t="shared" si="5"/>
        <v>9.2100000000000009</v>
      </c>
      <c r="E31" s="203">
        <f t="shared" si="6"/>
        <v>13.81</v>
      </c>
      <c r="F31" s="202">
        <v>1571.94</v>
      </c>
      <c r="G31" s="202">
        <v>56.46</v>
      </c>
      <c r="H31" s="202">
        <f t="shared" si="7"/>
        <v>368.46</v>
      </c>
      <c r="I31" s="202">
        <v>223.95</v>
      </c>
      <c r="J31" s="202">
        <v>129.51</v>
      </c>
      <c r="K31" s="202">
        <v>15</v>
      </c>
      <c r="L31" s="202"/>
      <c r="M31" s="202"/>
      <c r="N31" s="202"/>
      <c r="O31" s="202"/>
      <c r="P31" s="202"/>
      <c r="Q31" s="202"/>
      <c r="R31" s="202"/>
      <c r="S31" s="202"/>
      <c r="T31" s="203">
        <f t="shared" si="26"/>
        <v>230.48</v>
      </c>
      <c r="U31" s="203">
        <f t="shared" si="27"/>
        <v>15.37</v>
      </c>
      <c r="V31" s="203">
        <f t="shared" si="28"/>
        <v>46.1</v>
      </c>
      <c r="W31" s="202">
        <f t="shared" si="0"/>
        <v>1536.54</v>
      </c>
      <c r="X31" s="203">
        <f t="shared" si="1"/>
        <v>2385.48</v>
      </c>
      <c r="Y31" s="203">
        <f t="shared" si="2"/>
        <v>69.05</v>
      </c>
      <c r="Z31" s="203">
        <f t="shared" si="11"/>
        <v>4.5999999999999996</v>
      </c>
      <c r="AA31" s="203">
        <f t="shared" si="12"/>
        <v>9.2100000000000009</v>
      </c>
      <c r="AB31" s="203">
        <f t="shared" si="13"/>
        <v>13.81</v>
      </c>
      <c r="AC31" s="203">
        <f t="shared" si="14"/>
        <v>46.03</v>
      </c>
      <c r="AD31" s="203">
        <f t="shared" si="15"/>
        <v>13.81</v>
      </c>
      <c r="AE31" s="203">
        <f t="shared" si="16"/>
        <v>4.5999999999999996</v>
      </c>
      <c r="AF31" s="203">
        <f t="shared" si="29"/>
        <v>230.48</v>
      </c>
      <c r="AG31" s="203">
        <f t="shared" si="30"/>
        <v>15.37</v>
      </c>
      <c r="AH31" s="203">
        <f t="shared" si="31"/>
        <v>46.1</v>
      </c>
      <c r="AI31" s="203">
        <f t="shared" si="32"/>
        <v>153.65</v>
      </c>
      <c r="AJ31" s="203">
        <f t="shared" si="33"/>
        <v>15.37</v>
      </c>
      <c r="AK31" s="202"/>
      <c r="AL31" s="202"/>
      <c r="AM31" s="202"/>
      <c r="AN31" s="202"/>
      <c r="AO31" s="202"/>
      <c r="AP31" s="202">
        <v>6.76</v>
      </c>
      <c r="AQ31" s="202">
        <v>11.6</v>
      </c>
      <c r="AR31" s="202">
        <v>380</v>
      </c>
      <c r="AS31" s="202"/>
      <c r="AT31" s="202"/>
      <c r="AU31" s="202"/>
      <c r="AV31" s="202"/>
      <c r="AW31" s="202">
        <v>21.32</v>
      </c>
      <c r="AX31" s="202"/>
      <c r="AY31" s="202"/>
      <c r="AZ31" s="202"/>
      <c r="BA31" s="202"/>
      <c r="BB31" s="202"/>
      <c r="BC31" s="202"/>
      <c r="BD31" s="203">
        <f t="shared" si="22"/>
        <v>1041.76</v>
      </c>
      <c r="BE31" s="203">
        <f t="shared" si="23"/>
        <v>1343.72</v>
      </c>
      <c r="BF31" s="202" t="s">
        <v>285</v>
      </c>
      <c r="BG31" s="202" t="s">
        <v>320</v>
      </c>
      <c r="BH31" s="202"/>
      <c r="BI31" s="204" t="s">
        <v>393</v>
      </c>
      <c r="BJ31" s="202" t="s">
        <v>421</v>
      </c>
    </row>
    <row r="32" spans="1:62" s="192" customFormat="1" ht="25.15" customHeight="1">
      <c r="A32" s="202">
        <v>507.54</v>
      </c>
      <c r="B32" s="203">
        <f t="shared" si="3"/>
        <v>76.13</v>
      </c>
      <c r="C32" s="203">
        <f t="shared" si="4"/>
        <v>5.08</v>
      </c>
      <c r="D32" s="203">
        <f t="shared" si="5"/>
        <v>10.15</v>
      </c>
      <c r="E32" s="203">
        <f t="shared" si="6"/>
        <v>15.23</v>
      </c>
      <c r="F32" s="202">
        <v>1672.82</v>
      </c>
      <c r="G32" s="202">
        <v>61.33</v>
      </c>
      <c r="H32" s="202">
        <f t="shared" si="7"/>
        <v>446.93</v>
      </c>
      <c r="I32" s="202">
        <v>249.28</v>
      </c>
      <c r="J32" s="202">
        <v>182.65</v>
      </c>
      <c r="K32" s="202">
        <v>15</v>
      </c>
      <c r="L32" s="202"/>
      <c r="M32" s="202"/>
      <c r="N32" s="202"/>
      <c r="O32" s="202"/>
      <c r="P32" s="202"/>
      <c r="Q32" s="202"/>
      <c r="R32" s="202"/>
      <c r="S32" s="202"/>
      <c r="T32" s="203">
        <f t="shared" si="26"/>
        <v>251.03</v>
      </c>
      <c r="U32" s="203">
        <f t="shared" si="27"/>
        <v>16.739999999999998</v>
      </c>
      <c r="V32" s="203">
        <f t="shared" si="28"/>
        <v>50.21</v>
      </c>
      <c r="W32" s="202">
        <f t="shared" si="0"/>
        <v>1673.54</v>
      </c>
      <c r="X32" s="203">
        <f t="shared" si="1"/>
        <v>2605.65</v>
      </c>
      <c r="Y32" s="203">
        <f t="shared" si="2"/>
        <v>76.13</v>
      </c>
      <c r="Z32" s="203">
        <f t="shared" si="11"/>
        <v>5.08</v>
      </c>
      <c r="AA32" s="203">
        <f t="shared" si="12"/>
        <v>10.15</v>
      </c>
      <c r="AB32" s="203">
        <f t="shared" si="13"/>
        <v>15.23</v>
      </c>
      <c r="AC32" s="203">
        <f t="shared" si="14"/>
        <v>50.75</v>
      </c>
      <c r="AD32" s="203">
        <f t="shared" si="15"/>
        <v>15.23</v>
      </c>
      <c r="AE32" s="203">
        <f t="shared" si="16"/>
        <v>5.08</v>
      </c>
      <c r="AF32" s="203">
        <f t="shared" si="29"/>
        <v>251.03</v>
      </c>
      <c r="AG32" s="203">
        <f t="shared" si="30"/>
        <v>16.739999999999998</v>
      </c>
      <c r="AH32" s="203">
        <f t="shared" si="31"/>
        <v>50.21</v>
      </c>
      <c r="AI32" s="203">
        <f t="shared" si="32"/>
        <v>167.35</v>
      </c>
      <c r="AJ32" s="203">
        <f t="shared" si="33"/>
        <v>16.739999999999998</v>
      </c>
      <c r="AK32" s="202">
        <v>51.27</v>
      </c>
      <c r="AL32" s="202"/>
      <c r="AM32" s="202"/>
      <c r="AN32" s="202"/>
      <c r="AO32" s="202"/>
      <c r="AP32" s="202">
        <v>7.85</v>
      </c>
      <c r="AQ32" s="202">
        <v>12.15</v>
      </c>
      <c r="AR32" s="202"/>
      <c r="AS32" s="202"/>
      <c r="AT32" s="202"/>
      <c r="AU32" s="202"/>
      <c r="AV32" s="202"/>
      <c r="AW32" s="202">
        <v>23.52</v>
      </c>
      <c r="AX32" s="202"/>
      <c r="AY32" s="202"/>
      <c r="AZ32" s="202"/>
      <c r="BA32" s="202"/>
      <c r="BB32" s="202">
        <v>1</v>
      </c>
      <c r="BC32" s="202"/>
      <c r="BD32" s="203">
        <f t="shared" si="22"/>
        <v>775.51</v>
      </c>
      <c r="BE32" s="203">
        <f t="shared" si="23"/>
        <v>1830.14</v>
      </c>
      <c r="BF32" s="202" t="s">
        <v>260</v>
      </c>
      <c r="BG32" s="202" t="s">
        <v>325</v>
      </c>
      <c r="BH32" s="202"/>
      <c r="BI32" s="204" t="s">
        <v>394</v>
      </c>
      <c r="BJ32" s="202" t="s">
        <v>421</v>
      </c>
    </row>
    <row r="33" spans="1:62" s="192" customFormat="1" ht="25.15" customHeight="1">
      <c r="A33" s="202">
        <v>597.12</v>
      </c>
      <c r="B33" s="203">
        <f t="shared" si="3"/>
        <v>89.57</v>
      </c>
      <c r="C33" s="203">
        <f t="shared" si="4"/>
        <v>5.97</v>
      </c>
      <c r="D33" s="203">
        <f t="shared" si="5"/>
        <v>11.94</v>
      </c>
      <c r="E33" s="203">
        <f t="shared" si="6"/>
        <v>17.91</v>
      </c>
      <c r="F33" s="202">
        <v>1849.87</v>
      </c>
      <c r="G33" s="202">
        <v>77.23</v>
      </c>
      <c r="H33" s="202">
        <f t="shared" si="7"/>
        <v>626.89</v>
      </c>
      <c r="I33" s="202">
        <v>294.74</v>
      </c>
      <c r="J33" s="202">
        <v>166.35</v>
      </c>
      <c r="K33" s="202">
        <v>30</v>
      </c>
      <c r="L33" s="202"/>
      <c r="M33" s="202">
        <v>126.3</v>
      </c>
      <c r="N33" s="202"/>
      <c r="O33" s="202"/>
      <c r="P33" s="202">
        <v>9.5</v>
      </c>
      <c r="Q33" s="202"/>
      <c r="R33" s="202"/>
      <c r="S33" s="202"/>
      <c r="T33" s="203">
        <f t="shared" si="26"/>
        <v>293.52999999999997</v>
      </c>
      <c r="U33" s="203">
        <f t="shared" si="27"/>
        <v>19.57</v>
      </c>
      <c r="V33" s="203">
        <f t="shared" si="28"/>
        <v>58.71</v>
      </c>
      <c r="W33" s="202">
        <f t="shared" si="0"/>
        <v>1956.87</v>
      </c>
      <c r="X33" s="203">
        <f t="shared" si="1"/>
        <v>3051.19</v>
      </c>
      <c r="Y33" s="203">
        <f t="shared" si="2"/>
        <v>89.57</v>
      </c>
      <c r="Z33" s="203">
        <f t="shared" si="11"/>
        <v>5.97</v>
      </c>
      <c r="AA33" s="203">
        <f t="shared" si="12"/>
        <v>11.94</v>
      </c>
      <c r="AB33" s="203">
        <f t="shared" si="13"/>
        <v>17.91</v>
      </c>
      <c r="AC33" s="203">
        <f t="shared" si="14"/>
        <v>59.71</v>
      </c>
      <c r="AD33" s="203">
        <f t="shared" si="15"/>
        <v>17.91</v>
      </c>
      <c r="AE33" s="203">
        <f t="shared" si="16"/>
        <v>5.97</v>
      </c>
      <c r="AF33" s="203">
        <f t="shared" si="29"/>
        <v>293.52999999999997</v>
      </c>
      <c r="AG33" s="203">
        <f t="shared" si="30"/>
        <v>19.57</v>
      </c>
      <c r="AH33" s="203">
        <f t="shared" si="31"/>
        <v>58.71</v>
      </c>
      <c r="AI33" s="203">
        <f t="shared" si="32"/>
        <v>195.69</v>
      </c>
      <c r="AJ33" s="203">
        <f t="shared" si="33"/>
        <v>19.57</v>
      </c>
      <c r="AK33" s="202"/>
      <c r="AL33" s="202"/>
      <c r="AM33" s="202"/>
      <c r="AN33" s="202"/>
      <c r="AO33" s="202"/>
      <c r="AP33" s="202">
        <v>19.45</v>
      </c>
      <c r="AQ33" s="202">
        <v>14.85</v>
      </c>
      <c r="AR33" s="202"/>
      <c r="AS33" s="202"/>
      <c r="AT33" s="202"/>
      <c r="AU33" s="202">
        <v>7.1</v>
      </c>
      <c r="AV33" s="202"/>
      <c r="AW33" s="202"/>
      <c r="AX33" s="202"/>
      <c r="AY33" s="202"/>
      <c r="AZ33" s="202"/>
      <c r="BA33" s="202"/>
      <c r="BB33" s="202"/>
      <c r="BC33" s="202"/>
      <c r="BD33" s="203">
        <f t="shared" si="22"/>
        <v>837.45</v>
      </c>
      <c r="BE33" s="203">
        <f t="shared" si="23"/>
        <v>2213.7399999999998</v>
      </c>
      <c r="BF33" s="202" t="s">
        <v>261</v>
      </c>
      <c r="BG33" s="202" t="s">
        <v>324</v>
      </c>
      <c r="BH33" s="202"/>
      <c r="BI33" s="204" t="s">
        <v>395</v>
      </c>
      <c r="BJ33" s="202" t="s">
        <v>422</v>
      </c>
    </row>
    <row r="34" spans="1:62" s="192" customFormat="1" ht="25.15" customHeight="1">
      <c r="A34" s="202">
        <v>297.2</v>
      </c>
      <c r="B34" s="203">
        <f t="shared" si="3"/>
        <v>44.58</v>
      </c>
      <c r="C34" s="203">
        <f t="shared" si="4"/>
        <v>2.97</v>
      </c>
      <c r="D34" s="203">
        <f t="shared" si="5"/>
        <v>5.94</v>
      </c>
      <c r="E34" s="203">
        <f t="shared" si="6"/>
        <v>8.92</v>
      </c>
      <c r="F34" s="202">
        <v>1127.04</v>
      </c>
      <c r="G34" s="202">
        <v>5.09</v>
      </c>
      <c r="H34" s="202">
        <f t="shared" si="7"/>
        <v>245.3</v>
      </c>
      <c r="I34" s="202">
        <v>163.44999999999999</v>
      </c>
      <c r="J34" s="202">
        <v>62.05</v>
      </c>
      <c r="K34" s="202">
        <v>15</v>
      </c>
      <c r="L34" s="202"/>
      <c r="M34" s="202"/>
      <c r="N34" s="202"/>
      <c r="O34" s="202"/>
      <c r="P34" s="202">
        <v>4.8</v>
      </c>
      <c r="Q34" s="202"/>
      <c r="R34" s="202"/>
      <c r="S34" s="202"/>
      <c r="T34" s="203">
        <f t="shared" si="26"/>
        <v>162.03</v>
      </c>
      <c r="U34" s="203">
        <f t="shared" si="27"/>
        <v>10.8</v>
      </c>
      <c r="V34" s="203">
        <f t="shared" si="28"/>
        <v>32.409999999999997</v>
      </c>
      <c r="W34" s="202">
        <f t="shared" si="0"/>
        <v>1080.23</v>
      </c>
      <c r="X34" s="203">
        <f t="shared" si="1"/>
        <v>1645.08</v>
      </c>
      <c r="Y34" s="203">
        <f t="shared" si="2"/>
        <v>44.58</v>
      </c>
      <c r="Z34" s="203">
        <f t="shared" si="11"/>
        <v>2.97</v>
      </c>
      <c r="AA34" s="203">
        <f t="shared" si="12"/>
        <v>5.94</v>
      </c>
      <c r="AB34" s="203">
        <f t="shared" si="13"/>
        <v>8.92</v>
      </c>
      <c r="AC34" s="203">
        <f t="shared" si="14"/>
        <v>29.72</v>
      </c>
      <c r="AD34" s="203">
        <f t="shared" si="15"/>
        <v>8.92</v>
      </c>
      <c r="AE34" s="203">
        <f t="shared" si="16"/>
        <v>2.97</v>
      </c>
      <c r="AF34" s="203">
        <f t="shared" si="29"/>
        <v>162.03</v>
      </c>
      <c r="AG34" s="203">
        <f t="shared" si="30"/>
        <v>10.8</v>
      </c>
      <c r="AH34" s="203">
        <f t="shared" si="31"/>
        <v>32.409999999999997</v>
      </c>
      <c r="AI34" s="203">
        <f t="shared" si="32"/>
        <v>108.02</v>
      </c>
      <c r="AJ34" s="203">
        <f t="shared" si="33"/>
        <v>10.8</v>
      </c>
      <c r="AK34" s="202"/>
      <c r="AL34" s="202"/>
      <c r="AM34" s="202"/>
      <c r="AN34" s="202"/>
      <c r="AO34" s="202"/>
      <c r="AP34" s="202"/>
      <c r="AQ34" s="202">
        <v>8.15</v>
      </c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3">
        <f t="shared" si="22"/>
        <v>436.23</v>
      </c>
      <c r="BE34" s="203">
        <f t="shared" si="23"/>
        <v>1208.8499999999999</v>
      </c>
      <c r="BF34" s="202" t="s">
        <v>263</v>
      </c>
      <c r="BG34" s="202" t="s">
        <v>324</v>
      </c>
      <c r="BH34" s="202"/>
      <c r="BI34" s="204" t="s">
        <v>397</v>
      </c>
      <c r="BJ34" s="202" t="s">
        <v>422</v>
      </c>
    </row>
    <row r="35" spans="1:62" s="192" customFormat="1" ht="25.15" customHeight="1">
      <c r="A35" s="202">
        <v>818.39</v>
      </c>
      <c r="B35" s="203">
        <f t="shared" si="3"/>
        <v>122.76</v>
      </c>
      <c r="C35" s="203">
        <f t="shared" si="4"/>
        <v>8.18</v>
      </c>
      <c r="D35" s="203">
        <f t="shared" si="5"/>
        <v>16.37</v>
      </c>
      <c r="E35" s="203">
        <f t="shared" si="6"/>
        <v>24.55</v>
      </c>
      <c r="F35" s="202">
        <v>2478.67</v>
      </c>
      <c r="G35" s="202">
        <v>93.48</v>
      </c>
      <c r="H35" s="202">
        <f t="shared" si="7"/>
        <v>646.95000000000005</v>
      </c>
      <c r="I35" s="202">
        <v>375.17</v>
      </c>
      <c r="J35" s="202">
        <v>256.77999999999997</v>
      </c>
      <c r="K35" s="202">
        <v>15</v>
      </c>
      <c r="L35" s="202"/>
      <c r="M35" s="202"/>
      <c r="N35" s="202"/>
      <c r="O35" s="202"/>
      <c r="P35" s="202"/>
      <c r="Q35" s="202"/>
      <c r="R35" s="202"/>
      <c r="S35" s="202"/>
      <c r="T35" s="203">
        <f>IF(W35&gt;2800,2800*15%,W35*15%)</f>
        <v>360.11</v>
      </c>
      <c r="U35" s="203">
        <f>IF(W35&gt;2800,2800*1%,W35*1%)</f>
        <v>24.01</v>
      </c>
      <c r="V35" s="203">
        <f>IF(W35&gt;2800,2800*3%,W35*3%)</f>
        <v>72.02</v>
      </c>
      <c r="W35" s="202">
        <f t="shared" si="0"/>
        <v>2400.71</v>
      </c>
      <c r="X35" s="203">
        <f t="shared" si="1"/>
        <v>3847.1</v>
      </c>
      <c r="Y35" s="203">
        <f t="shared" si="2"/>
        <v>122.76</v>
      </c>
      <c r="Z35" s="203">
        <f t="shared" si="11"/>
        <v>8.18</v>
      </c>
      <c r="AA35" s="203">
        <f t="shared" si="12"/>
        <v>16.37</v>
      </c>
      <c r="AB35" s="203">
        <f t="shared" si="13"/>
        <v>24.55</v>
      </c>
      <c r="AC35" s="203">
        <f t="shared" si="14"/>
        <v>81.84</v>
      </c>
      <c r="AD35" s="203">
        <f t="shared" si="15"/>
        <v>24.55</v>
      </c>
      <c r="AE35" s="203">
        <f t="shared" si="16"/>
        <v>8.18</v>
      </c>
      <c r="AF35" s="203">
        <f>IF(W35&gt;2800,2800*15%,W35*15%)</f>
        <v>360.11</v>
      </c>
      <c r="AG35" s="203">
        <f>IF(W35&gt;2800,2800*1%,W35*1%)</f>
        <v>24.01</v>
      </c>
      <c r="AH35" s="203">
        <f>IF(W35&gt;2800,2800*3%,W35*3%)</f>
        <v>72.02</v>
      </c>
      <c r="AI35" s="203">
        <f>IF(W35&gt;2800,2800*10%,W35*10%)</f>
        <v>240.07</v>
      </c>
      <c r="AJ35" s="203">
        <f>IF(W35&gt;2800,2800*1%,W35*1%)</f>
        <v>24.01</v>
      </c>
      <c r="AK35" s="202"/>
      <c r="AL35" s="202"/>
      <c r="AM35" s="202">
        <v>5.48</v>
      </c>
      <c r="AN35" s="202"/>
      <c r="AO35" s="202"/>
      <c r="AP35" s="202">
        <v>18.52</v>
      </c>
      <c r="AQ35" s="202">
        <v>17.850000000000001</v>
      </c>
      <c r="AR35" s="202"/>
      <c r="AS35" s="202"/>
      <c r="AT35" s="202"/>
      <c r="AU35" s="202"/>
      <c r="AV35" s="202"/>
      <c r="AW35" s="202">
        <v>37.909999999999997</v>
      </c>
      <c r="AX35" s="202"/>
      <c r="AY35" s="202"/>
      <c r="AZ35" s="202"/>
      <c r="BA35" s="202"/>
      <c r="BB35" s="202"/>
      <c r="BC35" s="202"/>
      <c r="BD35" s="203">
        <f t="shared" si="22"/>
        <v>1086.4100000000001</v>
      </c>
      <c r="BE35" s="203">
        <f t="shared" si="23"/>
        <v>2760.69</v>
      </c>
      <c r="BF35" s="202" t="s">
        <v>244</v>
      </c>
      <c r="BG35" s="202" t="s">
        <v>325</v>
      </c>
      <c r="BH35" s="202"/>
      <c r="BI35" s="202"/>
      <c r="BJ35" s="202" t="s">
        <v>423</v>
      </c>
    </row>
    <row r="36" spans="1:62" s="192" customFormat="1" ht="25.15" customHeight="1">
      <c r="A36" s="202">
        <v>428.79</v>
      </c>
      <c r="B36" s="203">
        <f t="shared" si="3"/>
        <v>64.319999999999993</v>
      </c>
      <c r="C36" s="203">
        <f t="shared" si="4"/>
        <v>4.29</v>
      </c>
      <c r="D36" s="203">
        <f t="shared" si="5"/>
        <v>8.58</v>
      </c>
      <c r="E36" s="203">
        <f t="shared" si="6"/>
        <v>12.86</v>
      </c>
      <c r="F36" s="202">
        <v>1493.94</v>
      </c>
      <c r="G36" s="202">
        <v>47.05</v>
      </c>
      <c r="H36" s="202">
        <f t="shared" si="7"/>
        <v>346.11</v>
      </c>
      <c r="I36" s="202">
        <v>211.47</v>
      </c>
      <c r="J36" s="202">
        <v>119.64</v>
      </c>
      <c r="K36" s="202">
        <v>15</v>
      </c>
      <c r="L36" s="202"/>
      <c r="M36" s="202"/>
      <c r="N36" s="202"/>
      <c r="O36" s="202"/>
      <c r="P36" s="202"/>
      <c r="Q36" s="202"/>
      <c r="R36" s="202"/>
      <c r="S36" s="202"/>
      <c r="T36" s="203">
        <f t="shared" ref="T36:T52" si="34">IF(W36&gt;2800,2800*15%,W36*15%)</f>
        <v>218.75</v>
      </c>
      <c r="U36" s="203">
        <f t="shared" ref="U36:U52" si="35">IF(W36&gt;2800,2800*1%,W36*1%)</f>
        <v>14.58</v>
      </c>
      <c r="V36" s="203">
        <f t="shared" ref="V36:V52" si="36">IF(W36&gt;2800,2800*3%,W36*3%)</f>
        <v>43.75</v>
      </c>
      <c r="W36" s="202">
        <f t="shared" si="0"/>
        <v>1458.31</v>
      </c>
      <c r="X36" s="203">
        <f t="shared" si="1"/>
        <v>2254.23</v>
      </c>
      <c r="Y36" s="203">
        <f t="shared" si="2"/>
        <v>64.319999999999993</v>
      </c>
      <c r="Z36" s="203">
        <f t="shared" si="11"/>
        <v>4.29</v>
      </c>
      <c r="AA36" s="203">
        <f t="shared" si="12"/>
        <v>8.58</v>
      </c>
      <c r="AB36" s="203">
        <f t="shared" si="13"/>
        <v>12.86</v>
      </c>
      <c r="AC36" s="203">
        <f t="shared" si="14"/>
        <v>42.88</v>
      </c>
      <c r="AD36" s="203">
        <f t="shared" si="15"/>
        <v>12.86</v>
      </c>
      <c r="AE36" s="203">
        <f t="shared" si="16"/>
        <v>4.29</v>
      </c>
      <c r="AF36" s="203">
        <f t="shared" ref="AF36:AF52" si="37">IF(W36&gt;2800,2800*15%,W36*15%)</f>
        <v>218.75</v>
      </c>
      <c r="AG36" s="203">
        <f t="shared" ref="AG36:AG52" si="38">IF(W36&gt;2800,2800*1%,W36*1%)</f>
        <v>14.58</v>
      </c>
      <c r="AH36" s="203">
        <f t="shared" ref="AH36:AH52" si="39">IF(W36&gt;2800,2800*3%,W36*3%)</f>
        <v>43.75</v>
      </c>
      <c r="AI36" s="203">
        <f t="shared" ref="AI36:AI52" si="40">IF(W36&gt;2800,2800*10%,W36*10%)</f>
        <v>145.83000000000001</v>
      </c>
      <c r="AJ36" s="203">
        <f t="shared" ref="AJ36:AJ52" si="41">IF(W36&gt;2800,2800*1%,W36*1%)</f>
        <v>14.58</v>
      </c>
      <c r="AK36" s="202"/>
      <c r="AL36" s="202"/>
      <c r="AM36" s="202"/>
      <c r="AN36" s="202"/>
      <c r="AO36" s="202"/>
      <c r="AP36" s="202">
        <v>5.62</v>
      </c>
      <c r="AQ36" s="202">
        <v>11</v>
      </c>
      <c r="AR36" s="202"/>
      <c r="AS36" s="202"/>
      <c r="AT36" s="202"/>
      <c r="AU36" s="202"/>
      <c r="AV36" s="202"/>
      <c r="AW36" s="202"/>
      <c r="AX36" s="202"/>
      <c r="AY36" s="202"/>
      <c r="AZ36" s="202"/>
      <c r="BA36" s="202"/>
      <c r="BB36" s="202"/>
      <c r="BC36" s="202"/>
      <c r="BD36" s="203">
        <f t="shared" si="22"/>
        <v>604.19000000000005</v>
      </c>
      <c r="BE36" s="203">
        <f t="shared" si="23"/>
        <v>1650.04</v>
      </c>
      <c r="BF36" s="202" t="s">
        <v>264</v>
      </c>
      <c r="BG36" s="202" t="s">
        <v>326</v>
      </c>
      <c r="BH36" s="202"/>
      <c r="BI36" s="204" t="s">
        <v>398</v>
      </c>
      <c r="BJ36" s="202" t="s">
        <v>423</v>
      </c>
    </row>
    <row r="37" spans="1:62" s="192" customFormat="1" ht="25.15" customHeight="1">
      <c r="A37" s="202">
        <v>384.82</v>
      </c>
      <c r="B37" s="203">
        <f t="shared" si="3"/>
        <v>57.72</v>
      </c>
      <c r="C37" s="203">
        <f t="shared" si="4"/>
        <v>3.85</v>
      </c>
      <c r="D37" s="203">
        <f t="shared" si="5"/>
        <v>7.7</v>
      </c>
      <c r="E37" s="203">
        <f t="shared" si="6"/>
        <v>11.54</v>
      </c>
      <c r="F37" s="202">
        <v>1448.7</v>
      </c>
      <c r="G37" s="202">
        <v>37.950000000000003</v>
      </c>
      <c r="H37" s="202">
        <f t="shared" si="7"/>
        <v>307.14</v>
      </c>
      <c r="I37" s="202">
        <v>195.92</v>
      </c>
      <c r="J37" s="202">
        <v>101.22</v>
      </c>
      <c r="K37" s="202">
        <v>10</v>
      </c>
      <c r="L37" s="202"/>
      <c r="M37" s="202"/>
      <c r="N37" s="202"/>
      <c r="O37" s="202"/>
      <c r="P37" s="202"/>
      <c r="Q37" s="202"/>
      <c r="R37" s="202"/>
      <c r="S37" s="202"/>
      <c r="T37" s="203">
        <f t="shared" si="34"/>
        <v>211.35</v>
      </c>
      <c r="U37" s="203">
        <f t="shared" si="35"/>
        <v>14.09</v>
      </c>
      <c r="V37" s="203">
        <f t="shared" si="36"/>
        <v>42.27</v>
      </c>
      <c r="W37" s="202">
        <f t="shared" si="0"/>
        <v>1408.97</v>
      </c>
      <c r="X37" s="203">
        <f t="shared" si="1"/>
        <v>2142.31</v>
      </c>
      <c r="Y37" s="203">
        <f t="shared" si="2"/>
        <v>57.72</v>
      </c>
      <c r="Z37" s="203">
        <f t="shared" si="11"/>
        <v>3.85</v>
      </c>
      <c r="AA37" s="203">
        <f t="shared" si="12"/>
        <v>7.7</v>
      </c>
      <c r="AB37" s="203">
        <f t="shared" si="13"/>
        <v>11.54</v>
      </c>
      <c r="AC37" s="203">
        <f t="shared" si="14"/>
        <v>38.479999999999997</v>
      </c>
      <c r="AD37" s="203">
        <f t="shared" si="15"/>
        <v>11.54</v>
      </c>
      <c r="AE37" s="203">
        <f t="shared" si="16"/>
        <v>3.85</v>
      </c>
      <c r="AF37" s="203">
        <f t="shared" si="37"/>
        <v>211.35</v>
      </c>
      <c r="AG37" s="203">
        <f t="shared" si="38"/>
        <v>14.09</v>
      </c>
      <c r="AH37" s="203">
        <f t="shared" si="39"/>
        <v>42.27</v>
      </c>
      <c r="AI37" s="203">
        <f t="shared" si="40"/>
        <v>140.9</v>
      </c>
      <c r="AJ37" s="203">
        <f t="shared" si="41"/>
        <v>14.09</v>
      </c>
      <c r="AK37" s="202">
        <v>14.75</v>
      </c>
      <c r="AL37" s="202"/>
      <c r="AM37" s="202"/>
      <c r="AN37" s="202"/>
      <c r="AO37" s="202"/>
      <c r="AP37" s="202">
        <v>4.79</v>
      </c>
      <c r="AQ37" s="202">
        <v>10.45</v>
      </c>
      <c r="AR37" s="202"/>
      <c r="AS37" s="202"/>
      <c r="AT37" s="202"/>
      <c r="AU37" s="202"/>
      <c r="AV37" s="202"/>
      <c r="AW37" s="202"/>
      <c r="AX37" s="202">
        <v>18</v>
      </c>
      <c r="AY37" s="202"/>
      <c r="AZ37" s="202"/>
      <c r="BA37" s="202"/>
      <c r="BB37" s="202">
        <v>1</v>
      </c>
      <c r="BC37" s="202"/>
      <c r="BD37" s="203">
        <f t="shared" si="22"/>
        <v>606.37</v>
      </c>
      <c r="BE37" s="203">
        <f t="shared" si="23"/>
        <v>1535.94</v>
      </c>
      <c r="BF37" s="202" t="s">
        <v>265</v>
      </c>
      <c r="BG37" s="202" t="s">
        <v>327</v>
      </c>
      <c r="BH37" s="202"/>
      <c r="BI37" s="204" t="s">
        <v>399</v>
      </c>
      <c r="BJ37" s="202" t="s">
        <v>423</v>
      </c>
    </row>
    <row r="38" spans="1:62" s="192" customFormat="1" ht="25.15" customHeight="1">
      <c r="A38" s="211">
        <f>SUM(A21:A37)</f>
        <v>8442.77</v>
      </c>
      <c r="B38" s="211">
        <f t="shared" ref="B38:BE38" si="42">SUM(B21:B37)</f>
        <v>1266.4100000000001</v>
      </c>
      <c r="C38" s="211">
        <f t="shared" si="42"/>
        <v>84.42</v>
      </c>
      <c r="D38" s="211">
        <f t="shared" si="42"/>
        <v>168.87</v>
      </c>
      <c r="E38" s="211">
        <f t="shared" si="42"/>
        <v>253.29</v>
      </c>
      <c r="F38" s="211">
        <f t="shared" si="42"/>
        <v>28284.46</v>
      </c>
      <c r="G38" s="211">
        <f t="shared" si="42"/>
        <v>940.35</v>
      </c>
      <c r="H38" s="211">
        <f t="shared" si="42"/>
        <v>6975.05</v>
      </c>
      <c r="I38" s="211">
        <f t="shared" si="42"/>
        <v>4072.17</v>
      </c>
      <c r="J38" s="211">
        <f t="shared" si="42"/>
        <v>2505.6799999999998</v>
      </c>
      <c r="K38" s="211">
        <f t="shared" si="42"/>
        <v>253</v>
      </c>
      <c r="L38" s="211">
        <f t="shared" si="42"/>
        <v>0</v>
      </c>
      <c r="M38" s="211">
        <f t="shared" si="42"/>
        <v>126.3</v>
      </c>
      <c r="N38" s="211">
        <f t="shared" si="42"/>
        <v>0</v>
      </c>
      <c r="O38" s="211">
        <f t="shared" si="42"/>
        <v>0</v>
      </c>
      <c r="P38" s="211">
        <f t="shared" si="42"/>
        <v>17.899999999999999</v>
      </c>
      <c r="Q38" s="211">
        <f t="shared" si="42"/>
        <v>0</v>
      </c>
      <c r="R38" s="211">
        <f t="shared" si="42"/>
        <v>0</v>
      </c>
      <c r="S38" s="211">
        <f t="shared" si="42"/>
        <v>0</v>
      </c>
      <c r="T38" s="211">
        <f t="shared" si="42"/>
        <v>4163.5600000000004</v>
      </c>
      <c r="U38" s="211">
        <f t="shared" si="42"/>
        <v>277.58</v>
      </c>
      <c r="V38" s="211">
        <f t="shared" si="42"/>
        <v>832.73</v>
      </c>
      <c r="W38" s="211">
        <f t="shared" si="42"/>
        <v>27757.09</v>
      </c>
      <c r="X38" s="211">
        <f t="shared" si="42"/>
        <v>43246.720000000001</v>
      </c>
      <c r="Y38" s="211">
        <f t="shared" si="42"/>
        <v>1266.4100000000001</v>
      </c>
      <c r="Z38" s="211">
        <f t="shared" si="42"/>
        <v>84.42</v>
      </c>
      <c r="AA38" s="211">
        <f t="shared" si="42"/>
        <v>168.87</v>
      </c>
      <c r="AB38" s="211">
        <f t="shared" si="42"/>
        <v>253.29</v>
      </c>
      <c r="AC38" s="211">
        <f t="shared" si="42"/>
        <v>844.27</v>
      </c>
      <c r="AD38" s="211">
        <f t="shared" si="42"/>
        <v>253.29</v>
      </c>
      <c r="AE38" s="211">
        <f t="shared" si="42"/>
        <v>84.42</v>
      </c>
      <c r="AF38" s="211">
        <f t="shared" si="42"/>
        <v>4163.5600000000004</v>
      </c>
      <c r="AG38" s="211">
        <f t="shared" si="42"/>
        <v>277.58</v>
      </c>
      <c r="AH38" s="211">
        <f t="shared" si="42"/>
        <v>832.73</v>
      </c>
      <c r="AI38" s="211">
        <f t="shared" si="42"/>
        <v>2775.71</v>
      </c>
      <c r="AJ38" s="211">
        <f t="shared" si="42"/>
        <v>277.58</v>
      </c>
      <c r="AK38" s="211">
        <f t="shared" si="42"/>
        <v>315.60000000000002</v>
      </c>
      <c r="AL38" s="211">
        <f t="shared" si="42"/>
        <v>0</v>
      </c>
      <c r="AM38" s="211">
        <f t="shared" si="42"/>
        <v>5.48</v>
      </c>
      <c r="AN38" s="211">
        <f t="shared" si="42"/>
        <v>0</v>
      </c>
      <c r="AO38" s="211">
        <f t="shared" si="42"/>
        <v>0</v>
      </c>
      <c r="AP38" s="211">
        <f t="shared" si="42"/>
        <v>141.49</v>
      </c>
      <c r="AQ38" s="211">
        <f t="shared" si="42"/>
        <v>207.55</v>
      </c>
      <c r="AR38" s="211">
        <f t="shared" si="42"/>
        <v>380</v>
      </c>
      <c r="AS38" s="211">
        <f t="shared" si="42"/>
        <v>9.14</v>
      </c>
      <c r="AT38" s="211">
        <f t="shared" si="42"/>
        <v>45.67</v>
      </c>
      <c r="AU38" s="211">
        <f t="shared" si="42"/>
        <v>7.1</v>
      </c>
      <c r="AV38" s="211">
        <f t="shared" si="42"/>
        <v>0</v>
      </c>
      <c r="AW38" s="211">
        <f t="shared" si="42"/>
        <v>125.28</v>
      </c>
      <c r="AX38" s="211">
        <f t="shared" si="42"/>
        <v>18</v>
      </c>
      <c r="AY38" s="211">
        <f t="shared" si="42"/>
        <v>0</v>
      </c>
      <c r="AZ38" s="211">
        <f t="shared" si="42"/>
        <v>0</v>
      </c>
      <c r="BA38" s="211">
        <f t="shared" si="42"/>
        <v>0</v>
      </c>
      <c r="BB38" s="211">
        <f t="shared" si="42"/>
        <v>3</v>
      </c>
      <c r="BC38" s="211">
        <f t="shared" si="42"/>
        <v>2</v>
      </c>
      <c r="BD38" s="211">
        <f t="shared" si="42"/>
        <v>12542.44</v>
      </c>
      <c r="BE38" s="211">
        <f t="shared" si="42"/>
        <v>30704.28</v>
      </c>
      <c r="BF38" s="202"/>
      <c r="BG38" s="202"/>
      <c r="BH38" s="202"/>
      <c r="BI38" s="204"/>
      <c r="BJ38" s="202"/>
    </row>
    <row r="39" spans="1:62" s="192" customFormat="1" ht="25.15" customHeight="1">
      <c r="A39" s="202">
        <v>771.25</v>
      </c>
      <c r="B39" s="203">
        <f t="shared" si="3"/>
        <v>115.69</v>
      </c>
      <c r="C39" s="203">
        <f t="shared" si="4"/>
        <v>7.71</v>
      </c>
      <c r="D39" s="203">
        <f t="shared" si="5"/>
        <v>15.43</v>
      </c>
      <c r="E39" s="203">
        <f t="shared" si="6"/>
        <v>23.14</v>
      </c>
      <c r="F39" s="202">
        <v>2264.7600000000002</v>
      </c>
      <c r="G39" s="202">
        <v>92.81</v>
      </c>
      <c r="H39" s="202">
        <f t="shared" si="7"/>
        <v>610.54999999999995</v>
      </c>
      <c r="I39" s="202">
        <v>366.53</v>
      </c>
      <c r="J39" s="202">
        <v>229.02</v>
      </c>
      <c r="K39" s="202">
        <v>15</v>
      </c>
      <c r="L39" s="202"/>
      <c r="M39" s="202"/>
      <c r="N39" s="202"/>
      <c r="O39" s="202"/>
      <c r="P39" s="202"/>
      <c r="Q39" s="202"/>
      <c r="R39" s="202"/>
      <c r="S39" s="202"/>
      <c r="T39" s="203">
        <f t="shared" si="34"/>
        <v>329.53</v>
      </c>
      <c r="U39" s="203">
        <f t="shared" si="35"/>
        <v>21.97</v>
      </c>
      <c r="V39" s="203">
        <f t="shared" si="36"/>
        <v>65.91</v>
      </c>
      <c r="W39" s="202">
        <f t="shared" si="0"/>
        <v>2196.87</v>
      </c>
      <c r="X39" s="203">
        <f t="shared" si="1"/>
        <v>3547.5</v>
      </c>
      <c r="Y39" s="203">
        <f t="shared" si="2"/>
        <v>115.69</v>
      </c>
      <c r="Z39" s="203">
        <f t="shared" si="11"/>
        <v>7.71</v>
      </c>
      <c r="AA39" s="203">
        <f t="shared" si="12"/>
        <v>15.43</v>
      </c>
      <c r="AB39" s="203">
        <f t="shared" si="13"/>
        <v>23.14</v>
      </c>
      <c r="AC39" s="203">
        <f t="shared" si="14"/>
        <v>77.13</v>
      </c>
      <c r="AD39" s="203">
        <f t="shared" si="15"/>
        <v>23.14</v>
      </c>
      <c r="AE39" s="203">
        <f t="shared" si="16"/>
        <v>7.71</v>
      </c>
      <c r="AF39" s="203">
        <f t="shared" si="37"/>
        <v>329.53</v>
      </c>
      <c r="AG39" s="203">
        <f t="shared" si="38"/>
        <v>21.97</v>
      </c>
      <c r="AH39" s="203">
        <f t="shared" si="39"/>
        <v>65.91</v>
      </c>
      <c r="AI39" s="203">
        <f t="shared" si="40"/>
        <v>219.69</v>
      </c>
      <c r="AJ39" s="203">
        <f t="shared" si="41"/>
        <v>21.97</v>
      </c>
      <c r="AK39" s="202"/>
      <c r="AL39" s="202"/>
      <c r="AM39" s="202"/>
      <c r="AN39" s="202"/>
      <c r="AO39" s="202"/>
      <c r="AP39" s="202">
        <v>17.38</v>
      </c>
      <c r="AQ39" s="202">
        <v>17.3</v>
      </c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2"/>
      <c r="BD39" s="203">
        <f t="shared" si="22"/>
        <v>963.7</v>
      </c>
      <c r="BE39" s="203">
        <f t="shared" si="23"/>
        <v>2583.8000000000002</v>
      </c>
      <c r="BF39" s="202" t="s">
        <v>245</v>
      </c>
      <c r="BG39" s="202" t="s">
        <v>328</v>
      </c>
      <c r="BH39" s="202"/>
      <c r="BI39" s="204" t="s">
        <v>400</v>
      </c>
      <c r="BJ39" s="202" t="s">
        <v>423</v>
      </c>
    </row>
    <row r="40" spans="1:62" s="192" customFormat="1" ht="25.15" customHeight="1">
      <c r="A40" s="202">
        <v>270.98</v>
      </c>
      <c r="B40" s="203">
        <f t="shared" si="3"/>
        <v>40.65</v>
      </c>
      <c r="C40" s="203">
        <f t="shared" si="4"/>
        <v>2.71</v>
      </c>
      <c r="D40" s="203">
        <f t="shared" si="5"/>
        <v>5.42</v>
      </c>
      <c r="E40" s="203">
        <f t="shared" si="6"/>
        <v>8.1300000000000008</v>
      </c>
      <c r="F40" s="202">
        <v>1165.4000000000001</v>
      </c>
      <c r="G40" s="202">
        <v>4.28</v>
      </c>
      <c r="H40" s="202">
        <f t="shared" si="7"/>
        <v>213.25</v>
      </c>
      <c r="I40" s="202">
        <v>131.43</v>
      </c>
      <c r="J40" s="202">
        <v>73.819999999999993</v>
      </c>
      <c r="K40" s="202">
        <v>8</v>
      </c>
      <c r="L40" s="202"/>
      <c r="M40" s="202"/>
      <c r="N40" s="202"/>
      <c r="O40" s="202"/>
      <c r="P40" s="202"/>
      <c r="Q40" s="202"/>
      <c r="R40" s="202"/>
      <c r="S40" s="202"/>
      <c r="T40" s="203">
        <f t="shared" si="34"/>
        <v>166.79</v>
      </c>
      <c r="U40" s="203">
        <f t="shared" si="35"/>
        <v>11.12</v>
      </c>
      <c r="V40" s="203">
        <f t="shared" si="36"/>
        <v>33.36</v>
      </c>
      <c r="W40" s="202">
        <f t="shared" si="0"/>
        <v>1111.95</v>
      </c>
      <c r="X40" s="203">
        <f t="shared" si="1"/>
        <v>1651.11</v>
      </c>
      <c r="Y40" s="203">
        <f t="shared" si="2"/>
        <v>40.65</v>
      </c>
      <c r="Z40" s="203">
        <f t="shared" si="11"/>
        <v>2.71</v>
      </c>
      <c r="AA40" s="203">
        <f t="shared" si="12"/>
        <v>5.42</v>
      </c>
      <c r="AB40" s="203">
        <f t="shared" si="13"/>
        <v>8.1300000000000008</v>
      </c>
      <c r="AC40" s="203">
        <f t="shared" si="14"/>
        <v>27.1</v>
      </c>
      <c r="AD40" s="203">
        <f t="shared" si="15"/>
        <v>8.1300000000000008</v>
      </c>
      <c r="AE40" s="203">
        <f t="shared" si="16"/>
        <v>2.71</v>
      </c>
      <c r="AF40" s="203">
        <f t="shared" si="37"/>
        <v>166.79</v>
      </c>
      <c r="AG40" s="203">
        <f t="shared" si="38"/>
        <v>11.12</v>
      </c>
      <c r="AH40" s="203">
        <f t="shared" si="39"/>
        <v>33.36</v>
      </c>
      <c r="AI40" s="203">
        <f t="shared" si="40"/>
        <v>111.2</v>
      </c>
      <c r="AJ40" s="203">
        <f t="shared" si="41"/>
        <v>11.12</v>
      </c>
      <c r="AK40" s="202"/>
      <c r="AL40" s="202"/>
      <c r="AM40" s="202"/>
      <c r="AN40" s="202"/>
      <c r="AO40" s="202"/>
      <c r="AP40" s="202"/>
      <c r="AQ40" s="202">
        <v>8.15</v>
      </c>
      <c r="AR40" s="202"/>
      <c r="AS40" s="202"/>
      <c r="AT40" s="202"/>
      <c r="AU40" s="202"/>
      <c r="AV40" s="202"/>
      <c r="AW40" s="202"/>
      <c r="AX40" s="202"/>
      <c r="AY40" s="202"/>
      <c r="AZ40" s="202"/>
      <c r="BA40" s="202"/>
      <c r="BB40" s="202"/>
      <c r="BC40" s="202"/>
      <c r="BD40" s="203">
        <f t="shared" si="22"/>
        <v>436.59</v>
      </c>
      <c r="BE40" s="203">
        <f t="shared" si="23"/>
        <v>1214.52</v>
      </c>
      <c r="BF40" s="202" t="s">
        <v>266</v>
      </c>
      <c r="BG40" s="202" t="s">
        <v>326</v>
      </c>
      <c r="BH40" s="202"/>
      <c r="BI40" s="204" t="s">
        <v>401</v>
      </c>
      <c r="BJ40" s="202" t="s">
        <v>423</v>
      </c>
    </row>
    <row r="41" spans="1:62" s="192" customFormat="1" ht="25.15" customHeight="1">
      <c r="A41" s="202">
        <v>927.77</v>
      </c>
      <c r="B41" s="203">
        <f t="shared" si="3"/>
        <v>139.16999999999999</v>
      </c>
      <c r="C41" s="203">
        <f t="shared" si="4"/>
        <v>9.2799999999999994</v>
      </c>
      <c r="D41" s="203">
        <f t="shared" si="5"/>
        <v>18.559999999999999</v>
      </c>
      <c r="E41" s="203">
        <f t="shared" si="6"/>
        <v>27.83</v>
      </c>
      <c r="F41" s="202">
        <v>2704.7</v>
      </c>
      <c r="G41" s="202">
        <v>107.96</v>
      </c>
      <c r="H41" s="202">
        <f t="shared" si="7"/>
        <v>727.42</v>
      </c>
      <c r="I41" s="202">
        <v>426.59</v>
      </c>
      <c r="J41" s="202">
        <v>285.83</v>
      </c>
      <c r="K41" s="202">
        <v>15</v>
      </c>
      <c r="L41" s="202"/>
      <c r="M41" s="202"/>
      <c r="N41" s="202"/>
      <c r="O41" s="202"/>
      <c r="P41" s="202"/>
      <c r="Q41" s="202"/>
      <c r="R41" s="202"/>
      <c r="S41" s="202"/>
      <c r="T41" s="203">
        <f t="shared" si="34"/>
        <v>391.85</v>
      </c>
      <c r="U41" s="203">
        <f t="shared" si="35"/>
        <v>26.12</v>
      </c>
      <c r="V41" s="203">
        <f t="shared" si="36"/>
        <v>78.37</v>
      </c>
      <c r="W41" s="202">
        <f t="shared" si="0"/>
        <v>2612.31</v>
      </c>
      <c r="X41" s="203">
        <f t="shared" si="1"/>
        <v>4231.26</v>
      </c>
      <c r="Y41" s="203">
        <f t="shared" si="2"/>
        <v>139.16999999999999</v>
      </c>
      <c r="Z41" s="203">
        <f t="shared" si="11"/>
        <v>9.2799999999999994</v>
      </c>
      <c r="AA41" s="203">
        <f t="shared" si="12"/>
        <v>18.559999999999999</v>
      </c>
      <c r="AB41" s="203">
        <f t="shared" si="13"/>
        <v>27.83</v>
      </c>
      <c r="AC41" s="203">
        <f t="shared" si="14"/>
        <v>92.78</v>
      </c>
      <c r="AD41" s="203">
        <f t="shared" si="15"/>
        <v>27.83</v>
      </c>
      <c r="AE41" s="203">
        <f t="shared" si="16"/>
        <v>9.2799999999999994</v>
      </c>
      <c r="AF41" s="203">
        <f t="shared" si="37"/>
        <v>391.85</v>
      </c>
      <c r="AG41" s="203">
        <f t="shared" si="38"/>
        <v>26.12</v>
      </c>
      <c r="AH41" s="203">
        <f t="shared" si="39"/>
        <v>78.37</v>
      </c>
      <c r="AI41" s="203">
        <f t="shared" si="40"/>
        <v>261.23</v>
      </c>
      <c r="AJ41" s="203">
        <f t="shared" si="41"/>
        <v>26.12</v>
      </c>
      <c r="AK41" s="202"/>
      <c r="AL41" s="202"/>
      <c r="AM41" s="202"/>
      <c r="AN41" s="202"/>
      <c r="AO41" s="202"/>
      <c r="AP41" s="202">
        <v>23.27</v>
      </c>
      <c r="AQ41" s="202">
        <v>21.6</v>
      </c>
      <c r="AR41" s="202"/>
      <c r="AS41" s="202"/>
      <c r="AT41" s="202"/>
      <c r="AU41" s="202"/>
      <c r="AV41" s="202"/>
      <c r="AW41" s="202">
        <v>42.81</v>
      </c>
      <c r="AX41" s="202"/>
      <c r="AY41" s="202">
        <v>45.4</v>
      </c>
      <c r="AZ41" s="202"/>
      <c r="BA41" s="202"/>
      <c r="BB41" s="202"/>
      <c r="BC41" s="202"/>
      <c r="BD41" s="203">
        <f t="shared" si="22"/>
        <v>1241.5</v>
      </c>
      <c r="BE41" s="203">
        <f t="shared" si="23"/>
        <v>2989.76</v>
      </c>
      <c r="BF41" s="202" t="s">
        <v>267</v>
      </c>
      <c r="BG41" s="202" t="s">
        <v>326</v>
      </c>
      <c r="BH41" s="202"/>
      <c r="BI41" s="204" t="s">
        <v>402</v>
      </c>
      <c r="BJ41" s="202" t="s">
        <v>169</v>
      </c>
    </row>
    <row r="42" spans="1:62" s="192" customFormat="1" ht="25.15" customHeight="1">
      <c r="A42" s="202">
        <v>528.03</v>
      </c>
      <c r="B42" s="203">
        <f t="shared" si="3"/>
        <v>79.2</v>
      </c>
      <c r="C42" s="203">
        <f t="shared" si="4"/>
        <v>5.28</v>
      </c>
      <c r="D42" s="203">
        <f t="shared" si="5"/>
        <v>10.56</v>
      </c>
      <c r="E42" s="203">
        <f t="shared" si="6"/>
        <v>15.84</v>
      </c>
      <c r="F42" s="202">
        <v>1690.26</v>
      </c>
      <c r="G42" s="202">
        <v>71.55</v>
      </c>
      <c r="H42" s="202">
        <f t="shared" si="7"/>
        <v>422.73</v>
      </c>
      <c r="I42" s="202">
        <v>259.13</v>
      </c>
      <c r="J42" s="202">
        <v>148.6</v>
      </c>
      <c r="K42" s="202">
        <v>15</v>
      </c>
      <c r="L42" s="202"/>
      <c r="M42" s="202"/>
      <c r="N42" s="202"/>
      <c r="O42" s="202"/>
      <c r="P42" s="202"/>
      <c r="Q42" s="202"/>
      <c r="R42" s="202"/>
      <c r="S42" s="202"/>
      <c r="T42" s="203">
        <f t="shared" si="34"/>
        <v>248.48</v>
      </c>
      <c r="U42" s="203">
        <f t="shared" si="35"/>
        <v>16.57</v>
      </c>
      <c r="V42" s="203">
        <f t="shared" si="36"/>
        <v>49.7</v>
      </c>
      <c r="W42" s="202">
        <f t="shared" si="0"/>
        <v>1656.51</v>
      </c>
      <c r="X42" s="203">
        <f t="shared" si="1"/>
        <v>2610.17</v>
      </c>
      <c r="Y42" s="203">
        <f t="shared" si="2"/>
        <v>79.2</v>
      </c>
      <c r="Z42" s="203">
        <f t="shared" si="11"/>
        <v>5.28</v>
      </c>
      <c r="AA42" s="203">
        <f t="shared" si="12"/>
        <v>10.56</v>
      </c>
      <c r="AB42" s="203">
        <f t="shared" si="13"/>
        <v>15.84</v>
      </c>
      <c r="AC42" s="203">
        <f t="shared" si="14"/>
        <v>52.8</v>
      </c>
      <c r="AD42" s="203">
        <f t="shared" si="15"/>
        <v>15.84</v>
      </c>
      <c r="AE42" s="203">
        <f t="shared" si="16"/>
        <v>5.28</v>
      </c>
      <c r="AF42" s="203">
        <f t="shared" si="37"/>
        <v>248.48</v>
      </c>
      <c r="AG42" s="203">
        <f t="shared" si="38"/>
        <v>16.57</v>
      </c>
      <c r="AH42" s="203">
        <f t="shared" si="39"/>
        <v>49.7</v>
      </c>
      <c r="AI42" s="203">
        <f t="shared" si="40"/>
        <v>165.65</v>
      </c>
      <c r="AJ42" s="203">
        <f t="shared" si="41"/>
        <v>16.57</v>
      </c>
      <c r="AK42" s="202">
        <v>12.54</v>
      </c>
      <c r="AL42" s="202"/>
      <c r="AM42" s="202"/>
      <c r="AN42" s="202"/>
      <c r="AO42" s="202"/>
      <c r="AP42" s="202">
        <v>8.6</v>
      </c>
      <c r="AQ42" s="202">
        <v>13.5</v>
      </c>
      <c r="AR42" s="202"/>
      <c r="AS42" s="202"/>
      <c r="AT42" s="202"/>
      <c r="AU42" s="202"/>
      <c r="AV42" s="202"/>
      <c r="AW42" s="202"/>
      <c r="AX42" s="202"/>
      <c r="AY42" s="202"/>
      <c r="AZ42" s="202"/>
      <c r="BA42" s="202"/>
      <c r="BB42" s="202"/>
      <c r="BC42" s="202"/>
      <c r="BD42" s="203">
        <f t="shared" si="22"/>
        <v>716.41</v>
      </c>
      <c r="BE42" s="203">
        <f t="shared" si="23"/>
        <v>1893.76</v>
      </c>
      <c r="BF42" s="202" t="s">
        <v>269</v>
      </c>
      <c r="BG42" s="202" t="s">
        <v>330</v>
      </c>
      <c r="BH42" s="202"/>
      <c r="BI42" s="204" t="s">
        <v>404</v>
      </c>
      <c r="BJ42" s="202" t="s">
        <v>424</v>
      </c>
    </row>
    <row r="43" spans="1:62" s="192" customFormat="1" ht="25.15" customHeight="1">
      <c r="A43" s="202">
        <v>497.13</v>
      </c>
      <c r="B43" s="203">
        <f t="shared" si="3"/>
        <v>74.569999999999993</v>
      </c>
      <c r="C43" s="203">
        <f t="shared" si="4"/>
        <v>4.97</v>
      </c>
      <c r="D43" s="203">
        <f t="shared" si="5"/>
        <v>9.94</v>
      </c>
      <c r="E43" s="203">
        <f t="shared" si="6"/>
        <v>14.91</v>
      </c>
      <c r="F43" s="202">
        <v>1687.64</v>
      </c>
      <c r="G43" s="202">
        <v>67.88</v>
      </c>
      <c r="H43" s="202">
        <f t="shared" si="7"/>
        <v>434.87</v>
      </c>
      <c r="I43" s="202">
        <v>234.41</v>
      </c>
      <c r="J43" s="202">
        <v>185.46</v>
      </c>
      <c r="K43" s="202">
        <v>15</v>
      </c>
      <c r="L43" s="202"/>
      <c r="M43" s="202"/>
      <c r="N43" s="202"/>
      <c r="O43" s="202"/>
      <c r="P43" s="202"/>
      <c r="Q43" s="202"/>
      <c r="R43" s="202"/>
      <c r="S43" s="202"/>
      <c r="T43" s="203">
        <f t="shared" si="34"/>
        <v>253.99</v>
      </c>
      <c r="U43" s="203">
        <f t="shared" si="35"/>
        <v>16.93</v>
      </c>
      <c r="V43" s="203">
        <f t="shared" si="36"/>
        <v>50.8</v>
      </c>
      <c r="W43" s="202">
        <f t="shared" si="0"/>
        <v>1693.26</v>
      </c>
      <c r="X43" s="203">
        <f t="shared" si="1"/>
        <v>2616.5</v>
      </c>
      <c r="Y43" s="203">
        <f t="shared" si="2"/>
        <v>74.569999999999993</v>
      </c>
      <c r="Z43" s="203">
        <f t="shared" si="11"/>
        <v>4.97</v>
      </c>
      <c r="AA43" s="203">
        <f t="shared" si="12"/>
        <v>9.94</v>
      </c>
      <c r="AB43" s="203">
        <f t="shared" si="13"/>
        <v>14.91</v>
      </c>
      <c r="AC43" s="203">
        <f t="shared" si="14"/>
        <v>49.71</v>
      </c>
      <c r="AD43" s="203">
        <f t="shared" si="15"/>
        <v>14.91</v>
      </c>
      <c r="AE43" s="203">
        <f t="shared" si="16"/>
        <v>4.97</v>
      </c>
      <c r="AF43" s="203">
        <f t="shared" si="37"/>
        <v>253.99</v>
      </c>
      <c r="AG43" s="203">
        <f t="shared" si="38"/>
        <v>16.93</v>
      </c>
      <c r="AH43" s="203">
        <f t="shared" si="39"/>
        <v>50.8</v>
      </c>
      <c r="AI43" s="203">
        <f t="shared" si="40"/>
        <v>169.33</v>
      </c>
      <c r="AJ43" s="203">
        <f t="shared" si="41"/>
        <v>16.93</v>
      </c>
      <c r="AK43" s="202"/>
      <c r="AL43" s="202"/>
      <c r="AM43" s="202"/>
      <c r="AN43" s="202"/>
      <c r="AO43" s="202"/>
      <c r="AP43" s="202">
        <v>8.8000000000000007</v>
      </c>
      <c r="AQ43" s="202">
        <v>13.6</v>
      </c>
      <c r="AR43" s="202"/>
      <c r="AS43" s="202"/>
      <c r="AT43" s="202"/>
      <c r="AU43" s="202"/>
      <c r="AV43" s="202"/>
      <c r="AW43" s="202"/>
      <c r="AX43" s="202"/>
      <c r="AY43" s="202"/>
      <c r="AZ43" s="202"/>
      <c r="BA43" s="202"/>
      <c r="BB43" s="202"/>
      <c r="BC43" s="202"/>
      <c r="BD43" s="203">
        <f t="shared" si="22"/>
        <v>704.36</v>
      </c>
      <c r="BE43" s="203">
        <f t="shared" si="23"/>
        <v>1912.14</v>
      </c>
      <c r="BF43" s="202" t="s">
        <v>246</v>
      </c>
      <c r="BG43" s="202" t="s">
        <v>329</v>
      </c>
      <c r="BH43" s="202"/>
      <c r="BI43" s="204" t="s">
        <v>405</v>
      </c>
      <c r="BJ43" s="202" t="s">
        <v>424</v>
      </c>
    </row>
    <row r="44" spans="1:62" s="192" customFormat="1" ht="25.15" customHeight="1">
      <c r="A44" s="202">
        <v>454.88</v>
      </c>
      <c r="B44" s="203">
        <f t="shared" si="3"/>
        <v>68.23</v>
      </c>
      <c r="C44" s="203">
        <f t="shared" si="4"/>
        <v>4.55</v>
      </c>
      <c r="D44" s="203">
        <f t="shared" si="5"/>
        <v>9.1</v>
      </c>
      <c r="E44" s="203">
        <f t="shared" si="6"/>
        <v>13.65</v>
      </c>
      <c r="F44" s="202">
        <v>1557.85</v>
      </c>
      <c r="G44" s="202">
        <v>54.98</v>
      </c>
      <c r="H44" s="202">
        <f t="shared" si="7"/>
        <v>366.25</v>
      </c>
      <c r="I44" s="202">
        <v>225.37</v>
      </c>
      <c r="J44" s="202">
        <v>125.88</v>
      </c>
      <c r="K44" s="202">
        <v>15</v>
      </c>
      <c r="L44" s="202"/>
      <c r="M44" s="202"/>
      <c r="N44" s="202"/>
      <c r="O44" s="202"/>
      <c r="P44" s="202"/>
      <c r="Q44" s="202"/>
      <c r="R44" s="202"/>
      <c r="S44" s="202"/>
      <c r="T44" s="203">
        <f t="shared" si="34"/>
        <v>228.63</v>
      </c>
      <c r="U44" s="203">
        <f t="shared" si="35"/>
        <v>15.24</v>
      </c>
      <c r="V44" s="203">
        <f t="shared" si="36"/>
        <v>45.73</v>
      </c>
      <c r="W44" s="202">
        <f t="shared" si="0"/>
        <v>1524.2</v>
      </c>
      <c r="X44" s="203">
        <f t="shared" si="1"/>
        <v>2364.21</v>
      </c>
      <c r="Y44" s="203">
        <f t="shared" si="2"/>
        <v>68.23</v>
      </c>
      <c r="Z44" s="203">
        <f t="shared" si="11"/>
        <v>4.55</v>
      </c>
      <c r="AA44" s="203">
        <f t="shared" si="12"/>
        <v>9.1</v>
      </c>
      <c r="AB44" s="203">
        <f t="shared" si="13"/>
        <v>13.65</v>
      </c>
      <c r="AC44" s="203">
        <f t="shared" si="14"/>
        <v>45.49</v>
      </c>
      <c r="AD44" s="203">
        <f t="shared" si="15"/>
        <v>13.65</v>
      </c>
      <c r="AE44" s="203">
        <f t="shared" si="16"/>
        <v>4.55</v>
      </c>
      <c r="AF44" s="203">
        <f t="shared" si="37"/>
        <v>228.63</v>
      </c>
      <c r="AG44" s="203">
        <f t="shared" si="38"/>
        <v>15.24</v>
      </c>
      <c r="AH44" s="203">
        <f t="shared" si="39"/>
        <v>45.73</v>
      </c>
      <c r="AI44" s="203">
        <f t="shared" si="40"/>
        <v>152.41999999999999</v>
      </c>
      <c r="AJ44" s="203">
        <f t="shared" si="41"/>
        <v>15.24</v>
      </c>
      <c r="AK44" s="202"/>
      <c r="AL44" s="202"/>
      <c r="AM44" s="202"/>
      <c r="AN44" s="202"/>
      <c r="AO44" s="202"/>
      <c r="AP44" s="202">
        <v>6.3</v>
      </c>
      <c r="AQ44" s="202">
        <v>12.2</v>
      </c>
      <c r="AR44" s="202"/>
      <c r="AS44" s="202"/>
      <c r="AT44" s="202"/>
      <c r="AU44" s="202"/>
      <c r="AV44" s="202"/>
      <c r="AW44" s="202">
        <v>21.08</v>
      </c>
      <c r="AX44" s="202"/>
      <c r="AY44" s="202"/>
      <c r="AZ44" s="202"/>
      <c r="BA44" s="202"/>
      <c r="BB44" s="202"/>
      <c r="BC44" s="202"/>
      <c r="BD44" s="203">
        <f t="shared" si="22"/>
        <v>656.06</v>
      </c>
      <c r="BE44" s="203">
        <f t="shared" si="23"/>
        <v>1708.15</v>
      </c>
      <c r="BF44" s="202" t="s">
        <v>270</v>
      </c>
      <c r="BG44" s="202" t="s">
        <v>329</v>
      </c>
      <c r="BH44" s="202"/>
      <c r="BI44" s="204" t="s">
        <v>406</v>
      </c>
      <c r="BJ44" s="202" t="s">
        <v>424</v>
      </c>
    </row>
    <row r="45" spans="1:62" s="192" customFormat="1" ht="25.15" customHeight="1">
      <c r="A45" s="202">
        <v>586.92999999999995</v>
      </c>
      <c r="B45" s="203">
        <f t="shared" si="3"/>
        <v>88.04</v>
      </c>
      <c r="C45" s="203">
        <f t="shared" si="4"/>
        <v>5.87</v>
      </c>
      <c r="D45" s="203">
        <f t="shared" si="5"/>
        <v>11.74</v>
      </c>
      <c r="E45" s="203">
        <f t="shared" si="6"/>
        <v>17.61</v>
      </c>
      <c r="F45" s="202">
        <v>1834.92</v>
      </c>
      <c r="G45" s="202">
        <v>80.64</v>
      </c>
      <c r="H45" s="202">
        <f t="shared" si="7"/>
        <v>468.22</v>
      </c>
      <c r="I45" s="202">
        <v>357.18</v>
      </c>
      <c r="J45" s="202">
        <v>96.04</v>
      </c>
      <c r="K45" s="202">
        <v>15</v>
      </c>
      <c r="L45" s="202"/>
      <c r="M45" s="202"/>
      <c r="N45" s="202"/>
      <c r="O45" s="202"/>
      <c r="P45" s="202"/>
      <c r="Q45" s="202"/>
      <c r="R45" s="202"/>
      <c r="S45" s="202"/>
      <c r="T45" s="203">
        <f t="shared" si="34"/>
        <v>269.52999999999997</v>
      </c>
      <c r="U45" s="203">
        <f t="shared" si="35"/>
        <v>17.97</v>
      </c>
      <c r="V45" s="203">
        <f t="shared" si="36"/>
        <v>53.91</v>
      </c>
      <c r="W45" s="202">
        <f t="shared" si="0"/>
        <v>1796.85</v>
      </c>
      <c r="X45" s="203">
        <f t="shared" si="1"/>
        <v>2848.45</v>
      </c>
      <c r="Y45" s="203">
        <f t="shared" si="2"/>
        <v>88.04</v>
      </c>
      <c r="Z45" s="203">
        <f t="shared" si="11"/>
        <v>5.87</v>
      </c>
      <c r="AA45" s="203">
        <f t="shared" si="12"/>
        <v>11.74</v>
      </c>
      <c r="AB45" s="203">
        <f t="shared" si="13"/>
        <v>17.61</v>
      </c>
      <c r="AC45" s="203">
        <f t="shared" si="14"/>
        <v>58.69</v>
      </c>
      <c r="AD45" s="203">
        <f t="shared" si="15"/>
        <v>17.61</v>
      </c>
      <c r="AE45" s="203">
        <f t="shared" si="16"/>
        <v>5.87</v>
      </c>
      <c r="AF45" s="203">
        <f t="shared" si="37"/>
        <v>269.52999999999997</v>
      </c>
      <c r="AG45" s="203">
        <f t="shared" si="38"/>
        <v>17.97</v>
      </c>
      <c r="AH45" s="203">
        <f t="shared" si="39"/>
        <v>53.91</v>
      </c>
      <c r="AI45" s="203">
        <f t="shared" si="40"/>
        <v>179.69</v>
      </c>
      <c r="AJ45" s="203">
        <f t="shared" si="41"/>
        <v>17.97</v>
      </c>
      <c r="AK45" s="202"/>
      <c r="AL45" s="202"/>
      <c r="AM45" s="202"/>
      <c r="AN45" s="202"/>
      <c r="AO45" s="202"/>
      <c r="AP45" s="202">
        <v>10.9</v>
      </c>
      <c r="AQ45" s="202">
        <v>14.8</v>
      </c>
      <c r="AR45" s="202"/>
      <c r="AS45" s="202"/>
      <c r="AT45" s="202"/>
      <c r="AU45" s="202"/>
      <c r="AV45" s="202"/>
      <c r="AW45" s="202"/>
      <c r="AX45" s="202"/>
      <c r="AY45" s="202"/>
      <c r="AZ45" s="202"/>
      <c r="BA45" s="202"/>
      <c r="BB45" s="202"/>
      <c r="BC45" s="202"/>
      <c r="BD45" s="203">
        <f t="shared" si="22"/>
        <v>770.2</v>
      </c>
      <c r="BE45" s="203">
        <f t="shared" si="23"/>
        <v>2078.25</v>
      </c>
      <c r="BF45" s="202" t="s">
        <v>271</v>
      </c>
      <c r="BG45" s="202" t="s">
        <v>329</v>
      </c>
      <c r="BH45" s="202"/>
      <c r="BI45" s="204" t="s">
        <v>407</v>
      </c>
      <c r="BJ45" s="202" t="s">
        <v>424</v>
      </c>
    </row>
    <row r="46" spans="1:62" s="192" customFormat="1" ht="25.15" customHeight="1">
      <c r="A46" s="202">
        <v>449.08</v>
      </c>
      <c r="B46" s="203">
        <f t="shared" si="3"/>
        <v>67.36</v>
      </c>
      <c r="C46" s="203">
        <f t="shared" si="4"/>
        <v>4.49</v>
      </c>
      <c r="D46" s="203">
        <f t="shared" si="5"/>
        <v>8.98</v>
      </c>
      <c r="E46" s="203">
        <f t="shared" si="6"/>
        <v>13.47</v>
      </c>
      <c r="F46" s="202">
        <v>1550.91</v>
      </c>
      <c r="G46" s="202">
        <v>55.39</v>
      </c>
      <c r="H46" s="202">
        <f t="shared" si="7"/>
        <v>355.77</v>
      </c>
      <c r="I46" s="202">
        <v>277.33999999999997</v>
      </c>
      <c r="J46" s="202">
        <v>63.43</v>
      </c>
      <c r="K46" s="202">
        <v>15</v>
      </c>
      <c r="L46" s="202"/>
      <c r="M46" s="202"/>
      <c r="N46" s="202"/>
      <c r="O46" s="202"/>
      <c r="P46" s="202"/>
      <c r="Q46" s="202"/>
      <c r="R46" s="202"/>
      <c r="S46" s="202"/>
      <c r="T46" s="203">
        <f t="shared" si="34"/>
        <v>226.95</v>
      </c>
      <c r="U46" s="203">
        <f t="shared" si="35"/>
        <v>15.13</v>
      </c>
      <c r="V46" s="203">
        <f t="shared" si="36"/>
        <v>45.39</v>
      </c>
      <c r="W46" s="202">
        <f t="shared" si="0"/>
        <v>1512.99</v>
      </c>
      <c r="X46" s="203">
        <f t="shared" si="1"/>
        <v>2343.84</v>
      </c>
      <c r="Y46" s="203">
        <f t="shared" si="2"/>
        <v>67.36</v>
      </c>
      <c r="Z46" s="203">
        <f t="shared" si="11"/>
        <v>4.49</v>
      </c>
      <c r="AA46" s="203">
        <f t="shared" si="12"/>
        <v>8.98</v>
      </c>
      <c r="AB46" s="203">
        <f t="shared" si="13"/>
        <v>13.47</v>
      </c>
      <c r="AC46" s="203">
        <f t="shared" si="14"/>
        <v>44.91</v>
      </c>
      <c r="AD46" s="203">
        <f t="shared" si="15"/>
        <v>13.47</v>
      </c>
      <c r="AE46" s="203">
        <f t="shared" si="16"/>
        <v>4.49</v>
      </c>
      <c r="AF46" s="203">
        <f t="shared" si="37"/>
        <v>226.95</v>
      </c>
      <c r="AG46" s="203">
        <f t="shared" si="38"/>
        <v>15.13</v>
      </c>
      <c r="AH46" s="203">
        <f t="shared" si="39"/>
        <v>45.39</v>
      </c>
      <c r="AI46" s="203">
        <f t="shared" si="40"/>
        <v>151.30000000000001</v>
      </c>
      <c r="AJ46" s="203">
        <f t="shared" si="41"/>
        <v>15.13</v>
      </c>
      <c r="AK46" s="202"/>
      <c r="AL46" s="202"/>
      <c r="AM46" s="202"/>
      <c r="AN46" s="202"/>
      <c r="AO46" s="202"/>
      <c r="AP46" s="202">
        <v>6.3</v>
      </c>
      <c r="AQ46" s="202">
        <v>12.2</v>
      </c>
      <c r="AR46" s="202"/>
      <c r="AS46" s="202"/>
      <c r="AT46" s="202"/>
      <c r="AU46" s="202"/>
      <c r="AV46" s="202"/>
      <c r="AW46" s="202"/>
      <c r="AX46" s="202"/>
      <c r="AY46" s="202"/>
      <c r="AZ46" s="202"/>
      <c r="BA46" s="202"/>
      <c r="BB46" s="202"/>
      <c r="BC46" s="202"/>
      <c r="BD46" s="203">
        <f t="shared" si="22"/>
        <v>629.57000000000005</v>
      </c>
      <c r="BE46" s="203">
        <f t="shared" si="23"/>
        <v>1714.27</v>
      </c>
      <c r="BF46" s="202" t="s">
        <v>247</v>
      </c>
      <c r="BG46" s="202" t="s">
        <v>329</v>
      </c>
      <c r="BH46" s="202"/>
      <c r="BI46" s="204" t="s">
        <v>408</v>
      </c>
      <c r="BJ46" s="202" t="s">
        <v>424</v>
      </c>
    </row>
    <row r="47" spans="1:62" s="192" customFormat="1" ht="25.15" customHeight="1">
      <c r="A47" s="202">
        <v>445.01</v>
      </c>
      <c r="B47" s="203">
        <f t="shared" si="3"/>
        <v>66.75</v>
      </c>
      <c r="C47" s="203">
        <f t="shared" si="4"/>
        <v>4.45</v>
      </c>
      <c r="D47" s="203">
        <f t="shared" si="5"/>
        <v>8.9</v>
      </c>
      <c r="E47" s="203">
        <f t="shared" si="6"/>
        <v>13.35</v>
      </c>
      <c r="F47" s="202">
        <v>1579.5</v>
      </c>
      <c r="G47" s="202">
        <v>3.4</v>
      </c>
      <c r="H47" s="202">
        <f t="shared" si="7"/>
        <v>358.63</v>
      </c>
      <c r="I47" s="202">
        <v>270.43</v>
      </c>
      <c r="J47" s="202">
        <v>73.2</v>
      </c>
      <c r="K47" s="202">
        <v>15</v>
      </c>
      <c r="L47" s="202"/>
      <c r="M47" s="202"/>
      <c r="N47" s="202"/>
      <c r="O47" s="202"/>
      <c r="P47" s="202"/>
      <c r="Q47" s="202"/>
      <c r="R47" s="202"/>
      <c r="S47" s="202"/>
      <c r="T47" s="203">
        <f t="shared" si="34"/>
        <v>224.48</v>
      </c>
      <c r="U47" s="203">
        <f t="shared" si="35"/>
        <v>14.97</v>
      </c>
      <c r="V47" s="203">
        <f t="shared" si="36"/>
        <v>44.9</v>
      </c>
      <c r="W47" s="202">
        <f t="shared" si="0"/>
        <v>1496.52</v>
      </c>
      <c r="X47" s="203">
        <f t="shared" si="1"/>
        <v>2319.33</v>
      </c>
      <c r="Y47" s="203">
        <f t="shared" si="2"/>
        <v>66.75</v>
      </c>
      <c r="Z47" s="203">
        <f t="shared" si="11"/>
        <v>4.45</v>
      </c>
      <c r="AA47" s="203">
        <f t="shared" si="12"/>
        <v>8.9</v>
      </c>
      <c r="AB47" s="203">
        <f t="shared" si="13"/>
        <v>13.35</v>
      </c>
      <c r="AC47" s="203">
        <f t="shared" si="14"/>
        <v>44.5</v>
      </c>
      <c r="AD47" s="203">
        <f t="shared" si="15"/>
        <v>13.35</v>
      </c>
      <c r="AE47" s="203">
        <f t="shared" si="16"/>
        <v>4.45</v>
      </c>
      <c r="AF47" s="203">
        <f t="shared" si="37"/>
        <v>224.48</v>
      </c>
      <c r="AG47" s="203">
        <f t="shared" si="38"/>
        <v>14.97</v>
      </c>
      <c r="AH47" s="203">
        <f t="shared" si="39"/>
        <v>44.9</v>
      </c>
      <c r="AI47" s="203">
        <f t="shared" si="40"/>
        <v>149.65</v>
      </c>
      <c r="AJ47" s="203">
        <f t="shared" si="41"/>
        <v>14.97</v>
      </c>
      <c r="AK47" s="202"/>
      <c r="AL47" s="202"/>
      <c r="AM47" s="202"/>
      <c r="AN47" s="202"/>
      <c r="AO47" s="202"/>
      <c r="AP47" s="202">
        <v>5.7</v>
      </c>
      <c r="AQ47" s="202">
        <v>12.5</v>
      </c>
      <c r="AR47" s="202"/>
      <c r="AS47" s="202"/>
      <c r="AT47" s="202"/>
      <c r="AU47" s="202"/>
      <c r="AV47" s="202"/>
      <c r="AW47" s="202"/>
      <c r="AX47" s="202"/>
      <c r="AY47" s="202"/>
      <c r="AZ47" s="202"/>
      <c r="BA47" s="202"/>
      <c r="BB47" s="202"/>
      <c r="BC47" s="202"/>
      <c r="BD47" s="203">
        <f t="shared" si="22"/>
        <v>622.91999999999996</v>
      </c>
      <c r="BE47" s="203">
        <f t="shared" si="23"/>
        <v>1696.41</v>
      </c>
      <c r="BF47" s="202" t="s">
        <v>272</v>
      </c>
      <c r="BG47" s="202" t="s">
        <v>329</v>
      </c>
      <c r="BH47" s="202"/>
      <c r="BI47" s="204" t="s">
        <v>409</v>
      </c>
      <c r="BJ47" s="202" t="s">
        <v>424</v>
      </c>
    </row>
    <row r="48" spans="1:62" s="192" customFormat="1" ht="25.15" customHeight="1">
      <c r="A48" s="202">
        <v>562.73</v>
      </c>
      <c r="B48" s="203">
        <f t="shared" si="3"/>
        <v>84.41</v>
      </c>
      <c r="C48" s="203">
        <f t="shared" si="4"/>
        <v>5.63</v>
      </c>
      <c r="D48" s="203">
        <f t="shared" si="5"/>
        <v>11.25</v>
      </c>
      <c r="E48" s="203">
        <f t="shared" si="6"/>
        <v>16.88</v>
      </c>
      <c r="F48" s="202">
        <v>1765.98</v>
      </c>
      <c r="G48" s="202">
        <v>73.989999999999995</v>
      </c>
      <c r="H48" s="202">
        <f t="shared" si="7"/>
        <v>449.53</v>
      </c>
      <c r="I48" s="202">
        <v>352.1</v>
      </c>
      <c r="J48" s="202">
        <v>82.43</v>
      </c>
      <c r="K48" s="202">
        <v>15</v>
      </c>
      <c r="L48" s="202"/>
      <c r="M48" s="202"/>
      <c r="N48" s="202"/>
      <c r="O48" s="202"/>
      <c r="P48" s="202"/>
      <c r="Q48" s="202"/>
      <c r="R48" s="202"/>
      <c r="S48" s="202"/>
      <c r="T48" s="203">
        <f t="shared" si="34"/>
        <v>259.02</v>
      </c>
      <c r="U48" s="203">
        <f t="shared" si="35"/>
        <v>17.27</v>
      </c>
      <c r="V48" s="203">
        <f t="shared" si="36"/>
        <v>51.8</v>
      </c>
      <c r="W48" s="202">
        <f t="shared" si="0"/>
        <v>1726.77</v>
      </c>
      <c r="X48" s="203">
        <f t="shared" si="1"/>
        <v>2735.76</v>
      </c>
      <c r="Y48" s="203">
        <f t="shared" si="2"/>
        <v>84.41</v>
      </c>
      <c r="Z48" s="203">
        <f t="shared" si="11"/>
        <v>5.63</v>
      </c>
      <c r="AA48" s="203">
        <f t="shared" si="12"/>
        <v>11.25</v>
      </c>
      <c r="AB48" s="203">
        <f t="shared" si="13"/>
        <v>16.88</v>
      </c>
      <c r="AC48" s="203">
        <f t="shared" si="14"/>
        <v>56.27</v>
      </c>
      <c r="AD48" s="203">
        <f t="shared" si="15"/>
        <v>16.88</v>
      </c>
      <c r="AE48" s="203">
        <f t="shared" si="16"/>
        <v>5.63</v>
      </c>
      <c r="AF48" s="203">
        <f t="shared" si="37"/>
        <v>259.02</v>
      </c>
      <c r="AG48" s="203">
        <f t="shared" si="38"/>
        <v>17.27</v>
      </c>
      <c r="AH48" s="203">
        <f t="shared" si="39"/>
        <v>51.8</v>
      </c>
      <c r="AI48" s="203">
        <f t="shared" si="40"/>
        <v>172.68</v>
      </c>
      <c r="AJ48" s="203">
        <f t="shared" si="41"/>
        <v>17.27</v>
      </c>
      <c r="AK48" s="202"/>
      <c r="AL48" s="202"/>
      <c r="AM48" s="202"/>
      <c r="AN48" s="202"/>
      <c r="AO48" s="202"/>
      <c r="AP48" s="202">
        <v>9.9</v>
      </c>
      <c r="AQ48" s="202">
        <v>14.2</v>
      </c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3">
        <f t="shared" si="22"/>
        <v>739.09</v>
      </c>
      <c r="BE48" s="203">
        <f t="shared" si="23"/>
        <v>1996.67</v>
      </c>
      <c r="BF48" s="202" t="s">
        <v>273</v>
      </c>
      <c r="BG48" s="202" t="s">
        <v>331</v>
      </c>
      <c r="BH48" s="202"/>
      <c r="BI48" s="204" t="s">
        <v>410</v>
      </c>
      <c r="BJ48" s="202" t="s">
        <v>424</v>
      </c>
    </row>
    <row r="49" spans="1:62" s="192" customFormat="1" ht="25.15" customHeight="1">
      <c r="A49" s="202">
        <v>451.91</v>
      </c>
      <c r="B49" s="203">
        <f t="shared" si="3"/>
        <v>67.790000000000006</v>
      </c>
      <c r="C49" s="203">
        <f t="shared" si="4"/>
        <v>4.5199999999999996</v>
      </c>
      <c r="D49" s="203">
        <f t="shared" si="5"/>
        <v>9.0399999999999991</v>
      </c>
      <c r="E49" s="203">
        <f t="shared" si="6"/>
        <v>13.56</v>
      </c>
      <c r="F49" s="202">
        <v>1550.5</v>
      </c>
      <c r="G49" s="202">
        <v>56.34</v>
      </c>
      <c r="H49" s="202">
        <f t="shared" si="7"/>
        <v>363.96</v>
      </c>
      <c r="I49" s="202">
        <v>277.48</v>
      </c>
      <c r="J49" s="202">
        <v>71.48</v>
      </c>
      <c r="K49" s="202">
        <v>15</v>
      </c>
      <c r="L49" s="202"/>
      <c r="M49" s="202"/>
      <c r="N49" s="202"/>
      <c r="O49" s="202"/>
      <c r="P49" s="202"/>
      <c r="Q49" s="202"/>
      <c r="R49" s="202"/>
      <c r="S49" s="202"/>
      <c r="T49" s="203">
        <f t="shared" si="34"/>
        <v>227.83</v>
      </c>
      <c r="U49" s="203">
        <f t="shared" si="35"/>
        <v>15.19</v>
      </c>
      <c r="V49" s="203">
        <f t="shared" si="36"/>
        <v>45.57</v>
      </c>
      <c r="W49" s="202">
        <f t="shared" si="0"/>
        <v>1518.89</v>
      </c>
      <c r="X49" s="203">
        <f t="shared" si="1"/>
        <v>2354.3000000000002</v>
      </c>
      <c r="Y49" s="203">
        <f t="shared" si="2"/>
        <v>67.790000000000006</v>
      </c>
      <c r="Z49" s="203">
        <f t="shared" si="11"/>
        <v>4.5199999999999996</v>
      </c>
      <c r="AA49" s="203">
        <f t="shared" si="12"/>
        <v>9.0399999999999991</v>
      </c>
      <c r="AB49" s="203">
        <f t="shared" si="13"/>
        <v>13.56</v>
      </c>
      <c r="AC49" s="203">
        <f t="shared" si="14"/>
        <v>45.19</v>
      </c>
      <c r="AD49" s="203">
        <f t="shared" si="15"/>
        <v>13.56</v>
      </c>
      <c r="AE49" s="203">
        <f t="shared" si="16"/>
        <v>4.5199999999999996</v>
      </c>
      <c r="AF49" s="203">
        <f t="shared" si="37"/>
        <v>227.83</v>
      </c>
      <c r="AG49" s="203">
        <f t="shared" si="38"/>
        <v>15.19</v>
      </c>
      <c r="AH49" s="203">
        <f t="shared" si="39"/>
        <v>45.57</v>
      </c>
      <c r="AI49" s="203">
        <f t="shared" si="40"/>
        <v>151.88999999999999</v>
      </c>
      <c r="AJ49" s="203">
        <f t="shared" si="41"/>
        <v>15.19</v>
      </c>
      <c r="AK49" s="202"/>
      <c r="AL49" s="202"/>
      <c r="AM49" s="202"/>
      <c r="AN49" s="202"/>
      <c r="AO49" s="202"/>
      <c r="AP49" s="202">
        <v>6.5</v>
      </c>
      <c r="AQ49" s="202">
        <v>12.3</v>
      </c>
      <c r="AR49" s="202"/>
      <c r="AS49" s="202"/>
      <c r="AT49" s="202"/>
      <c r="AU49" s="202"/>
      <c r="AV49" s="202"/>
      <c r="AW49" s="202"/>
      <c r="AX49" s="202"/>
      <c r="AY49" s="202"/>
      <c r="AZ49" s="202"/>
      <c r="BA49" s="202"/>
      <c r="BB49" s="202"/>
      <c r="BC49" s="202"/>
      <c r="BD49" s="203">
        <f t="shared" si="22"/>
        <v>632.65</v>
      </c>
      <c r="BE49" s="203">
        <f t="shared" si="23"/>
        <v>1721.65</v>
      </c>
      <c r="BF49" s="202" t="s">
        <v>274</v>
      </c>
      <c r="BG49" s="202" t="s">
        <v>331</v>
      </c>
      <c r="BH49" s="202"/>
      <c r="BI49" s="204" t="s">
        <v>411</v>
      </c>
      <c r="BJ49" s="202" t="s">
        <v>424</v>
      </c>
    </row>
    <row r="50" spans="1:62" s="192" customFormat="1" ht="25.15" customHeight="1">
      <c r="A50" s="202">
        <v>255.44</v>
      </c>
      <c r="B50" s="203">
        <f t="shared" si="3"/>
        <v>38.32</v>
      </c>
      <c r="C50" s="203">
        <f t="shared" si="4"/>
        <v>2.5499999999999998</v>
      </c>
      <c r="D50" s="203">
        <f t="shared" si="5"/>
        <v>5.1100000000000003</v>
      </c>
      <c r="E50" s="203">
        <f t="shared" si="6"/>
        <v>7.66</v>
      </c>
      <c r="F50" s="202">
        <v>953.5</v>
      </c>
      <c r="G50" s="202"/>
      <c r="H50" s="202">
        <f t="shared" si="7"/>
        <v>201.25</v>
      </c>
      <c r="I50" s="202">
        <v>138.08000000000001</v>
      </c>
      <c r="J50" s="202">
        <v>55.17</v>
      </c>
      <c r="K50" s="202">
        <v>8</v>
      </c>
      <c r="L50" s="202"/>
      <c r="M50" s="202"/>
      <c r="N50" s="202"/>
      <c r="O50" s="202"/>
      <c r="P50" s="202"/>
      <c r="Q50" s="202"/>
      <c r="R50" s="202"/>
      <c r="S50" s="202"/>
      <c r="T50" s="203">
        <f t="shared" si="34"/>
        <v>134.9</v>
      </c>
      <c r="U50" s="203">
        <f t="shared" si="35"/>
        <v>8.99</v>
      </c>
      <c r="V50" s="203">
        <f t="shared" si="36"/>
        <v>26.98</v>
      </c>
      <c r="W50" s="202">
        <f t="shared" si="0"/>
        <v>899.31</v>
      </c>
      <c r="X50" s="203">
        <f t="shared" si="1"/>
        <v>1379.26</v>
      </c>
      <c r="Y50" s="203">
        <f t="shared" si="2"/>
        <v>38.32</v>
      </c>
      <c r="Z50" s="203">
        <f t="shared" si="11"/>
        <v>2.5499999999999998</v>
      </c>
      <c r="AA50" s="203">
        <f t="shared" si="12"/>
        <v>5.1100000000000003</v>
      </c>
      <c r="AB50" s="203">
        <f t="shared" si="13"/>
        <v>7.66</v>
      </c>
      <c r="AC50" s="203">
        <f t="shared" si="14"/>
        <v>25.54</v>
      </c>
      <c r="AD50" s="203">
        <f t="shared" si="15"/>
        <v>7.66</v>
      </c>
      <c r="AE50" s="203">
        <f t="shared" si="16"/>
        <v>2.5499999999999998</v>
      </c>
      <c r="AF50" s="203">
        <f t="shared" si="37"/>
        <v>134.9</v>
      </c>
      <c r="AG50" s="203">
        <f t="shared" si="38"/>
        <v>8.99</v>
      </c>
      <c r="AH50" s="203">
        <f t="shared" si="39"/>
        <v>26.98</v>
      </c>
      <c r="AI50" s="203">
        <f t="shared" si="40"/>
        <v>89.93</v>
      </c>
      <c r="AJ50" s="203">
        <f t="shared" si="41"/>
        <v>8.99</v>
      </c>
      <c r="AK50" s="202"/>
      <c r="AL50" s="202"/>
      <c r="AM50" s="202"/>
      <c r="AN50" s="202"/>
      <c r="AO50" s="202"/>
      <c r="AP50" s="202"/>
      <c r="AQ50" s="202">
        <v>6.7</v>
      </c>
      <c r="AR50" s="202"/>
      <c r="AS50" s="202"/>
      <c r="AT50" s="202"/>
      <c r="AU50" s="202"/>
      <c r="AV50" s="202"/>
      <c r="AW50" s="202">
        <v>11.84</v>
      </c>
      <c r="AX50" s="202"/>
      <c r="AY50" s="202"/>
      <c r="AZ50" s="202"/>
      <c r="BA50" s="202"/>
      <c r="BB50" s="202"/>
      <c r="BC50" s="202"/>
      <c r="BD50" s="203">
        <f t="shared" si="22"/>
        <v>377.72</v>
      </c>
      <c r="BE50" s="203">
        <f t="shared" si="23"/>
        <v>1001.54</v>
      </c>
      <c r="BF50" s="202" t="s">
        <v>275</v>
      </c>
      <c r="BG50" s="202" t="s">
        <v>331</v>
      </c>
      <c r="BH50" s="202"/>
      <c r="BI50" s="202"/>
      <c r="BJ50" s="202" t="s">
        <v>424</v>
      </c>
    </row>
    <row r="51" spans="1:62" s="192" customFormat="1" ht="25.15" customHeight="1">
      <c r="A51" s="202">
        <v>449.29</v>
      </c>
      <c r="B51" s="203">
        <f t="shared" si="3"/>
        <v>67.39</v>
      </c>
      <c r="C51" s="203">
        <f t="shared" si="4"/>
        <v>4.49</v>
      </c>
      <c r="D51" s="203">
        <f t="shared" si="5"/>
        <v>8.99</v>
      </c>
      <c r="E51" s="203">
        <f t="shared" si="6"/>
        <v>13.48</v>
      </c>
      <c r="F51" s="202">
        <v>1551.48</v>
      </c>
      <c r="G51" s="202">
        <v>55.66</v>
      </c>
      <c r="H51" s="202">
        <f t="shared" si="7"/>
        <v>357.94</v>
      </c>
      <c r="I51" s="202">
        <v>277.45999999999998</v>
      </c>
      <c r="J51" s="202">
        <v>65.48</v>
      </c>
      <c r="K51" s="202">
        <v>15</v>
      </c>
      <c r="L51" s="202"/>
      <c r="M51" s="202"/>
      <c r="N51" s="202"/>
      <c r="O51" s="202"/>
      <c r="P51" s="202"/>
      <c r="Q51" s="202"/>
      <c r="R51" s="202"/>
      <c r="S51" s="202"/>
      <c r="T51" s="203">
        <f t="shared" si="34"/>
        <v>227.37</v>
      </c>
      <c r="U51" s="203">
        <f t="shared" si="35"/>
        <v>15.16</v>
      </c>
      <c r="V51" s="203">
        <f t="shared" si="36"/>
        <v>45.47</v>
      </c>
      <c r="W51" s="202">
        <f t="shared" si="0"/>
        <v>1515.79</v>
      </c>
      <c r="X51" s="203">
        <f t="shared" si="1"/>
        <v>2347.4299999999998</v>
      </c>
      <c r="Y51" s="203">
        <f t="shared" si="2"/>
        <v>67.39</v>
      </c>
      <c r="Z51" s="203">
        <f t="shared" si="11"/>
        <v>4.49</v>
      </c>
      <c r="AA51" s="203">
        <f t="shared" si="12"/>
        <v>8.99</v>
      </c>
      <c r="AB51" s="203">
        <f t="shared" si="13"/>
        <v>13.48</v>
      </c>
      <c r="AC51" s="203">
        <f t="shared" si="14"/>
        <v>44.93</v>
      </c>
      <c r="AD51" s="203">
        <f t="shared" si="15"/>
        <v>13.48</v>
      </c>
      <c r="AE51" s="203">
        <f t="shared" si="16"/>
        <v>4.49</v>
      </c>
      <c r="AF51" s="203">
        <f t="shared" si="37"/>
        <v>227.37</v>
      </c>
      <c r="AG51" s="203">
        <f t="shared" si="38"/>
        <v>15.16</v>
      </c>
      <c r="AH51" s="203">
        <f t="shared" si="39"/>
        <v>45.47</v>
      </c>
      <c r="AI51" s="203">
        <f t="shared" si="40"/>
        <v>151.58000000000001</v>
      </c>
      <c r="AJ51" s="203">
        <f t="shared" si="41"/>
        <v>15.16</v>
      </c>
      <c r="AK51" s="202"/>
      <c r="AL51" s="202"/>
      <c r="AM51" s="202"/>
      <c r="AN51" s="202"/>
      <c r="AO51" s="202"/>
      <c r="AP51" s="202">
        <v>6.4</v>
      </c>
      <c r="AQ51" s="202">
        <v>12.2</v>
      </c>
      <c r="AR51" s="202"/>
      <c r="AS51" s="202"/>
      <c r="AT51" s="202"/>
      <c r="AU51" s="202"/>
      <c r="AV51" s="202"/>
      <c r="AW51" s="202"/>
      <c r="AX51" s="202"/>
      <c r="AY51" s="202"/>
      <c r="AZ51" s="202"/>
      <c r="BA51" s="202"/>
      <c r="BB51" s="202"/>
      <c r="BC51" s="202"/>
      <c r="BD51" s="203">
        <f t="shared" si="22"/>
        <v>630.59</v>
      </c>
      <c r="BE51" s="203">
        <f t="shared" si="23"/>
        <v>1716.84</v>
      </c>
      <c r="BF51" s="202" t="s">
        <v>276</v>
      </c>
      <c r="BG51" s="202" t="s">
        <v>332</v>
      </c>
      <c r="BH51" s="202"/>
      <c r="BI51" s="204" t="s">
        <v>412</v>
      </c>
      <c r="BJ51" s="202" t="s">
        <v>424</v>
      </c>
    </row>
    <row r="52" spans="1:62" s="192" customFormat="1" ht="25.15" customHeight="1">
      <c r="A52" s="202">
        <v>234.46</v>
      </c>
      <c r="B52" s="203">
        <f t="shared" si="3"/>
        <v>35.17</v>
      </c>
      <c r="C52" s="203">
        <f t="shared" si="4"/>
        <v>2.34</v>
      </c>
      <c r="D52" s="203">
        <f t="shared" si="5"/>
        <v>4.6900000000000004</v>
      </c>
      <c r="E52" s="203">
        <f t="shared" si="6"/>
        <v>7.03</v>
      </c>
      <c r="F52" s="202">
        <v>860.4</v>
      </c>
      <c r="G52" s="202"/>
      <c r="H52" s="202">
        <v>221.1</v>
      </c>
      <c r="I52" s="202">
        <v>150.57</v>
      </c>
      <c r="J52" s="202">
        <v>60.53</v>
      </c>
      <c r="K52" s="202">
        <v>10</v>
      </c>
      <c r="L52" s="202"/>
      <c r="M52" s="202"/>
      <c r="N52" s="202"/>
      <c r="O52" s="202"/>
      <c r="P52" s="202"/>
      <c r="Q52" s="202"/>
      <c r="R52" s="202"/>
      <c r="S52" s="202"/>
      <c r="T52" s="203">
        <f t="shared" si="34"/>
        <v>127.06</v>
      </c>
      <c r="U52" s="203">
        <f t="shared" si="35"/>
        <v>8.4700000000000006</v>
      </c>
      <c r="V52" s="203">
        <f t="shared" si="36"/>
        <v>25.41</v>
      </c>
      <c r="W52" s="202">
        <f t="shared" si="0"/>
        <v>847.04</v>
      </c>
      <c r="X52" s="203">
        <f t="shared" si="1"/>
        <v>1291.67</v>
      </c>
      <c r="Y52" s="203">
        <f t="shared" si="2"/>
        <v>35.17</v>
      </c>
      <c r="Z52" s="203">
        <f t="shared" si="11"/>
        <v>2.34</v>
      </c>
      <c r="AA52" s="203">
        <f t="shared" si="12"/>
        <v>4.6900000000000004</v>
      </c>
      <c r="AB52" s="203">
        <f t="shared" si="13"/>
        <v>7.03</v>
      </c>
      <c r="AC52" s="203">
        <f t="shared" si="14"/>
        <v>23.45</v>
      </c>
      <c r="AD52" s="203">
        <f t="shared" si="15"/>
        <v>7.03</v>
      </c>
      <c r="AE52" s="203">
        <f t="shared" si="16"/>
        <v>2.34</v>
      </c>
      <c r="AF52" s="203">
        <f t="shared" si="37"/>
        <v>127.06</v>
      </c>
      <c r="AG52" s="203">
        <f t="shared" si="38"/>
        <v>8.4700000000000006</v>
      </c>
      <c r="AH52" s="203">
        <f t="shared" si="39"/>
        <v>25.41</v>
      </c>
      <c r="AI52" s="203">
        <f t="shared" si="40"/>
        <v>84.7</v>
      </c>
      <c r="AJ52" s="203">
        <f t="shared" si="41"/>
        <v>8.4700000000000006</v>
      </c>
      <c r="AK52" s="202"/>
      <c r="AL52" s="202"/>
      <c r="AM52" s="202"/>
      <c r="AN52" s="202"/>
      <c r="AO52" s="202"/>
      <c r="AP52" s="202"/>
      <c r="AQ52" s="202">
        <v>6.35</v>
      </c>
      <c r="AR52" s="202"/>
      <c r="AS52" s="202"/>
      <c r="AT52" s="202"/>
      <c r="AU52" s="202"/>
      <c r="AV52" s="202"/>
      <c r="AW52" s="202"/>
      <c r="AX52" s="202"/>
      <c r="AY52" s="202"/>
      <c r="AZ52" s="202"/>
      <c r="BA52" s="202"/>
      <c r="BB52" s="202"/>
      <c r="BC52" s="202"/>
      <c r="BD52" s="203">
        <f t="shared" si="22"/>
        <v>342.51</v>
      </c>
      <c r="BE52" s="203">
        <f t="shared" si="23"/>
        <v>949.16</v>
      </c>
      <c r="BF52" s="202" t="s">
        <v>437</v>
      </c>
      <c r="BG52" s="202" t="s">
        <v>438</v>
      </c>
      <c r="BH52" s="202"/>
      <c r="BI52" s="204"/>
      <c r="BJ52" s="202" t="s">
        <v>435</v>
      </c>
    </row>
    <row r="53" spans="1:62" s="208" customFormat="1" ht="25.15" customHeight="1">
      <c r="A53" s="209">
        <f>SUM(A39:A52)</f>
        <v>6884.89</v>
      </c>
      <c r="B53" s="209">
        <f t="shared" ref="B53:BE53" si="43">SUM(B39:B52)</f>
        <v>1032.74</v>
      </c>
      <c r="C53" s="209">
        <f t="shared" si="43"/>
        <v>68.84</v>
      </c>
      <c r="D53" s="209">
        <f t="shared" si="43"/>
        <v>137.71</v>
      </c>
      <c r="E53" s="209">
        <f t="shared" si="43"/>
        <v>206.54</v>
      </c>
      <c r="F53" s="209">
        <f t="shared" si="43"/>
        <v>22717.8</v>
      </c>
      <c r="G53" s="209">
        <f t="shared" si="43"/>
        <v>724.88</v>
      </c>
      <c r="H53" s="209">
        <f t="shared" si="43"/>
        <v>5551.47</v>
      </c>
      <c r="I53" s="209">
        <f t="shared" si="43"/>
        <v>3744.1</v>
      </c>
      <c r="J53" s="209">
        <f t="shared" si="43"/>
        <v>1616.37</v>
      </c>
      <c r="K53" s="209">
        <f t="shared" si="43"/>
        <v>191</v>
      </c>
      <c r="L53" s="209">
        <f t="shared" si="43"/>
        <v>0</v>
      </c>
      <c r="M53" s="209">
        <f t="shared" si="43"/>
        <v>0</v>
      </c>
      <c r="N53" s="209">
        <f t="shared" si="43"/>
        <v>0</v>
      </c>
      <c r="O53" s="209">
        <f t="shared" si="43"/>
        <v>0</v>
      </c>
      <c r="P53" s="209">
        <f t="shared" si="43"/>
        <v>0</v>
      </c>
      <c r="Q53" s="209">
        <f t="shared" si="43"/>
        <v>0</v>
      </c>
      <c r="R53" s="209">
        <f t="shared" si="43"/>
        <v>0</v>
      </c>
      <c r="S53" s="209">
        <f t="shared" si="43"/>
        <v>0</v>
      </c>
      <c r="T53" s="209">
        <f t="shared" si="43"/>
        <v>3316.41</v>
      </c>
      <c r="U53" s="209">
        <f t="shared" si="43"/>
        <v>221.1</v>
      </c>
      <c r="V53" s="209">
        <f t="shared" si="43"/>
        <v>663.3</v>
      </c>
      <c r="W53" s="209">
        <f t="shared" si="43"/>
        <v>22109.26</v>
      </c>
      <c r="X53" s="209">
        <f t="shared" si="43"/>
        <v>34640.79</v>
      </c>
      <c r="Y53" s="209">
        <f t="shared" si="43"/>
        <v>1032.74</v>
      </c>
      <c r="Z53" s="209">
        <f t="shared" si="43"/>
        <v>68.84</v>
      </c>
      <c r="AA53" s="209">
        <f t="shared" si="43"/>
        <v>137.71</v>
      </c>
      <c r="AB53" s="209">
        <f t="shared" si="43"/>
        <v>206.54</v>
      </c>
      <c r="AC53" s="209">
        <f t="shared" si="43"/>
        <v>688.49</v>
      </c>
      <c r="AD53" s="209">
        <f t="shared" si="43"/>
        <v>206.54</v>
      </c>
      <c r="AE53" s="209">
        <f t="shared" si="43"/>
        <v>68.84</v>
      </c>
      <c r="AF53" s="209">
        <f t="shared" si="43"/>
        <v>3316.41</v>
      </c>
      <c r="AG53" s="209">
        <f t="shared" si="43"/>
        <v>221.1</v>
      </c>
      <c r="AH53" s="209">
        <f t="shared" si="43"/>
        <v>663.3</v>
      </c>
      <c r="AI53" s="209">
        <f t="shared" si="43"/>
        <v>2210.94</v>
      </c>
      <c r="AJ53" s="209">
        <f t="shared" si="43"/>
        <v>221.1</v>
      </c>
      <c r="AK53" s="209">
        <f t="shared" si="43"/>
        <v>12.54</v>
      </c>
      <c r="AL53" s="209">
        <f t="shared" si="43"/>
        <v>0</v>
      </c>
      <c r="AM53" s="209">
        <f t="shared" si="43"/>
        <v>0</v>
      </c>
      <c r="AN53" s="209">
        <f t="shared" si="43"/>
        <v>0</v>
      </c>
      <c r="AO53" s="209">
        <f t="shared" si="43"/>
        <v>0</v>
      </c>
      <c r="AP53" s="209">
        <f t="shared" si="43"/>
        <v>110.05</v>
      </c>
      <c r="AQ53" s="209">
        <f t="shared" si="43"/>
        <v>177.6</v>
      </c>
      <c r="AR53" s="209">
        <f t="shared" si="43"/>
        <v>0</v>
      </c>
      <c r="AS53" s="209">
        <f t="shared" si="43"/>
        <v>0</v>
      </c>
      <c r="AT53" s="209">
        <f t="shared" si="43"/>
        <v>0</v>
      </c>
      <c r="AU53" s="209">
        <f t="shared" si="43"/>
        <v>0</v>
      </c>
      <c r="AV53" s="209">
        <f t="shared" si="43"/>
        <v>0</v>
      </c>
      <c r="AW53" s="209">
        <f t="shared" si="43"/>
        <v>75.73</v>
      </c>
      <c r="AX53" s="209">
        <f t="shared" si="43"/>
        <v>0</v>
      </c>
      <c r="AY53" s="209">
        <f t="shared" si="43"/>
        <v>45.4</v>
      </c>
      <c r="AZ53" s="209">
        <f t="shared" si="43"/>
        <v>0</v>
      </c>
      <c r="BA53" s="209">
        <f t="shared" si="43"/>
        <v>0</v>
      </c>
      <c r="BB53" s="209">
        <f t="shared" si="43"/>
        <v>0</v>
      </c>
      <c r="BC53" s="209">
        <f t="shared" si="43"/>
        <v>0</v>
      </c>
      <c r="BD53" s="209">
        <f t="shared" si="43"/>
        <v>9463.8700000000008</v>
      </c>
      <c r="BE53" s="209">
        <f t="shared" si="43"/>
        <v>25176.92</v>
      </c>
      <c r="BF53" s="205"/>
      <c r="BG53" s="205"/>
      <c r="BH53" s="205"/>
      <c r="BI53" s="205"/>
      <c r="BJ53" s="205"/>
    </row>
  </sheetData>
  <mergeCells count="19">
    <mergeCell ref="BE1:BE3"/>
    <mergeCell ref="AK2:AM2"/>
    <mergeCell ref="AU2:BA2"/>
    <mergeCell ref="BC2:BC3"/>
    <mergeCell ref="A1:S1"/>
    <mergeCell ref="T1:W1"/>
    <mergeCell ref="X1:X3"/>
    <mergeCell ref="Y1:BC1"/>
    <mergeCell ref="BD1:BD3"/>
    <mergeCell ref="A2:E2"/>
    <mergeCell ref="F2:H2"/>
    <mergeCell ref="I2:K2"/>
    <mergeCell ref="Y2:AE2"/>
    <mergeCell ref="AF2:AJ2"/>
    <mergeCell ref="BF1:BF3"/>
    <mergeCell ref="BG1:BG3"/>
    <mergeCell ref="BH1:BH3"/>
    <mergeCell ref="BI1:BI3"/>
    <mergeCell ref="BJ1:BJ3"/>
  </mergeCells>
  <pageMargins left="0.70866141732283472" right="0.70866141732283472" top="0.74803149606299213" bottom="0.74803149606299213" header="0.31496062992125984" footer="0.31496062992125984"/>
  <pageSetup paperSize="9" scale="80" pageOrder="overThenDown" orientation="landscape" verticalDpi="300" r:id="rId1"/>
  <rowBreaks count="2" manualBreakCount="2">
    <brk id="20" max="16383" man="1"/>
    <brk id="38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BJ12"/>
  <sheetViews>
    <sheetView rightToLeft="1" workbookViewId="0">
      <pane xSplit="1" ySplit="3" topLeftCell="AU4" activePane="bottomRight" state="frozen"/>
      <selection pane="topRight" activeCell="B1" sqref="B1"/>
      <selection pane="bottomLeft" activeCell="A4" sqref="A4"/>
      <selection pane="bottomRight" activeCell="B12" sqref="B12:BF12"/>
    </sheetView>
  </sheetViews>
  <sheetFormatPr defaultRowHeight="15"/>
  <cols>
    <col min="1" max="1" width="0.140625" customWidth="1"/>
    <col min="2" max="2" width="9.5703125" customWidth="1"/>
    <col min="3" max="6" width="9.140625" customWidth="1"/>
    <col min="7" max="7" width="10.5703125" customWidth="1"/>
    <col min="8" max="8" width="9.140625" customWidth="1"/>
    <col min="9" max="11" width="9.5703125" customWidth="1"/>
    <col min="12" max="12" width="9.140625" customWidth="1"/>
    <col min="13" max="13" width="6.5703125" customWidth="1"/>
    <col min="14" max="14" width="7.5703125" customWidth="1"/>
    <col min="15" max="15" width="6.5703125" customWidth="1"/>
    <col min="16" max="16" width="9.140625" customWidth="1"/>
    <col min="17" max="19" width="7.5703125" customWidth="1"/>
    <col min="20" max="20" width="6.5703125" customWidth="1"/>
    <col min="21" max="21" width="9.5703125" customWidth="1"/>
    <col min="22" max="23" width="9.140625" customWidth="1"/>
    <col min="24" max="25" width="10.5703125" customWidth="1"/>
    <col min="26" max="32" width="9.140625" customWidth="1"/>
    <col min="33" max="33" width="9.5703125" customWidth="1"/>
    <col min="34" max="35" width="9.140625" customWidth="1"/>
    <col min="36" max="36" width="9.5703125" customWidth="1"/>
    <col min="37" max="37" width="9.140625" customWidth="1"/>
    <col min="38" max="38" width="7.5703125" customWidth="1"/>
    <col min="39" max="39" width="6.5703125" customWidth="1"/>
    <col min="40" max="40" width="7.5703125" customWidth="1"/>
    <col min="41" max="42" width="6.5703125" customWidth="1"/>
    <col min="43" max="44" width="9.140625" customWidth="1"/>
    <col min="45" max="50" width="7.5703125" customWidth="1"/>
    <col min="51" max="51" width="8.140625" customWidth="1"/>
    <col min="52" max="52" width="7.140625" customWidth="1"/>
    <col min="53" max="53" width="6.5703125" customWidth="1"/>
    <col min="54" max="54" width="7.5703125" customWidth="1"/>
    <col min="55" max="56" width="6.5703125" customWidth="1"/>
    <col min="57" max="57" width="10.140625" customWidth="1"/>
    <col min="58" max="58" width="10.5703125" customWidth="1"/>
    <col min="59" max="59" width="30.42578125" customWidth="1"/>
  </cols>
  <sheetData>
    <row r="1" spans="1:62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53" t="s">
        <v>119</v>
      </c>
      <c r="BI1" s="353" t="s">
        <v>120</v>
      </c>
      <c r="BJ1" s="353" t="s">
        <v>121</v>
      </c>
    </row>
    <row r="2" spans="1:62" s="4" customFormat="1" ht="50.25" customHeight="1">
      <c r="A2" s="8"/>
      <c r="B2" s="410" t="s">
        <v>0</v>
      </c>
      <c r="C2" s="411"/>
      <c r="D2" s="411"/>
      <c r="E2" s="411"/>
      <c r="F2" s="412"/>
      <c r="G2" s="109" t="s">
        <v>6</v>
      </c>
      <c r="H2" s="109"/>
      <c r="I2" s="109"/>
      <c r="J2" s="413" t="s">
        <v>349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0" t="s">
        <v>18</v>
      </c>
      <c r="V2" s="411"/>
      <c r="W2" s="412"/>
      <c r="X2" s="427" t="s">
        <v>22</v>
      </c>
      <c r="Y2" s="353"/>
      <c r="Z2" s="410" t="s">
        <v>23</v>
      </c>
      <c r="AA2" s="411"/>
      <c r="AB2" s="411"/>
      <c r="AC2" s="411"/>
      <c r="AD2" s="411"/>
      <c r="AE2" s="411"/>
      <c r="AF2" s="412"/>
      <c r="AG2" s="357" t="s">
        <v>30</v>
      </c>
      <c r="AH2" s="357"/>
      <c r="AI2" s="357"/>
      <c r="AJ2" s="357"/>
      <c r="AK2" s="357"/>
      <c r="AL2" s="353" t="s">
        <v>34</v>
      </c>
      <c r="AM2" s="353"/>
      <c r="AN2" s="353"/>
      <c r="AO2" s="353"/>
      <c r="AP2" s="148" t="s">
        <v>35</v>
      </c>
      <c r="AQ2" s="241"/>
      <c r="AR2" s="72"/>
      <c r="AS2" s="434" t="s">
        <v>348</v>
      </c>
      <c r="AT2" s="435"/>
      <c r="AU2" s="436"/>
      <c r="AV2" s="357" t="s">
        <v>39</v>
      </c>
      <c r="AW2" s="357"/>
      <c r="AX2" s="357"/>
      <c r="AY2" s="357"/>
      <c r="AZ2" s="357"/>
      <c r="BA2" s="357"/>
      <c r="BB2" s="357"/>
      <c r="BC2" s="243"/>
      <c r="BD2" s="243"/>
      <c r="BE2" s="353"/>
      <c r="BF2" s="357"/>
      <c r="BG2" s="357"/>
      <c r="BH2" s="353"/>
      <c r="BI2" s="353"/>
      <c r="BJ2" s="353"/>
    </row>
    <row r="3" spans="1:62" s="4" customFormat="1" ht="52.5" customHeight="1">
      <c r="A3" s="243"/>
      <c r="B3" s="244" t="s">
        <v>1</v>
      </c>
      <c r="C3" s="240" t="s">
        <v>2</v>
      </c>
      <c r="D3" s="240" t="s">
        <v>3</v>
      </c>
      <c r="E3" s="240" t="s">
        <v>4</v>
      </c>
      <c r="F3" s="240" t="s">
        <v>5</v>
      </c>
      <c r="G3" s="240" t="s">
        <v>7</v>
      </c>
      <c r="H3" s="240" t="s">
        <v>109</v>
      </c>
      <c r="I3" s="240" t="s">
        <v>108</v>
      </c>
      <c r="J3" s="244" t="s">
        <v>8</v>
      </c>
      <c r="K3" s="244" t="s">
        <v>9</v>
      </c>
      <c r="L3" s="244" t="s">
        <v>10</v>
      </c>
      <c r="M3" s="240" t="s">
        <v>11</v>
      </c>
      <c r="N3" s="240" t="s">
        <v>12</v>
      </c>
      <c r="O3" s="240" t="s">
        <v>13</v>
      </c>
      <c r="P3" s="240" t="s">
        <v>180</v>
      </c>
      <c r="Q3" s="240" t="s">
        <v>14</v>
      </c>
      <c r="R3" s="240" t="s">
        <v>15</v>
      </c>
      <c r="S3" s="240" t="s">
        <v>16</v>
      </c>
      <c r="T3" s="240" t="s">
        <v>17</v>
      </c>
      <c r="U3" s="248" t="s">
        <v>336</v>
      </c>
      <c r="V3" s="240" t="s">
        <v>20</v>
      </c>
      <c r="W3" s="240" t="s">
        <v>21</v>
      </c>
      <c r="X3" s="428"/>
      <c r="Y3" s="353"/>
      <c r="Z3" s="240" t="s">
        <v>24</v>
      </c>
      <c r="AA3" s="240" t="s">
        <v>25</v>
      </c>
      <c r="AB3" s="240" t="s">
        <v>26</v>
      </c>
      <c r="AC3" s="240" t="s">
        <v>21</v>
      </c>
      <c r="AD3" s="240" t="s">
        <v>27</v>
      </c>
      <c r="AE3" s="240" t="s">
        <v>28</v>
      </c>
      <c r="AF3" s="242" t="s">
        <v>29</v>
      </c>
      <c r="AG3" s="240" t="s">
        <v>104</v>
      </c>
      <c r="AH3" s="240" t="s">
        <v>105</v>
      </c>
      <c r="AI3" s="240" t="s">
        <v>106</v>
      </c>
      <c r="AJ3" s="240" t="s">
        <v>107</v>
      </c>
      <c r="AK3" s="240" t="s">
        <v>3</v>
      </c>
      <c r="AL3" s="240" t="s">
        <v>31</v>
      </c>
      <c r="AM3" s="240" t="s">
        <v>116</v>
      </c>
      <c r="AN3" s="240" t="s">
        <v>32</v>
      </c>
      <c r="AO3" s="246" t="s">
        <v>167</v>
      </c>
      <c r="AP3" s="240" t="s">
        <v>36</v>
      </c>
      <c r="AQ3" s="240" t="s">
        <v>115</v>
      </c>
      <c r="AR3" s="240" t="s">
        <v>37</v>
      </c>
      <c r="AS3" s="240" t="s">
        <v>149</v>
      </c>
      <c r="AT3" s="240" t="s">
        <v>345</v>
      </c>
      <c r="AU3" s="240" t="s">
        <v>346</v>
      </c>
      <c r="AV3" s="240" t="s">
        <v>40</v>
      </c>
      <c r="AW3" s="240" t="s">
        <v>150</v>
      </c>
      <c r="AX3" s="240" t="s">
        <v>45</v>
      </c>
      <c r="AY3" s="251" t="s">
        <v>41</v>
      </c>
      <c r="AZ3" s="240" t="s">
        <v>42</v>
      </c>
      <c r="BA3" s="240" t="s">
        <v>43</v>
      </c>
      <c r="BB3" s="240" t="s">
        <v>44</v>
      </c>
      <c r="BC3" s="240" t="s">
        <v>46</v>
      </c>
      <c r="BD3" s="240" t="s">
        <v>47</v>
      </c>
      <c r="BE3" s="353"/>
      <c r="BF3" s="357"/>
      <c r="BG3" s="357"/>
      <c r="BH3" s="353"/>
      <c r="BI3" s="353"/>
      <c r="BJ3" s="353"/>
    </row>
    <row r="4" spans="1:62" s="208" customFormat="1" ht="24.95" customHeight="1">
      <c r="B4" s="206">
        <v>3478.54</v>
      </c>
      <c r="C4" s="205">
        <v>521.79</v>
      </c>
      <c r="D4" s="205">
        <v>34.79</v>
      </c>
      <c r="E4" s="205">
        <v>69.58</v>
      </c>
      <c r="F4" s="205">
        <v>104.37</v>
      </c>
      <c r="G4" s="205">
        <v>10882.08</v>
      </c>
      <c r="H4" s="205">
        <v>436.77</v>
      </c>
      <c r="I4" s="205">
        <v>2929.1</v>
      </c>
      <c r="J4" s="205">
        <v>1771.82</v>
      </c>
      <c r="K4" s="205">
        <v>908.28</v>
      </c>
      <c r="L4" s="205">
        <v>94.2</v>
      </c>
      <c r="M4" s="205">
        <v>0</v>
      </c>
      <c r="N4" s="205">
        <v>14.4</v>
      </c>
      <c r="O4" s="205">
        <v>0</v>
      </c>
      <c r="P4" s="205">
        <v>126</v>
      </c>
      <c r="Q4" s="205">
        <v>14.4</v>
      </c>
      <c r="R4" s="205">
        <v>0</v>
      </c>
      <c r="S4" s="205">
        <v>0</v>
      </c>
      <c r="T4" s="205">
        <v>0</v>
      </c>
      <c r="U4" s="205">
        <v>1615.42</v>
      </c>
      <c r="V4" s="205">
        <v>107.7</v>
      </c>
      <c r="W4" s="205">
        <v>323.10000000000002</v>
      </c>
      <c r="X4" s="205">
        <v>10769.41</v>
      </c>
      <c r="Y4" s="205">
        <v>17024.7</v>
      </c>
      <c r="Z4" s="205">
        <v>521.79</v>
      </c>
      <c r="AA4" s="205">
        <v>34.79</v>
      </c>
      <c r="AB4" s="205">
        <v>69.58</v>
      </c>
      <c r="AC4" s="205">
        <v>104.37</v>
      </c>
      <c r="AD4" s="205">
        <v>347.87</v>
      </c>
      <c r="AE4" s="205">
        <v>104.37</v>
      </c>
      <c r="AF4" s="205">
        <v>34.79</v>
      </c>
      <c r="AG4" s="205">
        <v>1615.42</v>
      </c>
      <c r="AH4" s="205">
        <v>107.7</v>
      </c>
      <c r="AI4" s="205">
        <v>323.10000000000002</v>
      </c>
      <c r="AJ4" s="205">
        <v>1076.94</v>
      </c>
      <c r="AK4" s="205">
        <v>107.7</v>
      </c>
      <c r="AL4" s="205">
        <v>41.02</v>
      </c>
      <c r="AM4" s="205">
        <v>0</v>
      </c>
      <c r="AN4" s="205">
        <v>0</v>
      </c>
      <c r="AO4" s="205">
        <v>0</v>
      </c>
      <c r="AP4" s="205">
        <v>0</v>
      </c>
      <c r="AQ4" s="205">
        <v>67.92</v>
      </c>
      <c r="AR4" s="205">
        <v>82.15</v>
      </c>
      <c r="AS4" s="205">
        <v>0</v>
      </c>
      <c r="AT4" s="205">
        <v>0</v>
      </c>
      <c r="AU4" s="205">
        <v>0</v>
      </c>
      <c r="AV4" s="205">
        <v>0</v>
      </c>
      <c r="AW4" s="205">
        <v>0</v>
      </c>
      <c r="AX4" s="205">
        <v>25.09</v>
      </c>
      <c r="AY4" s="205">
        <v>18</v>
      </c>
      <c r="AZ4" s="205">
        <v>47.34</v>
      </c>
      <c r="BA4" s="205">
        <v>0</v>
      </c>
      <c r="BB4" s="205">
        <v>0</v>
      </c>
      <c r="BC4" s="205">
        <v>1</v>
      </c>
      <c r="BD4" s="205">
        <v>0</v>
      </c>
      <c r="BE4" s="205">
        <v>4730.9399999999996</v>
      </c>
      <c r="BF4" s="205">
        <v>12293.76</v>
      </c>
      <c r="BG4" s="208" t="s">
        <v>337</v>
      </c>
    </row>
    <row r="5" spans="1:62" s="208" customFormat="1" ht="24.95" customHeight="1">
      <c r="B5" s="205">
        <v>3343.4</v>
      </c>
      <c r="C5" s="205">
        <v>501.51</v>
      </c>
      <c r="D5" s="205">
        <v>33.42</v>
      </c>
      <c r="E5" s="205">
        <v>66.87</v>
      </c>
      <c r="F5" s="205">
        <v>100.29</v>
      </c>
      <c r="G5" s="205">
        <v>11134.67</v>
      </c>
      <c r="H5" s="205">
        <v>357.59</v>
      </c>
      <c r="I5" s="205">
        <v>2710.72</v>
      </c>
      <c r="J5" s="205">
        <v>1728.36</v>
      </c>
      <c r="K5" s="205">
        <v>829.76</v>
      </c>
      <c r="L5" s="205">
        <v>117.2</v>
      </c>
      <c r="M5" s="205">
        <v>0</v>
      </c>
      <c r="N5" s="205">
        <v>35.4</v>
      </c>
      <c r="O5" s="205">
        <v>0</v>
      </c>
      <c r="P5" s="205">
        <v>0</v>
      </c>
      <c r="Q5" s="205">
        <v>0</v>
      </c>
      <c r="R5" s="205">
        <v>0</v>
      </c>
      <c r="S5" s="205">
        <v>0</v>
      </c>
      <c r="T5" s="205">
        <v>0</v>
      </c>
      <c r="U5" s="205">
        <v>1628.94</v>
      </c>
      <c r="V5" s="205">
        <v>108.6</v>
      </c>
      <c r="W5" s="205">
        <v>325.8</v>
      </c>
      <c r="X5" s="205">
        <v>10859.58</v>
      </c>
      <c r="Y5" s="205">
        <v>16968.41</v>
      </c>
      <c r="Z5" s="205">
        <v>501.51</v>
      </c>
      <c r="AA5" s="205">
        <v>33.42</v>
      </c>
      <c r="AB5" s="205">
        <v>66.87</v>
      </c>
      <c r="AC5" s="205">
        <v>100.29</v>
      </c>
      <c r="AD5" s="205">
        <v>334.35</v>
      </c>
      <c r="AE5" s="205">
        <v>100.29</v>
      </c>
      <c r="AF5" s="205">
        <v>33.42</v>
      </c>
      <c r="AG5" s="205">
        <v>1628.94</v>
      </c>
      <c r="AH5" s="205">
        <v>108.6</v>
      </c>
      <c r="AI5" s="205">
        <v>325.8</v>
      </c>
      <c r="AJ5" s="205">
        <v>1085.97</v>
      </c>
      <c r="AK5" s="205">
        <v>108.6</v>
      </c>
      <c r="AL5" s="205">
        <v>14.8</v>
      </c>
      <c r="AM5" s="205">
        <v>0</v>
      </c>
      <c r="AN5" s="205">
        <v>0</v>
      </c>
      <c r="AO5" s="205">
        <v>0</v>
      </c>
      <c r="AP5" s="205">
        <v>0</v>
      </c>
      <c r="AQ5" s="205">
        <v>49.1</v>
      </c>
      <c r="AR5" s="205">
        <v>82.75</v>
      </c>
      <c r="AS5" s="205">
        <v>0</v>
      </c>
      <c r="AT5" s="205">
        <v>0</v>
      </c>
      <c r="AU5" s="205">
        <v>0</v>
      </c>
      <c r="AV5" s="205">
        <v>7.1</v>
      </c>
      <c r="AW5" s="205">
        <v>0</v>
      </c>
      <c r="AX5" s="205">
        <v>21.17</v>
      </c>
      <c r="AY5" s="205">
        <v>0</v>
      </c>
      <c r="AZ5" s="205">
        <v>0</v>
      </c>
      <c r="BA5" s="205">
        <v>0</v>
      </c>
      <c r="BB5" s="205">
        <v>0</v>
      </c>
      <c r="BC5" s="205">
        <v>0</v>
      </c>
      <c r="BD5" s="205">
        <v>0</v>
      </c>
      <c r="BE5" s="205">
        <v>4602.9799999999996</v>
      </c>
      <c r="BF5" s="205">
        <v>12365.43</v>
      </c>
      <c r="BG5" s="208" t="s">
        <v>338</v>
      </c>
    </row>
    <row r="6" spans="1:62" s="208" customFormat="1" ht="24.95" customHeight="1">
      <c r="B6" s="205">
        <v>3206.45</v>
      </c>
      <c r="C6" s="205">
        <v>480.97</v>
      </c>
      <c r="D6" s="205">
        <v>32.07</v>
      </c>
      <c r="E6" s="205">
        <v>64.13</v>
      </c>
      <c r="F6" s="205">
        <v>96.2</v>
      </c>
      <c r="G6" s="205">
        <v>11131.15</v>
      </c>
      <c r="H6" s="205">
        <v>362.06</v>
      </c>
      <c r="I6" s="205">
        <v>2685.37</v>
      </c>
      <c r="J6" s="205">
        <v>1593.8</v>
      </c>
      <c r="K6" s="205">
        <v>990.27</v>
      </c>
      <c r="L6" s="205">
        <v>90.5</v>
      </c>
      <c r="M6" s="205">
        <v>0</v>
      </c>
      <c r="N6" s="205">
        <v>0</v>
      </c>
      <c r="O6" s="205">
        <v>0</v>
      </c>
      <c r="P6" s="205">
        <v>0</v>
      </c>
      <c r="Q6" s="205">
        <v>10.8</v>
      </c>
      <c r="R6" s="205">
        <v>0</v>
      </c>
      <c r="S6" s="205">
        <v>0</v>
      </c>
      <c r="T6" s="205">
        <v>0</v>
      </c>
      <c r="U6" s="205">
        <v>1645.82</v>
      </c>
      <c r="V6" s="205">
        <v>109.72</v>
      </c>
      <c r="W6" s="205">
        <v>329.17</v>
      </c>
      <c r="X6" s="205">
        <v>10972.13</v>
      </c>
      <c r="Y6" s="205">
        <v>16936.66</v>
      </c>
      <c r="Z6" s="205">
        <v>480.97</v>
      </c>
      <c r="AA6" s="205">
        <v>32.07</v>
      </c>
      <c r="AB6" s="205">
        <v>64.13</v>
      </c>
      <c r="AC6" s="205">
        <v>96.2</v>
      </c>
      <c r="AD6" s="205">
        <v>320.64999999999998</v>
      </c>
      <c r="AE6" s="205">
        <v>96.2</v>
      </c>
      <c r="AF6" s="205">
        <v>32.07</v>
      </c>
      <c r="AG6" s="205">
        <v>1645.82</v>
      </c>
      <c r="AH6" s="205">
        <v>109.72</v>
      </c>
      <c r="AI6" s="205">
        <v>329.17</v>
      </c>
      <c r="AJ6" s="205">
        <v>1097.21</v>
      </c>
      <c r="AK6" s="205">
        <v>109.72</v>
      </c>
      <c r="AL6" s="205">
        <v>64.62</v>
      </c>
      <c r="AM6" s="205">
        <v>0</v>
      </c>
      <c r="AN6" s="205">
        <v>0</v>
      </c>
      <c r="AO6" s="205">
        <v>0</v>
      </c>
      <c r="AP6" s="205">
        <v>0</v>
      </c>
      <c r="AQ6" s="205">
        <v>44.73</v>
      </c>
      <c r="AR6" s="205">
        <v>83.5</v>
      </c>
      <c r="AS6" s="205">
        <v>0</v>
      </c>
      <c r="AT6" s="205">
        <v>0</v>
      </c>
      <c r="AU6" s="205">
        <v>0</v>
      </c>
      <c r="AV6" s="205">
        <v>0</v>
      </c>
      <c r="AW6" s="205">
        <v>0</v>
      </c>
      <c r="AX6" s="205">
        <v>0</v>
      </c>
      <c r="AY6" s="205">
        <v>53</v>
      </c>
      <c r="AZ6" s="205">
        <v>30.48</v>
      </c>
      <c r="BA6" s="205">
        <v>0</v>
      </c>
      <c r="BB6" s="205">
        <v>0</v>
      </c>
      <c r="BC6" s="205">
        <v>0</v>
      </c>
      <c r="BD6" s="205">
        <v>0</v>
      </c>
      <c r="BE6" s="205">
        <v>4690.26</v>
      </c>
      <c r="BF6" s="205">
        <v>12246.4</v>
      </c>
      <c r="BG6" s="208" t="s">
        <v>339</v>
      </c>
    </row>
    <row r="7" spans="1:62" s="208" customFormat="1" ht="24.95" customHeight="1">
      <c r="B7" s="205">
        <v>10480.83</v>
      </c>
      <c r="C7" s="205">
        <v>1572.11</v>
      </c>
      <c r="D7" s="205">
        <v>104.81</v>
      </c>
      <c r="E7" s="205">
        <v>209.62</v>
      </c>
      <c r="F7" s="205">
        <v>314.41000000000003</v>
      </c>
      <c r="G7" s="205">
        <v>33620.949999999997</v>
      </c>
      <c r="H7" s="205">
        <v>1079.25</v>
      </c>
      <c r="I7" s="205">
        <v>9196.27</v>
      </c>
      <c r="J7" s="205">
        <v>5252.41</v>
      </c>
      <c r="K7" s="205">
        <v>3060.96</v>
      </c>
      <c r="L7" s="205">
        <v>359</v>
      </c>
      <c r="M7" s="205">
        <v>0</v>
      </c>
      <c r="N7" s="205">
        <v>523.9</v>
      </c>
      <c r="O7" s="205">
        <v>0</v>
      </c>
      <c r="P7" s="205">
        <v>0</v>
      </c>
      <c r="Q7" s="205">
        <v>0</v>
      </c>
      <c r="R7" s="205">
        <v>0</v>
      </c>
      <c r="S7" s="205">
        <v>0</v>
      </c>
      <c r="T7" s="205">
        <v>0</v>
      </c>
      <c r="U7" s="205">
        <v>4997.04</v>
      </c>
      <c r="V7" s="205">
        <v>333.15</v>
      </c>
      <c r="W7" s="205">
        <v>999.43</v>
      </c>
      <c r="X7" s="205">
        <v>33415.64</v>
      </c>
      <c r="Y7" s="205">
        <v>52427.040000000001</v>
      </c>
      <c r="Z7" s="205">
        <v>1572.11</v>
      </c>
      <c r="AA7" s="205">
        <v>104.81</v>
      </c>
      <c r="AB7" s="205">
        <v>209.62</v>
      </c>
      <c r="AC7" s="205">
        <v>314.41000000000003</v>
      </c>
      <c r="AD7" s="205">
        <v>1048.0999999999999</v>
      </c>
      <c r="AE7" s="205">
        <v>314.41000000000003</v>
      </c>
      <c r="AF7" s="205">
        <v>104.81</v>
      </c>
      <c r="AG7" s="205">
        <v>4997.04</v>
      </c>
      <c r="AH7" s="205">
        <v>333.15</v>
      </c>
      <c r="AI7" s="205">
        <v>999.43</v>
      </c>
      <c r="AJ7" s="205">
        <v>3331.35</v>
      </c>
      <c r="AK7" s="205">
        <v>333.15</v>
      </c>
      <c r="AL7" s="205">
        <v>156.08000000000001</v>
      </c>
      <c r="AM7" s="205">
        <v>0</v>
      </c>
      <c r="AN7" s="205">
        <v>4.71</v>
      </c>
      <c r="AO7" s="205">
        <v>0</v>
      </c>
      <c r="AP7" s="205">
        <v>0.6</v>
      </c>
      <c r="AQ7" s="205">
        <v>283.04000000000002</v>
      </c>
      <c r="AR7" s="205">
        <v>257.45</v>
      </c>
      <c r="AS7" s="205">
        <v>0</v>
      </c>
      <c r="AT7" s="205">
        <v>0</v>
      </c>
      <c r="AU7" s="205">
        <v>0</v>
      </c>
      <c r="AV7" s="205">
        <v>35.5</v>
      </c>
      <c r="AW7" s="205">
        <v>0</v>
      </c>
      <c r="AX7" s="205">
        <v>11.83</v>
      </c>
      <c r="AY7" s="205">
        <v>18</v>
      </c>
      <c r="AZ7" s="205">
        <v>0</v>
      </c>
      <c r="BA7" s="205">
        <v>0</v>
      </c>
      <c r="BB7" s="205">
        <v>0</v>
      </c>
      <c r="BC7" s="205">
        <v>1</v>
      </c>
      <c r="BD7" s="205">
        <v>0</v>
      </c>
      <c r="BE7" s="205">
        <v>14430.6</v>
      </c>
      <c r="BF7" s="205">
        <v>37996.44</v>
      </c>
      <c r="BG7" s="214" t="s">
        <v>341</v>
      </c>
    </row>
    <row r="8" spans="1:62" s="208" customFormat="1" ht="24.95" customHeight="1">
      <c r="B8" s="205">
        <v>1950.36</v>
      </c>
      <c r="C8" s="205">
        <v>292.54000000000002</v>
      </c>
      <c r="D8" s="205">
        <v>19.5</v>
      </c>
      <c r="E8" s="205">
        <v>39.01</v>
      </c>
      <c r="F8" s="205">
        <v>58.5</v>
      </c>
      <c r="G8" s="205">
        <v>6482.07</v>
      </c>
      <c r="H8" s="205">
        <v>247.32</v>
      </c>
      <c r="I8" s="205">
        <v>2921.73</v>
      </c>
      <c r="J8" s="205">
        <v>954.67</v>
      </c>
      <c r="K8" s="205">
        <v>547.48</v>
      </c>
      <c r="L8" s="205">
        <v>86</v>
      </c>
      <c r="M8" s="205">
        <v>0</v>
      </c>
      <c r="N8" s="205">
        <v>21</v>
      </c>
      <c r="O8" s="205">
        <v>0</v>
      </c>
      <c r="P8" s="205">
        <v>1225.08</v>
      </c>
      <c r="Q8" s="205">
        <v>35</v>
      </c>
      <c r="R8" s="205">
        <v>0</v>
      </c>
      <c r="S8" s="205">
        <v>52.5</v>
      </c>
      <c r="T8" s="205">
        <v>0</v>
      </c>
      <c r="U8" s="205">
        <v>1110.1300000000001</v>
      </c>
      <c r="V8" s="205">
        <v>74</v>
      </c>
      <c r="W8" s="205">
        <v>222.03</v>
      </c>
      <c r="X8" s="205">
        <v>7700.76</v>
      </c>
      <c r="Y8" s="205">
        <v>11466.83</v>
      </c>
      <c r="Z8" s="205">
        <v>292.54000000000002</v>
      </c>
      <c r="AA8" s="205">
        <v>19.5</v>
      </c>
      <c r="AB8" s="205">
        <v>39.01</v>
      </c>
      <c r="AC8" s="205">
        <v>58.5</v>
      </c>
      <c r="AD8" s="205">
        <v>195.03</v>
      </c>
      <c r="AE8" s="205">
        <v>58.5</v>
      </c>
      <c r="AF8" s="205">
        <v>19.5</v>
      </c>
      <c r="AG8" s="205">
        <v>1110.1300000000001</v>
      </c>
      <c r="AH8" s="205">
        <v>74</v>
      </c>
      <c r="AI8" s="205">
        <v>222.03</v>
      </c>
      <c r="AJ8" s="205">
        <v>740.09</v>
      </c>
      <c r="AK8" s="205">
        <v>74</v>
      </c>
      <c r="AL8" s="205">
        <v>9.82</v>
      </c>
      <c r="AM8" s="205">
        <v>0</v>
      </c>
      <c r="AN8" s="205">
        <v>0</v>
      </c>
      <c r="AO8" s="205">
        <v>0</v>
      </c>
      <c r="AP8" s="205">
        <v>0</v>
      </c>
      <c r="AQ8" s="205">
        <v>57.67</v>
      </c>
      <c r="AR8" s="205">
        <v>55.75</v>
      </c>
      <c r="AS8" s="205">
        <v>0</v>
      </c>
      <c r="AT8" s="205">
        <v>0</v>
      </c>
      <c r="AU8" s="205">
        <v>0</v>
      </c>
      <c r="AV8" s="205">
        <v>0</v>
      </c>
      <c r="AW8" s="205">
        <v>0</v>
      </c>
      <c r="AX8" s="205">
        <v>24.5</v>
      </c>
      <c r="AY8" s="205">
        <v>0</v>
      </c>
      <c r="AZ8" s="205">
        <v>0</v>
      </c>
      <c r="BA8" s="205">
        <v>0</v>
      </c>
      <c r="BB8" s="205">
        <v>0</v>
      </c>
      <c r="BC8" s="205">
        <v>1</v>
      </c>
      <c r="BD8" s="205">
        <v>0</v>
      </c>
      <c r="BE8" s="205">
        <v>3051.57</v>
      </c>
      <c r="BF8" s="205">
        <v>8415.26</v>
      </c>
      <c r="BG8" s="214" t="s">
        <v>340</v>
      </c>
    </row>
    <row r="9" spans="1:62" s="208" customFormat="1" ht="24.95" customHeight="1">
      <c r="B9" s="205">
        <v>9971.84</v>
      </c>
      <c r="C9" s="205">
        <v>1495.78</v>
      </c>
      <c r="D9" s="205">
        <v>99.72</v>
      </c>
      <c r="E9" s="205">
        <v>199.44</v>
      </c>
      <c r="F9" s="205">
        <v>299.17</v>
      </c>
      <c r="G9" s="205">
        <v>30397.87</v>
      </c>
      <c r="H9" s="205">
        <v>1146.54</v>
      </c>
      <c r="I9" s="205">
        <v>8464.7900000000009</v>
      </c>
      <c r="J9" s="205">
        <v>4969.8</v>
      </c>
      <c r="K9" s="205">
        <v>3044.29</v>
      </c>
      <c r="L9" s="205">
        <v>280.2</v>
      </c>
      <c r="M9" s="205">
        <v>0</v>
      </c>
      <c r="N9" s="205">
        <v>65.5</v>
      </c>
      <c r="O9" s="205">
        <v>0</v>
      </c>
      <c r="P9" s="205">
        <v>0</v>
      </c>
      <c r="Q9" s="205">
        <v>0</v>
      </c>
      <c r="R9" s="205">
        <v>105</v>
      </c>
      <c r="S9" s="205">
        <v>0</v>
      </c>
      <c r="T9" s="205">
        <v>0</v>
      </c>
      <c r="U9" s="205">
        <v>4505.59</v>
      </c>
      <c r="V9" s="205">
        <v>300.38</v>
      </c>
      <c r="W9" s="205">
        <v>901.11</v>
      </c>
      <c r="X9" s="205">
        <v>30037.360000000001</v>
      </c>
      <c r="Y9" s="205">
        <v>47810.39</v>
      </c>
      <c r="Z9" s="205">
        <v>1495.78</v>
      </c>
      <c r="AA9" s="205">
        <v>99.72</v>
      </c>
      <c r="AB9" s="205">
        <v>199.44</v>
      </c>
      <c r="AC9" s="205">
        <v>299.17</v>
      </c>
      <c r="AD9" s="205">
        <v>997.18</v>
      </c>
      <c r="AE9" s="205">
        <v>299.17</v>
      </c>
      <c r="AF9" s="205">
        <v>99.72</v>
      </c>
      <c r="AG9" s="205">
        <v>4505.59</v>
      </c>
      <c r="AH9" s="205">
        <v>300.38</v>
      </c>
      <c r="AI9" s="205">
        <v>901.11</v>
      </c>
      <c r="AJ9" s="205">
        <v>3003.75</v>
      </c>
      <c r="AK9" s="205">
        <v>300.38</v>
      </c>
      <c r="AL9" s="205">
        <v>76.31</v>
      </c>
      <c r="AM9" s="205">
        <v>0</v>
      </c>
      <c r="AN9" s="205">
        <v>110</v>
      </c>
      <c r="AO9" s="205">
        <v>0</v>
      </c>
      <c r="AP9" s="205">
        <v>0</v>
      </c>
      <c r="AQ9" s="205">
        <v>189.68</v>
      </c>
      <c r="AR9" s="205">
        <v>221.98</v>
      </c>
      <c r="AS9" s="205">
        <v>350</v>
      </c>
      <c r="AT9" s="205">
        <v>0</v>
      </c>
      <c r="AU9" s="205">
        <v>0</v>
      </c>
      <c r="AV9" s="205">
        <v>7.1</v>
      </c>
      <c r="AW9" s="205">
        <v>28</v>
      </c>
      <c r="AX9" s="205">
        <v>73.87</v>
      </c>
      <c r="AY9" s="205">
        <v>0</v>
      </c>
      <c r="AZ9" s="205">
        <v>0</v>
      </c>
      <c r="BA9" s="205">
        <v>10</v>
      </c>
      <c r="BB9" s="205">
        <v>0</v>
      </c>
      <c r="BC9" s="205">
        <v>0</v>
      </c>
      <c r="BD9" s="205">
        <v>0</v>
      </c>
      <c r="BE9" s="205">
        <v>13568.33</v>
      </c>
      <c r="BF9" s="205">
        <v>34242.06</v>
      </c>
      <c r="BG9" s="214" t="s">
        <v>342</v>
      </c>
    </row>
    <row r="10" spans="1:62" s="208" customFormat="1" ht="24.95" customHeight="1">
      <c r="B10" s="205">
        <v>8442.77</v>
      </c>
      <c r="C10" s="205">
        <v>1266.4100000000001</v>
      </c>
      <c r="D10" s="205">
        <v>84.42</v>
      </c>
      <c r="E10" s="205">
        <v>168.87</v>
      </c>
      <c r="F10" s="205">
        <v>253.29</v>
      </c>
      <c r="G10" s="205">
        <v>28284.46</v>
      </c>
      <c r="H10" s="205">
        <v>940.35</v>
      </c>
      <c r="I10" s="205">
        <v>6973.05</v>
      </c>
      <c r="J10" s="205">
        <v>4072.17</v>
      </c>
      <c r="K10" s="205">
        <v>2503.6799999999998</v>
      </c>
      <c r="L10" s="205">
        <v>253</v>
      </c>
      <c r="M10" s="205">
        <v>0</v>
      </c>
      <c r="N10" s="205">
        <v>126.3</v>
      </c>
      <c r="O10" s="205">
        <v>0</v>
      </c>
      <c r="P10" s="205">
        <v>0</v>
      </c>
      <c r="Q10" s="205">
        <v>17.899999999999999</v>
      </c>
      <c r="R10" s="205">
        <v>0</v>
      </c>
      <c r="S10" s="205">
        <v>0</v>
      </c>
      <c r="T10" s="205">
        <v>0</v>
      </c>
      <c r="U10" s="205">
        <v>4163.26</v>
      </c>
      <c r="V10" s="205">
        <v>277.56</v>
      </c>
      <c r="W10" s="205">
        <v>832.67</v>
      </c>
      <c r="X10" s="205">
        <v>27755.09</v>
      </c>
      <c r="Y10" s="205">
        <v>43244.34</v>
      </c>
      <c r="Z10" s="205">
        <v>1266.4100000000001</v>
      </c>
      <c r="AA10" s="205">
        <v>84.42</v>
      </c>
      <c r="AB10" s="205">
        <v>168.87</v>
      </c>
      <c r="AC10" s="205">
        <v>253.29</v>
      </c>
      <c r="AD10" s="205">
        <v>844.27</v>
      </c>
      <c r="AE10" s="205">
        <v>253.29</v>
      </c>
      <c r="AF10" s="205">
        <v>84.42</v>
      </c>
      <c r="AG10" s="205">
        <v>4163.26</v>
      </c>
      <c r="AH10" s="205">
        <v>277.56</v>
      </c>
      <c r="AI10" s="205">
        <v>832.67</v>
      </c>
      <c r="AJ10" s="205">
        <v>2775.51</v>
      </c>
      <c r="AK10" s="205">
        <v>277.56</v>
      </c>
      <c r="AL10" s="205">
        <v>315.60000000000002</v>
      </c>
      <c r="AM10" s="205">
        <v>0</v>
      </c>
      <c r="AN10" s="205">
        <v>5.48</v>
      </c>
      <c r="AO10" s="205">
        <v>0</v>
      </c>
      <c r="AP10" s="205">
        <v>0</v>
      </c>
      <c r="AQ10" s="205">
        <v>141.49</v>
      </c>
      <c r="AR10" s="205">
        <v>207.55</v>
      </c>
      <c r="AS10" s="205">
        <v>380</v>
      </c>
      <c r="AT10" s="205">
        <v>9.14</v>
      </c>
      <c r="AU10" s="205">
        <v>45.67</v>
      </c>
      <c r="AV10" s="205">
        <v>7.1</v>
      </c>
      <c r="AW10" s="205">
        <v>0</v>
      </c>
      <c r="AX10" s="205">
        <v>125.28</v>
      </c>
      <c r="AY10" s="205">
        <v>18</v>
      </c>
      <c r="AZ10" s="205">
        <v>0</v>
      </c>
      <c r="BA10" s="205">
        <v>0</v>
      </c>
      <c r="BB10" s="205">
        <v>0</v>
      </c>
      <c r="BC10" s="205">
        <v>3</v>
      </c>
      <c r="BD10" s="205">
        <v>2</v>
      </c>
      <c r="BE10" s="205">
        <v>12541.84</v>
      </c>
      <c r="BF10" s="205">
        <v>30702.5</v>
      </c>
      <c r="BG10" s="214" t="s">
        <v>343</v>
      </c>
    </row>
    <row r="11" spans="1:62" s="208" customFormat="1" ht="24.95" customHeight="1">
      <c r="B11" s="205">
        <v>6884.89</v>
      </c>
      <c r="C11" s="205">
        <v>1032.74</v>
      </c>
      <c r="D11" s="205">
        <v>68.84</v>
      </c>
      <c r="E11" s="205">
        <v>137.71</v>
      </c>
      <c r="F11" s="205">
        <v>206.54</v>
      </c>
      <c r="G11" s="205">
        <v>22717.8</v>
      </c>
      <c r="H11" s="205">
        <v>724.88</v>
      </c>
      <c r="I11" s="205">
        <v>5551.47</v>
      </c>
      <c r="J11" s="205">
        <v>3744.1</v>
      </c>
      <c r="K11" s="205">
        <v>1616.37</v>
      </c>
      <c r="L11" s="205">
        <v>191</v>
      </c>
      <c r="M11" s="205">
        <v>0</v>
      </c>
      <c r="N11" s="205">
        <v>0</v>
      </c>
      <c r="O11" s="205">
        <v>0</v>
      </c>
      <c r="P11" s="205">
        <v>0</v>
      </c>
      <c r="Q11" s="205">
        <v>0</v>
      </c>
      <c r="R11" s="205">
        <v>0</v>
      </c>
      <c r="S11" s="205">
        <v>0</v>
      </c>
      <c r="T11" s="205">
        <v>0</v>
      </c>
      <c r="U11" s="205">
        <v>3316.41</v>
      </c>
      <c r="V11" s="205">
        <v>221.1</v>
      </c>
      <c r="W11" s="205">
        <v>663.3</v>
      </c>
      <c r="X11" s="205">
        <v>22109.26</v>
      </c>
      <c r="Y11" s="205">
        <v>34640.79</v>
      </c>
      <c r="Z11" s="205">
        <v>1032.74</v>
      </c>
      <c r="AA11" s="205">
        <v>68.84</v>
      </c>
      <c r="AB11" s="205">
        <v>137.71</v>
      </c>
      <c r="AC11" s="205">
        <v>206.54</v>
      </c>
      <c r="AD11" s="205">
        <v>688.49</v>
      </c>
      <c r="AE11" s="205">
        <v>206.54</v>
      </c>
      <c r="AF11" s="205">
        <v>68.84</v>
      </c>
      <c r="AG11" s="205">
        <v>3316.41</v>
      </c>
      <c r="AH11" s="205">
        <v>221.1</v>
      </c>
      <c r="AI11" s="205">
        <v>663.3</v>
      </c>
      <c r="AJ11" s="205">
        <v>2210.94</v>
      </c>
      <c r="AK11" s="205">
        <v>221.1</v>
      </c>
      <c r="AL11" s="205">
        <v>12.54</v>
      </c>
      <c r="AM11" s="205">
        <v>0</v>
      </c>
      <c r="AN11" s="205">
        <v>0</v>
      </c>
      <c r="AO11" s="205">
        <v>0</v>
      </c>
      <c r="AP11" s="205">
        <v>0</v>
      </c>
      <c r="AQ11" s="205">
        <v>110.05</v>
      </c>
      <c r="AR11" s="205">
        <v>177.6</v>
      </c>
      <c r="AS11" s="205">
        <v>0</v>
      </c>
      <c r="AT11" s="205">
        <v>0</v>
      </c>
      <c r="AU11" s="205">
        <v>0</v>
      </c>
      <c r="AV11" s="205">
        <v>0</v>
      </c>
      <c r="AW11" s="205">
        <v>0</v>
      </c>
      <c r="AX11" s="205">
        <v>75.73</v>
      </c>
      <c r="AY11" s="205">
        <v>0</v>
      </c>
      <c r="AZ11" s="205">
        <v>45.4</v>
      </c>
      <c r="BA11" s="205">
        <v>0</v>
      </c>
      <c r="BB11" s="205">
        <v>0</v>
      </c>
      <c r="BC11" s="205">
        <v>0</v>
      </c>
      <c r="BD11" s="205">
        <v>0</v>
      </c>
      <c r="BE11" s="205">
        <v>9463.8700000000008</v>
      </c>
      <c r="BF11" s="205">
        <v>25176.92</v>
      </c>
      <c r="BG11" s="214" t="s">
        <v>344</v>
      </c>
    </row>
    <row r="12" spans="1:62" s="208" customFormat="1" ht="24.95" customHeight="1">
      <c r="B12" s="217">
        <f>SUM(B4:B11)</f>
        <v>47759.08</v>
      </c>
      <c r="C12" s="217">
        <f t="shared" ref="C12:BF12" si="0">SUM(C4:C11)</f>
        <v>7163.85</v>
      </c>
      <c r="D12" s="217">
        <f t="shared" si="0"/>
        <v>477.57</v>
      </c>
      <c r="E12" s="217">
        <f t="shared" si="0"/>
        <v>955.23</v>
      </c>
      <c r="F12" s="217">
        <f t="shared" si="0"/>
        <v>1432.77</v>
      </c>
      <c r="G12" s="217">
        <f t="shared" si="0"/>
        <v>154651.04999999999</v>
      </c>
      <c r="H12" s="217">
        <f t="shared" si="0"/>
        <v>5294.76</v>
      </c>
      <c r="I12" s="217">
        <f t="shared" si="0"/>
        <v>41432.5</v>
      </c>
      <c r="J12" s="217">
        <f t="shared" si="0"/>
        <v>24087.13</v>
      </c>
      <c r="K12" s="217">
        <f t="shared" si="0"/>
        <v>13501.09</v>
      </c>
      <c r="L12" s="217">
        <f t="shared" si="0"/>
        <v>1471.1</v>
      </c>
      <c r="M12" s="217">
        <f t="shared" si="0"/>
        <v>0</v>
      </c>
      <c r="N12" s="217">
        <f t="shared" si="0"/>
        <v>786.5</v>
      </c>
      <c r="O12" s="217">
        <f t="shared" si="0"/>
        <v>0</v>
      </c>
      <c r="P12" s="217">
        <f t="shared" si="0"/>
        <v>1351.08</v>
      </c>
      <c r="Q12" s="217">
        <f t="shared" si="0"/>
        <v>78.099999999999994</v>
      </c>
      <c r="R12" s="217">
        <f t="shared" si="0"/>
        <v>105</v>
      </c>
      <c r="S12" s="217">
        <f t="shared" si="0"/>
        <v>52.5</v>
      </c>
      <c r="T12" s="217">
        <f t="shared" si="0"/>
        <v>0</v>
      </c>
      <c r="U12" s="217">
        <f t="shared" si="0"/>
        <v>22982.61</v>
      </c>
      <c r="V12" s="217">
        <f t="shared" si="0"/>
        <v>1532.21</v>
      </c>
      <c r="W12" s="217">
        <f t="shared" si="0"/>
        <v>4596.6099999999997</v>
      </c>
      <c r="X12" s="217">
        <f t="shared" si="0"/>
        <v>153619.23000000001</v>
      </c>
      <c r="Y12" s="217">
        <f t="shared" si="0"/>
        <v>240519.16</v>
      </c>
      <c r="Z12" s="217">
        <f t="shared" si="0"/>
        <v>7163.85</v>
      </c>
      <c r="AA12" s="217">
        <f t="shared" si="0"/>
        <v>477.57</v>
      </c>
      <c r="AB12" s="217">
        <f t="shared" si="0"/>
        <v>955.23</v>
      </c>
      <c r="AC12" s="217">
        <f t="shared" si="0"/>
        <v>1432.77</v>
      </c>
      <c r="AD12" s="217">
        <f t="shared" si="0"/>
        <v>4775.9399999999996</v>
      </c>
      <c r="AE12" s="217">
        <f t="shared" si="0"/>
        <v>1432.77</v>
      </c>
      <c r="AF12" s="217">
        <f t="shared" si="0"/>
        <v>477.57</v>
      </c>
      <c r="AG12" s="217">
        <f t="shared" si="0"/>
        <v>22982.61</v>
      </c>
      <c r="AH12" s="217">
        <f t="shared" si="0"/>
        <v>1532.21</v>
      </c>
      <c r="AI12" s="217">
        <f t="shared" si="0"/>
        <v>4596.6099999999997</v>
      </c>
      <c r="AJ12" s="217">
        <f t="shared" si="0"/>
        <v>15321.76</v>
      </c>
      <c r="AK12" s="217">
        <f t="shared" si="0"/>
        <v>1532.21</v>
      </c>
      <c r="AL12" s="217">
        <f t="shared" si="0"/>
        <v>690.79</v>
      </c>
      <c r="AM12" s="217">
        <f t="shared" si="0"/>
        <v>0</v>
      </c>
      <c r="AN12" s="217">
        <f t="shared" si="0"/>
        <v>120.19</v>
      </c>
      <c r="AO12" s="217">
        <f t="shared" si="0"/>
        <v>0</v>
      </c>
      <c r="AP12" s="217">
        <f t="shared" si="0"/>
        <v>0.6</v>
      </c>
      <c r="AQ12" s="217">
        <f t="shared" si="0"/>
        <v>943.68</v>
      </c>
      <c r="AR12" s="217">
        <f t="shared" si="0"/>
        <v>1168.73</v>
      </c>
      <c r="AS12" s="217">
        <f t="shared" si="0"/>
        <v>730</v>
      </c>
      <c r="AT12" s="217">
        <f t="shared" si="0"/>
        <v>9.14</v>
      </c>
      <c r="AU12" s="217">
        <f t="shared" si="0"/>
        <v>45.67</v>
      </c>
      <c r="AV12" s="217">
        <f t="shared" si="0"/>
        <v>56.8</v>
      </c>
      <c r="AW12" s="217">
        <f t="shared" si="0"/>
        <v>28</v>
      </c>
      <c r="AX12" s="217">
        <f t="shared" si="0"/>
        <v>357.47</v>
      </c>
      <c r="AY12" s="217">
        <f t="shared" si="0"/>
        <v>107</v>
      </c>
      <c r="AZ12" s="217">
        <f t="shared" si="0"/>
        <v>123.22</v>
      </c>
      <c r="BA12" s="217">
        <f t="shared" si="0"/>
        <v>10</v>
      </c>
      <c r="BB12" s="217">
        <f t="shared" si="0"/>
        <v>0</v>
      </c>
      <c r="BC12" s="217">
        <f t="shared" si="0"/>
        <v>6</v>
      </c>
      <c r="BD12" s="217">
        <f t="shared" si="0"/>
        <v>2</v>
      </c>
      <c r="BE12" s="217">
        <f t="shared" si="0"/>
        <v>67080.39</v>
      </c>
      <c r="BF12" s="217">
        <f t="shared" si="0"/>
        <v>173438.77</v>
      </c>
      <c r="BG12" s="215" t="s">
        <v>347</v>
      </c>
      <c r="BH12" s="216"/>
      <c r="BI12" s="216"/>
      <c r="BJ12" s="216"/>
    </row>
  </sheetData>
  <mergeCells count="19">
    <mergeCell ref="BG1:BG3"/>
    <mergeCell ref="BH1:BH3"/>
    <mergeCell ref="BI1:BI3"/>
    <mergeCell ref="BJ1:BJ3"/>
    <mergeCell ref="BE1:BE3"/>
    <mergeCell ref="BF1:BF3"/>
    <mergeCell ref="AG2:AK2"/>
    <mergeCell ref="B1:T1"/>
    <mergeCell ref="U1:X1"/>
    <mergeCell ref="Y1:Y3"/>
    <mergeCell ref="Z1:BD1"/>
    <mergeCell ref="AL2:AO2"/>
    <mergeCell ref="AS2:AU2"/>
    <mergeCell ref="B2:F2"/>
    <mergeCell ref="J2:T2"/>
    <mergeCell ref="U2:W2"/>
    <mergeCell ref="X2:X3"/>
    <mergeCell ref="Z2:AF2"/>
    <mergeCell ref="AV2:BB2"/>
  </mergeCells>
  <pageMargins left="0.70866141732283472" right="0.70866141732283472" top="0.74803149606299213" bottom="0.74803149606299213" header="0.31496062992125984" footer="0.31496062992125984"/>
  <pageSetup paperSize="9" scale="86" orientation="landscape" verticalDpi="300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2:M80"/>
  <sheetViews>
    <sheetView rightToLeft="1" workbookViewId="0">
      <selection activeCell="A17" sqref="A17"/>
    </sheetView>
  </sheetViews>
  <sheetFormatPr defaultRowHeight="15"/>
  <cols>
    <col min="1" max="1" width="20.7109375" customWidth="1"/>
    <col min="2" max="13" width="15.7109375" customWidth="1"/>
  </cols>
  <sheetData>
    <row r="2" spans="1:13" ht="63">
      <c r="A2" s="256" t="s">
        <v>451</v>
      </c>
      <c r="B2" s="256" t="s">
        <v>452</v>
      </c>
      <c r="C2" s="256" t="s">
        <v>453</v>
      </c>
      <c r="D2" s="256" t="s">
        <v>454</v>
      </c>
      <c r="E2" s="256" t="s">
        <v>455</v>
      </c>
      <c r="F2" s="256" t="s">
        <v>456</v>
      </c>
      <c r="G2" s="256" t="s">
        <v>457</v>
      </c>
      <c r="H2" s="256" t="s">
        <v>458</v>
      </c>
      <c r="I2" s="257" t="s">
        <v>459</v>
      </c>
      <c r="J2" s="256" t="s">
        <v>460</v>
      </c>
      <c r="K2" s="256" t="s">
        <v>461</v>
      </c>
      <c r="L2" s="256" t="s">
        <v>462</v>
      </c>
      <c r="M2" s="256" t="s">
        <v>463</v>
      </c>
    </row>
    <row r="3" spans="1:13" ht="15.75">
      <c r="A3" s="256"/>
      <c r="B3" s="258">
        <f>[1]مرتبات!G4</f>
        <v>0</v>
      </c>
      <c r="C3" s="258">
        <f>[1]مرتبات!I4</f>
        <v>0</v>
      </c>
      <c r="D3" s="258">
        <f>B3+C3</f>
        <v>0</v>
      </c>
      <c r="E3" s="258">
        <f>[1]مرتبات!B4*14%</f>
        <v>0</v>
      </c>
      <c r="F3" s="258">
        <f>[1]مرتبات!C4*14%</f>
        <v>0</v>
      </c>
      <c r="G3" s="258">
        <f>[1]مرتبات!AK4+[1]مرتبات!AL4+[1]مرتبات!AM4+[1]مرتبات!AN4+[1]مرتبات!AO4+[1]مرتبات!AR4+[1]مرتبات!AS4+[1]مرتبات!AT4+[1]مرتبات!AU4+[1]مرتبات!AV4+[1]مرتبات!AW4+[1]مرتبات!AX4+[1]مرتبات!AY4+[1]مرتبات!AZ4+[1]مرتبات!BA4</f>
        <v>0</v>
      </c>
      <c r="H3" s="258">
        <f>E3+F3+G3</f>
        <v>0</v>
      </c>
      <c r="I3" s="258">
        <f>D3-H3</f>
        <v>0</v>
      </c>
      <c r="J3" s="258">
        <f>(I3-50)*(7.5/1000)</f>
        <v>-0.38</v>
      </c>
      <c r="K3" s="258">
        <f>I3-J3</f>
        <v>0.38</v>
      </c>
      <c r="L3" s="258">
        <f t="shared" ref="L3:L67" si="0">IF(K3-1183.33&lt;0,0,K3-1183.33)</f>
        <v>0</v>
      </c>
      <c r="M3" s="145">
        <f>IF(L3&lt;=1900,(L3*10%)*20%,IF(L3&lt;=3150,(190+((L3-1900)*15%))*60%,((((L3-3150)*20%)+190+187.5))*95%))</f>
        <v>0</v>
      </c>
    </row>
    <row r="4" spans="1:13" ht="15.75">
      <c r="A4" s="256"/>
      <c r="B4" s="258">
        <f>[1]مرتبات!G5</f>
        <v>0</v>
      </c>
      <c r="C4" s="258">
        <f>[1]مرتبات!I5</f>
        <v>0</v>
      </c>
      <c r="D4" s="258">
        <f t="shared" ref="D4:D67" si="1">B4+C4</f>
        <v>0</v>
      </c>
      <c r="E4" s="258">
        <f>[1]مرتبات!B5*14%</f>
        <v>0</v>
      </c>
      <c r="F4" s="258">
        <f>[1]مرتبات!W5*11%</f>
        <v>0</v>
      </c>
      <c r="G4" s="258">
        <f>[1]مرتبات!AK5+[1]مرتبات!AL5+[1]مرتبات!AM5+[1]مرتبات!AN5+[1]مرتبات!AO5+[1]مرتبات!AR5+[1]مرتبات!AS5+[1]مرتبات!AT5+[1]مرتبات!AU5+[1]مرتبات!AV5+[1]مرتبات!AW5+[1]مرتبات!AX5+[1]مرتبات!AY5+[1]مرتبات!AZ5+[1]مرتبات!BA5</f>
        <v>0</v>
      </c>
      <c r="H4" s="258">
        <f t="shared" ref="H4:H67" si="2">E4+F4+G4</f>
        <v>0</v>
      </c>
      <c r="I4" s="258">
        <f t="shared" ref="I4:I67" si="3">D4-H4</f>
        <v>0</v>
      </c>
      <c r="J4" s="258">
        <f t="shared" ref="J4:J67" si="4">(I4-50)*(7.5/1000)</f>
        <v>-0.38</v>
      </c>
      <c r="K4" s="258">
        <f t="shared" ref="K4:K67" si="5">I4-J4</f>
        <v>0.38</v>
      </c>
      <c r="L4" s="258">
        <f t="shared" si="0"/>
        <v>0</v>
      </c>
      <c r="M4" s="145">
        <f t="shared" ref="M4:M67" si="6">IF(L4&lt;=1900,(L4*10%)*20%,IF(L4&lt;=3150,(190+((L4-1900)*15%))*60%,((((L4-3150)*20%)+190+187.5))*95%))</f>
        <v>0</v>
      </c>
    </row>
    <row r="5" spans="1:13" ht="15.75">
      <c r="A5" s="256"/>
      <c r="B5" s="258">
        <f>[1]مرتبات!G6</f>
        <v>0</v>
      </c>
      <c r="C5" s="258">
        <f>[1]مرتبات!I6</f>
        <v>0</v>
      </c>
      <c r="D5" s="258">
        <f t="shared" si="1"/>
        <v>0</v>
      </c>
      <c r="E5" s="258">
        <f>[1]مرتبات!B6*14%</f>
        <v>0</v>
      </c>
      <c r="F5" s="258">
        <f>[1]مرتبات!W6*11%</f>
        <v>0</v>
      </c>
      <c r="G5" s="258">
        <f>[1]مرتبات!AK6+[1]مرتبات!AL6+[1]مرتبات!AM6+[1]مرتبات!AN6+[1]مرتبات!AO6+[1]مرتبات!AR6+[1]مرتبات!AS6+[1]مرتبات!AT6+[1]مرتبات!AU6+[1]مرتبات!AV6+[1]مرتبات!AW6+[1]مرتبات!AX6+[1]مرتبات!AY6+[1]مرتبات!AZ6+[1]مرتبات!BA6</f>
        <v>0</v>
      </c>
      <c r="H5" s="258">
        <f t="shared" si="2"/>
        <v>0</v>
      </c>
      <c r="I5" s="258">
        <f t="shared" si="3"/>
        <v>0</v>
      </c>
      <c r="J5" s="258">
        <f t="shared" si="4"/>
        <v>-0.38</v>
      </c>
      <c r="K5" s="258">
        <f t="shared" si="5"/>
        <v>0.38</v>
      </c>
      <c r="L5" s="258">
        <f t="shared" si="0"/>
        <v>0</v>
      </c>
      <c r="M5" s="145">
        <f t="shared" si="6"/>
        <v>0</v>
      </c>
    </row>
    <row r="6" spans="1:13" ht="15.75">
      <c r="A6" s="256"/>
      <c r="B6" s="258">
        <f>[1]مرتبات!G7</f>
        <v>0</v>
      </c>
      <c r="C6" s="258">
        <f>[1]مرتبات!I7</f>
        <v>0</v>
      </c>
      <c r="D6" s="258">
        <f t="shared" si="1"/>
        <v>0</v>
      </c>
      <c r="E6" s="258">
        <f>[1]مرتبات!B7*14%</f>
        <v>0</v>
      </c>
      <c r="F6" s="258">
        <f>[1]مرتبات!W7*11%</f>
        <v>0</v>
      </c>
      <c r="G6" s="258">
        <f>[1]مرتبات!AK7+[1]مرتبات!AL7+[1]مرتبات!AM7+[1]مرتبات!AN7+[1]مرتبات!AO7+[1]مرتبات!AR7+[1]مرتبات!AS7+[1]مرتبات!AT7+[1]مرتبات!AU7+[1]مرتبات!AV7+[1]مرتبات!AW7+[1]مرتبات!AX7+[1]مرتبات!AY7+[1]مرتبات!AZ7+[1]مرتبات!BA7</f>
        <v>0</v>
      </c>
      <c r="H6" s="258">
        <f t="shared" si="2"/>
        <v>0</v>
      </c>
      <c r="I6" s="258">
        <f t="shared" si="3"/>
        <v>0</v>
      </c>
      <c r="J6" s="258">
        <f t="shared" si="4"/>
        <v>-0.38</v>
      </c>
      <c r="K6" s="258">
        <f t="shared" si="5"/>
        <v>0.38</v>
      </c>
      <c r="L6" s="258">
        <f t="shared" si="0"/>
        <v>0</v>
      </c>
      <c r="M6" s="145">
        <f t="shared" si="6"/>
        <v>0</v>
      </c>
    </row>
    <row r="7" spans="1:13" ht="15.75">
      <c r="A7" s="256"/>
      <c r="B7" s="258">
        <f>[1]مرتبات!G8</f>
        <v>0</v>
      </c>
      <c r="C7" s="258">
        <f>[1]مرتبات!I8</f>
        <v>0</v>
      </c>
      <c r="D7" s="258">
        <f t="shared" si="1"/>
        <v>0</v>
      </c>
      <c r="E7" s="258">
        <f>[1]مرتبات!B8*14%</f>
        <v>0</v>
      </c>
      <c r="F7" s="258">
        <f>[1]مرتبات!W8*11%</f>
        <v>0</v>
      </c>
      <c r="G7" s="258">
        <f>[1]مرتبات!AK8+[1]مرتبات!AL8+[1]مرتبات!AM8+[1]مرتبات!AN8+[1]مرتبات!AO8+[1]مرتبات!AR8+[1]مرتبات!AS8+[1]مرتبات!AT8+[1]مرتبات!AU8+[1]مرتبات!AV8+[1]مرتبات!AW8+[1]مرتبات!AX8+[1]مرتبات!AY8+[1]مرتبات!AZ8+[1]مرتبات!BA8</f>
        <v>0</v>
      </c>
      <c r="H7" s="258">
        <f t="shared" si="2"/>
        <v>0</v>
      </c>
      <c r="I7" s="258">
        <f t="shared" si="3"/>
        <v>0</v>
      </c>
      <c r="J7" s="258">
        <f t="shared" si="4"/>
        <v>-0.38</v>
      </c>
      <c r="K7" s="258">
        <f t="shared" si="5"/>
        <v>0.38</v>
      </c>
      <c r="L7" s="258">
        <f t="shared" si="0"/>
        <v>0</v>
      </c>
      <c r="M7" s="145">
        <f t="shared" si="6"/>
        <v>0</v>
      </c>
    </row>
    <row r="8" spans="1:13" ht="15.75">
      <c r="A8" s="256"/>
      <c r="B8" s="258">
        <f>[1]مرتبات!G9</f>
        <v>0</v>
      </c>
      <c r="C8" s="258">
        <f>[1]مرتبات!I9</f>
        <v>0</v>
      </c>
      <c r="D8" s="258">
        <f t="shared" si="1"/>
        <v>0</v>
      </c>
      <c r="E8" s="258">
        <f>[1]مرتبات!B9*14%</f>
        <v>0</v>
      </c>
      <c r="F8" s="258">
        <f>[1]مرتبات!W9*11%</f>
        <v>0</v>
      </c>
      <c r="G8" s="258">
        <f>[1]مرتبات!AK9+[1]مرتبات!AL9+[1]مرتبات!AM9+[1]مرتبات!AN9+[1]مرتبات!AO9+[1]مرتبات!AR9+[1]مرتبات!AS9+[1]مرتبات!AT9+[1]مرتبات!AU9+[1]مرتبات!AV9+[1]مرتبات!AW9+[1]مرتبات!AX9+[1]مرتبات!AY9+[1]مرتبات!AZ9+[1]مرتبات!BA9</f>
        <v>0</v>
      </c>
      <c r="H8" s="258">
        <f t="shared" si="2"/>
        <v>0</v>
      </c>
      <c r="I8" s="258">
        <f t="shared" si="3"/>
        <v>0</v>
      </c>
      <c r="J8" s="258">
        <f t="shared" si="4"/>
        <v>-0.38</v>
      </c>
      <c r="K8" s="258">
        <f t="shared" si="5"/>
        <v>0.38</v>
      </c>
      <c r="L8" s="258">
        <f t="shared" si="0"/>
        <v>0</v>
      </c>
      <c r="M8" s="145">
        <f t="shared" si="6"/>
        <v>0</v>
      </c>
    </row>
    <row r="9" spans="1:13" ht="15.75">
      <c r="A9" s="256"/>
      <c r="B9" s="258">
        <f>[1]مرتبات!G10</f>
        <v>0</v>
      </c>
      <c r="C9" s="258">
        <f>[1]مرتبات!I10</f>
        <v>0</v>
      </c>
      <c r="D9" s="258">
        <f t="shared" si="1"/>
        <v>0</v>
      </c>
      <c r="E9" s="258">
        <f>[1]مرتبات!B10*14%</f>
        <v>0</v>
      </c>
      <c r="F9" s="258">
        <f>[1]مرتبات!W10*11%</f>
        <v>0</v>
      </c>
      <c r="G9" s="258">
        <f>[1]مرتبات!AK10+[1]مرتبات!AL10+[1]مرتبات!AM10+[1]مرتبات!AN10+[1]مرتبات!AO10+[1]مرتبات!AR10+[1]مرتبات!AS10+[1]مرتبات!AT10+[1]مرتبات!AU10+[1]مرتبات!AV10+[1]مرتبات!AW10+[1]مرتبات!AX10+[1]مرتبات!AY10+[1]مرتبات!AZ10+[1]مرتبات!BA10</f>
        <v>0</v>
      </c>
      <c r="H9" s="258">
        <f t="shared" si="2"/>
        <v>0</v>
      </c>
      <c r="I9" s="258">
        <f t="shared" si="3"/>
        <v>0</v>
      </c>
      <c r="J9" s="258">
        <f t="shared" si="4"/>
        <v>-0.38</v>
      </c>
      <c r="K9" s="258">
        <f t="shared" si="5"/>
        <v>0.38</v>
      </c>
      <c r="L9" s="258">
        <f t="shared" si="0"/>
        <v>0</v>
      </c>
      <c r="M9" s="145">
        <f t="shared" si="6"/>
        <v>0</v>
      </c>
    </row>
    <row r="10" spans="1:13" ht="15.75">
      <c r="A10" s="256"/>
      <c r="B10" s="258">
        <f>[1]مرتبات!G11</f>
        <v>0</v>
      </c>
      <c r="C10" s="258">
        <f>[1]مرتبات!I11</f>
        <v>0</v>
      </c>
      <c r="D10" s="258">
        <f t="shared" si="1"/>
        <v>0</v>
      </c>
      <c r="E10" s="258">
        <f>[1]مرتبات!B11*14%</f>
        <v>0</v>
      </c>
      <c r="F10" s="258">
        <f>[1]مرتبات!W11*11%</f>
        <v>0</v>
      </c>
      <c r="G10" s="258">
        <f>[1]مرتبات!AK11+[1]مرتبات!AL11+[1]مرتبات!AM11+[1]مرتبات!AN11+[1]مرتبات!AO11+[1]مرتبات!AR11+[1]مرتبات!AS11+[1]مرتبات!AT11+[1]مرتبات!AU11+[1]مرتبات!AV11+[1]مرتبات!AW11+[1]مرتبات!AX11+[1]مرتبات!AY11+[1]مرتبات!AZ11+[1]مرتبات!BA11</f>
        <v>0</v>
      </c>
      <c r="H10" s="258">
        <f t="shared" si="2"/>
        <v>0</v>
      </c>
      <c r="I10" s="258">
        <f t="shared" si="3"/>
        <v>0</v>
      </c>
      <c r="J10" s="258">
        <f t="shared" si="4"/>
        <v>-0.38</v>
      </c>
      <c r="K10" s="258">
        <f t="shared" si="5"/>
        <v>0.38</v>
      </c>
      <c r="L10" s="258">
        <f t="shared" si="0"/>
        <v>0</v>
      </c>
      <c r="M10" s="145">
        <f t="shared" si="6"/>
        <v>0</v>
      </c>
    </row>
    <row r="11" spans="1:13" ht="15.75">
      <c r="A11" s="256"/>
      <c r="B11" s="258">
        <f>[1]مرتبات!G12</f>
        <v>0</v>
      </c>
      <c r="C11" s="258">
        <f>[1]مرتبات!I12</f>
        <v>0</v>
      </c>
      <c r="D11" s="258">
        <f t="shared" si="1"/>
        <v>0</v>
      </c>
      <c r="E11" s="258">
        <f>[1]مرتبات!B12*14%</f>
        <v>0</v>
      </c>
      <c r="F11" s="258">
        <f>[1]مرتبات!W12*11%</f>
        <v>0</v>
      </c>
      <c r="G11" s="258">
        <f>[1]مرتبات!AK12+[1]مرتبات!AL12+[1]مرتبات!AM12+[1]مرتبات!AN12+[1]مرتبات!AO12+[1]مرتبات!AR12+[1]مرتبات!AS12+[1]مرتبات!AT12+[1]مرتبات!AU12+[1]مرتبات!AV12+[1]مرتبات!AW12+[1]مرتبات!AX12+[1]مرتبات!AY12+[1]مرتبات!AZ12+[1]مرتبات!BA12</f>
        <v>0</v>
      </c>
      <c r="H11" s="258">
        <f t="shared" si="2"/>
        <v>0</v>
      </c>
      <c r="I11" s="258">
        <f t="shared" si="3"/>
        <v>0</v>
      </c>
      <c r="J11" s="258">
        <f t="shared" si="4"/>
        <v>-0.38</v>
      </c>
      <c r="K11" s="258">
        <f t="shared" si="5"/>
        <v>0.38</v>
      </c>
      <c r="L11" s="258">
        <f t="shared" si="0"/>
        <v>0</v>
      </c>
      <c r="M11" s="145">
        <f t="shared" si="6"/>
        <v>0</v>
      </c>
    </row>
    <row r="12" spans="1:13" ht="15.75">
      <c r="A12" s="256"/>
      <c r="B12" s="258">
        <f>[1]مرتبات!G13</f>
        <v>0</v>
      </c>
      <c r="C12" s="258">
        <f>[1]مرتبات!I13</f>
        <v>0</v>
      </c>
      <c r="D12" s="258">
        <f t="shared" si="1"/>
        <v>0</v>
      </c>
      <c r="E12" s="258">
        <f>[1]مرتبات!B13*14%</f>
        <v>0</v>
      </c>
      <c r="F12" s="258">
        <f>[1]مرتبات!W13*11%</f>
        <v>0</v>
      </c>
      <c r="G12" s="258">
        <f>[1]مرتبات!AK13+[1]مرتبات!AL13+[1]مرتبات!AM13+[1]مرتبات!AN13+[1]مرتبات!AO13+[1]مرتبات!AR13+[1]مرتبات!AS13+[1]مرتبات!AT13+[1]مرتبات!AU13+[1]مرتبات!AV13+[1]مرتبات!AW13+[1]مرتبات!AX13+[1]مرتبات!AY13+[1]مرتبات!AZ13+[1]مرتبات!BA13</f>
        <v>0</v>
      </c>
      <c r="H12" s="258">
        <f t="shared" si="2"/>
        <v>0</v>
      </c>
      <c r="I12" s="258">
        <f t="shared" si="3"/>
        <v>0</v>
      </c>
      <c r="J12" s="258">
        <f t="shared" si="4"/>
        <v>-0.38</v>
      </c>
      <c r="K12" s="258">
        <f t="shared" si="5"/>
        <v>0.38</v>
      </c>
      <c r="L12" s="258">
        <f t="shared" si="0"/>
        <v>0</v>
      </c>
      <c r="M12" s="145">
        <f t="shared" si="6"/>
        <v>0</v>
      </c>
    </row>
    <row r="13" spans="1:13" ht="15.75">
      <c r="A13" s="256"/>
      <c r="B13" s="258">
        <f>[1]مرتبات!G14</f>
        <v>0</v>
      </c>
      <c r="C13" s="258">
        <f>[1]مرتبات!I14</f>
        <v>0</v>
      </c>
      <c r="D13" s="258">
        <f t="shared" si="1"/>
        <v>0</v>
      </c>
      <c r="E13" s="258">
        <f>[1]مرتبات!B14*14%</f>
        <v>0</v>
      </c>
      <c r="F13" s="258">
        <f>[1]مرتبات!W14*11%</f>
        <v>0</v>
      </c>
      <c r="G13" s="258">
        <f>[1]مرتبات!AK14+[1]مرتبات!AL14+[1]مرتبات!AM14+[1]مرتبات!AN14+[1]مرتبات!AO14+[1]مرتبات!AR14+[1]مرتبات!AS14+[1]مرتبات!AT14+[1]مرتبات!AU14+[1]مرتبات!AV14+[1]مرتبات!AW14+[1]مرتبات!AX14+[1]مرتبات!AY14+[1]مرتبات!AZ14+[1]مرتبات!BA14</f>
        <v>0</v>
      </c>
      <c r="H13" s="258">
        <f t="shared" si="2"/>
        <v>0</v>
      </c>
      <c r="I13" s="258">
        <f t="shared" si="3"/>
        <v>0</v>
      </c>
      <c r="J13" s="258">
        <f t="shared" si="4"/>
        <v>-0.38</v>
      </c>
      <c r="K13" s="258">
        <f t="shared" si="5"/>
        <v>0.38</v>
      </c>
      <c r="L13" s="258">
        <f t="shared" si="0"/>
        <v>0</v>
      </c>
      <c r="M13" s="145">
        <f t="shared" si="6"/>
        <v>0</v>
      </c>
    </row>
    <row r="14" spans="1:13" ht="15.75">
      <c r="A14" s="256"/>
      <c r="B14" s="258">
        <f>[1]مرتبات!G15</f>
        <v>0</v>
      </c>
      <c r="C14" s="258">
        <f>[1]مرتبات!I15</f>
        <v>0</v>
      </c>
      <c r="D14" s="258">
        <f t="shared" si="1"/>
        <v>0</v>
      </c>
      <c r="E14" s="258">
        <f>[1]مرتبات!B15*14%</f>
        <v>0</v>
      </c>
      <c r="F14" s="258">
        <f>[1]مرتبات!W15*11%</f>
        <v>0</v>
      </c>
      <c r="G14" s="258">
        <f>[1]مرتبات!AK15+[1]مرتبات!AL15+[1]مرتبات!AM15+[1]مرتبات!AN15+[1]مرتبات!AO15+[1]مرتبات!AR15+[1]مرتبات!AS15+[1]مرتبات!AT15+[1]مرتبات!AU15+[1]مرتبات!AV15+[1]مرتبات!AW15+[1]مرتبات!AX15+[1]مرتبات!AY15+[1]مرتبات!AZ15+[1]مرتبات!BA15</f>
        <v>0</v>
      </c>
      <c r="H14" s="258">
        <f t="shared" si="2"/>
        <v>0</v>
      </c>
      <c r="I14" s="258">
        <f t="shared" si="3"/>
        <v>0</v>
      </c>
      <c r="J14" s="258">
        <f t="shared" si="4"/>
        <v>-0.38</v>
      </c>
      <c r="K14" s="258">
        <f t="shared" si="5"/>
        <v>0.38</v>
      </c>
      <c r="L14" s="258">
        <f t="shared" si="0"/>
        <v>0</v>
      </c>
      <c r="M14" s="145">
        <f t="shared" si="6"/>
        <v>0</v>
      </c>
    </row>
    <row r="15" spans="1:13" ht="15.75">
      <c r="A15" s="256"/>
      <c r="B15" s="258">
        <f>[1]مرتبات!G16</f>
        <v>0</v>
      </c>
      <c r="C15" s="258">
        <f>[1]مرتبات!I16</f>
        <v>0</v>
      </c>
      <c r="D15" s="258">
        <f t="shared" si="1"/>
        <v>0</v>
      </c>
      <c r="E15" s="258">
        <f>[1]مرتبات!B16*14%</f>
        <v>0</v>
      </c>
      <c r="F15" s="258">
        <f>[1]مرتبات!W16*11%</f>
        <v>0</v>
      </c>
      <c r="G15" s="258">
        <f>[1]مرتبات!AK16+[1]مرتبات!AL16+[1]مرتبات!AM16+[1]مرتبات!AN16+[1]مرتبات!AO16+[1]مرتبات!AR16+[1]مرتبات!AS16+[1]مرتبات!AT16+[1]مرتبات!AU16+[1]مرتبات!AV16+[1]مرتبات!AW16+[1]مرتبات!AX16+[1]مرتبات!AY16+[1]مرتبات!AZ16+[1]مرتبات!BA16</f>
        <v>0</v>
      </c>
      <c r="H15" s="258">
        <f t="shared" si="2"/>
        <v>0</v>
      </c>
      <c r="I15" s="258">
        <f t="shared" si="3"/>
        <v>0</v>
      </c>
      <c r="J15" s="258">
        <f t="shared" si="4"/>
        <v>-0.38</v>
      </c>
      <c r="K15" s="258">
        <f t="shared" si="5"/>
        <v>0.38</v>
      </c>
      <c r="L15" s="258">
        <f t="shared" si="0"/>
        <v>0</v>
      </c>
      <c r="M15" s="145">
        <f t="shared" si="6"/>
        <v>0</v>
      </c>
    </row>
    <row r="16" spans="1:13" ht="15.75">
      <c r="A16" s="256"/>
      <c r="B16" s="258">
        <f>[1]مرتبات!G17</f>
        <v>0</v>
      </c>
      <c r="C16" s="258">
        <f>[1]مرتبات!I17</f>
        <v>0</v>
      </c>
      <c r="D16" s="258">
        <f t="shared" si="1"/>
        <v>0</v>
      </c>
      <c r="E16" s="258">
        <f>[1]مرتبات!B17*14%</f>
        <v>0</v>
      </c>
      <c r="F16" s="258">
        <f>[1]مرتبات!W17*11%</f>
        <v>0</v>
      </c>
      <c r="G16" s="258">
        <f>[1]مرتبات!AK17+[1]مرتبات!AL17+[1]مرتبات!AM17+[1]مرتبات!AN17+[1]مرتبات!AO17+[1]مرتبات!AR17+[1]مرتبات!AS17+[1]مرتبات!AT17+[1]مرتبات!AU17+[1]مرتبات!AV17+[1]مرتبات!AW17+[1]مرتبات!AX17+[1]مرتبات!AY17+[1]مرتبات!AZ17+[1]مرتبات!BA17</f>
        <v>0</v>
      </c>
      <c r="H16" s="258">
        <f t="shared" si="2"/>
        <v>0</v>
      </c>
      <c r="I16" s="258">
        <f t="shared" si="3"/>
        <v>0</v>
      </c>
      <c r="J16" s="258">
        <f t="shared" si="4"/>
        <v>-0.38</v>
      </c>
      <c r="K16" s="258">
        <f t="shared" si="5"/>
        <v>0.38</v>
      </c>
      <c r="L16" s="258">
        <f t="shared" si="0"/>
        <v>0</v>
      </c>
      <c r="M16" s="145">
        <f t="shared" si="6"/>
        <v>0</v>
      </c>
    </row>
    <row r="17" spans="1:13" ht="15.75">
      <c r="A17" s="256"/>
      <c r="B17" s="258">
        <f>[1]مرتبات!G18</f>
        <v>0</v>
      </c>
      <c r="C17" s="258">
        <f>[1]مرتبات!I18</f>
        <v>0</v>
      </c>
      <c r="D17" s="258">
        <f t="shared" si="1"/>
        <v>0</v>
      </c>
      <c r="E17" s="258">
        <f>[1]مرتبات!B18*14%</f>
        <v>0</v>
      </c>
      <c r="F17" s="258">
        <f>[1]مرتبات!W18*11%</f>
        <v>0</v>
      </c>
      <c r="G17" s="258">
        <f>[1]مرتبات!AK18+[1]مرتبات!AL18+[1]مرتبات!AM18+[1]مرتبات!AN18+[1]مرتبات!AO18+[1]مرتبات!AR18+[1]مرتبات!AS18+[1]مرتبات!AT18+[1]مرتبات!AU18+[1]مرتبات!AV18+[1]مرتبات!AW18+[1]مرتبات!AX18+[1]مرتبات!AY18+[1]مرتبات!AZ18+[1]مرتبات!BA18</f>
        <v>0</v>
      </c>
      <c r="H17" s="258">
        <f t="shared" si="2"/>
        <v>0</v>
      </c>
      <c r="I17" s="258">
        <f t="shared" si="3"/>
        <v>0</v>
      </c>
      <c r="J17" s="258">
        <f t="shared" si="4"/>
        <v>-0.38</v>
      </c>
      <c r="K17" s="258">
        <f t="shared" si="5"/>
        <v>0.38</v>
      </c>
      <c r="L17" s="258">
        <f t="shared" si="0"/>
        <v>0</v>
      </c>
      <c r="M17" s="145">
        <f t="shared" si="6"/>
        <v>0</v>
      </c>
    </row>
    <row r="18" spans="1:13" ht="15.75">
      <c r="A18" s="256"/>
      <c r="B18" s="258">
        <f>[1]مرتبات!G19</f>
        <v>0</v>
      </c>
      <c r="C18" s="258">
        <f>[1]مرتبات!I19</f>
        <v>0</v>
      </c>
      <c r="D18" s="258">
        <f t="shared" si="1"/>
        <v>0</v>
      </c>
      <c r="E18" s="258">
        <f>[1]مرتبات!B19*14%</f>
        <v>0</v>
      </c>
      <c r="F18" s="258">
        <f>[1]مرتبات!W19*11%</f>
        <v>0</v>
      </c>
      <c r="G18" s="258">
        <f>[1]مرتبات!AK19+[1]مرتبات!AL19+[1]مرتبات!AM19+[1]مرتبات!AN19+[1]مرتبات!AO19+[1]مرتبات!AR19+[1]مرتبات!AS19+[1]مرتبات!AT19+[1]مرتبات!AU19+[1]مرتبات!AV19+[1]مرتبات!AW19+[1]مرتبات!AX19+[1]مرتبات!AY19+[1]مرتبات!AZ19+[1]مرتبات!BA19</f>
        <v>0</v>
      </c>
      <c r="H18" s="258">
        <f t="shared" si="2"/>
        <v>0</v>
      </c>
      <c r="I18" s="258">
        <f t="shared" si="3"/>
        <v>0</v>
      </c>
      <c r="J18" s="258">
        <f t="shared" si="4"/>
        <v>-0.38</v>
      </c>
      <c r="K18" s="258">
        <f t="shared" si="5"/>
        <v>0.38</v>
      </c>
      <c r="L18" s="258">
        <f t="shared" si="0"/>
        <v>0</v>
      </c>
      <c r="M18" s="145">
        <f t="shared" si="6"/>
        <v>0</v>
      </c>
    </row>
    <row r="19" spans="1:13" ht="15.75">
      <c r="A19" s="256"/>
      <c r="B19" s="258">
        <f>[1]مرتبات!G20</f>
        <v>0</v>
      </c>
      <c r="C19" s="258">
        <f>[1]مرتبات!I20</f>
        <v>0</v>
      </c>
      <c r="D19" s="258">
        <f t="shared" si="1"/>
        <v>0</v>
      </c>
      <c r="E19" s="258">
        <f>[1]مرتبات!B20*14%</f>
        <v>0</v>
      </c>
      <c r="F19" s="258">
        <f>[1]مرتبات!W20*11%</f>
        <v>0</v>
      </c>
      <c r="G19" s="258">
        <f>[1]مرتبات!AK20+[1]مرتبات!AL20+[1]مرتبات!AM20+[1]مرتبات!AN20+[1]مرتبات!AO20+[1]مرتبات!AR20+[1]مرتبات!AS20+[1]مرتبات!AT20+[1]مرتبات!AU20+[1]مرتبات!AV20+[1]مرتبات!AW20+[1]مرتبات!AX20+[1]مرتبات!AY20+[1]مرتبات!AZ20+[1]مرتبات!BA20</f>
        <v>0</v>
      </c>
      <c r="H19" s="258">
        <f t="shared" si="2"/>
        <v>0</v>
      </c>
      <c r="I19" s="258">
        <f t="shared" si="3"/>
        <v>0</v>
      </c>
      <c r="J19" s="258">
        <f t="shared" si="4"/>
        <v>-0.38</v>
      </c>
      <c r="K19" s="258">
        <f t="shared" si="5"/>
        <v>0.38</v>
      </c>
      <c r="L19" s="258">
        <f t="shared" si="0"/>
        <v>0</v>
      </c>
      <c r="M19" s="145">
        <f t="shared" si="6"/>
        <v>0</v>
      </c>
    </row>
    <row r="20" spans="1:13" ht="15.75">
      <c r="A20" s="256"/>
      <c r="B20" s="258">
        <f>[1]مرتبات!G21</f>
        <v>0</v>
      </c>
      <c r="C20" s="258">
        <f>[1]مرتبات!I21</f>
        <v>0</v>
      </c>
      <c r="D20" s="258">
        <f t="shared" si="1"/>
        <v>0</v>
      </c>
      <c r="E20" s="258">
        <f>[1]مرتبات!B21*14%</f>
        <v>0</v>
      </c>
      <c r="F20" s="258">
        <f>[1]مرتبات!W21*11%</f>
        <v>0</v>
      </c>
      <c r="G20" s="258">
        <f>[1]مرتبات!AK21+[1]مرتبات!AL21+[1]مرتبات!AM21+[1]مرتبات!AN21+[1]مرتبات!AO21+[1]مرتبات!AR21+[1]مرتبات!AS21+[1]مرتبات!AT21+[1]مرتبات!AU21+[1]مرتبات!AV21+[1]مرتبات!AW21+[1]مرتبات!AX21+[1]مرتبات!AY21+[1]مرتبات!AZ21+[1]مرتبات!BA21</f>
        <v>0</v>
      </c>
      <c r="H20" s="258">
        <f t="shared" si="2"/>
        <v>0</v>
      </c>
      <c r="I20" s="258">
        <f t="shared" si="3"/>
        <v>0</v>
      </c>
      <c r="J20" s="258">
        <f t="shared" si="4"/>
        <v>-0.38</v>
      </c>
      <c r="K20" s="258">
        <f t="shared" si="5"/>
        <v>0.38</v>
      </c>
      <c r="L20" s="258">
        <f t="shared" si="0"/>
        <v>0</v>
      </c>
      <c r="M20" s="145">
        <f t="shared" si="6"/>
        <v>0</v>
      </c>
    </row>
    <row r="21" spans="1:13" ht="15.75">
      <c r="A21" s="256"/>
      <c r="B21" s="258">
        <f>[1]مرتبات!G22</f>
        <v>0</v>
      </c>
      <c r="C21" s="258">
        <f>[1]مرتبات!I22</f>
        <v>0</v>
      </c>
      <c r="D21" s="258">
        <f t="shared" si="1"/>
        <v>0</v>
      </c>
      <c r="E21" s="258">
        <f>[1]مرتبات!B22*14%</f>
        <v>0</v>
      </c>
      <c r="F21" s="258">
        <f>[1]مرتبات!W22*11%</f>
        <v>0</v>
      </c>
      <c r="G21" s="258">
        <f>[1]مرتبات!AK22+[1]مرتبات!AL22+[1]مرتبات!AM22+[1]مرتبات!AN22+[1]مرتبات!AO22+[1]مرتبات!AR22+[1]مرتبات!AS22+[1]مرتبات!AT22+[1]مرتبات!AU22+[1]مرتبات!AV22+[1]مرتبات!AW22+[1]مرتبات!AX22+[1]مرتبات!AY22+[1]مرتبات!AZ22+[1]مرتبات!BA22</f>
        <v>0</v>
      </c>
      <c r="H21" s="258">
        <f t="shared" si="2"/>
        <v>0</v>
      </c>
      <c r="I21" s="258">
        <f t="shared" si="3"/>
        <v>0</v>
      </c>
      <c r="J21" s="258">
        <f t="shared" si="4"/>
        <v>-0.38</v>
      </c>
      <c r="K21" s="258">
        <f t="shared" si="5"/>
        <v>0.38</v>
      </c>
      <c r="L21" s="258">
        <f t="shared" si="0"/>
        <v>0</v>
      </c>
      <c r="M21" s="145">
        <f t="shared" si="6"/>
        <v>0</v>
      </c>
    </row>
    <row r="22" spans="1:13" ht="15.75">
      <c r="A22" s="256"/>
      <c r="B22" s="258">
        <f>[1]مرتبات!G23</f>
        <v>0</v>
      </c>
      <c r="C22" s="258">
        <f>[1]مرتبات!I23</f>
        <v>0</v>
      </c>
      <c r="D22" s="258">
        <f t="shared" si="1"/>
        <v>0</v>
      </c>
      <c r="E22" s="258">
        <f>[1]مرتبات!B23*14%</f>
        <v>0</v>
      </c>
      <c r="F22" s="258">
        <f>[1]مرتبات!W23*11%</f>
        <v>0</v>
      </c>
      <c r="G22" s="258">
        <f>[1]مرتبات!AK23+[1]مرتبات!AL23+[1]مرتبات!AM23+[1]مرتبات!AN23+[1]مرتبات!AO23+[1]مرتبات!AR23+[1]مرتبات!AS23+[1]مرتبات!AT23+[1]مرتبات!AU23+[1]مرتبات!AV23+[1]مرتبات!AW23+[1]مرتبات!AX23+[1]مرتبات!AY23+[1]مرتبات!AZ23+[1]مرتبات!BA23</f>
        <v>0</v>
      </c>
      <c r="H22" s="258">
        <f t="shared" si="2"/>
        <v>0</v>
      </c>
      <c r="I22" s="258">
        <f t="shared" si="3"/>
        <v>0</v>
      </c>
      <c r="J22" s="258">
        <f t="shared" si="4"/>
        <v>-0.38</v>
      </c>
      <c r="K22" s="258">
        <f t="shared" si="5"/>
        <v>0.38</v>
      </c>
      <c r="L22" s="258">
        <f t="shared" si="0"/>
        <v>0</v>
      </c>
      <c r="M22" s="145">
        <f t="shared" si="6"/>
        <v>0</v>
      </c>
    </row>
    <row r="23" spans="1:13" ht="15.75">
      <c r="A23" s="256"/>
      <c r="B23" s="258">
        <f>[1]مرتبات!G24</f>
        <v>0</v>
      </c>
      <c r="C23" s="258">
        <f>[1]مرتبات!I24</f>
        <v>0</v>
      </c>
      <c r="D23" s="258">
        <f t="shared" si="1"/>
        <v>0</v>
      </c>
      <c r="E23" s="258">
        <f>[1]مرتبات!B24*14%</f>
        <v>0</v>
      </c>
      <c r="F23" s="258">
        <f>[1]مرتبات!W24*11%</f>
        <v>0</v>
      </c>
      <c r="G23" s="258">
        <f>[1]مرتبات!AK24+[1]مرتبات!AL24+[1]مرتبات!AM24+[1]مرتبات!AN24+[1]مرتبات!AO24+[1]مرتبات!AR24+[1]مرتبات!AS24+[1]مرتبات!AT24+[1]مرتبات!AU24+[1]مرتبات!AV24+[1]مرتبات!AW24+[1]مرتبات!AX24+[1]مرتبات!AY24+[1]مرتبات!AZ24+[1]مرتبات!BA24</f>
        <v>0</v>
      </c>
      <c r="H23" s="258">
        <f t="shared" si="2"/>
        <v>0</v>
      </c>
      <c r="I23" s="258">
        <f t="shared" si="3"/>
        <v>0</v>
      </c>
      <c r="J23" s="258">
        <f t="shared" si="4"/>
        <v>-0.38</v>
      </c>
      <c r="K23" s="258">
        <f t="shared" si="5"/>
        <v>0.38</v>
      </c>
      <c r="L23" s="258">
        <f t="shared" si="0"/>
        <v>0</v>
      </c>
      <c r="M23" s="145">
        <f t="shared" si="6"/>
        <v>0</v>
      </c>
    </row>
    <row r="24" spans="1:13" ht="15.75">
      <c r="A24" s="256"/>
      <c r="B24" s="258">
        <f>[1]مرتبات!G25</f>
        <v>0</v>
      </c>
      <c r="C24" s="258">
        <f>[1]مرتبات!I25</f>
        <v>0</v>
      </c>
      <c r="D24" s="258">
        <f t="shared" si="1"/>
        <v>0</v>
      </c>
      <c r="E24" s="258">
        <f>[1]مرتبات!B25*14%</f>
        <v>0</v>
      </c>
      <c r="F24" s="258">
        <f>[1]مرتبات!W25*11%</f>
        <v>0</v>
      </c>
      <c r="G24" s="258">
        <f>[1]مرتبات!AK25+[1]مرتبات!AL25+[1]مرتبات!AM25+[1]مرتبات!AN25+[1]مرتبات!AO25+[1]مرتبات!AR25+[1]مرتبات!AS25+[1]مرتبات!AT25+[1]مرتبات!AU25+[1]مرتبات!AV25+[1]مرتبات!AW25+[1]مرتبات!AX25+[1]مرتبات!AY25+[1]مرتبات!AZ25+[1]مرتبات!BA25</f>
        <v>0</v>
      </c>
      <c r="H24" s="258">
        <f t="shared" si="2"/>
        <v>0</v>
      </c>
      <c r="I24" s="258">
        <f t="shared" si="3"/>
        <v>0</v>
      </c>
      <c r="J24" s="258">
        <f t="shared" si="4"/>
        <v>-0.38</v>
      </c>
      <c r="K24" s="258">
        <f t="shared" si="5"/>
        <v>0.38</v>
      </c>
      <c r="L24" s="258">
        <f t="shared" si="0"/>
        <v>0</v>
      </c>
      <c r="M24" s="145">
        <f t="shared" si="6"/>
        <v>0</v>
      </c>
    </row>
    <row r="25" spans="1:13" ht="15.75">
      <c r="A25" s="256"/>
      <c r="B25" s="258">
        <f>[1]مرتبات!G26</f>
        <v>0</v>
      </c>
      <c r="C25" s="258">
        <f>[1]مرتبات!I26</f>
        <v>0</v>
      </c>
      <c r="D25" s="258">
        <f t="shared" si="1"/>
        <v>0</v>
      </c>
      <c r="E25" s="258">
        <f>[1]مرتبات!B26*14%</f>
        <v>0</v>
      </c>
      <c r="F25" s="258">
        <f>[1]مرتبات!W26*11%</f>
        <v>0</v>
      </c>
      <c r="G25" s="258">
        <f>[1]مرتبات!AK26+[1]مرتبات!AL26+[1]مرتبات!AM26+[1]مرتبات!AN26+[1]مرتبات!AO26+[1]مرتبات!AR26+[1]مرتبات!AS26+[1]مرتبات!AT26+[1]مرتبات!AU26+[1]مرتبات!AV26+[1]مرتبات!AW26+[1]مرتبات!AX26+[1]مرتبات!AY26+[1]مرتبات!AZ26+[1]مرتبات!BA26</f>
        <v>0</v>
      </c>
      <c r="H25" s="258">
        <f t="shared" si="2"/>
        <v>0</v>
      </c>
      <c r="I25" s="258">
        <f t="shared" si="3"/>
        <v>0</v>
      </c>
      <c r="J25" s="258">
        <f t="shared" si="4"/>
        <v>-0.38</v>
      </c>
      <c r="K25" s="258">
        <f t="shared" si="5"/>
        <v>0.38</v>
      </c>
      <c r="L25" s="258">
        <f t="shared" si="0"/>
        <v>0</v>
      </c>
      <c r="M25" s="145">
        <f t="shared" si="6"/>
        <v>0</v>
      </c>
    </row>
    <row r="26" spans="1:13" ht="15.75">
      <c r="A26" s="256"/>
      <c r="B26" s="258">
        <f>[1]مرتبات!G27</f>
        <v>0</v>
      </c>
      <c r="C26" s="258">
        <f>[1]مرتبات!I27</f>
        <v>0</v>
      </c>
      <c r="D26" s="258">
        <f t="shared" si="1"/>
        <v>0</v>
      </c>
      <c r="E26" s="258">
        <f>[1]مرتبات!B27*14%</f>
        <v>0</v>
      </c>
      <c r="F26" s="258">
        <f>[1]مرتبات!W27*11%</f>
        <v>0</v>
      </c>
      <c r="G26" s="258">
        <f>[1]مرتبات!AK27+[1]مرتبات!AL27+[1]مرتبات!AM27+[1]مرتبات!AN27+[1]مرتبات!AO27+[1]مرتبات!AR27+[1]مرتبات!AS27+[1]مرتبات!AT27+[1]مرتبات!AU27+[1]مرتبات!AV27+[1]مرتبات!AW27+[1]مرتبات!AX27+[1]مرتبات!AY27+[1]مرتبات!AZ27+[1]مرتبات!BA27</f>
        <v>0</v>
      </c>
      <c r="H26" s="258">
        <f t="shared" si="2"/>
        <v>0</v>
      </c>
      <c r="I26" s="258">
        <f t="shared" si="3"/>
        <v>0</v>
      </c>
      <c r="J26" s="258">
        <f t="shared" si="4"/>
        <v>-0.38</v>
      </c>
      <c r="K26" s="258">
        <f t="shared" si="5"/>
        <v>0.38</v>
      </c>
      <c r="L26" s="258">
        <f t="shared" si="0"/>
        <v>0</v>
      </c>
      <c r="M26" s="145">
        <f t="shared" si="6"/>
        <v>0</v>
      </c>
    </row>
    <row r="27" spans="1:13" ht="15.75">
      <c r="A27" s="256"/>
      <c r="B27" s="258">
        <f>[1]مرتبات!G28</f>
        <v>0</v>
      </c>
      <c r="C27" s="258">
        <f>[1]مرتبات!I28</f>
        <v>0</v>
      </c>
      <c r="D27" s="258">
        <f t="shared" si="1"/>
        <v>0</v>
      </c>
      <c r="E27" s="258">
        <f>[1]مرتبات!B28*14%</f>
        <v>0</v>
      </c>
      <c r="F27" s="258">
        <f>[1]مرتبات!W28*11%</f>
        <v>0</v>
      </c>
      <c r="G27" s="258">
        <f>[1]مرتبات!AK28+[1]مرتبات!AL28+[1]مرتبات!AM28+[1]مرتبات!AN28+[1]مرتبات!AO28+[1]مرتبات!AR28+[1]مرتبات!AS28+[1]مرتبات!AT28+[1]مرتبات!AU28+[1]مرتبات!AV28+[1]مرتبات!AW28+[1]مرتبات!AX28+[1]مرتبات!AY28+[1]مرتبات!AZ28+[1]مرتبات!BA28</f>
        <v>0</v>
      </c>
      <c r="H27" s="258">
        <f t="shared" si="2"/>
        <v>0</v>
      </c>
      <c r="I27" s="258">
        <f t="shared" si="3"/>
        <v>0</v>
      </c>
      <c r="J27" s="258">
        <f t="shared" si="4"/>
        <v>-0.38</v>
      </c>
      <c r="K27" s="258">
        <f t="shared" si="5"/>
        <v>0.38</v>
      </c>
      <c r="L27" s="258">
        <f t="shared" si="0"/>
        <v>0</v>
      </c>
      <c r="M27" s="145">
        <f t="shared" si="6"/>
        <v>0</v>
      </c>
    </row>
    <row r="28" spans="1:13" ht="15.75">
      <c r="A28" s="256"/>
      <c r="B28" s="258">
        <f>[1]مرتبات!G29</f>
        <v>0</v>
      </c>
      <c r="C28" s="258">
        <f>[1]مرتبات!I29</f>
        <v>0</v>
      </c>
      <c r="D28" s="258">
        <f t="shared" si="1"/>
        <v>0</v>
      </c>
      <c r="E28" s="258">
        <f>[1]مرتبات!B29*14%</f>
        <v>0</v>
      </c>
      <c r="F28" s="258">
        <f>[1]مرتبات!W29*11%</f>
        <v>0</v>
      </c>
      <c r="G28" s="258">
        <f>[1]مرتبات!AK29+[1]مرتبات!AL29+[1]مرتبات!AM29+[1]مرتبات!AN29+[1]مرتبات!AO29+[1]مرتبات!AR29+[1]مرتبات!AS29+[1]مرتبات!AT29+[1]مرتبات!AU29+[1]مرتبات!AV29+[1]مرتبات!AW29+[1]مرتبات!AX29+[1]مرتبات!AY29+[1]مرتبات!AZ29+[1]مرتبات!BA29</f>
        <v>0</v>
      </c>
      <c r="H28" s="258">
        <f t="shared" si="2"/>
        <v>0</v>
      </c>
      <c r="I28" s="258">
        <f t="shared" si="3"/>
        <v>0</v>
      </c>
      <c r="J28" s="258">
        <f t="shared" si="4"/>
        <v>-0.38</v>
      </c>
      <c r="K28" s="258">
        <f t="shared" si="5"/>
        <v>0.38</v>
      </c>
      <c r="L28" s="258">
        <f t="shared" si="0"/>
        <v>0</v>
      </c>
      <c r="M28" s="145">
        <f t="shared" si="6"/>
        <v>0</v>
      </c>
    </row>
    <row r="29" spans="1:13" ht="15.75">
      <c r="A29" s="256"/>
      <c r="B29" s="258">
        <f>[1]مرتبات!G30</f>
        <v>0</v>
      </c>
      <c r="C29" s="258">
        <f>[1]مرتبات!I30</f>
        <v>0</v>
      </c>
      <c r="D29" s="258">
        <f t="shared" si="1"/>
        <v>0</v>
      </c>
      <c r="E29" s="258">
        <f>[1]مرتبات!B30*14%</f>
        <v>0</v>
      </c>
      <c r="F29" s="258">
        <f>[1]مرتبات!W30*11%</f>
        <v>0</v>
      </c>
      <c r="G29" s="258">
        <f>[1]مرتبات!AK30+[1]مرتبات!AL30+[1]مرتبات!AM30+[1]مرتبات!AN30+[1]مرتبات!AO30+[1]مرتبات!AR30+[1]مرتبات!AS30+[1]مرتبات!AT30+[1]مرتبات!AU30+[1]مرتبات!AV30+[1]مرتبات!AW30+[1]مرتبات!AX30+[1]مرتبات!AY30+[1]مرتبات!AZ30+[1]مرتبات!BA30</f>
        <v>0</v>
      </c>
      <c r="H29" s="258">
        <f t="shared" si="2"/>
        <v>0</v>
      </c>
      <c r="I29" s="258">
        <f t="shared" si="3"/>
        <v>0</v>
      </c>
      <c r="J29" s="258">
        <f t="shared" si="4"/>
        <v>-0.38</v>
      </c>
      <c r="K29" s="258">
        <f t="shared" si="5"/>
        <v>0.38</v>
      </c>
      <c r="L29" s="258">
        <f t="shared" si="0"/>
        <v>0</v>
      </c>
      <c r="M29" s="145">
        <f t="shared" si="6"/>
        <v>0</v>
      </c>
    </row>
    <row r="30" spans="1:13" ht="15.75">
      <c r="A30" s="256"/>
      <c r="B30" s="258">
        <f>[1]مرتبات!G31</f>
        <v>0</v>
      </c>
      <c r="C30" s="258">
        <f>[1]مرتبات!I31</f>
        <v>0</v>
      </c>
      <c r="D30" s="258">
        <f t="shared" si="1"/>
        <v>0</v>
      </c>
      <c r="E30" s="258">
        <f>[1]مرتبات!B31*14%</f>
        <v>0</v>
      </c>
      <c r="F30" s="258">
        <f>[1]مرتبات!W31*11%</f>
        <v>0</v>
      </c>
      <c r="G30" s="258">
        <f>[1]مرتبات!AK31+[1]مرتبات!AL31+[1]مرتبات!AM31+[1]مرتبات!AN31+[1]مرتبات!AO31+[1]مرتبات!AR31+[1]مرتبات!AS31+[1]مرتبات!AT31+[1]مرتبات!AU31+[1]مرتبات!AV31+[1]مرتبات!AW31+[1]مرتبات!AX31+[1]مرتبات!AY31+[1]مرتبات!AZ31+[1]مرتبات!BA31</f>
        <v>0</v>
      </c>
      <c r="H30" s="258">
        <f t="shared" si="2"/>
        <v>0</v>
      </c>
      <c r="I30" s="258">
        <f t="shared" si="3"/>
        <v>0</v>
      </c>
      <c r="J30" s="258">
        <f t="shared" si="4"/>
        <v>-0.38</v>
      </c>
      <c r="K30" s="258">
        <f t="shared" si="5"/>
        <v>0.38</v>
      </c>
      <c r="L30" s="258">
        <f t="shared" si="0"/>
        <v>0</v>
      </c>
      <c r="M30" s="145">
        <f t="shared" si="6"/>
        <v>0</v>
      </c>
    </row>
    <row r="31" spans="1:13" ht="15.75">
      <c r="A31" s="256"/>
      <c r="B31" s="258">
        <f>[1]مرتبات!G32</f>
        <v>0</v>
      </c>
      <c r="C31" s="258">
        <f>[1]مرتبات!I32</f>
        <v>0</v>
      </c>
      <c r="D31" s="258">
        <f t="shared" si="1"/>
        <v>0</v>
      </c>
      <c r="E31" s="258">
        <f>[1]مرتبات!B32*14%</f>
        <v>0</v>
      </c>
      <c r="F31" s="258">
        <f>[1]مرتبات!W32*11%</f>
        <v>0</v>
      </c>
      <c r="G31" s="258">
        <f>[1]مرتبات!AK32+[1]مرتبات!AL32+[1]مرتبات!AM32+[1]مرتبات!AN32+[1]مرتبات!AO32+[1]مرتبات!AR32+[1]مرتبات!AS32+[1]مرتبات!AT32+[1]مرتبات!AU32+[1]مرتبات!AV32+[1]مرتبات!AW32+[1]مرتبات!AX32+[1]مرتبات!AY32+[1]مرتبات!AZ32+[1]مرتبات!BA32</f>
        <v>0</v>
      </c>
      <c r="H31" s="258">
        <f t="shared" si="2"/>
        <v>0</v>
      </c>
      <c r="I31" s="258">
        <f t="shared" si="3"/>
        <v>0</v>
      </c>
      <c r="J31" s="258">
        <f t="shared" si="4"/>
        <v>-0.38</v>
      </c>
      <c r="K31" s="258">
        <f t="shared" si="5"/>
        <v>0.38</v>
      </c>
      <c r="L31" s="258">
        <f t="shared" si="0"/>
        <v>0</v>
      </c>
      <c r="M31" s="145">
        <f t="shared" si="6"/>
        <v>0</v>
      </c>
    </row>
    <row r="32" spans="1:13" ht="15.75">
      <c r="A32" s="256"/>
      <c r="B32" s="258">
        <f>[1]مرتبات!G33</f>
        <v>0</v>
      </c>
      <c r="C32" s="258">
        <f>[1]مرتبات!I33</f>
        <v>0</v>
      </c>
      <c r="D32" s="258">
        <f t="shared" si="1"/>
        <v>0</v>
      </c>
      <c r="E32" s="258">
        <f>[1]مرتبات!B33*14%</f>
        <v>0</v>
      </c>
      <c r="F32" s="258">
        <f>[1]مرتبات!W33*11%</f>
        <v>0</v>
      </c>
      <c r="G32" s="258">
        <f>[1]مرتبات!AK33+[1]مرتبات!AL33+[1]مرتبات!AM33+[1]مرتبات!AN33+[1]مرتبات!AO33+[1]مرتبات!AR33+[1]مرتبات!AS33+[1]مرتبات!AT33+[1]مرتبات!AU33+[1]مرتبات!AV33+[1]مرتبات!AW33+[1]مرتبات!AX33+[1]مرتبات!AY33+[1]مرتبات!AZ33+[1]مرتبات!BA33</f>
        <v>0</v>
      </c>
      <c r="H32" s="258">
        <f t="shared" si="2"/>
        <v>0</v>
      </c>
      <c r="I32" s="258">
        <f t="shared" si="3"/>
        <v>0</v>
      </c>
      <c r="J32" s="258">
        <f t="shared" si="4"/>
        <v>-0.38</v>
      </c>
      <c r="K32" s="258">
        <f t="shared" si="5"/>
        <v>0.38</v>
      </c>
      <c r="L32" s="258">
        <f t="shared" si="0"/>
        <v>0</v>
      </c>
      <c r="M32" s="145">
        <f t="shared" si="6"/>
        <v>0</v>
      </c>
    </row>
    <row r="33" spans="1:13" ht="15.75">
      <c r="A33" s="256"/>
      <c r="B33" s="258">
        <f>[1]مرتبات!G34</f>
        <v>0</v>
      </c>
      <c r="C33" s="258">
        <f>[1]مرتبات!I34</f>
        <v>0</v>
      </c>
      <c r="D33" s="258">
        <f t="shared" si="1"/>
        <v>0</v>
      </c>
      <c r="E33" s="258">
        <f>[1]مرتبات!B34*14%</f>
        <v>0</v>
      </c>
      <c r="F33" s="258">
        <f>[1]مرتبات!W34*11%</f>
        <v>0</v>
      </c>
      <c r="G33" s="258">
        <f>[1]مرتبات!AK34+[1]مرتبات!AL34+[1]مرتبات!AM34+[1]مرتبات!AN34+[1]مرتبات!AO34+[1]مرتبات!AR34+[1]مرتبات!AS34+[1]مرتبات!AT34+[1]مرتبات!AU34+[1]مرتبات!AV34+[1]مرتبات!AW34+[1]مرتبات!AX34+[1]مرتبات!AY34+[1]مرتبات!AZ34+[1]مرتبات!BA34</f>
        <v>0</v>
      </c>
      <c r="H33" s="258">
        <f t="shared" si="2"/>
        <v>0</v>
      </c>
      <c r="I33" s="258">
        <f t="shared" si="3"/>
        <v>0</v>
      </c>
      <c r="J33" s="258">
        <f t="shared" si="4"/>
        <v>-0.38</v>
      </c>
      <c r="K33" s="258">
        <f t="shared" si="5"/>
        <v>0.38</v>
      </c>
      <c r="L33" s="258">
        <f t="shared" si="0"/>
        <v>0</v>
      </c>
      <c r="M33" s="145">
        <f t="shared" si="6"/>
        <v>0</v>
      </c>
    </row>
    <row r="34" spans="1:13" ht="15.75">
      <c r="A34" s="256"/>
      <c r="B34" s="258">
        <f>[1]مرتبات!G35</f>
        <v>0</v>
      </c>
      <c r="C34" s="258">
        <f>[1]مرتبات!I35</f>
        <v>0</v>
      </c>
      <c r="D34" s="258">
        <f t="shared" si="1"/>
        <v>0</v>
      </c>
      <c r="E34" s="258">
        <f>[1]مرتبات!B35*14%</f>
        <v>0</v>
      </c>
      <c r="F34" s="258">
        <f>[1]مرتبات!W35*11%</f>
        <v>0</v>
      </c>
      <c r="G34" s="258">
        <f>[1]مرتبات!AK35+[1]مرتبات!AL35+[1]مرتبات!AM35+[1]مرتبات!AN35+[1]مرتبات!AO35+[1]مرتبات!AR35+[1]مرتبات!AS35+[1]مرتبات!AT35+[1]مرتبات!AU35+[1]مرتبات!AV35+[1]مرتبات!AW35+[1]مرتبات!AX35+[1]مرتبات!AY35+[1]مرتبات!AZ35+[1]مرتبات!BA35</f>
        <v>0</v>
      </c>
      <c r="H34" s="258">
        <f t="shared" si="2"/>
        <v>0</v>
      </c>
      <c r="I34" s="258">
        <f t="shared" si="3"/>
        <v>0</v>
      </c>
      <c r="J34" s="258">
        <f t="shared" si="4"/>
        <v>-0.38</v>
      </c>
      <c r="K34" s="258">
        <f t="shared" si="5"/>
        <v>0.38</v>
      </c>
      <c r="L34" s="258">
        <f t="shared" si="0"/>
        <v>0</v>
      </c>
      <c r="M34" s="145">
        <f t="shared" si="6"/>
        <v>0</v>
      </c>
    </row>
    <row r="35" spans="1:13" ht="15.75">
      <c r="A35" s="256"/>
      <c r="B35" s="258">
        <f>[1]مرتبات!G36</f>
        <v>0</v>
      </c>
      <c r="C35" s="258">
        <f>[1]مرتبات!I36</f>
        <v>0</v>
      </c>
      <c r="D35" s="258">
        <f t="shared" si="1"/>
        <v>0</v>
      </c>
      <c r="E35" s="258">
        <f>[1]مرتبات!B36*14%</f>
        <v>0</v>
      </c>
      <c r="F35" s="258">
        <f>[1]مرتبات!W36*11%</f>
        <v>0</v>
      </c>
      <c r="G35" s="258">
        <f>[1]مرتبات!AK36+[1]مرتبات!AL36+[1]مرتبات!AM36+[1]مرتبات!AN36+[1]مرتبات!AO36+[1]مرتبات!AR36+[1]مرتبات!AS36+[1]مرتبات!AT36+[1]مرتبات!AU36+[1]مرتبات!AV36+[1]مرتبات!AW36+[1]مرتبات!AX36+[1]مرتبات!AY36+[1]مرتبات!AZ36+[1]مرتبات!BA36</f>
        <v>0</v>
      </c>
      <c r="H35" s="258">
        <f t="shared" si="2"/>
        <v>0</v>
      </c>
      <c r="I35" s="258">
        <f t="shared" si="3"/>
        <v>0</v>
      </c>
      <c r="J35" s="258">
        <f t="shared" si="4"/>
        <v>-0.38</v>
      </c>
      <c r="K35" s="258">
        <f t="shared" si="5"/>
        <v>0.38</v>
      </c>
      <c r="L35" s="258">
        <f t="shared" si="0"/>
        <v>0</v>
      </c>
      <c r="M35" s="145">
        <f t="shared" si="6"/>
        <v>0</v>
      </c>
    </row>
    <row r="36" spans="1:13" ht="15.75">
      <c r="A36" s="256"/>
      <c r="B36" s="258">
        <f>[1]مرتبات!G37</f>
        <v>0</v>
      </c>
      <c r="C36" s="258">
        <f>[1]مرتبات!I37</f>
        <v>0</v>
      </c>
      <c r="D36" s="258">
        <f t="shared" si="1"/>
        <v>0</v>
      </c>
      <c r="E36" s="258">
        <f>[1]مرتبات!B37*14%</f>
        <v>0</v>
      </c>
      <c r="F36" s="258">
        <f>[1]مرتبات!W37*11%</f>
        <v>0</v>
      </c>
      <c r="G36" s="258">
        <f>[1]مرتبات!AK37+[1]مرتبات!AL37+[1]مرتبات!AM37+[1]مرتبات!AN37+[1]مرتبات!AO37+[1]مرتبات!AR37+[1]مرتبات!AS37+[1]مرتبات!AT37+[1]مرتبات!AU37+[1]مرتبات!AV37+[1]مرتبات!AW37+[1]مرتبات!AX37+[1]مرتبات!AY37+[1]مرتبات!AZ37+[1]مرتبات!BA37</f>
        <v>0</v>
      </c>
      <c r="H36" s="258">
        <f t="shared" si="2"/>
        <v>0</v>
      </c>
      <c r="I36" s="258">
        <f t="shared" si="3"/>
        <v>0</v>
      </c>
      <c r="J36" s="258">
        <f t="shared" si="4"/>
        <v>-0.38</v>
      </c>
      <c r="K36" s="258">
        <f t="shared" si="5"/>
        <v>0.38</v>
      </c>
      <c r="L36" s="258">
        <f t="shared" si="0"/>
        <v>0</v>
      </c>
      <c r="M36" s="145">
        <f t="shared" si="6"/>
        <v>0</v>
      </c>
    </row>
    <row r="37" spans="1:13" ht="15.75">
      <c r="A37" s="256"/>
      <c r="B37" s="258">
        <f>[1]مرتبات!G38</f>
        <v>0</v>
      </c>
      <c r="C37" s="258">
        <f>[1]مرتبات!I38</f>
        <v>0</v>
      </c>
      <c r="D37" s="258">
        <f t="shared" si="1"/>
        <v>0</v>
      </c>
      <c r="E37" s="258">
        <f>[1]مرتبات!B38*14%</f>
        <v>0</v>
      </c>
      <c r="F37" s="258">
        <f>[1]مرتبات!W38*11%</f>
        <v>0</v>
      </c>
      <c r="G37" s="258">
        <f>[1]مرتبات!AK38+[1]مرتبات!AL38+[1]مرتبات!AM38+[1]مرتبات!AN38+[1]مرتبات!AO38+[1]مرتبات!AR38+[1]مرتبات!AS38+[1]مرتبات!AT38+[1]مرتبات!AU38+[1]مرتبات!AV38+[1]مرتبات!AW38+[1]مرتبات!AX38+[1]مرتبات!AY38+[1]مرتبات!AZ38+[1]مرتبات!BA38</f>
        <v>0</v>
      </c>
      <c r="H37" s="258">
        <f t="shared" si="2"/>
        <v>0</v>
      </c>
      <c r="I37" s="258">
        <f t="shared" si="3"/>
        <v>0</v>
      </c>
      <c r="J37" s="258">
        <f t="shared" si="4"/>
        <v>-0.38</v>
      </c>
      <c r="K37" s="258">
        <f t="shared" si="5"/>
        <v>0.38</v>
      </c>
      <c r="L37" s="258">
        <f t="shared" si="0"/>
        <v>0</v>
      </c>
      <c r="M37" s="145">
        <f t="shared" si="6"/>
        <v>0</v>
      </c>
    </row>
    <row r="38" spans="1:13" ht="15.75">
      <c r="A38" s="256"/>
      <c r="B38" s="258">
        <f>[1]مرتبات!G39</f>
        <v>0</v>
      </c>
      <c r="C38" s="258">
        <f>[1]مرتبات!I39</f>
        <v>0</v>
      </c>
      <c r="D38" s="258">
        <f t="shared" si="1"/>
        <v>0</v>
      </c>
      <c r="E38" s="258">
        <f>[1]مرتبات!B39*14%</f>
        <v>0</v>
      </c>
      <c r="F38" s="258">
        <f>[1]مرتبات!W39*11%</f>
        <v>0</v>
      </c>
      <c r="G38" s="258">
        <f>[1]مرتبات!AK39+[1]مرتبات!AL39+[1]مرتبات!AM39+[1]مرتبات!AN39+[1]مرتبات!AO39+[1]مرتبات!AR39+[1]مرتبات!AS39+[1]مرتبات!AT39+[1]مرتبات!AU39+[1]مرتبات!AV39+[1]مرتبات!AW39+[1]مرتبات!AX39+[1]مرتبات!AY39+[1]مرتبات!AZ39+[1]مرتبات!BA39</f>
        <v>0</v>
      </c>
      <c r="H38" s="258">
        <f t="shared" si="2"/>
        <v>0</v>
      </c>
      <c r="I38" s="258">
        <f t="shared" si="3"/>
        <v>0</v>
      </c>
      <c r="J38" s="258">
        <f t="shared" si="4"/>
        <v>-0.38</v>
      </c>
      <c r="K38" s="258">
        <f t="shared" si="5"/>
        <v>0.38</v>
      </c>
      <c r="L38" s="258">
        <f t="shared" si="0"/>
        <v>0</v>
      </c>
      <c r="M38" s="145">
        <f t="shared" si="6"/>
        <v>0</v>
      </c>
    </row>
    <row r="39" spans="1:13" ht="15.75">
      <c r="A39" s="256"/>
      <c r="B39" s="258">
        <f>[1]مرتبات!G40</f>
        <v>0</v>
      </c>
      <c r="C39" s="258">
        <f>[1]مرتبات!I40</f>
        <v>0</v>
      </c>
      <c r="D39" s="258">
        <f t="shared" si="1"/>
        <v>0</v>
      </c>
      <c r="E39" s="258">
        <f>[1]مرتبات!B40*14%</f>
        <v>0</v>
      </c>
      <c r="F39" s="258">
        <f>[1]مرتبات!W40*11%</f>
        <v>0</v>
      </c>
      <c r="G39" s="258">
        <f>[1]مرتبات!AK40+[1]مرتبات!AL40+[1]مرتبات!AM40+[1]مرتبات!AN40+[1]مرتبات!AO40+[1]مرتبات!AR40+[1]مرتبات!AS40+[1]مرتبات!AT40+[1]مرتبات!AU40+[1]مرتبات!AV40+[1]مرتبات!AW40+[1]مرتبات!AX40+[1]مرتبات!AY40+[1]مرتبات!AZ40+[1]مرتبات!BA40</f>
        <v>0</v>
      </c>
      <c r="H39" s="258">
        <f t="shared" si="2"/>
        <v>0</v>
      </c>
      <c r="I39" s="258">
        <f t="shared" si="3"/>
        <v>0</v>
      </c>
      <c r="J39" s="258">
        <f t="shared" si="4"/>
        <v>-0.38</v>
      </c>
      <c r="K39" s="258">
        <f t="shared" si="5"/>
        <v>0.38</v>
      </c>
      <c r="L39" s="258">
        <f t="shared" si="0"/>
        <v>0</v>
      </c>
      <c r="M39" s="145">
        <f t="shared" si="6"/>
        <v>0</v>
      </c>
    </row>
    <row r="40" spans="1:13" ht="15.75">
      <c r="A40" s="256"/>
      <c r="B40" s="258">
        <f>[1]مرتبات!G41</f>
        <v>0</v>
      </c>
      <c r="C40" s="258">
        <f>[1]مرتبات!I41</f>
        <v>0</v>
      </c>
      <c r="D40" s="258">
        <f t="shared" si="1"/>
        <v>0</v>
      </c>
      <c r="E40" s="258">
        <f>[1]مرتبات!B41*14%</f>
        <v>0</v>
      </c>
      <c r="F40" s="258">
        <f>[1]مرتبات!W41*11%</f>
        <v>0</v>
      </c>
      <c r="G40" s="258">
        <f>[1]مرتبات!AK41+[1]مرتبات!AL41+[1]مرتبات!AM41+[1]مرتبات!AN41+[1]مرتبات!AO41+[1]مرتبات!AR41+[1]مرتبات!AS41+[1]مرتبات!AT41+[1]مرتبات!AU41+[1]مرتبات!AV41+[1]مرتبات!AW41+[1]مرتبات!AX41+[1]مرتبات!AY41+[1]مرتبات!AZ41+[1]مرتبات!BA41</f>
        <v>0</v>
      </c>
      <c r="H40" s="258">
        <f t="shared" si="2"/>
        <v>0</v>
      </c>
      <c r="I40" s="258">
        <f t="shared" si="3"/>
        <v>0</v>
      </c>
      <c r="J40" s="258">
        <f t="shared" si="4"/>
        <v>-0.38</v>
      </c>
      <c r="K40" s="258">
        <f t="shared" si="5"/>
        <v>0.38</v>
      </c>
      <c r="L40" s="258">
        <f t="shared" si="0"/>
        <v>0</v>
      </c>
      <c r="M40" s="145">
        <f t="shared" si="6"/>
        <v>0</v>
      </c>
    </row>
    <row r="41" spans="1:13" ht="15.75">
      <c r="A41" s="256"/>
      <c r="B41" s="258">
        <f>[1]مرتبات!G42</f>
        <v>0</v>
      </c>
      <c r="C41" s="258">
        <f>[1]مرتبات!I42</f>
        <v>0</v>
      </c>
      <c r="D41" s="258">
        <f t="shared" si="1"/>
        <v>0</v>
      </c>
      <c r="E41" s="258">
        <f>[1]مرتبات!B42*14%</f>
        <v>0</v>
      </c>
      <c r="F41" s="258">
        <f>[1]مرتبات!W42*11%</f>
        <v>0</v>
      </c>
      <c r="G41" s="258">
        <f>[1]مرتبات!AK42+[1]مرتبات!AL42+[1]مرتبات!AM42+[1]مرتبات!AN42+[1]مرتبات!AO42+[1]مرتبات!AR42+[1]مرتبات!AS42+[1]مرتبات!AT42+[1]مرتبات!AU42+[1]مرتبات!AV42+[1]مرتبات!AW42+[1]مرتبات!AX42+[1]مرتبات!AY42+[1]مرتبات!AZ42+[1]مرتبات!BA42</f>
        <v>0</v>
      </c>
      <c r="H41" s="258">
        <f t="shared" si="2"/>
        <v>0</v>
      </c>
      <c r="I41" s="258">
        <f t="shared" si="3"/>
        <v>0</v>
      </c>
      <c r="J41" s="258">
        <f t="shared" si="4"/>
        <v>-0.38</v>
      </c>
      <c r="K41" s="258">
        <f t="shared" si="5"/>
        <v>0.38</v>
      </c>
      <c r="L41" s="258">
        <f t="shared" si="0"/>
        <v>0</v>
      </c>
      <c r="M41" s="145">
        <f t="shared" si="6"/>
        <v>0</v>
      </c>
    </row>
    <row r="42" spans="1:13" ht="15.75">
      <c r="A42" s="256"/>
      <c r="B42" s="258">
        <f>[1]مرتبات!G43</f>
        <v>0</v>
      </c>
      <c r="C42" s="258">
        <f>[1]مرتبات!I43</f>
        <v>0</v>
      </c>
      <c r="D42" s="258">
        <f t="shared" si="1"/>
        <v>0</v>
      </c>
      <c r="E42" s="258">
        <f>[1]مرتبات!B43*14%</f>
        <v>0</v>
      </c>
      <c r="F42" s="258">
        <f>[1]مرتبات!W43*11%</f>
        <v>0</v>
      </c>
      <c r="G42" s="258">
        <f>[1]مرتبات!AK43+[1]مرتبات!AL43+[1]مرتبات!AM43+[1]مرتبات!AN43+[1]مرتبات!AO43+[1]مرتبات!AR43+[1]مرتبات!AS43+[1]مرتبات!AT43+[1]مرتبات!AU43+[1]مرتبات!AV43+[1]مرتبات!AW43+[1]مرتبات!AX43+[1]مرتبات!AY43+[1]مرتبات!AZ43+[1]مرتبات!BA43</f>
        <v>0</v>
      </c>
      <c r="H42" s="258">
        <f t="shared" si="2"/>
        <v>0</v>
      </c>
      <c r="I42" s="258">
        <f t="shared" si="3"/>
        <v>0</v>
      </c>
      <c r="J42" s="258">
        <f t="shared" si="4"/>
        <v>-0.38</v>
      </c>
      <c r="K42" s="258">
        <f t="shared" si="5"/>
        <v>0.38</v>
      </c>
      <c r="L42" s="258">
        <f t="shared" si="0"/>
        <v>0</v>
      </c>
      <c r="M42" s="145">
        <f t="shared" si="6"/>
        <v>0</v>
      </c>
    </row>
    <row r="43" spans="1:13" ht="15.75">
      <c r="A43" s="256"/>
      <c r="B43" s="258">
        <f>[1]مرتبات!G44</f>
        <v>0</v>
      </c>
      <c r="C43" s="258">
        <f>[1]مرتبات!I44</f>
        <v>0</v>
      </c>
      <c r="D43" s="258">
        <f t="shared" si="1"/>
        <v>0</v>
      </c>
      <c r="E43" s="258">
        <f>[1]مرتبات!B44*14%</f>
        <v>0</v>
      </c>
      <c r="F43" s="258">
        <f>[1]مرتبات!W44*11%</f>
        <v>0</v>
      </c>
      <c r="G43" s="258">
        <f>[1]مرتبات!AK44+[1]مرتبات!AL44+[1]مرتبات!AM44+[1]مرتبات!AN44+[1]مرتبات!AO44+[1]مرتبات!AR44+[1]مرتبات!AS44+[1]مرتبات!AT44+[1]مرتبات!AU44+[1]مرتبات!AV44+[1]مرتبات!AW44+[1]مرتبات!AX44+[1]مرتبات!AY44+[1]مرتبات!AZ44+[1]مرتبات!BA44</f>
        <v>0</v>
      </c>
      <c r="H43" s="258">
        <f t="shared" si="2"/>
        <v>0</v>
      </c>
      <c r="I43" s="258">
        <f t="shared" si="3"/>
        <v>0</v>
      </c>
      <c r="J43" s="258">
        <f t="shared" si="4"/>
        <v>-0.38</v>
      </c>
      <c r="K43" s="258">
        <f t="shared" si="5"/>
        <v>0.38</v>
      </c>
      <c r="L43" s="258">
        <f t="shared" si="0"/>
        <v>0</v>
      </c>
      <c r="M43" s="145">
        <f t="shared" si="6"/>
        <v>0</v>
      </c>
    </row>
    <row r="44" spans="1:13" ht="15.75">
      <c r="A44" s="256"/>
      <c r="B44" s="258">
        <f>[1]مرتبات!G45</f>
        <v>0</v>
      </c>
      <c r="C44" s="258">
        <f>[1]مرتبات!I45</f>
        <v>0</v>
      </c>
      <c r="D44" s="258">
        <f t="shared" si="1"/>
        <v>0</v>
      </c>
      <c r="E44" s="258">
        <f>[1]مرتبات!B45*14%</f>
        <v>0</v>
      </c>
      <c r="F44" s="258">
        <f>[1]مرتبات!W45*11%</f>
        <v>0</v>
      </c>
      <c r="G44" s="258">
        <f>[1]مرتبات!AK45+[1]مرتبات!AL45+[1]مرتبات!AM45+[1]مرتبات!AN45+[1]مرتبات!AO45+[1]مرتبات!AR45+[1]مرتبات!AS45+[1]مرتبات!AT45+[1]مرتبات!AU45+[1]مرتبات!AV45+[1]مرتبات!AW45+[1]مرتبات!AX45+[1]مرتبات!AY45+[1]مرتبات!AZ45+[1]مرتبات!BA45</f>
        <v>0</v>
      </c>
      <c r="H44" s="258">
        <f t="shared" si="2"/>
        <v>0</v>
      </c>
      <c r="I44" s="258">
        <f t="shared" si="3"/>
        <v>0</v>
      </c>
      <c r="J44" s="258">
        <f t="shared" si="4"/>
        <v>-0.38</v>
      </c>
      <c r="K44" s="258">
        <f t="shared" si="5"/>
        <v>0.38</v>
      </c>
      <c r="L44" s="258">
        <f t="shared" si="0"/>
        <v>0</v>
      </c>
      <c r="M44" s="145">
        <f t="shared" si="6"/>
        <v>0</v>
      </c>
    </row>
    <row r="45" spans="1:13" ht="15.75">
      <c r="A45" s="256"/>
      <c r="B45" s="258">
        <f>[1]مرتبات!G46</f>
        <v>0</v>
      </c>
      <c r="C45" s="258">
        <f>[1]مرتبات!I46</f>
        <v>0</v>
      </c>
      <c r="D45" s="258">
        <f t="shared" si="1"/>
        <v>0</v>
      </c>
      <c r="E45" s="258">
        <f>[1]مرتبات!B46*14%</f>
        <v>0</v>
      </c>
      <c r="F45" s="258">
        <f>[1]مرتبات!W46*11%</f>
        <v>0</v>
      </c>
      <c r="G45" s="258">
        <f>[1]مرتبات!AK46+[1]مرتبات!AL46+[1]مرتبات!AM46+[1]مرتبات!AN46+[1]مرتبات!AO46+[1]مرتبات!AR46+[1]مرتبات!AS46+[1]مرتبات!AT46+[1]مرتبات!AU46+[1]مرتبات!AV46+[1]مرتبات!AW46+[1]مرتبات!AX46+[1]مرتبات!AY46+[1]مرتبات!AZ46+[1]مرتبات!BA46</f>
        <v>0</v>
      </c>
      <c r="H45" s="258">
        <f t="shared" si="2"/>
        <v>0</v>
      </c>
      <c r="I45" s="258">
        <f t="shared" si="3"/>
        <v>0</v>
      </c>
      <c r="J45" s="258">
        <f t="shared" si="4"/>
        <v>-0.38</v>
      </c>
      <c r="K45" s="258">
        <f t="shared" si="5"/>
        <v>0.38</v>
      </c>
      <c r="L45" s="258">
        <f t="shared" si="0"/>
        <v>0</v>
      </c>
      <c r="M45" s="145">
        <f t="shared" si="6"/>
        <v>0</v>
      </c>
    </row>
    <row r="46" spans="1:13" ht="15.75">
      <c r="A46" s="256"/>
      <c r="B46" s="258">
        <f>[1]مرتبات!G47</f>
        <v>0</v>
      </c>
      <c r="C46" s="258">
        <f>[1]مرتبات!I47</f>
        <v>0</v>
      </c>
      <c r="D46" s="258">
        <f t="shared" si="1"/>
        <v>0</v>
      </c>
      <c r="E46" s="258">
        <f>[1]مرتبات!B47*14%</f>
        <v>0</v>
      </c>
      <c r="F46" s="258">
        <f>[1]مرتبات!W47*11%</f>
        <v>0</v>
      </c>
      <c r="G46" s="258">
        <f>[1]مرتبات!AK47+[1]مرتبات!AL47+[1]مرتبات!AM47+[1]مرتبات!AN47+[1]مرتبات!AO47+[1]مرتبات!AR47+[1]مرتبات!AS47+[1]مرتبات!AT47+[1]مرتبات!AU47+[1]مرتبات!AV47+[1]مرتبات!AW47+[1]مرتبات!AX47+[1]مرتبات!AY47+[1]مرتبات!AZ47+[1]مرتبات!BA47</f>
        <v>0</v>
      </c>
      <c r="H46" s="258">
        <f t="shared" si="2"/>
        <v>0</v>
      </c>
      <c r="I46" s="258">
        <f t="shared" si="3"/>
        <v>0</v>
      </c>
      <c r="J46" s="258">
        <f t="shared" si="4"/>
        <v>-0.38</v>
      </c>
      <c r="K46" s="258">
        <f t="shared" si="5"/>
        <v>0.38</v>
      </c>
      <c r="L46" s="258">
        <f t="shared" si="0"/>
        <v>0</v>
      </c>
      <c r="M46" s="145">
        <f t="shared" si="6"/>
        <v>0</v>
      </c>
    </row>
    <row r="47" spans="1:13" ht="15.75">
      <c r="A47" s="256"/>
      <c r="B47" s="258">
        <f>[1]مرتبات!G48</f>
        <v>0</v>
      </c>
      <c r="C47" s="258">
        <f>[1]مرتبات!I48</f>
        <v>0</v>
      </c>
      <c r="D47" s="258">
        <f t="shared" si="1"/>
        <v>0</v>
      </c>
      <c r="E47" s="258">
        <f>[1]مرتبات!B48*14%</f>
        <v>0</v>
      </c>
      <c r="F47" s="258">
        <f>[1]مرتبات!W48*11%</f>
        <v>0</v>
      </c>
      <c r="G47" s="258">
        <f>[1]مرتبات!AK48+[1]مرتبات!AL48+[1]مرتبات!AM48+[1]مرتبات!AN48+[1]مرتبات!AO48+[1]مرتبات!AR48+[1]مرتبات!AS48+[1]مرتبات!AT48+[1]مرتبات!AU48+[1]مرتبات!AV48+[1]مرتبات!AW48+[1]مرتبات!AX48+[1]مرتبات!AY48+[1]مرتبات!AZ48+[1]مرتبات!BA48</f>
        <v>0</v>
      </c>
      <c r="H47" s="258">
        <f t="shared" si="2"/>
        <v>0</v>
      </c>
      <c r="I47" s="258">
        <f t="shared" si="3"/>
        <v>0</v>
      </c>
      <c r="J47" s="258">
        <f t="shared" si="4"/>
        <v>-0.38</v>
      </c>
      <c r="K47" s="258">
        <f t="shared" si="5"/>
        <v>0.38</v>
      </c>
      <c r="L47" s="258">
        <f t="shared" si="0"/>
        <v>0</v>
      </c>
      <c r="M47" s="145">
        <f t="shared" si="6"/>
        <v>0</v>
      </c>
    </row>
    <row r="48" spans="1:13" ht="15.75">
      <c r="A48" s="256"/>
      <c r="B48" s="258">
        <f>[1]مرتبات!G49</f>
        <v>0</v>
      </c>
      <c r="C48" s="258">
        <f>[1]مرتبات!I49</f>
        <v>0</v>
      </c>
      <c r="D48" s="258">
        <f t="shared" si="1"/>
        <v>0</v>
      </c>
      <c r="E48" s="258">
        <f>[1]مرتبات!B49*14%</f>
        <v>0</v>
      </c>
      <c r="F48" s="258">
        <f>[1]مرتبات!W49*11%</f>
        <v>0</v>
      </c>
      <c r="G48" s="258">
        <f>[1]مرتبات!AK49+[1]مرتبات!AL49+[1]مرتبات!AM49+[1]مرتبات!AN49+[1]مرتبات!AO49+[1]مرتبات!AR49+[1]مرتبات!AS49+[1]مرتبات!AT49+[1]مرتبات!AU49+[1]مرتبات!AV49+[1]مرتبات!AW49+[1]مرتبات!AX49+[1]مرتبات!AY49+[1]مرتبات!AZ49+[1]مرتبات!BA49</f>
        <v>0</v>
      </c>
      <c r="H48" s="258">
        <f t="shared" si="2"/>
        <v>0</v>
      </c>
      <c r="I48" s="258">
        <f t="shared" si="3"/>
        <v>0</v>
      </c>
      <c r="J48" s="258">
        <f t="shared" si="4"/>
        <v>-0.38</v>
      </c>
      <c r="K48" s="258">
        <f t="shared" si="5"/>
        <v>0.38</v>
      </c>
      <c r="L48" s="258">
        <f t="shared" si="0"/>
        <v>0</v>
      </c>
      <c r="M48" s="145">
        <f t="shared" si="6"/>
        <v>0</v>
      </c>
    </row>
    <row r="49" spans="1:13" ht="15.75">
      <c r="A49" s="256"/>
      <c r="B49" s="258">
        <f>[1]مرتبات!G50</f>
        <v>0</v>
      </c>
      <c r="C49" s="258">
        <f>[1]مرتبات!I50</f>
        <v>0</v>
      </c>
      <c r="D49" s="258">
        <f t="shared" si="1"/>
        <v>0</v>
      </c>
      <c r="E49" s="258">
        <f>[1]مرتبات!B50*14%</f>
        <v>0</v>
      </c>
      <c r="F49" s="258">
        <f>[1]مرتبات!W50*11%</f>
        <v>0</v>
      </c>
      <c r="G49" s="258">
        <f>[1]مرتبات!AK50+[1]مرتبات!AL50+[1]مرتبات!AM50+[1]مرتبات!AN50+[1]مرتبات!AO50+[1]مرتبات!AR50+[1]مرتبات!AS50+[1]مرتبات!AT50+[1]مرتبات!AU50+[1]مرتبات!AV50+[1]مرتبات!AW50+[1]مرتبات!AX50+[1]مرتبات!AY50+[1]مرتبات!AZ50+[1]مرتبات!BA50</f>
        <v>0</v>
      </c>
      <c r="H49" s="258">
        <f t="shared" si="2"/>
        <v>0</v>
      </c>
      <c r="I49" s="258">
        <f t="shared" si="3"/>
        <v>0</v>
      </c>
      <c r="J49" s="258">
        <f t="shared" si="4"/>
        <v>-0.38</v>
      </c>
      <c r="K49" s="258">
        <f t="shared" si="5"/>
        <v>0.38</v>
      </c>
      <c r="L49" s="258">
        <f t="shared" si="0"/>
        <v>0</v>
      </c>
      <c r="M49" s="145">
        <f t="shared" si="6"/>
        <v>0</v>
      </c>
    </row>
    <row r="50" spans="1:13" ht="15.75">
      <c r="A50" s="256"/>
      <c r="B50" s="258">
        <f>[1]مرتبات!G51</f>
        <v>0</v>
      </c>
      <c r="C50" s="258">
        <f>[1]مرتبات!I51</f>
        <v>0</v>
      </c>
      <c r="D50" s="258">
        <f t="shared" si="1"/>
        <v>0</v>
      </c>
      <c r="E50" s="258">
        <f>[1]مرتبات!B51*14%</f>
        <v>0</v>
      </c>
      <c r="F50" s="258">
        <f>[1]مرتبات!W51*11%</f>
        <v>0</v>
      </c>
      <c r="G50" s="258">
        <f>[1]مرتبات!AK51+[1]مرتبات!AL51+[1]مرتبات!AM51+[1]مرتبات!AN51+[1]مرتبات!AO51+[1]مرتبات!AR51+[1]مرتبات!AS51+[1]مرتبات!AT51+[1]مرتبات!AU51+[1]مرتبات!AV51+[1]مرتبات!AW51+[1]مرتبات!AX51+[1]مرتبات!AY51+[1]مرتبات!AZ51+[1]مرتبات!BA51</f>
        <v>0</v>
      </c>
      <c r="H50" s="258">
        <f t="shared" si="2"/>
        <v>0</v>
      </c>
      <c r="I50" s="258">
        <f t="shared" si="3"/>
        <v>0</v>
      </c>
      <c r="J50" s="258">
        <f t="shared" si="4"/>
        <v>-0.38</v>
      </c>
      <c r="K50" s="258">
        <f t="shared" si="5"/>
        <v>0.38</v>
      </c>
      <c r="L50" s="258">
        <f t="shared" si="0"/>
        <v>0</v>
      </c>
      <c r="M50" s="145">
        <f t="shared" si="6"/>
        <v>0</v>
      </c>
    </row>
    <row r="51" spans="1:13" ht="15.75">
      <c r="A51" s="256"/>
      <c r="B51" s="258">
        <f>[1]مرتبات!G52</f>
        <v>0</v>
      </c>
      <c r="C51" s="258">
        <f>[1]مرتبات!I52</f>
        <v>0</v>
      </c>
      <c r="D51" s="258">
        <f t="shared" si="1"/>
        <v>0</v>
      </c>
      <c r="E51" s="258">
        <f>[1]مرتبات!B52*14%</f>
        <v>0</v>
      </c>
      <c r="F51" s="258">
        <f>[1]مرتبات!W52*11%</f>
        <v>0</v>
      </c>
      <c r="G51" s="258">
        <f>[1]مرتبات!AK52+[1]مرتبات!AL52+[1]مرتبات!AM52+[1]مرتبات!AN52+[1]مرتبات!AO52+[1]مرتبات!AR52+[1]مرتبات!AS52+[1]مرتبات!AT52+[1]مرتبات!AU52+[1]مرتبات!AV52+[1]مرتبات!AW52+[1]مرتبات!AX52+[1]مرتبات!AY52+[1]مرتبات!AZ52+[1]مرتبات!BA52</f>
        <v>0</v>
      </c>
      <c r="H51" s="258">
        <f t="shared" si="2"/>
        <v>0</v>
      </c>
      <c r="I51" s="258">
        <f t="shared" si="3"/>
        <v>0</v>
      </c>
      <c r="J51" s="258">
        <f t="shared" si="4"/>
        <v>-0.38</v>
      </c>
      <c r="K51" s="258">
        <f t="shared" si="5"/>
        <v>0.38</v>
      </c>
      <c r="L51" s="258">
        <f t="shared" si="0"/>
        <v>0</v>
      </c>
      <c r="M51" s="145">
        <f t="shared" si="6"/>
        <v>0</v>
      </c>
    </row>
    <row r="52" spans="1:13" ht="15.75">
      <c r="A52" s="256"/>
      <c r="B52" s="258">
        <f>[1]مرتبات!G53</f>
        <v>0</v>
      </c>
      <c r="C52" s="258">
        <f>[1]مرتبات!I53</f>
        <v>0</v>
      </c>
      <c r="D52" s="258">
        <f t="shared" si="1"/>
        <v>0</v>
      </c>
      <c r="E52" s="258">
        <f>[1]مرتبات!B53*14%</f>
        <v>0</v>
      </c>
      <c r="F52" s="258">
        <f>[1]مرتبات!W53*11%</f>
        <v>0</v>
      </c>
      <c r="G52" s="258">
        <f>[1]مرتبات!AK53+[1]مرتبات!AL53+[1]مرتبات!AM53+[1]مرتبات!AN53+[1]مرتبات!AO53+[1]مرتبات!AR53+[1]مرتبات!AS53+[1]مرتبات!AT53+[1]مرتبات!AU53+[1]مرتبات!AV53+[1]مرتبات!AW53+[1]مرتبات!AX53+[1]مرتبات!AY53+[1]مرتبات!AZ53+[1]مرتبات!BA53</f>
        <v>0</v>
      </c>
      <c r="H52" s="258">
        <f t="shared" si="2"/>
        <v>0</v>
      </c>
      <c r="I52" s="258">
        <f t="shared" si="3"/>
        <v>0</v>
      </c>
      <c r="J52" s="258">
        <f t="shared" si="4"/>
        <v>-0.38</v>
      </c>
      <c r="K52" s="258">
        <f t="shared" si="5"/>
        <v>0.38</v>
      </c>
      <c r="L52" s="258">
        <f t="shared" si="0"/>
        <v>0</v>
      </c>
      <c r="M52" s="145">
        <f t="shared" si="6"/>
        <v>0</v>
      </c>
    </row>
    <row r="53" spans="1:13" ht="15.75">
      <c r="A53" s="256"/>
      <c r="B53" s="258">
        <f>[1]مرتبات!G54</f>
        <v>0</v>
      </c>
      <c r="C53" s="258">
        <f>[1]مرتبات!I54</f>
        <v>0</v>
      </c>
      <c r="D53" s="258">
        <f t="shared" si="1"/>
        <v>0</v>
      </c>
      <c r="E53" s="258">
        <f>[1]مرتبات!B54*14%</f>
        <v>0</v>
      </c>
      <c r="F53" s="258">
        <f>[1]مرتبات!W54*11%</f>
        <v>0</v>
      </c>
      <c r="G53" s="258">
        <f>[1]مرتبات!AK54+[1]مرتبات!AL54+[1]مرتبات!AM54+[1]مرتبات!AN54+[1]مرتبات!AO54+[1]مرتبات!AR54+[1]مرتبات!AS54+[1]مرتبات!AT54+[1]مرتبات!AU54+[1]مرتبات!AV54+[1]مرتبات!AW54+[1]مرتبات!AX54+[1]مرتبات!AY54+[1]مرتبات!AZ54+[1]مرتبات!BA54</f>
        <v>0</v>
      </c>
      <c r="H53" s="258">
        <f t="shared" si="2"/>
        <v>0</v>
      </c>
      <c r="I53" s="258">
        <f t="shared" si="3"/>
        <v>0</v>
      </c>
      <c r="J53" s="258">
        <f t="shared" si="4"/>
        <v>-0.38</v>
      </c>
      <c r="K53" s="258">
        <f t="shared" si="5"/>
        <v>0.38</v>
      </c>
      <c r="L53" s="258">
        <f t="shared" si="0"/>
        <v>0</v>
      </c>
      <c r="M53" s="145">
        <f t="shared" si="6"/>
        <v>0</v>
      </c>
    </row>
    <row r="54" spans="1:13" ht="15.75">
      <c r="A54" s="256"/>
      <c r="B54" s="258">
        <f>[1]مرتبات!G55</f>
        <v>0</v>
      </c>
      <c r="C54" s="258">
        <f>[1]مرتبات!I55</f>
        <v>0</v>
      </c>
      <c r="D54" s="258">
        <f t="shared" si="1"/>
        <v>0</v>
      </c>
      <c r="E54" s="258">
        <f>[1]مرتبات!B55*14%</f>
        <v>0</v>
      </c>
      <c r="F54" s="258">
        <f>[1]مرتبات!W55*11%</f>
        <v>0</v>
      </c>
      <c r="G54" s="258">
        <f>[1]مرتبات!AK55+[1]مرتبات!AL55+[1]مرتبات!AM55+[1]مرتبات!AN55+[1]مرتبات!AO55+[1]مرتبات!AR55+[1]مرتبات!AS55+[1]مرتبات!AT55+[1]مرتبات!AU55+[1]مرتبات!AV55+[1]مرتبات!AW55+[1]مرتبات!AX55+[1]مرتبات!AY55+[1]مرتبات!AZ55+[1]مرتبات!BA55</f>
        <v>0</v>
      </c>
      <c r="H54" s="258">
        <f t="shared" si="2"/>
        <v>0</v>
      </c>
      <c r="I54" s="258">
        <f t="shared" si="3"/>
        <v>0</v>
      </c>
      <c r="J54" s="258">
        <f t="shared" si="4"/>
        <v>-0.38</v>
      </c>
      <c r="K54" s="258">
        <f t="shared" si="5"/>
        <v>0.38</v>
      </c>
      <c r="L54" s="258">
        <f t="shared" si="0"/>
        <v>0</v>
      </c>
      <c r="M54" s="145">
        <f t="shared" si="6"/>
        <v>0</v>
      </c>
    </row>
    <row r="55" spans="1:13" ht="15.75">
      <c r="A55" s="256"/>
      <c r="B55" s="258">
        <f>[1]مرتبات!G56</f>
        <v>0</v>
      </c>
      <c r="C55" s="258">
        <f>[1]مرتبات!I56</f>
        <v>0</v>
      </c>
      <c r="D55" s="258">
        <f t="shared" si="1"/>
        <v>0</v>
      </c>
      <c r="E55" s="258">
        <f>[1]مرتبات!B56*14%</f>
        <v>0</v>
      </c>
      <c r="F55" s="258">
        <f>[1]مرتبات!W56*11%</f>
        <v>0</v>
      </c>
      <c r="G55" s="258">
        <f>[1]مرتبات!AK56+[1]مرتبات!AL56+[1]مرتبات!AM56+[1]مرتبات!AN56+[1]مرتبات!AO56+[1]مرتبات!AR56+[1]مرتبات!AS56+[1]مرتبات!AT56+[1]مرتبات!AU56+[1]مرتبات!AV56+[1]مرتبات!AW56+[1]مرتبات!AX56+[1]مرتبات!AY56+[1]مرتبات!AZ56+[1]مرتبات!BA56</f>
        <v>0</v>
      </c>
      <c r="H55" s="258">
        <f t="shared" si="2"/>
        <v>0</v>
      </c>
      <c r="I55" s="258">
        <f t="shared" si="3"/>
        <v>0</v>
      </c>
      <c r="J55" s="258">
        <f t="shared" si="4"/>
        <v>-0.38</v>
      </c>
      <c r="K55" s="258">
        <f t="shared" si="5"/>
        <v>0.38</v>
      </c>
      <c r="L55" s="258">
        <f t="shared" si="0"/>
        <v>0</v>
      </c>
      <c r="M55" s="145">
        <f t="shared" si="6"/>
        <v>0</v>
      </c>
    </row>
    <row r="56" spans="1:13" ht="15.75">
      <c r="A56" s="256"/>
      <c r="B56" s="258">
        <f>[1]مرتبات!G57</f>
        <v>0</v>
      </c>
      <c r="C56" s="258">
        <f>[1]مرتبات!I57</f>
        <v>0</v>
      </c>
      <c r="D56" s="258">
        <f t="shared" si="1"/>
        <v>0</v>
      </c>
      <c r="E56" s="258">
        <f>[1]مرتبات!B57*14%</f>
        <v>0</v>
      </c>
      <c r="F56" s="258">
        <f>[1]مرتبات!W57*11%</f>
        <v>0</v>
      </c>
      <c r="G56" s="258">
        <f>[1]مرتبات!AK57+[1]مرتبات!AL57+[1]مرتبات!AM57+[1]مرتبات!AN57+[1]مرتبات!AO57+[1]مرتبات!AR57+[1]مرتبات!AS57+[1]مرتبات!AT57+[1]مرتبات!AU57+[1]مرتبات!AV57+[1]مرتبات!AW57+[1]مرتبات!AX57+[1]مرتبات!AY57+[1]مرتبات!AZ57+[1]مرتبات!BA57</f>
        <v>0</v>
      </c>
      <c r="H56" s="258">
        <f t="shared" si="2"/>
        <v>0</v>
      </c>
      <c r="I56" s="258">
        <f t="shared" si="3"/>
        <v>0</v>
      </c>
      <c r="J56" s="258">
        <f t="shared" si="4"/>
        <v>-0.38</v>
      </c>
      <c r="K56" s="258">
        <f t="shared" si="5"/>
        <v>0.38</v>
      </c>
      <c r="L56" s="258">
        <f t="shared" si="0"/>
        <v>0</v>
      </c>
      <c r="M56" s="145">
        <f t="shared" si="6"/>
        <v>0</v>
      </c>
    </row>
    <row r="57" spans="1:13" ht="15.75">
      <c r="A57" s="256"/>
      <c r="B57" s="258">
        <f>[1]مرتبات!G58</f>
        <v>0</v>
      </c>
      <c r="C57" s="258">
        <f>[1]مرتبات!I58</f>
        <v>0</v>
      </c>
      <c r="D57" s="258">
        <f t="shared" si="1"/>
        <v>0</v>
      </c>
      <c r="E57" s="258">
        <f>[1]مرتبات!B58*14%</f>
        <v>0</v>
      </c>
      <c r="F57" s="258">
        <f>[1]مرتبات!W58*11%</f>
        <v>0</v>
      </c>
      <c r="G57" s="258">
        <f>[1]مرتبات!AK58+[1]مرتبات!AL58+[1]مرتبات!AM58+[1]مرتبات!AN58+[1]مرتبات!AO58+[1]مرتبات!AR58+[1]مرتبات!AS58+[1]مرتبات!AT58+[1]مرتبات!AU58+[1]مرتبات!AV58+[1]مرتبات!AW58+[1]مرتبات!AX58+[1]مرتبات!AY58+[1]مرتبات!AZ58+[1]مرتبات!BA58</f>
        <v>0</v>
      </c>
      <c r="H57" s="258">
        <f t="shared" si="2"/>
        <v>0</v>
      </c>
      <c r="I57" s="258">
        <f t="shared" si="3"/>
        <v>0</v>
      </c>
      <c r="J57" s="258">
        <f t="shared" si="4"/>
        <v>-0.38</v>
      </c>
      <c r="K57" s="258">
        <f t="shared" si="5"/>
        <v>0.38</v>
      </c>
      <c r="L57" s="258">
        <f t="shared" si="0"/>
        <v>0</v>
      </c>
      <c r="M57" s="145">
        <f t="shared" si="6"/>
        <v>0</v>
      </c>
    </row>
    <row r="58" spans="1:13" ht="15.75">
      <c r="A58" s="256"/>
      <c r="B58" s="258">
        <f>[1]مرتبات!G59</f>
        <v>0</v>
      </c>
      <c r="C58" s="258">
        <f>[1]مرتبات!I59</f>
        <v>0</v>
      </c>
      <c r="D58" s="258">
        <f t="shared" si="1"/>
        <v>0</v>
      </c>
      <c r="E58" s="258">
        <f>[1]مرتبات!B59*14%</f>
        <v>0</v>
      </c>
      <c r="F58" s="258">
        <f>[1]مرتبات!W59*11%</f>
        <v>0</v>
      </c>
      <c r="G58" s="258">
        <f>[1]مرتبات!AK59+[1]مرتبات!AL59+[1]مرتبات!AM59+[1]مرتبات!AN59+[1]مرتبات!AO59+[1]مرتبات!AR59+[1]مرتبات!AS59+[1]مرتبات!AT59+[1]مرتبات!AU59+[1]مرتبات!AV59+[1]مرتبات!AW59+[1]مرتبات!AX59+[1]مرتبات!AY59+[1]مرتبات!AZ59+[1]مرتبات!BA59</f>
        <v>0</v>
      </c>
      <c r="H58" s="258">
        <f t="shared" si="2"/>
        <v>0</v>
      </c>
      <c r="I58" s="258">
        <f t="shared" si="3"/>
        <v>0</v>
      </c>
      <c r="J58" s="258">
        <f t="shared" si="4"/>
        <v>-0.38</v>
      </c>
      <c r="K58" s="258">
        <f t="shared" si="5"/>
        <v>0.38</v>
      </c>
      <c r="L58" s="258">
        <f t="shared" si="0"/>
        <v>0</v>
      </c>
      <c r="M58" s="145">
        <f t="shared" si="6"/>
        <v>0</v>
      </c>
    </row>
    <row r="59" spans="1:13" ht="15.75">
      <c r="A59" s="256"/>
      <c r="B59" s="258">
        <f>[1]مرتبات!G60</f>
        <v>0</v>
      </c>
      <c r="C59" s="258">
        <f>[1]مرتبات!I60</f>
        <v>0</v>
      </c>
      <c r="D59" s="258">
        <f t="shared" si="1"/>
        <v>0</v>
      </c>
      <c r="E59" s="258">
        <f>[1]مرتبات!B60*14%</f>
        <v>0</v>
      </c>
      <c r="F59" s="258">
        <f>[1]مرتبات!W60*11%</f>
        <v>0</v>
      </c>
      <c r="G59" s="258">
        <f>[1]مرتبات!AK60+[1]مرتبات!AL60+[1]مرتبات!AM60+[1]مرتبات!AN60+[1]مرتبات!AO60+[1]مرتبات!AR60+[1]مرتبات!AS60+[1]مرتبات!AT60+[1]مرتبات!AU60+[1]مرتبات!AV60+[1]مرتبات!AW60+[1]مرتبات!AX60+[1]مرتبات!AY60+[1]مرتبات!AZ60+[1]مرتبات!BA60</f>
        <v>0</v>
      </c>
      <c r="H59" s="258">
        <f t="shared" si="2"/>
        <v>0</v>
      </c>
      <c r="I59" s="258">
        <f t="shared" si="3"/>
        <v>0</v>
      </c>
      <c r="J59" s="258">
        <f t="shared" si="4"/>
        <v>-0.38</v>
      </c>
      <c r="K59" s="258">
        <f t="shared" si="5"/>
        <v>0.38</v>
      </c>
      <c r="L59" s="258">
        <f t="shared" si="0"/>
        <v>0</v>
      </c>
      <c r="M59" s="145">
        <f t="shared" si="6"/>
        <v>0</v>
      </c>
    </row>
    <row r="60" spans="1:13" ht="15.75">
      <c r="A60" s="256"/>
      <c r="B60" s="258">
        <f>[1]مرتبات!G61</f>
        <v>0</v>
      </c>
      <c r="C60" s="258">
        <f>[1]مرتبات!I61</f>
        <v>0</v>
      </c>
      <c r="D60" s="258">
        <f t="shared" si="1"/>
        <v>0</v>
      </c>
      <c r="E60" s="258">
        <f>[1]مرتبات!B61*14%</f>
        <v>0</v>
      </c>
      <c r="F60" s="258">
        <f>[1]مرتبات!W61*11%</f>
        <v>0</v>
      </c>
      <c r="G60" s="258">
        <f>[1]مرتبات!AK61+[1]مرتبات!AL61+[1]مرتبات!AM61+[1]مرتبات!AN61+[1]مرتبات!AO61+[1]مرتبات!AR61+[1]مرتبات!AS61+[1]مرتبات!AT61+[1]مرتبات!AU61+[1]مرتبات!AV61+[1]مرتبات!AW61+[1]مرتبات!AX61+[1]مرتبات!AY61+[1]مرتبات!AZ61+[1]مرتبات!BA61</f>
        <v>0</v>
      </c>
      <c r="H60" s="258">
        <f t="shared" si="2"/>
        <v>0</v>
      </c>
      <c r="I60" s="258">
        <f t="shared" si="3"/>
        <v>0</v>
      </c>
      <c r="J60" s="258">
        <f t="shared" si="4"/>
        <v>-0.38</v>
      </c>
      <c r="K60" s="258">
        <f t="shared" si="5"/>
        <v>0.38</v>
      </c>
      <c r="L60" s="258">
        <f t="shared" si="0"/>
        <v>0</v>
      </c>
      <c r="M60" s="145">
        <f t="shared" si="6"/>
        <v>0</v>
      </c>
    </row>
    <row r="61" spans="1:13" ht="15.75">
      <c r="A61" s="256"/>
      <c r="B61" s="258">
        <f>[1]مرتبات!G62</f>
        <v>0</v>
      </c>
      <c r="C61" s="258">
        <f>[1]مرتبات!I62</f>
        <v>0</v>
      </c>
      <c r="D61" s="258">
        <f t="shared" si="1"/>
        <v>0</v>
      </c>
      <c r="E61" s="258">
        <f>[1]مرتبات!B62*14%</f>
        <v>0</v>
      </c>
      <c r="F61" s="258">
        <f>[1]مرتبات!W62*11%</f>
        <v>0</v>
      </c>
      <c r="G61" s="258">
        <f>[1]مرتبات!AK62+[1]مرتبات!AL62+[1]مرتبات!AM62+[1]مرتبات!AN62+[1]مرتبات!AO62+[1]مرتبات!AR62+[1]مرتبات!AS62+[1]مرتبات!AT62+[1]مرتبات!AU62+[1]مرتبات!AV62+[1]مرتبات!AW62+[1]مرتبات!AX62+[1]مرتبات!AY62+[1]مرتبات!AZ62+[1]مرتبات!BA62</f>
        <v>0</v>
      </c>
      <c r="H61" s="258">
        <f t="shared" si="2"/>
        <v>0</v>
      </c>
      <c r="I61" s="258">
        <f t="shared" si="3"/>
        <v>0</v>
      </c>
      <c r="J61" s="258">
        <f t="shared" si="4"/>
        <v>-0.38</v>
      </c>
      <c r="K61" s="258">
        <f t="shared" si="5"/>
        <v>0.38</v>
      </c>
      <c r="L61" s="258">
        <f t="shared" si="0"/>
        <v>0</v>
      </c>
      <c r="M61" s="145">
        <f t="shared" si="6"/>
        <v>0</v>
      </c>
    </row>
    <row r="62" spans="1:13" ht="15.75">
      <c r="A62" s="256"/>
      <c r="B62" s="258">
        <f>[1]مرتبات!G63</f>
        <v>0</v>
      </c>
      <c r="C62" s="258">
        <f>[1]مرتبات!I63</f>
        <v>0</v>
      </c>
      <c r="D62" s="258">
        <f t="shared" si="1"/>
        <v>0</v>
      </c>
      <c r="E62" s="258">
        <f>[1]مرتبات!B63*14%</f>
        <v>0</v>
      </c>
      <c r="F62" s="258">
        <f>[1]مرتبات!W63*11%</f>
        <v>0</v>
      </c>
      <c r="G62" s="258">
        <f>[1]مرتبات!AK63+[1]مرتبات!AL63+[1]مرتبات!AM63+[1]مرتبات!AN63+[1]مرتبات!AO63+[1]مرتبات!AR63+[1]مرتبات!AS63+[1]مرتبات!AT63+[1]مرتبات!AU63+[1]مرتبات!AV63+[1]مرتبات!AW63+[1]مرتبات!AX63+[1]مرتبات!AY63+[1]مرتبات!AZ63+[1]مرتبات!BA63</f>
        <v>0</v>
      </c>
      <c r="H62" s="258">
        <f t="shared" si="2"/>
        <v>0</v>
      </c>
      <c r="I62" s="258">
        <f t="shared" si="3"/>
        <v>0</v>
      </c>
      <c r="J62" s="258">
        <f t="shared" si="4"/>
        <v>-0.38</v>
      </c>
      <c r="K62" s="258">
        <f t="shared" si="5"/>
        <v>0.38</v>
      </c>
      <c r="L62" s="258">
        <f t="shared" si="0"/>
        <v>0</v>
      </c>
      <c r="M62" s="145">
        <f t="shared" si="6"/>
        <v>0</v>
      </c>
    </row>
    <row r="63" spans="1:13" ht="15.75">
      <c r="A63" s="256"/>
      <c r="B63" s="258">
        <f>[1]مرتبات!G64</f>
        <v>0</v>
      </c>
      <c r="C63" s="258">
        <f>[1]مرتبات!I64</f>
        <v>0</v>
      </c>
      <c r="D63" s="258">
        <f t="shared" si="1"/>
        <v>0</v>
      </c>
      <c r="E63" s="258">
        <f>[1]مرتبات!B64*14%</f>
        <v>0</v>
      </c>
      <c r="F63" s="258">
        <f>[1]مرتبات!W64*11%</f>
        <v>0</v>
      </c>
      <c r="G63" s="258">
        <f>[1]مرتبات!AK64+[1]مرتبات!AL64+[1]مرتبات!AM64+[1]مرتبات!AN64+[1]مرتبات!AO64+[1]مرتبات!AR64+[1]مرتبات!AS64+[1]مرتبات!AT64+[1]مرتبات!AU64+[1]مرتبات!AV64+[1]مرتبات!AW64+[1]مرتبات!AX64+[1]مرتبات!AY64+[1]مرتبات!AZ64+[1]مرتبات!BA64</f>
        <v>0</v>
      </c>
      <c r="H63" s="258">
        <f t="shared" si="2"/>
        <v>0</v>
      </c>
      <c r="I63" s="258">
        <f t="shared" si="3"/>
        <v>0</v>
      </c>
      <c r="J63" s="258">
        <f t="shared" si="4"/>
        <v>-0.38</v>
      </c>
      <c r="K63" s="258">
        <f t="shared" si="5"/>
        <v>0.38</v>
      </c>
      <c r="L63" s="258">
        <f t="shared" si="0"/>
        <v>0</v>
      </c>
      <c r="M63" s="145">
        <f t="shared" si="6"/>
        <v>0</v>
      </c>
    </row>
    <row r="64" spans="1:13" ht="15.75">
      <c r="A64" s="256"/>
      <c r="B64" s="258">
        <f>[1]مرتبات!G65</f>
        <v>0</v>
      </c>
      <c r="C64" s="258">
        <f>[1]مرتبات!I65</f>
        <v>0</v>
      </c>
      <c r="D64" s="258">
        <f t="shared" si="1"/>
        <v>0</v>
      </c>
      <c r="E64" s="258">
        <f>[1]مرتبات!B65*14%</f>
        <v>0</v>
      </c>
      <c r="F64" s="258">
        <f>[1]مرتبات!W65*11%</f>
        <v>0</v>
      </c>
      <c r="G64" s="258">
        <f>[1]مرتبات!AK65+[1]مرتبات!AL65+[1]مرتبات!AM65+[1]مرتبات!AN65+[1]مرتبات!AO65+[1]مرتبات!AR65+[1]مرتبات!AS65+[1]مرتبات!AT65+[1]مرتبات!AU65+[1]مرتبات!AV65+[1]مرتبات!AW65+[1]مرتبات!AX65+[1]مرتبات!AY65+[1]مرتبات!AZ65+[1]مرتبات!BA65</f>
        <v>0</v>
      </c>
      <c r="H64" s="258">
        <f t="shared" si="2"/>
        <v>0</v>
      </c>
      <c r="I64" s="258">
        <f t="shared" si="3"/>
        <v>0</v>
      </c>
      <c r="J64" s="258">
        <f t="shared" si="4"/>
        <v>-0.38</v>
      </c>
      <c r="K64" s="258">
        <f t="shared" si="5"/>
        <v>0.38</v>
      </c>
      <c r="L64" s="258">
        <f t="shared" si="0"/>
        <v>0</v>
      </c>
      <c r="M64" s="145">
        <f t="shared" si="6"/>
        <v>0</v>
      </c>
    </row>
    <row r="65" spans="1:13" ht="15.75">
      <c r="A65" s="256"/>
      <c r="B65" s="258">
        <f>[1]مرتبات!G66</f>
        <v>0</v>
      </c>
      <c r="C65" s="258">
        <f>[1]مرتبات!I66</f>
        <v>0</v>
      </c>
      <c r="D65" s="258">
        <f t="shared" si="1"/>
        <v>0</v>
      </c>
      <c r="E65" s="258">
        <f>[1]مرتبات!B66*14%</f>
        <v>0</v>
      </c>
      <c r="F65" s="258">
        <f>[1]مرتبات!W66*11%</f>
        <v>0</v>
      </c>
      <c r="G65" s="258">
        <f>[1]مرتبات!AK66+[1]مرتبات!AL66+[1]مرتبات!AM66+[1]مرتبات!AN66+[1]مرتبات!AO66+[1]مرتبات!AR66+[1]مرتبات!AS66+[1]مرتبات!AT66+[1]مرتبات!AU66+[1]مرتبات!AV66+[1]مرتبات!AW66+[1]مرتبات!AX66+[1]مرتبات!AY66+[1]مرتبات!AZ66+[1]مرتبات!BA66</f>
        <v>0</v>
      </c>
      <c r="H65" s="258">
        <f t="shared" si="2"/>
        <v>0</v>
      </c>
      <c r="I65" s="258">
        <f t="shared" si="3"/>
        <v>0</v>
      </c>
      <c r="J65" s="258">
        <f t="shared" si="4"/>
        <v>-0.38</v>
      </c>
      <c r="K65" s="258">
        <f t="shared" si="5"/>
        <v>0.38</v>
      </c>
      <c r="L65" s="258">
        <f t="shared" si="0"/>
        <v>0</v>
      </c>
      <c r="M65" s="145">
        <f t="shared" si="6"/>
        <v>0</v>
      </c>
    </row>
    <row r="66" spans="1:13" ht="15.75">
      <c r="A66" s="256"/>
      <c r="B66" s="258">
        <f>[1]مرتبات!G67</f>
        <v>0</v>
      </c>
      <c r="C66" s="258">
        <f>[1]مرتبات!I67</f>
        <v>0</v>
      </c>
      <c r="D66" s="258">
        <f t="shared" si="1"/>
        <v>0</v>
      </c>
      <c r="E66" s="258">
        <f>[1]مرتبات!B67*14%</f>
        <v>0</v>
      </c>
      <c r="F66" s="258">
        <f>[1]مرتبات!W67*11%</f>
        <v>0</v>
      </c>
      <c r="G66" s="258">
        <f>[1]مرتبات!AK67+[1]مرتبات!AL67+[1]مرتبات!AM67+[1]مرتبات!AN67+[1]مرتبات!AO67+[1]مرتبات!AR67+[1]مرتبات!AS67+[1]مرتبات!AT67+[1]مرتبات!AU67+[1]مرتبات!AV67+[1]مرتبات!AW67+[1]مرتبات!AX67+[1]مرتبات!AY67+[1]مرتبات!AZ67+[1]مرتبات!BA67</f>
        <v>0</v>
      </c>
      <c r="H66" s="258">
        <f t="shared" si="2"/>
        <v>0</v>
      </c>
      <c r="I66" s="258">
        <f t="shared" si="3"/>
        <v>0</v>
      </c>
      <c r="J66" s="258">
        <f t="shared" si="4"/>
        <v>-0.38</v>
      </c>
      <c r="K66" s="258">
        <f t="shared" si="5"/>
        <v>0.38</v>
      </c>
      <c r="L66" s="258">
        <f t="shared" si="0"/>
        <v>0</v>
      </c>
      <c r="M66" s="145">
        <f t="shared" si="6"/>
        <v>0</v>
      </c>
    </row>
    <row r="67" spans="1:13" ht="15.75">
      <c r="A67" s="256"/>
      <c r="B67" s="258">
        <f>[1]مرتبات!G68</f>
        <v>0</v>
      </c>
      <c r="C67" s="258">
        <f>[1]مرتبات!I68</f>
        <v>0</v>
      </c>
      <c r="D67" s="258">
        <f t="shared" si="1"/>
        <v>0</v>
      </c>
      <c r="E67" s="258">
        <f>[1]مرتبات!B68*14%</f>
        <v>0</v>
      </c>
      <c r="F67" s="258">
        <f>[1]مرتبات!W68*11%</f>
        <v>0</v>
      </c>
      <c r="G67" s="258">
        <f>[1]مرتبات!AK68+[1]مرتبات!AL68+[1]مرتبات!AM68+[1]مرتبات!AN68+[1]مرتبات!AO68+[1]مرتبات!AR68+[1]مرتبات!AS68+[1]مرتبات!AT68+[1]مرتبات!AU68+[1]مرتبات!AV68+[1]مرتبات!AW68+[1]مرتبات!AX68+[1]مرتبات!AY68+[1]مرتبات!AZ68+[1]مرتبات!BA68</f>
        <v>0</v>
      </c>
      <c r="H67" s="258">
        <f t="shared" si="2"/>
        <v>0</v>
      </c>
      <c r="I67" s="258">
        <f t="shared" si="3"/>
        <v>0</v>
      </c>
      <c r="J67" s="258">
        <f t="shared" si="4"/>
        <v>-0.38</v>
      </c>
      <c r="K67" s="258">
        <f t="shared" si="5"/>
        <v>0.38</v>
      </c>
      <c r="L67" s="258">
        <f t="shared" si="0"/>
        <v>0</v>
      </c>
      <c r="M67" s="145">
        <f t="shared" si="6"/>
        <v>0</v>
      </c>
    </row>
    <row r="68" spans="1:13" ht="15.75">
      <c r="A68" s="256"/>
      <c r="B68" s="258">
        <f>[1]مرتبات!G69</f>
        <v>0</v>
      </c>
      <c r="C68" s="258">
        <f>[1]مرتبات!I69</f>
        <v>0</v>
      </c>
      <c r="D68" s="258">
        <f t="shared" ref="D68:D69" si="7">B68+C68</f>
        <v>0</v>
      </c>
      <c r="E68" s="258">
        <f>[1]مرتبات!B69*14%</f>
        <v>0</v>
      </c>
      <c r="F68" s="258">
        <f>[1]مرتبات!W69*11%</f>
        <v>0</v>
      </c>
      <c r="G68" s="258">
        <f>[1]مرتبات!AK69+[1]مرتبات!AL69+[1]مرتبات!AM69+[1]مرتبات!AN69+[1]مرتبات!AO69+[1]مرتبات!AR69+[1]مرتبات!AS69+[1]مرتبات!AT69+[1]مرتبات!AU69+[1]مرتبات!AV69+[1]مرتبات!AW69+[1]مرتبات!AX69+[1]مرتبات!AY69+[1]مرتبات!AZ69+[1]مرتبات!BA69</f>
        <v>0</v>
      </c>
      <c r="H68" s="258">
        <f t="shared" ref="H68:H69" si="8">E68+F68+G68</f>
        <v>0</v>
      </c>
      <c r="I68" s="258">
        <f t="shared" ref="I68:I69" si="9">D68-H68</f>
        <v>0</v>
      </c>
      <c r="J68" s="258">
        <f t="shared" ref="J68:J69" si="10">(I68-50)*(7.5/1000)</f>
        <v>-0.38</v>
      </c>
      <c r="K68" s="258">
        <f t="shared" ref="K68:K69" si="11">I68-J68</f>
        <v>0.38</v>
      </c>
      <c r="L68" s="258">
        <f t="shared" ref="L68:L69" si="12">IF(K68-1183.33&lt;0,0,K68-1183.33)</f>
        <v>0</v>
      </c>
      <c r="M68" s="145">
        <f t="shared" ref="M68:M69" si="13">IF(L68&lt;=1900,(L68*10%)*20%,IF(L68&lt;=3150,(190+((L68-1900)*15%))*60%,((((L68-3150)*20%)+190+187.5))*95%))</f>
        <v>0</v>
      </c>
    </row>
    <row r="69" spans="1:13" ht="15.75">
      <c r="A69" s="256"/>
      <c r="B69" s="258">
        <f>[1]مرتبات!G70</f>
        <v>0</v>
      </c>
      <c r="C69" s="258">
        <f>[1]مرتبات!I70</f>
        <v>0</v>
      </c>
      <c r="D69" s="258">
        <f t="shared" si="7"/>
        <v>0</v>
      </c>
      <c r="E69" s="258">
        <f>[1]مرتبات!B70*14%</f>
        <v>0</v>
      </c>
      <c r="F69" s="258">
        <f>[1]مرتبات!W70*11%</f>
        <v>0</v>
      </c>
      <c r="G69" s="258">
        <f>[1]مرتبات!AK70+[1]مرتبات!AL70+[1]مرتبات!AM70+[1]مرتبات!AN70+[1]مرتبات!AO70+[1]مرتبات!AR70+[1]مرتبات!AS70+[1]مرتبات!AT70+[1]مرتبات!AU70+[1]مرتبات!AV70+[1]مرتبات!AW70+[1]مرتبات!AX70+[1]مرتبات!AY70+[1]مرتبات!AZ70+[1]مرتبات!BA70</f>
        <v>0</v>
      </c>
      <c r="H69" s="258">
        <f t="shared" si="8"/>
        <v>0</v>
      </c>
      <c r="I69" s="258">
        <f t="shared" si="9"/>
        <v>0</v>
      </c>
      <c r="J69" s="258">
        <f t="shared" si="10"/>
        <v>-0.38</v>
      </c>
      <c r="K69" s="258">
        <f t="shared" si="11"/>
        <v>0.38</v>
      </c>
      <c r="L69" s="258">
        <f t="shared" si="12"/>
        <v>0</v>
      </c>
      <c r="M69" s="145">
        <f t="shared" si="13"/>
        <v>0</v>
      </c>
    </row>
    <row r="70" spans="1:13" ht="15.75">
      <c r="A70" s="1"/>
      <c r="B70" s="258">
        <f>[1]مرتبات!G71</f>
        <v>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>
      <c r="A71" s="1"/>
      <c r="B71" s="258">
        <f>[1]مرتبات!G72</f>
        <v>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>
      <c r="A72" s="1"/>
      <c r="B72" s="258">
        <f>[1]مرتبات!G73</f>
        <v>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>
      <c r="A73" s="1"/>
      <c r="B73" s="258">
        <f>[1]مرتبات!G74</f>
        <v>0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>
      <c r="A74" s="1"/>
      <c r="B74" s="258">
        <f>[1]مرتبات!G75</f>
        <v>0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>
      <c r="A75" s="1"/>
      <c r="B75" s="258">
        <f>[1]مرتبات!G76</f>
        <v>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>
      <c r="A76" s="1"/>
      <c r="B76" s="258">
        <f>[1]مرتبات!G77</f>
        <v>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>
      <c r="A77" s="1"/>
      <c r="B77" s="258">
        <f>[1]مرتبات!G78</f>
        <v>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>
      <c r="A78" s="1"/>
      <c r="B78" s="258">
        <f>[1]مرتبات!G79</f>
        <v>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>
      <c r="A79" s="1"/>
      <c r="B79" s="258">
        <f>[1]مرتبات!G80</f>
        <v>0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>
      <c r="A80" s="1"/>
      <c r="B80" s="258">
        <f>[1]مرتبات!G81</f>
        <v>0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BH12"/>
  <sheetViews>
    <sheetView rightToLeft="1" topLeftCell="AC1" workbookViewId="0">
      <selection activeCell="BF8" sqref="BF8"/>
    </sheetView>
  </sheetViews>
  <sheetFormatPr defaultRowHeight="15"/>
  <cols>
    <col min="1" max="1" width="3.140625" hidden="1" customWidth="1"/>
    <col min="8" max="8" width="8.7109375" customWidth="1"/>
    <col min="9" max="9" width="0.140625" hidden="1" customWidth="1"/>
    <col min="10" max="10" width="9" hidden="1" customWidth="1"/>
    <col min="11" max="11" width="8.42578125" hidden="1" customWidth="1"/>
    <col min="12" max="14" width="9" hidden="1" customWidth="1"/>
    <col min="15" max="15" width="8.85546875" hidden="1" customWidth="1"/>
    <col min="16" max="16" width="9" hidden="1" customWidth="1"/>
    <col min="17" max="17" width="0.140625" hidden="1" customWidth="1"/>
    <col min="18" max="18" width="8.42578125" hidden="1" customWidth="1"/>
    <col min="19" max="19" width="0.140625" hidden="1" customWidth="1"/>
    <col min="20" max="20" width="9" hidden="1" customWidth="1"/>
    <col min="21" max="21" width="5.42578125" hidden="1" customWidth="1"/>
    <col min="22" max="22" width="9" hidden="1" customWidth="1"/>
    <col min="23" max="23" width="10" customWidth="1"/>
    <col min="28" max="28" width="9.140625" customWidth="1"/>
    <col min="38" max="38" width="9" customWidth="1"/>
    <col min="39" max="39" width="0.140625" customWidth="1"/>
    <col min="40" max="40" width="9" hidden="1" customWidth="1"/>
    <col min="41" max="41" width="0.140625" hidden="1" customWidth="1"/>
    <col min="42" max="42" width="9" hidden="1" customWidth="1"/>
    <col min="43" max="43" width="0.140625" hidden="1" customWidth="1"/>
    <col min="44" max="44" width="9" hidden="1" customWidth="1"/>
    <col min="45" max="45" width="8.7109375" hidden="1" customWidth="1"/>
    <col min="46" max="46" width="9" hidden="1" customWidth="1"/>
    <col min="47" max="47" width="8.7109375" hidden="1" customWidth="1"/>
    <col min="48" max="48" width="9" hidden="1" customWidth="1"/>
    <col min="49" max="49" width="0.140625" hidden="1" customWidth="1"/>
    <col min="50" max="50" width="8.85546875" hidden="1" customWidth="1"/>
    <col min="51" max="52" width="9" hidden="1" customWidth="1"/>
    <col min="53" max="53" width="0.140625" hidden="1" customWidth="1"/>
    <col min="54" max="54" width="9" hidden="1" customWidth="1"/>
    <col min="58" max="58" width="18.5703125" customWidth="1"/>
  </cols>
  <sheetData>
    <row r="1" spans="1:60" s="4" customFormat="1" ht="13.9" customHeight="1">
      <c r="A1" s="71" t="s">
        <v>112</v>
      </c>
      <c r="B1" s="437" t="s">
        <v>114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8" t="s">
        <v>113</v>
      </c>
      <c r="AC1" s="437" t="s">
        <v>111</v>
      </c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8" t="s">
        <v>117</v>
      </c>
      <c r="BE1" s="437" t="s">
        <v>48</v>
      </c>
      <c r="BF1" s="437" t="s">
        <v>118</v>
      </c>
      <c r="BG1" s="438" t="s">
        <v>119</v>
      </c>
      <c r="BH1" s="438" t="s">
        <v>120</v>
      </c>
    </row>
    <row r="2" spans="1:60" s="4" customFormat="1" ht="33.75" customHeight="1">
      <c r="A2" s="8"/>
      <c r="B2" s="437" t="s">
        <v>0</v>
      </c>
      <c r="C2" s="437"/>
      <c r="D2" s="437"/>
      <c r="E2" s="437"/>
      <c r="F2" s="437"/>
      <c r="G2" s="295"/>
      <c r="H2" s="295"/>
      <c r="I2" s="295" t="s">
        <v>6</v>
      </c>
      <c r="J2" s="295"/>
      <c r="K2" s="295"/>
      <c r="L2" s="438" t="s">
        <v>110</v>
      </c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43" t="s">
        <v>18</v>
      </c>
      <c r="X2" s="444"/>
      <c r="Y2" s="444"/>
      <c r="Z2" s="445"/>
      <c r="AA2" s="439" t="s">
        <v>22</v>
      </c>
      <c r="AB2" s="438"/>
      <c r="AC2" s="437" t="s">
        <v>23</v>
      </c>
      <c r="AD2" s="437"/>
      <c r="AE2" s="437"/>
      <c r="AF2" s="437"/>
      <c r="AG2" s="437"/>
      <c r="AH2" s="437"/>
      <c r="AI2" s="437" t="s">
        <v>30</v>
      </c>
      <c r="AJ2" s="437"/>
      <c r="AK2" s="437"/>
      <c r="AL2" s="437"/>
      <c r="AM2" s="438" t="s">
        <v>34</v>
      </c>
      <c r="AN2" s="438"/>
      <c r="AO2" s="438"/>
      <c r="AP2" s="438"/>
      <c r="AQ2" s="295" t="s">
        <v>35</v>
      </c>
      <c r="AR2" s="295"/>
      <c r="AS2" s="295"/>
      <c r="AT2" s="295"/>
      <c r="AU2" s="437" t="s">
        <v>39</v>
      </c>
      <c r="AV2" s="437"/>
      <c r="AW2" s="437"/>
      <c r="AX2" s="437"/>
      <c r="AY2" s="437"/>
      <c r="AZ2" s="437"/>
      <c r="BA2" s="437"/>
      <c r="BB2" s="295"/>
      <c r="BC2" s="441" t="s">
        <v>47</v>
      </c>
      <c r="BD2" s="438"/>
      <c r="BE2" s="437"/>
      <c r="BF2" s="437"/>
      <c r="BG2" s="438"/>
      <c r="BH2" s="438"/>
    </row>
    <row r="3" spans="1:60" s="4" customFormat="1" ht="81.75" customHeight="1">
      <c r="A3" s="290"/>
      <c r="B3" s="295" t="s">
        <v>1</v>
      </c>
      <c r="C3" s="296" t="s">
        <v>2</v>
      </c>
      <c r="D3" s="296" t="s">
        <v>212</v>
      </c>
      <c r="E3" s="296" t="s">
        <v>4</v>
      </c>
      <c r="F3" s="296" t="s">
        <v>5</v>
      </c>
      <c r="G3" s="296" t="s">
        <v>213</v>
      </c>
      <c r="H3" s="296" t="s">
        <v>27</v>
      </c>
      <c r="I3" s="296" t="s">
        <v>7</v>
      </c>
      <c r="J3" s="296" t="s">
        <v>109</v>
      </c>
      <c r="K3" s="296" t="s">
        <v>108</v>
      </c>
      <c r="L3" s="295" t="s">
        <v>8</v>
      </c>
      <c r="M3" s="295" t="s">
        <v>9</v>
      </c>
      <c r="N3" s="295" t="s">
        <v>10</v>
      </c>
      <c r="O3" s="296" t="s">
        <v>11</v>
      </c>
      <c r="P3" s="296" t="s">
        <v>12</v>
      </c>
      <c r="Q3" s="296" t="s">
        <v>13</v>
      </c>
      <c r="R3" s="296" t="s">
        <v>180</v>
      </c>
      <c r="S3" s="296" t="s">
        <v>14</v>
      </c>
      <c r="T3" s="296" t="s">
        <v>15</v>
      </c>
      <c r="U3" s="296" t="s">
        <v>16</v>
      </c>
      <c r="V3" s="296" t="s">
        <v>17</v>
      </c>
      <c r="W3" s="296" t="s">
        <v>19</v>
      </c>
      <c r="X3" s="296" t="s">
        <v>214</v>
      </c>
      <c r="Y3" s="296" t="s">
        <v>215</v>
      </c>
      <c r="Z3" s="296" t="s">
        <v>21</v>
      </c>
      <c r="AA3" s="440"/>
      <c r="AB3" s="438"/>
      <c r="AC3" s="296" t="s">
        <v>24</v>
      </c>
      <c r="AD3" s="296" t="s">
        <v>216</v>
      </c>
      <c r="AE3" s="296" t="s">
        <v>26</v>
      </c>
      <c r="AF3" s="296" t="s">
        <v>21</v>
      </c>
      <c r="AG3" s="296" t="s">
        <v>27</v>
      </c>
      <c r="AH3" s="296" t="s">
        <v>28</v>
      </c>
      <c r="AI3" s="296" t="s">
        <v>104</v>
      </c>
      <c r="AJ3" s="296" t="s">
        <v>217</v>
      </c>
      <c r="AK3" s="296" t="s">
        <v>106</v>
      </c>
      <c r="AL3" s="296" t="s">
        <v>107</v>
      </c>
      <c r="AM3" s="296" t="s">
        <v>31</v>
      </c>
      <c r="AN3" s="296" t="s">
        <v>116</v>
      </c>
      <c r="AO3" s="296" t="s">
        <v>32</v>
      </c>
      <c r="AP3" s="295" t="s">
        <v>33</v>
      </c>
      <c r="AQ3" s="296" t="s">
        <v>36</v>
      </c>
      <c r="AR3" s="296" t="s">
        <v>115</v>
      </c>
      <c r="AS3" s="296" t="s">
        <v>37</v>
      </c>
      <c r="AT3" s="296" t="s">
        <v>149</v>
      </c>
      <c r="AU3" s="296" t="s">
        <v>40</v>
      </c>
      <c r="AV3" s="296" t="s">
        <v>150</v>
      </c>
      <c r="AW3" s="296" t="s">
        <v>45</v>
      </c>
      <c r="AX3" s="296" t="s">
        <v>41</v>
      </c>
      <c r="AY3" s="296" t="s">
        <v>42</v>
      </c>
      <c r="AZ3" s="296" t="s">
        <v>43</v>
      </c>
      <c r="BA3" s="296" t="s">
        <v>44</v>
      </c>
      <c r="BB3" s="296" t="s">
        <v>46</v>
      </c>
      <c r="BC3" s="442"/>
      <c r="BD3" s="438"/>
      <c r="BE3" s="437"/>
      <c r="BF3" s="437"/>
      <c r="BG3" s="438"/>
      <c r="BH3" s="438"/>
    </row>
    <row r="4" spans="1:60" s="176" customFormat="1" ht="25.35" customHeight="1">
      <c r="B4" s="291">
        <v>754.14</v>
      </c>
      <c r="C4" s="292">
        <f>B4*15%</f>
        <v>113.12</v>
      </c>
      <c r="D4" s="292">
        <f>B4*1%</f>
        <v>7.54</v>
      </c>
      <c r="E4" s="292">
        <f>B4*2%</f>
        <v>15.08</v>
      </c>
      <c r="F4" s="292">
        <f>B4*3%</f>
        <v>22.62</v>
      </c>
      <c r="G4" s="292">
        <f>B4*3%</f>
        <v>22.62</v>
      </c>
      <c r="H4" s="292">
        <f>B4*10%</f>
        <v>75.41</v>
      </c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2">
        <f>AA4*15%</f>
        <v>504</v>
      </c>
      <c r="X4" s="292">
        <f>AA4*1%</f>
        <v>33.6</v>
      </c>
      <c r="Y4" s="292">
        <f>AA4*10%</f>
        <v>336</v>
      </c>
      <c r="Z4" s="292">
        <f>AA4*3%</f>
        <v>100.8</v>
      </c>
      <c r="AA4" s="292">
        <v>3360</v>
      </c>
      <c r="AB4" s="292">
        <f>C4+D4+E4+F4+G4+H4+W4+X4+Y4+Z4</f>
        <v>1230.79</v>
      </c>
      <c r="AC4" s="292">
        <f>B4*15%</f>
        <v>113.12</v>
      </c>
      <c r="AD4" s="292">
        <f>B4*1%</f>
        <v>7.54</v>
      </c>
      <c r="AE4" s="292">
        <f>B4*2%</f>
        <v>15.08</v>
      </c>
      <c r="AF4" s="292">
        <f>B4*3%</f>
        <v>22.62</v>
      </c>
      <c r="AG4" s="292">
        <f>B4*10%</f>
        <v>75.41</v>
      </c>
      <c r="AH4" s="292">
        <f>B4*3%</f>
        <v>22.62</v>
      </c>
      <c r="AI4" s="292">
        <f>AA4*15%</f>
        <v>504</v>
      </c>
      <c r="AJ4" s="292">
        <f>AA4*1%</f>
        <v>33.6</v>
      </c>
      <c r="AK4" s="292">
        <f>AA4*3%</f>
        <v>100.8</v>
      </c>
      <c r="AL4" s="292">
        <f>AA4*10%</f>
        <v>336</v>
      </c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2">
        <f>SUM(AC4:BC4)</f>
        <v>1230.79</v>
      </c>
      <c r="BE4" s="292">
        <f>AVERAGE(AB4-BD4)</f>
        <v>0</v>
      </c>
      <c r="BF4" s="291" t="s">
        <v>218</v>
      </c>
      <c r="BG4" s="291"/>
      <c r="BH4" s="179" t="s">
        <v>413</v>
      </c>
    </row>
    <row r="5" spans="1:60" s="176" customFormat="1" ht="25.15" customHeight="1">
      <c r="B5" s="291">
        <v>308.41000000000003</v>
      </c>
      <c r="C5" s="292">
        <f t="shared" ref="C5:C11" si="0">B5*15%</f>
        <v>46.26</v>
      </c>
      <c r="D5" s="292">
        <f t="shared" ref="D5:D11" si="1">B5*1%</f>
        <v>3.08</v>
      </c>
      <c r="E5" s="292">
        <f t="shared" ref="E5:E11" si="2">B5*2%</f>
        <v>6.17</v>
      </c>
      <c r="F5" s="292">
        <f t="shared" ref="F5:F11" si="3">B5*3%</f>
        <v>9.25</v>
      </c>
      <c r="G5" s="292">
        <f t="shared" ref="G5:G11" si="4">B5*3%</f>
        <v>9.25</v>
      </c>
      <c r="H5" s="292">
        <f t="shared" ref="H5:H11" si="5">B5*10%</f>
        <v>30.84</v>
      </c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2">
        <f t="shared" ref="W5:W11" si="6">AA5*15%</f>
        <v>198.59</v>
      </c>
      <c r="X5" s="292">
        <f t="shared" ref="X5:X11" si="7">AA5*1%</f>
        <v>13.24</v>
      </c>
      <c r="Y5" s="292">
        <f t="shared" ref="Y5:Y11" si="8">AA5*10%</f>
        <v>132.38999999999999</v>
      </c>
      <c r="Z5" s="292">
        <f t="shared" ref="Z5:Z11" si="9">AA5*3%</f>
        <v>39.72</v>
      </c>
      <c r="AA5" s="292">
        <v>1323.93</v>
      </c>
      <c r="AB5" s="292">
        <f t="shared" ref="AB5:AB11" si="10">C5+D5+E5+F5+G5+H5+W5+X5+Y5+Z5</f>
        <v>488.79</v>
      </c>
      <c r="AC5" s="292">
        <f t="shared" ref="AC5:AC11" si="11">B5*15%</f>
        <v>46.26</v>
      </c>
      <c r="AD5" s="292">
        <f t="shared" ref="AD5:AD11" si="12">B5*1%</f>
        <v>3.08</v>
      </c>
      <c r="AE5" s="292">
        <f t="shared" ref="AE5:AE11" si="13">B5*2%</f>
        <v>6.17</v>
      </c>
      <c r="AF5" s="292">
        <f t="shared" ref="AF5:AF11" si="14">B5*3%</f>
        <v>9.25</v>
      </c>
      <c r="AG5" s="292">
        <f t="shared" ref="AG5:AG11" si="15">B5*10%</f>
        <v>30.84</v>
      </c>
      <c r="AH5" s="292">
        <f t="shared" ref="AH5:AH11" si="16">B5*3%</f>
        <v>9.25</v>
      </c>
      <c r="AI5" s="292">
        <f t="shared" ref="AI5:AI11" si="17">AA5*15%</f>
        <v>198.59</v>
      </c>
      <c r="AJ5" s="292">
        <f t="shared" ref="AJ5:AJ11" si="18">AA5*1%</f>
        <v>13.24</v>
      </c>
      <c r="AK5" s="292">
        <f t="shared" ref="AK5:AK11" si="19">AA5*3%</f>
        <v>39.72</v>
      </c>
      <c r="AL5" s="292">
        <f t="shared" ref="AL5:AL11" si="20">AA5*10%</f>
        <v>132.38999999999999</v>
      </c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2">
        <f t="shared" ref="BD5:BD8" si="21">SUM(AC5:BC5)</f>
        <v>488.79</v>
      </c>
      <c r="BE5" s="292">
        <f t="shared" ref="BE5:BE7" si="22">AVERAGE(AB5-BD5)</f>
        <v>0</v>
      </c>
      <c r="BF5" s="291" t="s">
        <v>219</v>
      </c>
      <c r="BG5" s="291"/>
      <c r="BH5" s="179" t="s">
        <v>414</v>
      </c>
    </row>
    <row r="6" spans="1:60" s="176" customFormat="1" ht="25.15" customHeight="1">
      <c r="B6" s="291">
        <v>347.25</v>
      </c>
      <c r="C6" s="292">
        <f t="shared" si="0"/>
        <v>52.09</v>
      </c>
      <c r="D6" s="292">
        <f t="shared" si="1"/>
        <v>3.47</v>
      </c>
      <c r="E6" s="292">
        <f t="shared" si="2"/>
        <v>6.95</v>
      </c>
      <c r="F6" s="292">
        <f t="shared" si="3"/>
        <v>10.42</v>
      </c>
      <c r="G6" s="292">
        <f t="shared" si="4"/>
        <v>10.42</v>
      </c>
      <c r="H6" s="292">
        <f t="shared" si="5"/>
        <v>34.729999999999997</v>
      </c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2">
        <f t="shared" si="6"/>
        <v>189.53</v>
      </c>
      <c r="X6" s="292">
        <f t="shared" si="7"/>
        <v>12.64</v>
      </c>
      <c r="Y6" s="292">
        <f t="shared" si="8"/>
        <v>126.36</v>
      </c>
      <c r="Z6" s="292">
        <f t="shared" si="9"/>
        <v>37.909999999999997</v>
      </c>
      <c r="AA6" s="292">
        <v>1263.56</v>
      </c>
      <c r="AB6" s="292">
        <f t="shared" si="10"/>
        <v>484.52</v>
      </c>
      <c r="AC6" s="292">
        <f t="shared" si="11"/>
        <v>52.09</v>
      </c>
      <c r="AD6" s="292">
        <f t="shared" si="12"/>
        <v>3.47</v>
      </c>
      <c r="AE6" s="292">
        <f t="shared" si="13"/>
        <v>6.95</v>
      </c>
      <c r="AF6" s="292">
        <f t="shared" si="14"/>
        <v>10.42</v>
      </c>
      <c r="AG6" s="292">
        <f t="shared" si="15"/>
        <v>34.729999999999997</v>
      </c>
      <c r="AH6" s="292">
        <f t="shared" si="16"/>
        <v>10.42</v>
      </c>
      <c r="AI6" s="292">
        <f t="shared" si="17"/>
        <v>189.53</v>
      </c>
      <c r="AJ6" s="292">
        <f t="shared" si="18"/>
        <v>12.64</v>
      </c>
      <c r="AK6" s="292">
        <f t="shared" si="19"/>
        <v>37.909999999999997</v>
      </c>
      <c r="AL6" s="292">
        <f t="shared" si="20"/>
        <v>126.36</v>
      </c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2">
        <f t="shared" si="21"/>
        <v>484.52</v>
      </c>
      <c r="BE6" s="292">
        <f t="shared" si="22"/>
        <v>0</v>
      </c>
      <c r="BF6" s="291" t="s">
        <v>220</v>
      </c>
      <c r="BG6" s="291"/>
      <c r="BH6" s="293"/>
    </row>
    <row r="7" spans="1:60" s="176" customFormat="1" ht="25.15" customHeight="1">
      <c r="B7" s="291">
        <v>760.32</v>
      </c>
      <c r="C7" s="292">
        <f t="shared" si="0"/>
        <v>114.05</v>
      </c>
      <c r="D7" s="292">
        <f t="shared" si="1"/>
        <v>7.6</v>
      </c>
      <c r="E7" s="292">
        <f t="shared" si="2"/>
        <v>15.21</v>
      </c>
      <c r="F7" s="292">
        <f t="shared" si="3"/>
        <v>22.81</v>
      </c>
      <c r="G7" s="292">
        <f t="shared" si="4"/>
        <v>22.81</v>
      </c>
      <c r="H7" s="292">
        <f t="shared" si="5"/>
        <v>76.03</v>
      </c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2">
        <f t="shared" si="6"/>
        <v>504</v>
      </c>
      <c r="X7" s="292">
        <f>AA7*1%</f>
        <v>33.6</v>
      </c>
      <c r="Y7" s="292">
        <f t="shared" si="8"/>
        <v>336</v>
      </c>
      <c r="Z7" s="292">
        <f t="shared" si="9"/>
        <v>100.8</v>
      </c>
      <c r="AA7" s="292">
        <v>3360</v>
      </c>
      <c r="AB7" s="292">
        <f t="shared" si="10"/>
        <v>1232.9100000000001</v>
      </c>
      <c r="AC7" s="292">
        <f t="shared" si="11"/>
        <v>114.05</v>
      </c>
      <c r="AD7" s="292">
        <f t="shared" si="12"/>
        <v>7.6</v>
      </c>
      <c r="AE7" s="292">
        <f t="shared" si="13"/>
        <v>15.21</v>
      </c>
      <c r="AF7" s="292">
        <f t="shared" si="14"/>
        <v>22.81</v>
      </c>
      <c r="AG7" s="292">
        <f t="shared" si="15"/>
        <v>76.03</v>
      </c>
      <c r="AH7" s="292">
        <f t="shared" si="16"/>
        <v>22.81</v>
      </c>
      <c r="AI7" s="292">
        <f t="shared" si="17"/>
        <v>504</v>
      </c>
      <c r="AJ7" s="292">
        <f t="shared" si="18"/>
        <v>33.6</v>
      </c>
      <c r="AK7" s="292">
        <f t="shared" si="19"/>
        <v>100.8</v>
      </c>
      <c r="AL7" s="292">
        <f t="shared" si="20"/>
        <v>336</v>
      </c>
      <c r="AM7" s="291"/>
      <c r="AN7" s="291"/>
      <c r="AO7" s="291"/>
      <c r="AP7" s="291"/>
      <c r="AQ7" s="291"/>
      <c r="AR7" s="291"/>
      <c r="AS7" s="291"/>
      <c r="AT7" s="291"/>
      <c r="AU7" s="291"/>
      <c r="AV7" s="291"/>
      <c r="AW7" s="291"/>
      <c r="AX7" s="291"/>
      <c r="AY7" s="291"/>
      <c r="AZ7" s="291"/>
      <c r="BA7" s="291"/>
      <c r="BB7" s="291"/>
      <c r="BC7" s="291"/>
      <c r="BD7" s="292">
        <f t="shared" si="21"/>
        <v>1232.9100000000001</v>
      </c>
      <c r="BE7" s="292">
        <f t="shared" si="22"/>
        <v>0</v>
      </c>
      <c r="BF7" s="291" t="s">
        <v>221</v>
      </c>
      <c r="BG7" s="291"/>
      <c r="BH7" s="179" t="s">
        <v>415</v>
      </c>
    </row>
    <row r="8" spans="1:60" s="176" customFormat="1" ht="25.15" customHeight="1">
      <c r="B8" s="291">
        <v>347.25</v>
      </c>
      <c r="C8" s="292">
        <f t="shared" si="0"/>
        <v>52.09</v>
      </c>
      <c r="D8" s="292">
        <f t="shared" si="1"/>
        <v>3.47</v>
      </c>
      <c r="E8" s="292">
        <f t="shared" si="2"/>
        <v>6.95</v>
      </c>
      <c r="F8" s="292">
        <f t="shared" si="3"/>
        <v>10.42</v>
      </c>
      <c r="G8" s="292">
        <f t="shared" si="4"/>
        <v>10.42</v>
      </c>
      <c r="H8" s="292">
        <f t="shared" si="5"/>
        <v>34.729999999999997</v>
      </c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  <c r="W8" s="292">
        <f t="shared" si="6"/>
        <v>200.54</v>
      </c>
      <c r="X8" s="292">
        <f t="shared" si="7"/>
        <v>13.37</v>
      </c>
      <c r="Y8" s="292">
        <f t="shared" si="8"/>
        <v>133.69</v>
      </c>
      <c r="Z8" s="292">
        <f t="shared" si="9"/>
        <v>40.11</v>
      </c>
      <c r="AA8" s="292">
        <v>1336.92</v>
      </c>
      <c r="AB8" s="292">
        <f t="shared" si="10"/>
        <v>505.79</v>
      </c>
      <c r="AC8" s="292">
        <f t="shared" si="11"/>
        <v>52.09</v>
      </c>
      <c r="AD8" s="292">
        <f t="shared" si="12"/>
        <v>3.47</v>
      </c>
      <c r="AE8" s="292">
        <f t="shared" si="13"/>
        <v>6.95</v>
      </c>
      <c r="AF8" s="292">
        <f t="shared" si="14"/>
        <v>10.42</v>
      </c>
      <c r="AG8" s="292">
        <f t="shared" si="15"/>
        <v>34.729999999999997</v>
      </c>
      <c r="AH8" s="292">
        <f t="shared" si="16"/>
        <v>10.42</v>
      </c>
      <c r="AI8" s="292">
        <f t="shared" si="17"/>
        <v>200.54</v>
      </c>
      <c r="AJ8" s="292">
        <f t="shared" si="18"/>
        <v>13.37</v>
      </c>
      <c r="AK8" s="292">
        <f t="shared" si="19"/>
        <v>40.11</v>
      </c>
      <c r="AL8" s="292">
        <f t="shared" si="20"/>
        <v>133.69</v>
      </c>
      <c r="AM8" s="291"/>
      <c r="AN8" s="291"/>
      <c r="AO8" s="291"/>
      <c r="AP8" s="291"/>
      <c r="AQ8" s="291"/>
      <c r="AR8" s="291"/>
      <c r="AS8" s="291"/>
      <c r="AT8" s="291"/>
      <c r="AU8" s="291"/>
      <c r="AV8" s="291"/>
      <c r="AW8" s="291"/>
      <c r="AX8" s="291"/>
      <c r="AY8" s="291"/>
      <c r="AZ8" s="291"/>
      <c r="BA8" s="291"/>
      <c r="BB8" s="291"/>
      <c r="BC8" s="291"/>
      <c r="BD8" s="292">
        <f t="shared" si="21"/>
        <v>505.79</v>
      </c>
      <c r="BE8" s="292">
        <f t="shared" ref="BE8:BE11" si="23">AVERAGE(AB8-BD8)</f>
        <v>0</v>
      </c>
      <c r="BF8" s="291" t="s">
        <v>224</v>
      </c>
      <c r="BG8" s="291"/>
      <c r="BH8" s="181" t="s">
        <v>418</v>
      </c>
    </row>
    <row r="9" spans="1:60" s="176" customFormat="1" ht="25.15" customHeight="1">
      <c r="B9" s="291">
        <v>355.71</v>
      </c>
      <c r="C9" s="292">
        <f t="shared" si="0"/>
        <v>53.36</v>
      </c>
      <c r="D9" s="292">
        <f t="shared" si="1"/>
        <v>3.56</v>
      </c>
      <c r="E9" s="292">
        <f t="shared" si="2"/>
        <v>7.11</v>
      </c>
      <c r="F9" s="292">
        <f t="shared" si="3"/>
        <v>10.67</v>
      </c>
      <c r="G9" s="292">
        <f t="shared" si="4"/>
        <v>10.67</v>
      </c>
      <c r="H9" s="292">
        <f t="shared" si="5"/>
        <v>35.57</v>
      </c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2">
        <f t="shared" si="6"/>
        <v>196.34</v>
      </c>
      <c r="X9" s="292">
        <f t="shared" si="7"/>
        <v>13.09</v>
      </c>
      <c r="Y9" s="292">
        <f t="shared" si="8"/>
        <v>130.88999999999999</v>
      </c>
      <c r="Z9" s="292">
        <f t="shared" si="9"/>
        <v>39.270000000000003</v>
      </c>
      <c r="AA9" s="292">
        <v>1308.93</v>
      </c>
      <c r="AB9" s="292">
        <f t="shared" si="10"/>
        <v>500.53</v>
      </c>
      <c r="AC9" s="292">
        <f t="shared" si="11"/>
        <v>53.36</v>
      </c>
      <c r="AD9" s="292">
        <f t="shared" si="12"/>
        <v>3.56</v>
      </c>
      <c r="AE9" s="292">
        <f t="shared" si="13"/>
        <v>7.11</v>
      </c>
      <c r="AF9" s="292">
        <f t="shared" si="14"/>
        <v>10.67</v>
      </c>
      <c r="AG9" s="292">
        <f t="shared" si="15"/>
        <v>35.57</v>
      </c>
      <c r="AH9" s="292">
        <f t="shared" si="16"/>
        <v>10.67</v>
      </c>
      <c r="AI9" s="292">
        <f t="shared" si="17"/>
        <v>196.34</v>
      </c>
      <c r="AJ9" s="292">
        <f t="shared" si="18"/>
        <v>13.09</v>
      </c>
      <c r="AK9" s="292">
        <f t="shared" si="19"/>
        <v>39.270000000000003</v>
      </c>
      <c r="AL9" s="292">
        <f t="shared" si="20"/>
        <v>130.88999999999999</v>
      </c>
      <c r="AM9" s="291"/>
      <c r="AN9" s="291"/>
      <c r="AO9" s="291"/>
      <c r="AP9" s="291"/>
      <c r="AQ9" s="291"/>
      <c r="AR9" s="291"/>
      <c r="AS9" s="291"/>
      <c r="AT9" s="291"/>
      <c r="AU9" s="291"/>
      <c r="AV9" s="291"/>
      <c r="AW9" s="291"/>
      <c r="AX9" s="291"/>
      <c r="AY9" s="291"/>
      <c r="AZ9" s="291"/>
      <c r="BA9" s="291"/>
      <c r="BB9" s="291"/>
      <c r="BC9" s="291"/>
      <c r="BD9" s="292">
        <f t="shared" ref="BD9:BD11" si="24">SUM(AC9:BC9)</f>
        <v>500.53</v>
      </c>
      <c r="BE9" s="292">
        <f t="shared" si="23"/>
        <v>0</v>
      </c>
      <c r="BF9" s="291" t="s">
        <v>277</v>
      </c>
      <c r="BG9" s="291"/>
      <c r="BH9" s="179" t="s">
        <v>419</v>
      </c>
    </row>
    <row r="10" spans="1:60" s="176" customFormat="1" ht="25.15" customHeight="1">
      <c r="B10" s="291">
        <v>347.25</v>
      </c>
      <c r="C10" s="292">
        <f t="shared" si="0"/>
        <v>52.09</v>
      </c>
      <c r="D10" s="292">
        <f t="shared" si="1"/>
        <v>3.47</v>
      </c>
      <c r="E10" s="292">
        <f t="shared" si="2"/>
        <v>6.95</v>
      </c>
      <c r="F10" s="292">
        <f t="shared" si="3"/>
        <v>10.42</v>
      </c>
      <c r="G10" s="292">
        <f t="shared" si="4"/>
        <v>10.42</v>
      </c>
      <c r="H10" s="292">
        <f t="shared" si="5"/>
        <v>34.729999999999997</v>
      </c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2">
        <f t="shared" si="6"/>
        <v>180.85</v>
      </c>
      <c r="X10" s="292">
        <f t="shared" si="7"/>
        <v>12.06</v>
      </c>
      <c r="Y10" s="292">
        <f t="shared" si="8"/>
        <v>120.57</v>
      </c>
      <c r="Z10" s="292">
        <f t="shared" si="9"/>
        <v>36.17</v>
      </c>
      <c r="AA10" s="292">
        <v>1205.67</v>
      </c>
      <c r="AB10" s="292">
        <f t="shared" si="10"/>
        <v>467.73</v>
      </c>
      <c r="AC10" s="292">
        <f t="shared" si="11"/>
        <v>52.09</v>
      </c>
      <c r="AD10" s="292">
        <f t="shared" si="12"/>
        <v>3.47</v>
      </c>
      <c r="AE10" s="292">
        <f t="shared" si="13"/>
        <v>6.95</v>
      </c>
      <c r="AF10" s="292">
        <f t="shared" si="14"/>
        <v>10.42</v>
      </c>
      <c r="AG10" s="292">
        <f t="shared" si="15"/>
        <v>34.729999999999997</v>
      </c>
      <c r="AH10" s="292">
        <f t="shared" si="16"/>
        <v>10.42</v>
      </c>
      <c r="AI10" s="292">
        <f t="shared" si="17"/>
        <v>180.85</v>
      </c>
      <c r="AJ10" s="292">
        <f t="shared" si="18"/>
        <v>12.06</v>
      </c>
      <c r="AK10" s="292">
        <f t="shared" si="19"/>
        <v>36.17</v>
      </c>
      <c r="AL10" s="292">
        <f t="shared" si="20"/>
        <v>120.57</v>
      </c>
      <c r="AM10" s="291"/>
      <c r="AN10" s="291"/>
      <c r="AO10" s="291"/>
      <c r="AP10" s="291"/>
      <c r="AQ10" s="291"/>
      <c r="AR10" s="291"/>
      <c r="AS10" s="291"/>
      <c r="AT10" s="291"/>
      <c r="AU10" s="291"/>
      <c r="AV10" s="291"/>
      <c r="AW10" s="291"/>
      <c r="AX10" s="291"/>
      <c r="AY10" s="291"/>
      <c r="AZ10" s="291"/>
      <c r="BA10" s="291"/>
      <c r="BB10" s="291"/>
      <c r="BC10" s="291"/>
      <c r="BD10" s="292">
        <f t="shared" si="24"/>
        <v>467.73</v>
      </c>
      <c r="BE10" s="292">
        <f t="shared" si="23"/>
        <v>0</v>
      </c>
      <c r="BF10" s="291" t="s">
        <v>278</v>
      </c>
      <c r="BG10" s="291"/>
      <c r="BH10" s="293"/>
    </row>
    <row r="11" spans="1:60" s="176" customFormat="1" ht="25.15" customHeight="1">
      <c r="B11" s="291">
        <v>347.24</v>
      </c>
      <c r="C11" s="292">
        <f t="shared" si="0"/>
        <v>52.09</v>
      </c>
      <c r="D11" s="292">
        <f t="shared" si="1"/>
        <v>3.47</v>
      </c>
      <c r="E11" s="292">
        <f t="shared" si="2"/>
        <v>6.94</v>
      </c>
      <c r="F11" s="292">
        <f t="shared" si="3"/>
        <v>10.42</v>
      </c>
      <c r="G11" s="292">
        <f t="shared" si="4"/>
        <v>10.42</v>
      </c>
      <c r="H11" s="292">
        <f t="shared" si="5"/>
        <v>34.72</v>
      </c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1"/>
      <c r="T11" s="291"/>
      <c r="U11" s="291"/>
      <c r="V11" s="291"/>
      <c r="W11" s="292">
        <f t="shared" si="6"/>
        <v>177.2</v>
      </c>
      <c r="X11" s="292">
        <f t="shared" si="7"/>
        <v>11.81</v>
      </c>
      <c r="Y11" s="292">
        <f t="shared" si="8"/>
        <v>118.13</v>
      </c>
      <c r="Z11" s="292">
        <f t="shared" si="9"/>
        <v>35.44</v>
      </c>
      <c r="AA11" s="292">
        <v>1181.31</v>
      </c>
      <c r="AB11" s="292">
        <f t="shared" si="10"/>
        <v>460.64</v>
      </c>
      <c r="AC11" s="292">
        <f t="shared" si="11"/>
        <v>52.09</v>
      </c>
      <c r="AD11" s="292">
        <f t="shared" si="12"/>
        <v>3.47</v>
      </c>
      <c r="AE11" s="292">
        <f t="shared" si="13"/>
        <v>6.94</v>
      </c>
      <c r="AF11" s="292">
        <f t="shared" si="14"/>
        <v>10.42</v>
      </c>
      <c r="AG11" s="292">
        <f t="shared" si="15"/>
        <v>34.72</v>
      </c>
      <c r="AH11" s="292">
        <f t="shared" si="16"/>
        <v>10.42</v>
      </c>
      <c r="AI11" s="292">
        <f t="shared" si="17"/>
        <v>177.2</v>
      </c>
      <c r="AJ11" s="292">
        <f t="shared" si="18"/>
        <v>11.81</v>
      </c>
      <c r="AK11" s="292">
        <f t="shared" si="19"/>
        <v>35.44</v>
      </c>
      <c r="AL11" s="292">
        <f t="shared" si="20"/>
        <v>118.13</v>
      </c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291"/>
      <c r="BD11" s="292">
        <f t="shared" si="24"/>
        <v>460.64</v>
      </c>
      <c r="BE11" s="292">
        <f t="shared" si="23"/>
        <v>0</v>
      </c>
      <c r="BF11" s="291" t="s">
        <v>447</v>
      </c>
      <c r="BG11" s="291"/>
      <c r="BH11" s="293"/>
    </row>
    <row r="12" spans="1:60" s="182" customFormat="1" ht="25.15" customHeight="1">
      <c r="B12" s="294">
        <f>SUM(B4:B11)</f>
        <v>3567.57</v>
      </c>
      <c r="C12" s="294">
        <f t="shared" ref="C12:BE12" si="25">SUM(C4:C11)</f>
        <v>535.15</v>
      </c>
      <c r="D12" s="294">
        <f t="shared" si="25"/>
        <v>35.659999999999997</v>
      </c>
      <c r="E12" s="294">
        <f t="shared" si="25"/>
        <v>71.36</v>
      </c>
      <c r="F12" s="294">
        <f t="shared" si="25"/>
        <v>107.03</v>
      </c>
      <c r="G12" s="294">
        <f t="shared" si="25"/>
        <v>107.03</v>
      </c>
      <c r="H12" s="294">
        <f t="shared" si="25"/>
        <v>356.76</v>
      </c>
      <c r="I12" s="294">
        <f t="shared" si="25"/>
        <v>0</v>
      </c>
      <c r="J12" s="294">
        <f t="shared" si="25"/>
        <v>0</v>
      </c>
      <c r="K12" s="294">
        <f t="shared" si="25"/>
        <v>0</v>
      </c>
      <c r="L12" s="294">
        <f t="shared" si="25"/>
        <v>0</v>
      </c>
      <c r="M12" s="294">
        <f t="shared" si="25"/>
        <v>0</v>
      </c>
      <c r="N12" s="294">
        <f t="shared" si="25"/>
        <v>0</v>
      </c>
      <c r="O12" s="294">
        <f t="shared" si="25"/>
        <v>0</v>
      </c>
      <c r="P12" s="294">
        <f t="shared" si="25"/>
        <v>0</v>
      </c>
      <c r="Q12" s="294">
        <f t="shared" si="25"/>
        <v>0</v>
      </c>
      <c r="R12" s="294">
        <f t="shared" si="25"/>
        <v>0</v>
      </c>
      <c r="S12" s="294">
        <f t="shared" si="25"/>
        <v>0</v>
      </c>
      <c r="T12" s="294">
        <f t="shared" si="25"/>
        <v>0</v>
      </c>
      <c r="U12" s="294">
        <f t="shared" si="25"/>
        <v>0</v>
      </c>
      <c r="V12" s="294">
        <f t="shared" si="25"/>
        <v>0</v>
      </c>
      <c r="W12" s="294">
        <f t="shared" si="25"/>
        <v>2151.0500000000002</v>
      </c>
      <c r="X12" s="294">
        <f t="shared" si="25"/>
        <v>143.41</v>
      </c>
      <c r="Y12" s="294">
        <f t="shared" si="25"/>
        <v>1434.03</v>
      </c>
      <c r="Z12" s="294">
        <f t="shared" si="25"/>
        <v>430.22</v>
      </c>
      <c r="AA12" s="294">
        <f t="shared" si="25"/>
        <v>14340.32</v>
      </c>
      <c r="AB12" s="294">
        <f t="shared" si="25"/>
        <v>5371.7</v>
      </c>
      <c r="AC12" s="294">
        <f t="shared" si="25"/>
        <v>535.15</v>
      </c>
      <c r="AD12" s="294">
        <f t="shared" si="25"/>
        <v>35.659999999999997</v>
      </c>
      <c r="AE12" s="294">
        <f t="shared" si="25"/>
        <v>71.36</v>
      </c>
      <c r="AF12" s="294">
        <f t="shared" si="25"/>
        <v>107.03</v>
      </c>
      <c r="AG12" s="294">
        <f t="shared" si="25"/>
        <v>356.76</v>
      </c>
      <c r="AH12" s="294">
        <f t="shared" si="25"/>
        <v>107.03</v>
      </c>
      <c r="AI12" s="294">
        <f t="shared" si="25"/>
        <v>2151.0500000000002</v>
      </c>
      <c r="AJ12" s="294">
        <f t="shared" si="25"/>
        <v>143.41</v>
      </c>
      <c r="AK12" s="294">
        <f t="shared" si="25"/>
        <v>430.22</v>
      </c>
      <c r="AL12" s="294">
        <f t="shared" si="25"/>
        <v>1434.03</v>
      </c>
      <c r="AM12" s="294">
        <f t="shared" si="25"/>
        <v>0</v>
      </c>
      <c r="AN12" s="294">
        <f t="shared" si="25"/>
        <v>0</v>
      </c>
      <c r="AO12" s="294">
        <f t="shared" si="25"/>
        <v>0</v>
      </c>
      <c r="AP12" s="294">
        <f t="shared" si="25"/>
        <v>0</v>
      </c>
      <c r="AQ12" s="294">
        <f t="shared" si="25"/>
        <v>0</v>
      </c>
      <c r="AR12" s="294">
        <f t="shared" si="25"/>
        <v>0</v>
      </c>
      <c r="AS12" s="294">
        <f t="shared" si="25"/>
        <v>0</v>
      </c>
      <c r="AT12" s="294">
        <f t="shared" si="25"/>
        <v>0</v>
      </c>
      <c r="AU12" s="294">
        <f t="shared" si="25"/>
        <v>0</v>
      </c>
      <c r="AV12" s="294">
        <f t="shared" si="25"/>
        <v>0</v>
      </c>
      <c r="AW12" s="294">
        <f t="shared" si="25"/>
        <v>0</v>
      </c>
      <c r="AX12" s="294">
        <f t="shared" si="25"/>
        <v>0</v>
      </c>
      <c r="AY12" s="294">
        <f t="shared" si="25"/>
        <v>0</v>
      </c>
      <c r="AZ12" s="294">
        <f t="shared" si="25"/>
        <v>0</v>
      </c>
      <c r="BA12" s="294">
        <f t="shared" si="25"/>
        <v>0</v>
      </c>
      <c r="BB12" s="294">
        <f t="shared" si="25"/>
        <v>0</v>
      </c>
      <c r="BC12" s="294">
        <f t="shared" si="25"/>
        <v>0</v>
      </c>
      <c r="BD12" s="294">
        <f t="shared" si="25"/>
        <v>5371.7</v>
      </c>
      <c r="BE12" s="294">
        <f t="shared" si="25"/>
        <v>0</v>
      </c>
      <c r="BF12" s="294"/>
      <c r="BG12" s="294"/>
      <c r="BH12" s="294"/>
    </row>
  </sheetData>
  <mergeCells count="18">
    <mergeCell ref="BC2:BC3"/>
    <mergeCell ref="W2:Z2"/>
    <mergeCell ref="BF1:BF3"/>
    <mergeCell ref="BG1:BG3"/>
    <mergeCell ref="BH1:BH3"/>
    <mergeCell ref="BE1:BE3"/>
    <mergeCell ref="B1:V1"/>
    <mergeCell ref="W1:AA1"/>
    <mergeCell ref="AB1:AB3"/>
    <mergeCell ref="AC1:BC1"/>
    <mergeCell ref="BD1:BD3"/>
    <mergeCell ref="AM2:AP2"/>
    <mergeCell ref="AU2:BA2"/>
    <mergeCell ref="B2:F2"/>
    <mergeCell ref="L2:V2"/>
    <mergeCell ref="AA2:AA3"/>
    <mergeCell ref="AC2:AH2"/>
    <mergeCell ref="AI2:AL2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BS10"/>
  <sheetViews>
    <sheetView rightToLeft="1" topLeftCell="B3" workbookViewId="0">
      <selection activeCell="J9" sqref="J9"/>
    </sheetView>
  </sheetViews>
  <sheetFormatPr defaultRowHeight="15"/>
  <cols>
    <col min="1" max="1" width="15.5703125" hidden="1" customWidth="1"/>
    <col min="2" max="3" width="8.5703125" customWidth="1"/>
    <col min="4" max="4" width="9.5703125" customWidth="1"/>
    <col min="5" max="9" width="8.5703125" customWidth="1"/>
    <col min="10" max="10" width="10.5703125" customWidth="1"/>
    <col min="11" max="14" width="9.140625" customWidth="1"/>
    <col min="15" max="15" width="9.5703125" customWidth="1"/>
    <col min="16" max="19" width="9.140625" customWidth="1"/>
    <col min="20" max="23" width="6.5703125" customWidth="1"/>
    <col min="24" max="24" width="7.5703125" customWidth="1"/>
    <col min="25" max="28" width="6.5703125" customWidth="1"/>
    <col min="29" max="31" width="9.140625" style="75" customWidth="1"/>
    <col min="32" max="33" width="9.5703125" customWidth="1"/>
    <col min="34" max="45" width="9.140625" customWidth="1"/>
    <col min="46" max="50" width="6.5703125" customWidth="1"/>
    <col min="51" max="52" width="7.5703125" customWidth="1"/>
    <col min="53" max="61" width="6.5703125" customWidth="1"/>
    <col min="62" max="62" width="6.5703125" style="110" customWidth="1"/>
    <col min="63" max="63" width="6.5703125" style="1" customWidth="1"/>
    <col min="64" max="64" width="6.5703125" customWidth="1"/>
    <col min="65" max="65" width="9.140625" customWidth="1"/>
    <col min="66" max="66" width="9.5703125" customWidth="1"/>
    <col min="67" max="67" width="18" customWidth="1"/>
    <col min="68" max="68" width="45.7109375" customWidth="1"/>
    <col min="69" max="71" width="7.7109375" customWidth="1"/>
  </cols>
  <sheetData>
    <row r="1" spans="1:71" s="4" customFormat="1" ht="18" customHeight="1">
      <c r="A1" s="71" t="s">
        <v>112</v>
      </c>
      <c r="B1" s="296"/>
      <c r="C1" s="437" t="s">
        <v>114</v>
      </c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43"/>
      <c r="AD1" s="444"/>
      <c r="AE1" s="444"/>
      <c r="AF1" s="445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438" t="s">
        <v>117</v>
      </c>
      <c r="BN1" s="437" t="s">
        <v>48</v>
      </c>
      <c r="BO1" s="437" t="s">
        <v>118</v>
      </c>
      <c r="BP1" s="439" t="s">
        <v>288</v>
      </c>
      <c r="BQ1" s="438" t="s">
        <v>119</v>
      </c>
      <c r="BR1" s="438" t="s">
        <v>120</v>
      </c>
      <c r="BS1" s="441" t="s">
        <v>420</v>
      </c>
    </row>
    <row r="2" spans="1:71" s="4" customFormat="1" ht="37.5" customHeight="1">
      <c r="A2" s="8"/>
      <c r="B2" s="296"/>
      <c r="C2" s="437" t="s">
        <v>0</v>
      </c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48"/>
      <c r="P2" s="448"/>
      <c r="Q2" s="449"/>
      <c r="R2" s="450" t="s">
        <v>110</v>
      </c>
      <c r="S2" s="448"/>
      <c r="T2" s="448"/>
      <c r="U2" s="448"/>
      <c r="V2" s="448"/>
      <c r="W2" s="448"/>
      <c r="X2" s="448"/>
      <c r="Y2" s="448"/>
      <c r="Z2" s="448"/>
      <c r="AA2" s="448"/>
      <c r="AB2" s="449"/>
      <c r="AC2" s="450" t="s">
        <v>18</v>
      </c>
      <c r="AD2" s="448"/>
      <c r="AE2" s="449"/>
      <c r="AF2" s="295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34</v>
      </c>
      <c r="AU2" s="448"/>
      <c r="AV2" s="448"/>
      <c r="AW2" s="448"/>
      <c r="AX2" s="448"/>
      <c r="AY2" s="448"/>
      <c r="AZ2" s="449"/>
      <c r="BA2" s="295"/>
      <c r="BB2" s="297"/>
      <c r="BC2" s="297"/>
      <c r="BD2" s="443" t="s">
        <v>39</v>
      </c>
      <c r="BE2" s="444"/>
      <c r="BF2" s="444"/>
      <c r="BG2" s="444"/>
      <c r="BH2" s="444"/>
      <c r="BI2" s="444"/>
      <c r="BJ2" s="445"/>
      <c r="BK2" s="295"/>
      <c r="BL2" s="298"/>
      <c r="BM2" s="438"/>
      <c r="BN2" s="437"/>
      <c r="BO2" s="437"/>
      <c r="BP2" s="446"/>
      <c r="BQ2" s="438"/>
      <c r="BR2" s="438"/>
      <c r="BS2" s="447"/>
    </row>
    <row r="3" spans="1:71" s="4" customFormat="1" ht="51.75" customHeight="1">
      <c r="A3" s="255"/>
      <c r="B3" s="299">
        <v>0.09</v>
      </c>
      <c r="C3" s="299" t="s">
        <v>1</v>
      </c>
      <c r="D3" s="300" t="s">
        <v>7</v>
      </c>
      <c r="E3" s="300">
        <v>7.0000000000000007E-2</v>
      </c>
      <c r="F3" s="300" t="s">
        <v>449</v>
      </c>
      <c r="G3" s="299" t="s">
        <v>8</v>
      </c>
      <c r="H3" s="299" t="s">
        <v>9</v>
      </c>
      <c r="I3" s="300" t="s">
        <v>493</v>
      </c>
      <c r="J3" s="296" t="s">
        <v>448</v>
      </c>
      <c r="K3" s="296" t="s">
        <v>2</v>
      </c>
      <c r="L3" s="296" t="s">
        <v>3</v>
      </c>
      <c r="M3" s="296" t="s">
        <v>4</v>
      </c>
      <c r="N3" s="296" t="s">
        <v>5</v>
      </c>
      <c r="O3" s="296" t="s">
        <v>450</v>
      </c>
      <c r="P3" s="296" t="s">
        <v>109</v>
      </c>
      <c r="Q3" s="296" t="s">
        <v>108</v>
      </c>
      <c r="R3" s="295" t="s">
        <v>494</v>
      </c>
      <c r="S3" s="295" t="s">
        <v>495</v>
      </c>
      <c r="T3" s="295" t="s">
        <v>10</v>
      </c>
      <c r="U3" s="296" t="s">
        <v>11</v>
      </c>
      <c r="V3" s="296" t="s">
        <v>12</v>
      </c>
      <c r="W3" s="296" t="s">
        <v>13</v>
      </c>
      <c r="X3" s="296" t="s">
        <v>180</v>
      </c>
      <c r="Y3" s="295" t="s">
        <v>14</v>
      </c>
      <c r="Z3" s="296" t="s">
        <v>15</v>
      </c>
      <c r="AA3" s="296" t="s">
        <v>16</v>
      </c>
      <c r="AB3" s="296" t="s">
        <v>17</v>
      </c>
      <c r="AC3" s="301" t="s">
        <v>19</v>
      </c>
      <c r="AD3" s="296" t="s">
        <v>20</v>
      </c>
      <c r="AE3" s="296" t="s">
        <v>21</v>
      </c>
      <c r="AF3" s="295"/>
      <c r="AG3" s="438"/>
      <c r="AH3" s="296" t="s">
        <v>24</v>
      </c>
      <c r="AI3" s="296" t="s">
        <v>25</v>
      </c>
      <c r="AJ3" s="296" t="s">
        <v>26</v>
      </c>
      <c r="AK3" s="296" t="s">
        <v>21</v>
      </c>
      <c r="AL3" s="296" t="s">
        <v>27</v>
      </c>
      <c r="AM3" s="296" t="s">
        <v>28</v>
      </c>
      <c r="AN3" s="296" t="s">
        <v>29</v>
      </c>
      <c r="AO3" s="296" t="s">
        <v>104</v>
      </c>
      <c r="AP3" s="296" t="s">
        <v>105</v>
      </c>
      <c r="AQ3" s="296" t="s">
        <v>106</v>
      </c>
      <c r="AR3" s="296" t="s">
        <v>107</v>
      </c>
      <c r="AS3" s="296" t="s">
        <v>3</v>
      </c>
      <c r="AT3" s="296" t="s">
        <v>31</v>
      </c>
      <c r="AU3" s="296" t="s">
        <v>116</v>
      </c>
      <c r="AV3" s="296" t="s">
        <v>32</v>
      </c>
      <c r="AW3" s="295" t="s">
        <v>33</v>
      </c>
      <c r="AX3" s="296" t="s">
        <v>36</v>
      </c>
      <c r="AY3" s="296" t="s">
        <v>115</v>
      </c>
      <c r="AZ3" s="296" t="s">
        <v>37</v>
      </c>
      <c r="BA3" s="296" t="s">
        <v>149</v>
      </c>
      <c r="BB3" s="296" t="s">
        <v>231</v>
      </c>
      <c r="BC3" s="296" t="s">
        <v>232</v>
      </c>
      <c r="BD3" s="296" t="s">
        <v>40</v>
      </c>
      <c r="BE3" s="296" t="s">
        <v>150</v>
      </c>
      <c r="BF3" s="296" t="s">
        <v>45</v>
      </c>
      <c r="BG3" s="296" t="s">
        <v>41</v>
      </c>
      <c r="BH3" s="296" t="s">
        <v>42</v>
      </c>
      <c r="BI3" s="296" t="s">
        <v>43</v>
      </c>
      <c r="BJ3" s="301" t="s">
        <v>333</v>
      </c>
      <c r="BK3" s="296" t="s">
        <v>46</v>
      </c>
      <c r="BL3" s="302" t="s">
        <v>47</v>
      </c>
      <c r="BM3" s="438"/>
      <c r="BN3" s="437"/>
      <c r="BO3" s="437"/>
      <c r="BP3" s="440"/>
      <c r="BQ3" s="438"/>
      <c r="BR3" s="438"/>
      <c r="BS3" s="442"/>
    </row>
    <row r="4" spans="1:71" s="184" customFormat="1" ht="25.15" customHeight="1">
      <c r="B4" s="286">
        <f>C4*9%</f>
        <v>48.74</v>
      </c>
      <c r="C4" s="286">
        <v>541.5</v>
      </c>
      <c r="D4" s="286">
        <v>1804.43</v>
      </c>
      <c r="E4" s="286">
        <f>D4*7%</f>
        <v>126.31</v>
      </c>
      <c r="F4" s="286">
        <v>190</v>
      </c>
      <c r="G4" s="286">
        <v>264.33</v>
      </c>
      <c r="H4" s="286">
        <v>153.82</v>
      </c>
      <c r="I4" s="286">
        <f>G4+H4</f>
        <v>418.15</v>
      </c>
      <c r="J4" s="203">
        <f>C4+B4</f>
        <v>590.24</v>
      </c>
      <c r="K4" s="203">
        <f>J4*15%</f>
        <v>88.54</v>
      </c>
      <c r="L4" s="203">
        <f>J4*1%</f>
        <v>5.9</v>
      </c>
      <c r="M4" s="203">
        <f>J4*2%</f>
        <v>11.8</v>
      </c>
      <c r="N4" s="203">
        <f>J4*3%</f>
        <v>17.71</v>
      </c>
      <c r="O4" s="203">
        <f>D4+E4+F4</f>
        <v>2120.7399999999998</v>
      </c>
      <c r="P4" s="203">
        <v>68.33</v>
      </c>
      <c r="Q4" s="203">
        <f>SUM(R4:Y4)</f>
        <v>433.15</v>
      </c>
      <c r="R4" s="203">
        <f>I4*60%</f>
        <v>250.89</v>
      </c>
      <c r="S4" s="203">
        <f>I4*40%</f>
        <v>167.26</v>
      </c>
      <c r="T4" s="203">
        <v>15</v>
      </c>
      <c r="U4" s="203"/>
      <c r="V4" s="203"/>
      <c r="W4" s="203"/>
      <c r="X4" s="203"/>
      <c r="Y4" s="203"/>
      <c r="Z4" s="203"/>
      <c r="AA4" s="203"/>
      <c r="AB4" s="203"/>
      <c r="AC4" s="303">
        <f>IF(AF4&gt;3360,3360*15%,AF4*15%)</f>
        <v>304.8</v>
      </c>
      <c r="AD4" s="303">
        <f>IF(AF4&gt;3360,3360*1%,AF4*1%)</f>
        <v>20.32</v>
      </c>
      <c r="AE4" s="303">
        <f>IF(AF4&gt;3360,3360*3%,AF4*3%)</f>
        <v>60.96</v>
      </c>
      <c r="AF4" s="203">
        <f>O4+P4+Q4-J4</f>
        <v>2031.98</v>
      </c>
      <c r="AG4" s="203">
        <f>SUM(K4+L4+M4+N4+O4+P4+Q4+AC4+AD4+AE4)</f>
        <v>3132.25</v>
      </c>
      <c r="AH4" s="203">
        <f>J4*15%</f>
        <v>88.54</v>
      </c>
      <c r="AI4" s="203">
        <f>J4*1%</f>
        <v>5.9</v>
      </c>
      <c r="AJ4" s="203">
        <f>J4*2%</f>
        <v>11.8</v>
      </c>
      <c r="AK4" s="203">
        <f>J4*3%</f>
        <v>17.71</v>
      </c>
      <c r="AL4" s="203">
        <f>J4*10%</f>
        <v>59.02</v>
      </c>
      <c r="AM4" s="203">
        <f>J4*3%</f>
        <v>17.71</v>
      </c>
      <c r="AN4" s="203">
        <f>J4*1%</f>
        <v>5.9</v>
      </c>
      <c r="AO4" s="203">
        <f>IF(AF4&gt;3360,3360*15%,AF4*15%)</f>
        <v>304.8</v>
      </c>
      <c r="AP4" s="203">
        <f>IF(AF4&gt;3360,3360*1%,AF4*1%)</f>
        <v>20.32</v>
      </c>
      <c r="AQ4" s="203">
        <f>IF(AF4&gt;3360,3360*3%,AF4*3%)</f>
        <v>60.96</v>
      </c>
      <c r="AR4" s="203">
        <f>IF(AF4&gt;3360,3360*10%,AF4*10%)</f>
        <v>203.2</v>
      </c>
      <c r="AS4" s="203">
        <f>IF(AF4&gt;3360,3360*1%,AF4*1%)</f>
        <v>20.32</v>
      </c>
      <c r="AT4" s="203"/>
      <c r="AU4" s="203"/>
      <c r="AV4" s="203"/>
      <c r="AW4" s="203"/>
      <c r="AX4" s="203"/>
      <c r="AY4" s="203">
        <f>'ضريبه بنك التنميه شهر يوليو'!M3</f>
        <v>13.64</v>
      </c>
      <c r="AZ4" s="203">
        <f>'ضريبه بنك التنميه شهر يوليو'!J3</f>
        <v>15.94</v>
      </c>
      <c r="BA4" s="203"/>
      <c r="BB4" s="203"/>
      <c r="BC4" s="203"/>
      <c r="BD4" s="203"/>
      <c r="BE4" s="203"/>
      <c r="BF4" s="203">
        <v>25.09</v>
      </c>
      <c r="BG4" s="203"/>
      <c r="BH4" s="203">
        <v>47.34</v>
      </c>
      <c r="BI4" s="203"/>
      <c r="BJ4" s="304"/>
      <c r="BK4" s="203"/>
      <c r="BL4" s="305"/>
      <c r="BM4" s="203">
        <f t="shared" ref="BM4:BM9" si="0">SUM(AH4:BL4)</f>
        <v>918.19</v>
      </c>
      <c r="BN4" s="203">
        <f t="shared" ref="BN4:BN9" si="1">AVERAGE(AG4-BM4)</f>
        <v>2214.06</v>
      </c>
      <c r="BO4" s="203" t="s">
        <v>174</v>
      </c>
      <c r="BP4" s="203" t="s">
        <v>289</v>
      </c>
      <c r="BQ4" s="203"/>
      <c r="BR4" s="204" t="s">
        <v>354</v>
      </c>
      <c r="BS4" s="203" t="s">
        <v>421</v>
      </c>
    </row>
    <row r="5" spans="1:71" s="184" customFormat="1" ht="25.15" customHeight="1">
      <c r="B5" s="286">
        <f t="shared" ref="B5:B9" si="2">C5*9%</f>
        <v>51.02</v>
      </c>
      <c r="C5" s="286">
        <v>566.89</v>
      </c>
      <c r="D5" s="286">
        <v>1775.96</v>
      </c>
      <c r="E5" s="286">
        <f t="shared" ref="E5:E9" si="3">D5*7%</f>
        <v>124.32</v>
      </c>
      <c r="F5" s="286">
        <v>190</v>
      </c>
      <c r="G5" s="286">
        <v>273.18</v>
      </c>
      <c r="H5" s="286">
        <v>164.58</v>
      </c>
      <c r="I5" s="286">
        <f t="shared" ref="I5:I9" si="4">G5+H5</f>
        <v>437.76</v>
      </c>
      <c r="J5" s="203">
        <f t="shared" ref="J5:J9" si="5">C5+B5</f>
        <v>617.91</v>
      </c>
      <c r="K5" s="203">
        <f t="shared" ref="K5:K9" si="6">J5*15%</f>
        <v>92.69</v>
      </c>
      <c r="L5" s="203">
        <f t="shared" ref="L5:L9" si="7">J5*1%</f>
        <v>6.18</v>
      </c>
      <c r="M5" s="203">
        <f t="shared" ref="M5:M9" si="8">J5*2%</f>
        <v>12.36</v>
      </c>
      <c r="N5" s="203">
        <f t="shared" ref="N5:N9" si="9">J5*3%</f>
        <v>18.54</v>
      </c>
      <c r="O5" s="203">
        <f t="shared" ref="O5:O9" si="10">D5+E5+F5</f>
        <v>2090.2800000000002</v>
      </c>
      <c r="P5" s="203">
        <v>72.36</v>
      </c>
      <c r="Q5" s="203">
        <f t="shared" ref="Q5:Q9" si="11">SUM(R5:Y5)</f>
        <v>452.76</v>
      </c>
      <c r="R5" s="203">
        <f t="shared" ref="R5:R9" si="12">I5*60%</f>
        <v>262.66000000000003</v>
      </c>
      <c r="S5" s="203">
        <f t="shared" ref="S5:S9" si="13">I5*40%</f>
        <v>175.1</v>
      </c>
      <c r="T5" s="203">
        <v>15</v>
      </c>
      <c r="U5" s="203"/>
      <c r="V5" s="203"/>
      <c r="W5" s="203"/>
      <c r="X5" s="203"/>
      <c r="Y5" s="203"/>
      <c r="Z5" s="203"/>
      <c r="AA5" s="203"/>
      <c r="AB5" s="203"/>
      <c r="AC5" s="303">
        <f t="shared" ref="AC5:AC9" si="14">IF(AF5&gt;3360,3360*15%,AF5*15%)</f>
        <v>299.62</v>
      </c>
      <c r="AD5" s="303">
        <f t="shared" ref="AD5:AD9" si="15">IF(AF5&gt;3360,3360*1%,AF5*1%)</f>
        <v>19.97</v>
      </c>
      <c r="AE5" s="303">
        <f t="shared" ref="AE5:AE9" si="16">IF(AF5&gt;3360,3360*3%,AF5*3%)</f>
        <v>59.92</v>
      </c>
      <c r="AF5" s="203">
        <f t="shared" ref="AF5:AF9" si="17">O5+P5+Q5-J5</f>
        <v>1997.49</v>
      </c>
      <c r="AG5" s="203">
        <f t="shared" ref="AG5:AG9" si="18">SUM(K5+L5+M5+N5+O5+P5+Q5+AC5+AD5+AE5)</f>
        <v>3124.68</v>
      </c>
      <c r="AH5" s="203">
        <f t="shared" ref="AH5:AH9" si="19">J5*15%</f>
        <v>92.69</v>
      </c>
      <c r="AI5" s="203">
        <f t="shared" ref="AI5:AI9" si="20">J5*1%</f>
        <v>6.18</v>
      </c>
      <c r="AJ5" s="203">
        <f t="shared" ref="AJ5:AJ9" si="21">J5*2%</f>
        <v>12.36</v>
      </c>
      <c r="AK5" s="203">
        <f t="shared" ref="AK5:AK9" si="22">J5*3%</f>
        <v>18.54</v>
      </c>
      <c r="AL5" s="203">
        <f t="shared" ref="AL5:AL9" si="23">J5*10%</f>
        <v>61.79</v>
      </c>
      <c r="AM5" s="203">
        <f t="shared" ref="AM5:AM9" si="24">J5*3%</f>
        <v>18.54</v>
      </c>
      <c r="AN5" s="203">
        <f t="shared" ref="AN5:AN9" si="25">J5*1%</f>
        <v>6.18</v>
      </c>
      <c r="AO5" s="203">
        <f t="shared" ref="AO5:AO9" si="26">IF(AF5&gt;3360,3360*15%,AF5*15%)</f>
        <v>299.62</v>
      </c>
      <c r="AP5" s="203">
        <f t="shared" ref="AP5:AP9" si="27">IF(AF5&gt;3360,3360*1%,AF5*1%)</f>
        <v>19.97</v>
      </c>
      <c r="AQ5" s="203">
        <f t="shared" ref="AQ5:AQ9" si="28">IF(AF5&gt;3360,3360*3%,AF5*3%)</f>
        <v>59.92</v>
      </c>
      <c r="AR5" s="203">
        <f t="shared" ref="AR5:AR9" si="29">IF(AF5&gt;3360,3360*10%,AF5*10%)</f>
        <v>199.75</v>
      </c>
      <c r="AS5" s="203">
        <f t="shared" ref="AS5:AS9" si="30">IF(AF5&gt;3360,3360*1%,AF5*1%)</f>
        <v>19.97</v>
      </c>
      <c r="AT5" s="203">
        <v>9</v>
      </c>
      <c r="AU5" s="203"/>
      <c r="AV5" s="203"/>
      <c r="AW5" s="203"/>
      <c r="AX5" s="203"/>
      <c r="AY5" s="203">
        <f>'ضريبه بنك التنميه شهر يوليو'!M4</f>
        <v>14.41</v>
      </c>
      <c r="AZ5" s="203">
        <f>'ضريبه بنك التنميه شهر يوليو'!J4</f>
        <v>16.329999999999998</v>
      </c>
      <c r="BA5" s="203"/>
      <c r="BB5" s="203"/>
      <c r="BC5" s="203"/>
      <c r="BD5" s="203"/>
      <c r="BE5" s="203"/>
      <c r="BF5" s="203"/>
      <c r="BG5" s="203"/>
      <c r="BH5" s="203"/>
      <c r="BI5" s="203"/>
      <c r="BJ5" s="304"/>
      <c r="BK5" s="203">
        <v>1</v>
      </c>
      <c r="BL5" s="305"/>
      <c r="BM5" s="203">
        <f t="shared" si="0"/>
        <v>856.25</v>
      </c>
      <c r="BN5" s="203">
        <f t="shared" si="1"/>
        <v>2268.4299999999998</v>
      </c>
      <c r="BO5" s="203" t="s">
        <v>175</v>
      </c>
      <c r="BP5" s="203" t="s">
        <v>334</v>
      </c>
      <c r="BQ5" s="203"/>
      <c r="BR5" s="204" t="s">
        <v>355</v>
      </c>
      <c r="BS5" s="203" t="s">
        <v>421</v>
      </c>
    </row>
    <row r="6" spans="1:71" s="184" customFormat="1" ht="25.15" customHeight="1">
      <c r="B6" s="286">
        <f t="shared" si="2"/>
        <v>84.62</v>
      </c>
      <c r="C6" s="286">
        <v>940.25</v>
      </c>
      <c r="D6" s="286">
        <v>2595.6</v>
      </c>
      <c r="E6" s="286">
        <f t="shared" si="3"/>
        <v>181.69</v>
      </c>
      <c r="F6" s="286">
        <v>180</v>
      </c>
      <c r="G6" s="286">
        <v>531.11</v>
      </c>
      <c r="H6" s="286">
        <v>194.93</v>
      </c>
      <c r="I6" s="286">
        <f t="shared" si="4"/>
        <v>726.04</v>
      </c>
      <c r="J6" s="203">
        <f t="shared" si="5"/>
        <v>1024.8699999999999</v>
      </c>
      <c r="K6" s="203">
        <f t="shared" si="6"/>
        <v>153.72999999999999</v>
      </c>
      <c r="L6" s="203">
        <f t="shared" si="7"/>
        <v>10.25</v>
      </c>
      <c r="M6" s="203">
        <f t="shared" si="8"/>
        <v>20.5</v>
      </c>
      <c r="N6" s="203">
        <f t="shared" si="9"/>
        <v>30.75</v>
      </c>
      <c r="O6" s="203">
        <f t="shared" si="10"/>
        <v>2957.29</v>
      </c>
      <c r="P6" s="203">
        <v>124.28</v>
      </c>
      <c r="Q6" s="203">
        <f t="shared" si="11"/>
        <v>741.04</v>
      </c>
      <c r="R6" s="203">
        <f t="shared" si="12"/>
        <v>435.62</v>
      </c>
      <c r="S6" s="203">
        <f t="shared" si="13"/>
        <v>290.42</v>
      </c>
      <c r="T6" s="203">
        <v>15</v>
      </c>
      <c r="U6" s="203"/>
      <c r="V6" s="203"/>
      <c r="W6" s="203"/>
      <c r="X6" s="203"/>
      <c r="Y6" s="203"/>
      <c r="Z6" s="203"/>
      <c r="AA6" s="203"/>
      <c r="AB6" s="203"/>
      <c r="AC6" s="303">
        <f t="shared" si="14"/>
        <v>419.66</v>
      </c>
      <c r="AD6" s="303">
        <f t="shared" si="15"/>
        <v>27.98</v>
      </c>
      <c r="AE6" s="303">
        <f t="shared" si="16"/>
        <v>83.93</v>
      </c>
      <c r="AF6" s="203">
        <f t="shared" si="17"/>
        <v>2797.74</v>
      </c>
      <c r="AG6" s="203">
        <f t="shared" si="18"/>
        <v>4569.41</v>
      </c>
      <c r="AH6" s="203">
        <f t="shared" si="19"/>
        <v>153.72999999999999</v>
      </c>
      <c r="AI6" s="203">
        <f t="shared" si="20"/>
        <v>10.25</v>
      </c>
      <c r="AJ6" s="203">
        <f t="shared" si="21"/>
        <v>20.5</v>
      </c>
      <c r="AK6" s="203">
        <f t="shared" si="22"/>
        <v>30.75</v>
      </c>
      <c r="AL6" s="203">
        <f t="shared" si="23"/>
        <v>102.49</v>
      </c>
      <c r="AM6" s="203">
        <f t="shared" si="24"/>
        <v>30.75</v>
      </c>
      <c r="AN6" s="203">
        <f t="shared" si="25"/>
        <v>10.25</v>
      </c>
      <c r="AO6" s="203">
        <f t="shared" si="26"/>
        <v>419.66</v>
      </c>
      <c r="AP6" s="203">
        <f t="shared" si="27"/>
        <v>27.98</v>
      </c>
      <c r="AQ6" s="203">
        <f t="shared" si="28"/>
        <v>83.93</v>
      </c>
      <c r="AR6" s="203">
        <f t="shared" si="29"/>
        <v>279.77</v>
      </c>
      <c r="AS6" s="203">
        <f t="shared" si="30"/>
        <v>27.98</v>
      </c>
      <c r="AT6" s="203"/>
      <c r="AU6" s="203"/>
      <c r="AV6" s="203"/>
      <c r="AW6" s="203"/>
      <c r="AX6" s="203"/>
      <c r="AY6" s="203">
        <f>'ضريبه بنك التنميه شهر يوليو'!M5</f>
        <v>112.23</v>
      </c>
      <c r="AZ6" s="203">
        <f>'ضريبه بنك التنميه شهر يوليو'!J5</f>
        <v>25.58</v>
      </c>
      <c r="BA6" s="203"/>
      <c r="BB6" s="203"/>
      <c r="BC6" s="203"/>
      <c r="BD6" s="203"/>
      <c r="BE6" s="203"/>
      <c r="BF6" s="203"/>
      <c r="BG6" s="203"/>
      <c r="BH6" s="203"/>
      <c r="BI6" s="203"/>
      <c r="BJ6" s="304"/>
      <c r="BK6" s="203"/>
      <c r="BL6" s="305"/>
      <c r="BM6" s="203">
        <f t="shared" si="0"/>
        <v>1335.85</v>
      </c>
      <c r="BN6" s="203">
        <f t="shared" si="1"/>
        <v>3233.56</v>
      </c>
      <c r="BO6" s="203" t="s">
        <v>176</v>
      </c>
      <c r="BP6" s="203" t="s">
        <v>290</v>
      </c>
      <c r="BQ6" s="203"/>
      <c r="BR6" s="204" t="s">
        <v>356</v>
      </c>
      <c r="BS6" s="203" t="s">
        <v>427</v>
      </c>
    </row>
    <row r="7" spans="1:71" s="184" customFormat="1" ht="25.15" customHeight="1">
      <c r="B7" s="286">
        <f t="shared" si="2"/>
        <v>29.37</v>
      </c>
      <c r="C7" s="286">
        <v>326.35000000000002</v>
      </c>
      <c r="D7" s="286">
        <v>1226.3</v>
      </c>
      <c r="E7" s="286">
        <f t="shared" si="3"/>
        <v>85.84</v>
      </c>
      <c r="F7" s="286">
        <v>190</v>
      </c>
      <c r="G7" s="286">
        <v>172.2</v>
      </c>
      <c r="H7" s="286">
        <v>73.8</v>
      </c>
      <c r="I7" s="286">
        <f t="shared" si="4"/>
        <v>246</v>
      </c>
      <c r="J7" s="203">
        <f t="shared" si="5"/>
        <v>355.72</v>
      </c>
      <c r="K7" s="203">
        <f t="shared" si="6"/>
        <v>53.36</v>
      </c>
      <c r="L7" s="203">
        <f t="shared" si="7"/>
        <v>3.56</v>
      </c>
      <c r="M7" s="203">
        <f t="shared" si="8"/>
        <v>7.11</v>
      </c>
      <c r="N7" s="203">
        <f t="shared" si="9"/>
        <v>10.67</v>
      </c>
      <c r="O7" s="203">
        <f t="shared" si="10"/>
        <v>1502.14</v>
      </c>
      <c r="P7" s="203">
        <v>31.38</v>
      </c>
      <c r="Q7" s="203">
        <f t="shared" si="11"/>
        <v>420</v>
      </c>
      <c r="R7" s="203">
        <f t="shared" si="12"/>
        <v>147.6</v>
      </c>
      <c r="S7" s="203">
        <f t="shared" si="13"/>
        <v>98.4</v>
      </c>
      <c r="T7" s="203">
        <v>19.2</v>
      </c>
      <c r="U7" s="203"/>
      <c r="V7" s="203">
        <v>14.4</v>
      </c>
      <c r="W7" s="203"/>
      <c r="X7" s="203">
        <v>126</v>
      </c>
      <c r="Y7" s="203">
        <v>14.4</v>
      </c>
      <c r="Z7" s="203"/>
      <c r="AA7" s="203"/>
      <c r="AB7" s="203"/>
      <c r="AC7" s="303">
        <f t="shared" si="14"/>
        <v>239.67</v>
      </c>
      <c r="AD7" s="303">
        <f t="shared" si="15"/>
        <v>15.98</v>
      </c>
      <c r="AE7" s="303">
        <f t="shared" si="16"/>
        <v>47.93</v>
      </c>
      <c r="AF7" s="203">
        <f t="shared" si="17"/>
        <v>1597.8</v>
      </c>
      <c r="AG7" s="203">
        <f t="shared" si="18"/>
        <v>2331.8000000000002</v>
      </c>
      <c r="AH7" s="203">
        <f t="shared" si="19"/>
        <v>53.36</v>
      </c>
      <c r="AI7" s="203">
        <f t="shared" si="20"/>
        <v>3.56</v>
      </c>
      <c r="AJ7" s="203">
        <f t="shared" si="21"/>
        <v>7.11</v>
      </c>
      <c r="AK7" s="203">
        <f t="shared" si="22"/>
        <v>10.67</v>
      </c>
      <c r="AL7" s="203">
        <f t="shared" si="23"/>
        <v>35.57</v>
      </c>
      <c r="AM7" s="203">
        <f t="shared" si="24"/>
        <v>10.67</v>
      </c>
      <c r="AN7" s="203">
        <f t="shared" si="25"/>
        <v>3.56</v>
      </c>
      <c r="AO7" s="203">
        <f t="shared" si="26"/>
        <v>239.67</v>
      </c>
      <c r="AP7" s="203">
        <f t="shared" si="27"/>
        <v>15.98</v>
      </c>
      <c r="AQ7" s="203">
        <f t="shared" si="28"/>
        <v>47.93</v>
      </c>
      <c r="AR7" s="203">
        <f t="shared" si="29"/>
        <v>159.78</v>
      </c>
      <c r="AS7" s="203">
        <f t="shared" si="30"/>
        <v>15.98</v>
      </c>
      <c r="AT7" s="203"/>
      <c r="AU7" s="203"/>
      <c r="AV7" s="203"/>
      <c r="AW7" s="203"/>
      <c r="AX7" s="203"/>
      <c r="AY7" s="203">
        <f>'ضريبه بنك التنميه شهر يوليو'!M6</f>
        <v>6.51</v>
      </c>
      <c r="AZ7" s="203">
        <f>'ضريبه بنك التنميه شهر يوليو'!J6</f>
        <v>12.35</v>
      </c>
      <c r="BA7" s="203"/>
      <c r="BB7" s="203"/>
      <c r="BC7" s="203"/>
      <c r="BD7" s="203"/>
      <c r="BE7" s="203"/>
      <c r="BF7" s="203"/>
      <c r="BG7" s="203"/>
      <c r="BH7" s="203"/>
      <c r="BI7" s="203"/>
      <c r="BJ7" s="304"/>
      <c r="BK7" s="203"/>
      <c r="BL7" s="305"/>
      <c r="BM7" s="203">
        <f t="shared" si="0"/>
        <v>622.70000000000005</v>
      </c>
      <c r="BN7" s="203">
        <f t="shared" si="1"/>
        <v>1709.1</v>
      </c>
      <c r="BO7" s="203" t="s">
        <v>177</v>
      </c>
      <c r="BP7" s="203" t="s">
        <v>291</v>
      </c>
      <c r="BQ7" s="203"/>
      <c r="BR7" s="204" t="s">
        <v>357</v>
      </c>
      <c r="BS7" s="203" t="s">
        <v>422</v>
      </c>
    </row>
    <row r="8" spans="1:71" s="184" customFormat="1" ht="25.15" customHeight="1">
      <c r="B8" s="286">
        <f t="shared" si="2"/>
        <v>50.27</v>
      </c>
      <c r="C8" s="286">
        <v>558.5</v>
      </c>
      <c r="D8" s="286">
        <v>1755.07</v>
      </c>
      <c r="E8" s="286">
        <f t="shared" si="3"/>
        <v>122.85</v>
      </c>
      <c r="F8" s="286">
        <v>190</v>
      </c>
      <c r="G8" s="286">
        <v>266.55</v>
      </c>
      <c r="H8" s="286">
        <v>164.72</v>
      </c>
      <c r="I8" s="286">
        <f t="shared" si="4"/>
        <v>431.27</v>
      </c>
      <c r="J8" s="203">
        <f t="shared" si="5"/>
        <v>608.77</v>
      </c>
      <c r="K8" s="203">
        <f t="shared" si="6"/>
        <v>91.32</v>
      </c>
      <c r="L8" s="203">
        <f t="shared" si="7"/>
        <v>6.09</v>
      </c>
      <c r="M8" s="203">
        <f t="shared" si="8"/>
        <v>12.18</v>
      </c>
      <c r="N8" s="203">
        <f t="shared" si="9"/>
        <v>18.260000000000002</v>
      </c>
      <c r="O8" s="203">
        <f t="shared" si="10"/>
        <v>2067.92</v>
      </c>
      <c r="P8" s="203">
        <v>70.66</v>
      </c>
      <c r="Q8" s="203">
        <f t="shared" si="11"/>
        <v>446.27</v>
      </c>
      <c r="R8" s="203">
        <f t="shared" si="12"/>
        <v>258.76</v>
      </c>
      <c r="S8" s="203">
        <f t="shared" si="13"/>
        <v>172.51</v>
      </c>
      <c r="T8" s="203">
        <v>15</v>
      </c>
      <c r="U8" s="203"/>
      <c r="V8" s="203"/>
      <c r="W8" s="203"/>
      <c r="X8" s="203"/>
      <c r="Y8" s="203"/>
      <c r="Z8" s="203"/>
      <c r="AA8" s="203"/>
      <c r="AB8" s="203"/>
      <c r="AC8" s="303">
        <f t="shared" si="14"/>
        <v>296.41000000000003</v>
      </c>
      <c r="AD8" s="303">
        <f t="shared" si="15"/>
        <v>19.760000000000002</v>
      </c>
      <c r="AE8" s="303">
        <f t="shared" si="16"/>
        <v>59.28</v>
      </c>
      <c r="AF8" s="203">
        <f t="shared" si="17"/>
        <v>1976.08</v>
      </c>
      <c r="AG8" s="203">
        <f t="shared" si="18"/>
        <v>3088.15</v>
      </c>
      <c r="AH8" s="203">
        <f t="shared" si="19"/>
        <v>91.32</v>
      </c>
      <c r="AI8" s="203">
        <f t="shared" si="20"/>
        <v>6.09</v>
      </c>
      <c r="AJ8" s="203">
        <f t="shared" si="21"/>
        <v>12.18</v>
      </c>
      <c r="AK8" s="203">
        <f t="shared" si="22"/>
        <v>18.260000000000002</v>
      </c>
      <c r="AL8" s="203">
        <f t="shared" si="23"/>
        <v>60.88</v>
      </c>
      <c r="AM8" s="203">
        <f t="shared" si="24"/>
        <v>18.260000000000002</v>
      </c>
      <c r="AN8" s="203">
        <f t="shared" si="25"/>
        <v>6.09</v>
      </c>
      <c r="AO8" s="203">
        <f t="shared" si="26"/>
        <v>296.41000000000003</v>
      </c>
      <c r="AP8" s="203">
        <f t="shared" si="27"/>
        <v>19.760000000000002</v>
      </c>
      <c r="AQ8" s="203">
        <f t="shared" si="28"/>
        <v>59.28</v>
      </c>
      <c r="AR8" s="203">
        <f t="shared" si="29"/>
        <v>197.61</v>
      </c>
      <c r="AS8" s="203">
        <f t="shared" si="30"/>
        <v>19.760000000000002</v>
      </c>
      <c r="AT8" s="203"/>
      <c r="AU8" s="203"/>
      <c r="AV8" s="203"/>
      <c r="AW8" s="203"/>
      <c r="AX8" s="203"/>
      <c r="AY8" s="203">
        <f>'ضريبه بنك التنميه شهر يوليو'!M7</f>
        <v>13.91</v>
      </c>
      <c r="AZ8" s="203">
        <f>'ضريبه بنك التنميه شهر يوليو'!J7</f>
        <v>16.079999999999998</v>
      </c>
      <c r="BA8" s="203"/>
      <c r="BB8" s="203"/>
      <c r="BC8" s="203"/>
      <c r="BD8" s="203"/>
      <c r="BE8" s="203"/>
      <c r="BF8" s="203"/>
      <c r="BG8" s="203">
        <v>18</v>
      </c>
      <c r="BH8" s="203"/>
      <c r="BI8" s="203"/>
      <c r="BJ8" s="304"/>
      <c r="BK8" s="203"/>
      <c r="BL8" s="305"/>
      <c r="BM8" s="203">
        <f t="shared" si="0"/>
        <v>853.89</v>
      </c>
      <c r="BN8" s="203">
        <f t="shared" si="1"/>
        <v>2234.2600000000002</v>
      </c>
      <c r="BO8" s="203" t="s">
        <v>178</v>
      </c>
      <c r="BP8" s="203" t="s">
        <v>292</v>
      </c>
      <c r="BQ8" s="203"/>
      <c r="BR8" s="204" t="s">
        <v>358</v>
      </c>
      <c r="BS8" s="203" t="s">
        <v>423</v>
      </c>
    </row>
    <row r="9" spans="1:71" s="184" customFormat="1" ht="25.15" customHeight="1">
      <c r="B9" s="286">
        <f t="shared" si="2"/>
        <v>49.05</v>
      </c>
      <c r="C9" s="286">
        <v>545.04999999999995</v>
      </c>
      <c r="D9" s="286">
        <v>1724.62</v>
      </c>
      <c r="E9" s="286">
        <f t="shared" si="3"/>
        <v>120.72</v>
      </c>
      <c r="F9" s="286">
        <v>190</v>
      </c>
      <c r="G9" s="286">
        <v>264.45</v>
      </c>
      <c r="H9" s="286">
        <v>156.43</v>
      </c>
      <c r="I9" s="286">
        <f t="shared" si="4"/>
        <v>420.88</v>
      </c>
      <c r="J9" s="203">
        <f t="shared" si="5"/>
        <v>594.1</v>
      </c>
      <c r="K9" s="203">
        <f t="shared" si="6"/>
        <v>89.12</v>
      </c>
      <c r="L9" s="203">
        <f t="shared" si="7"/>
        <v>5.94</v>
      </c>
      <c r="M9" s="203">
        <f t="shared" si="8"/>
        <v>11.88</v>
      </c>
      <c r="N9" s="203">
        <f t="shared" si="9"/>
        <v>17.82</v>
      </c>
      <c r="O9" s="203">
        <f t="shared" si="10"/>
        <v>2035.34</v>
      </c>
      <c r="P9" s="203">
        <v>69.760000000000005</v>
      </c>
      <c r="Q9" s="203">
        <f t="shared" si="11"/>
        <v>435.88</v>
      </c>
      <c r="R9" s="203">
        <f t="shared" si="12"/>
        <v>252.53</v>
      </c>
      <c r="S9" s="203">
        <f t="shared" si="13"/>
        <v>168.35</v>
      </c>
      <c r="T9" s="203">
        <v>15</v>
      </c>
      <c r="U9" s="203"/>
      <c r="V9" s="203"/>
      <c r="W9" s="203"/>
      <c r="X9" s="203"/>
      <c r="Y9" s="203"/>
      <c r="Z9" s="203"/>
      <c r="AA9" s="203"/>
      <c r="AB9" s="203"/>
      <c r="AC9" s="303">
        <f t="shared" si="14"/>
        <v>292.02999999999997</v>
      </c>
      <c r="AD9" s="303">
        <f t="shared" si="15"/>
        <v>19.47</v>
      </c>
      <c r="AE9" s="303">
        <f t="shared" si="16"/>
        <v>58.41</v>
      </c>
      <c r="AF9" s="203">
        <f t="shared" si="17"/>
        <v>1946.88</v>
      </c>
      <c r="AG9" s="203">
        <f t="shared" si="18"/>
        <v>3035.65</v>
      </c>
      <c r="AH9" s="203">
        <f t="shared" si="19"/>
        <v>89.12</v>
      </c>
      <c r="AI9" s="203">
        <f t="shared" si="20"/>
        <v>5.94</v>
      </c>
      <c r="AJ9" s="203">
        <f t="shared" si="21"/>
        <v>11.88</v>
      </c>
      <c r="AK9" s="203">
        <f t="shared" si="22"/>
        <v>17.82</v>
      </c>
      <c r="AL9" s="203">
        <f t="shared" si="23"/>
        <v>59.41</v>
      </c>
      <c r="AM9" s="203">
        <f t="shared" si="24"/>
        <v>17.82</v>
      </c>
      <c r="AN9" s="203">
        <f t="shared" si="25"/>
        <v>5.94</v>
      </c>
      <c r="AO9" s="203">
        <f t="shared" si="26"/>
        <v>292.02999999999997</v>
      </c>
      <c r="AP9" s="203">
        <f t="shared" si="27"/>
        <v>19.47</v>
      </c>
      <c r="AQ9" s="203">
        <f t="shared" si="28"/>
        <v>58.41</v>
      </c>
      <c r="AR9" s="203">
        <f t="shared" si="29"/>
        <v>194.69</v>
      </c>
      <c r="AS9" s="203">
        <f t="shared" si="30"/>
        <v>19.47</v>
      </c>
      <c r="AT9" s="203">
        <v>32.020000000000003</v>
      </c>
      <c r="AU9" s="203"/>
      <c r="AV9" s="203"/>
      <c r="AW9" s="203"/>
      <c r="AX9" s="203"/>
      <c r="AY9" s="203">
        <f>'ضريبه بنك التنميه شهر يوليو'!M8</f>
        <v>13.14</v>
      </c>
      <c r="AZ9" s="203">
        <f>'ضريبه بنك التنميه شهر يوليو'!J8</f>
        <v>15.69</v>
      </c>
      <c r="BA9" s="203"/>
      <c r="BB9" s="203"/>
      <c r="BC9" s="203"/>
      <c r="BD9" s="203"/>
      <c r="BE9" s="203"/>
      <c r="BF9" s="203"/>
      <c r="BG9" s="203"/>
      <c r="BH9" s="203"/>
      <c r="BI9" s="203"/>
      <c r="BJ9" s="304"/>
      <c r="BK9" s="203"/>
      <c r="BL9" s="305"/>
      <c r="BM9" s="203">
        <f t="shared" si="0"/>
        <v>852.85</v>
      </c>
      <c r="BN9" s="203">
        <f t="shared" si="1"/>
        <v>2182.8000000000002</v>
      </c>
      <c r="BO9" s="203" t="s">
        <v>179</v>
      </c>
      <c r="BP9" s="203" t="s">
        <v>292</v>
      </c>
      <c r="BQ9" s="203"/>
      <c r="BR9" s="204" t="s">
        <v>359</v>
      </c>
      <c r="BS9" s="203" t="s">
        <v>423</v>
      </c>
    </row>
    <row r="10" spans="1:71" s="285" customFormat="1" ht="25.15" customHeight="1">
      <c r="B10" s="286"/>
      <c r="C10" s="286"/>
      <c r="D10" s="286"/>
      <c r="E10" s="286"/>
      <c r="F10" s="286"/>
      <c r="G10" s="286"/>
      <c r="H10" s="286"/>
      <c r="I10" s="286"/>
      <c r="J10" s="283">
        <f>SUM(J4:J9)</f>
        <v>3791.61</v>
      </c>
      <c r="K10" s="283">
        <f t="shared" ref="K10:BN10" si="31">SUM(K4:K9)</f>
        <v>568.76</v>
      </c>
      <c r="L10" s="283">
        <f t="shared" si="31"/>
        <v>37.92</v>
      </c>
      <c r="M10" s="283">
        <f t="shared" si="31"/>
        <v>75.83</v>
      </c>
      <c r="N10" s="283">
        <f t="shared" si="31"/>
        <v>113.75</v>
      </c>
      <c r="O10" s="283">
        <f t="shared" si="31"/>
        <v>12773.71</v>
      </c>
      <c r="P10" s="283">
        <f t="shared" si="31"/>
        <v>436.77</v>
      </c>
      <c r="Q10" s="283">
        <f t="shared" si="31"/>
        <v>2929.1</v>
      </c>
      <c r="R10" s="283">
        <f t="shared" si="31"/>
        <v>1608.06</v>
      </c>
      <c r="S10" s="283">
        <f t="shared" si="31"/>
        <v>1072.04</v>
      </c>
      <c r="T10" s="283">
        <f t="shared" si="31"/>
        <v>94.2</v>
      </c>
      <c r="U10" s="283">
        <f t="shared" si="31"/>
        <v>0</v>
      </c>
      <c r="V10" s="283">
        <f t="shared" si="31"/>
        <v>14.4</v>
      </c>
      <c r="W10" s="283">
        <f t="shared" si="31"/>
        <v>0</v>
      </c>
      <c r="X10" s="283">
        <f t="shared" si="31"/>
        <v>126</v>
      </c>
      <c r="Y10" s="283">
        <f t="shared" si="31"/>
        <v>14.4</v>
      </c>
      <c r="Z10" s="283">
        <f t="shared" si="31"/>
        <v>0</v>
      </c>
      <c r="AA10" s="283">
        <f t="shared" si="31"/>
        <v>0</v>
      </c>
      <c r="AB10" s="283">
        <f t="shared" si="31"/>
        <v>0</v>
      </c>
      <c r="AC10" s="283">
        <f t="shared" si="31"/>
        <v>1852.19</v>
      </c>
      <c r="AD10" s="283">
        <f t="shared" si="31"/>
        <v>123.48</v>
      </c>
      <c r="AE10" s="283">
        <f t="shared" si="31"/>
        <v>370.43</v>
      </c>
      <c r="AF10" s="283">
        <f t="shared" si="31"/>
        <v>12347.97</v>
      </c>
      <c r="AG10" s="283">
        <f t="shared" si="31"/>
        <v>19281.939999999999</v>
      </c>
      <c r="AH10" s="283">
        <f t="shared" si="31"/>
        <v>568.76</v>
      </c>
      <c r="AI10" s="283">
        <f t="shared" si="31"/>
        <v>37.92</v>
      </c>
      <c r="AJ10" s="283">
        <f t="shared" si="31"/>
        <v>75.83</v>
      </c>
      <c r="AK10" s="283">
        <f t="shared" si="31"/>
        <v>113.75</v>
      </c>
      <c r="AL10" s="283">
        <f t="shared" si="31"/>
        <v>379.16</v>
      </c>
      <c r="AM10" s="283">
        <f t="shared" si="31"/>
        <v>113.75</v>
      </c>
      <c r="AN10" s="283">
        <f t="shared" si="31"/>
        <v>37.92</v>
      </c>
      <c r="AO10" s="283">
        <f t="shared" si="31"/>
        <v>1852.19</v>
      </c>
      <c r="AP10" s="283">
        <f t="shared" si="31"/>
        <v>123.48</v>
      </c>
      <c r="AQ10" s="283">
        <f t="shared" si="31"/>
        <v>370.43</v>
      </c>
      <c r="AR10" s="283">
        <f t="shared" si="31"/>
        <v>1234.8</v>
      </c>
      <c r="AS10" s="283">
        <f t="shared" si="31"/>
        <v>123.48</v>
      </c>
      <c r="AT10" s="283">
        <f t="shared" si="31"/>
        <v>41.02</v>
      </c>
      <c r="AU10" s="283">
        <f t="shared" si="31"/>
        <v>0</v>
      </c>
      <c r="AV10" s="283">
        <f t="shared" si="31"/>
        <v>0</v>
      </c>
      <c r="AW10" s="283">
        <f t="shared" si="31"/>
        <v>0</v>
      </c>
      <c r="AX10" s="283">
        <f t="shared" si="31"/>
        <v>0</v>
      </c>
      <c r="AY10" s="283">
        <f t="shared" si="31"/>
        <v>173.84</v>
      </c>
      <c r="AZ10" s="283">
        <f t="shared" si="31"/>
        <v>101.97</v>
      </c>
      <c r="BA10" s="283">
        <f t="shared" si="31"/>
        <v>0</v>
      </c>
      <c r="BB10" s="283">
        <f t="shared" si="31"/>
        <v>0</v>
      </c>
      <c r="BC10" s="283">
        <f t="shared" si="31"/>
        <v>0</v>
      </c>
      <c r="BD10" s="283">
        <f t="shared" si="31"/>
        <v>0</v>
      </c>
      <c r="BE10" s="283">
        <f t="shared" si="31"/>
        <v>0</v>
      </c>
      <c r="BF10" s="283">
        <f t="shared" si="31"/>
        <v>25.09</v>
      </c>
      <c r="BG10" s="283">
        <f t="shared" si="31"/>
        <v>18</v>
      </c>
      <c r="BH10" s="283">
        <f t="shared" si="31"/>
        <v>47.34</v>
      </c>
      <c r="BI10" s="283">
        <f t="shared" si="31"/>
        <v>0</v>
      </c>
      <c r="BJ10" s="283">
        <f t="shared" si="31"/>
        <v>0</v>
      </c>
      <c r="BK10" s="283">
        <f t="shared" si="31"/>
        <v>1</v>
      </c>
      <c r="BL10" s="283">
        <f t="shared" si="31"/>
        <v>0</v>
      </c>
      <c r="BM10" s="283">
        <f t="shared" si="31"/>
        <v>5439.73</v>
      </c>
      <c r="BN10" s="283">
        <f t="shared" si="31"/>
        <v>13842.21</v>
      </c>
      <c r="BO10" s="206"/>
      <c r="BP10" s="206"/>
      <c r="BQ10" s="206"/>
      <c r="BR10" s="206"/>
      <c r="BS10" s="206"/>
    </row>
  </sheetData>
  <mergeCells count="19">
    <mergeCell ref="BN1:BN3"/>
    <mergeCell ref="C1:AB1"/>
    <mergeCell ref="AC1:AF1"/>
    <mergeCell ref="AG1:AG3"/>
    <mergeCell ref="AH1:BL1"/>
    <mergeCell ref="BM1:BM3"/>
    <mergeCell ref="C2:N2"/>
    <mergeCell ref="O2:Q2"/>
    <mergeCell ref="R2:AB2"/>
    <mergeCell ref="AC2:AE2"/>
    <mergeCell ref="AH2:AN2"/>
    <mergeCell ref="AO2:AS2"/>
    <mergeCell ref="AT2:AZ2"/>
    <mergeCell ref="BD2:BJ2"/>
    <mergeCell ref="BP1:BP3"/>
    <mergeCell ref="BQ1:BQ3"/>
    <mergeCell ref="BR1:BR3"/>
    <mergeCell ref="BS1:BS3"/>
    <mergeCell ref="BO1:BO3"/>
  </mergeCells>
  <pageMargins left="0.70866141732283472" right="0.70866141732283472" top="0.74803149606299213" bottom="0.74803149606299213" header="0.31496062992125984" footer="0.31496062992125984"/>
  <pageSetup paperSize="9" scale="86" pageOrder="overThenDown" orientation="landscape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2:M80"/>
  <sheetViews>
    <sheetView rightToLeft="1" workbookViewId="0">
      <selection activeCell="B9" sqref="B9"/>
    </sheetView>
  </sheetViews>
  <sheetFormatPr defaultRowHeight="15"/>
  <cols>
    <col min="1" max="1" width="20.7109375" customWidth="1"/>
    <col min="2" max="13" width="15.7109375" customWidth="1"/>
  </cols>
  <sheetData>
    <row r="2" spans="1:13" ht="63.6" customHeight="1">
      <c r="A2" s="256" t="s">
        <v>451</v>
      </c>
      <c r="B2" s="256" t="s">
        <v>452</v>
      </c>
      <c r="C2" s="256" t="s">
        <v>453</v>
      </c>
      <c r="D2" s="256" t="s">
        <v>454</v>
      </c>
      <c r="E2" s="256" t="s">
        <v>455</v>
      </c>
      <c r="F2" s="256" t="s">
        <v>456</v>
      </c>
      <c r="G2" s="256" t="s">
        <v>457</v>
      </c>
      <c r="H2" s="256" t="s">
        <v>458</v>
      </c>
      <c r="I2" s="257" t="s">
        <v>459</v>
      </c>
      <c r="J2" s="256" t="s">
        <v>460</v>
      </c>
      <c r="K2" s="256" t="s">
        <v>461</v>
      </c>
      <c r="L2" s="256" t="s">
        <v>462</v>
      </c>
      <c r="M2" s="256" t="s">
        <v>463</v>
      </c>
    </row>
    <row r="3" spans="1:13" ht="25.15" customHeight="1">
      <c r="A3" s="259" t="str">
        <f>'بنك التنميه الزراعى شهر يوليو'!BO4</f>
        <v xml:space="preserve">رزق يوسف ابراهيم </v>
      </c>
      <c r="B3" s="258">
        <f>'بنك التنميه الزراعى شهر يوليو'!O4</f>
        <v>2120.7399999999998</v>
      </c>
      <c r="C3" s="258">
        <f>'بنك التنميه الزراعى شهر يوليو'!Q4</f>
        <v>433.15</v>
      </c>
      <c r="D3" s="258">
        <f>B3+C3</f>
        <v>2553.89</v>
      </c>
      <c r="E3" s="258">
        <f>'بنك التنميه الزراعى شهر يوليو'!J4*14%</f>
        <v>82.63</v>
      </c>
      <c r="F3" s="258">
        <f>'بنك التنميه الزراعى شهر يوليو'!AF4*11%</f>
        <v>223.52</v>
      </c>
      <c r="G3" s="258">
        <f>'بنك التنميه الزراعى شهر يوليو'!AT4+'بنك التنميه الزراعى شهر يوليو'!AU4+'بنك التنميه الزراعى شهر يوليو'!AV4+'بنك التنميه الزراعى شهر يوليو'!AX4+'بنك التنميه الزراعى شهر يوليو'!BB4+'بنك التنميه الزراعى شهر يوليو'!BC4+'بنك التنميه الزراعى شهر يوليو'!BD4+'بنك التنميه الزراعى شهر يوليو'!BE4+'بنك التنميه الزراعى شهر يوليو'!BF4+'بنك التنميه الزراعى شهر يوليو'!BG4+'بنك التنميه الزراعى شهر يوليو'!BH4+'بنك التنميه الزراعى شهر يوليو'!BI4+'بنك التنميه الزراعى شهر يوليو'!BJ4+'بنك التنميه الزراعى شهر يوليو'!BK4+'بنك التنميه الزراعى شهر يوليو'!BL4</f>
        <v>72.430000000000007</v>
      </c>
      <c r="H3" s="258">
        <f>E3+F3+G3</f>
        <v>378.58</v>
      </c>
      <c r="I3" s="258">
        <f>D3-H3</f>
        <v>2175.31</v>
      </c>
      <c r="J3" s="258">
        <f>(I3-50)*(7.5/1000)</f>
        <v>15.94</v>
      </c>
      <c r="K3" s="258">
        <f>I3-J3</f>
        <v>2159.37</v>
      </c>
      <c r="L3" s="258">
        <f>IF(K3-1250&lt;0,0,K3-1250)</f>
        <v>909.37</v>
      </c>
      <c r="M3" s="12">
        <f>IF(L3&lt;=1833.33,(L3*10%)*15%,IF(L3&lt;=3083.33,(183.33+((L3-1833.33)*15%))*55%,((((L3-3083.33)*15%)+183.33+187.5))*92.5%))</f>
        <v>13.64</v>
      </c>
    </row>
    <row r="4" spans="1:13" ht="25.15" customHeight="1">
      <c r="A4" s="259" t="str">
        <f>'بنك التنميه الزراعى شهر يوليو'!BO5</f>
        <v>ممدوح محمود فؤاد</v>
      </c>
      <c r="B4" s="258">
        <f>'بنك التنميه الزراعى شهر يوليو'!O5</f>
        <v>2090.2800000000002</v>
      </c>
      <c r="C4" s="258">
        <f>'بنك التنميه الزراعى شهر يوليو'!Q5</f>
        <v>452.76</v>
      </c>
      <c r="D4" s="258">
        <f t="shared" ref="D4:D67" si="0">B4+C4</f>
        <v>2543.04</v>
      </c>
      <c r="E4" s="258">
        <f>'بنك التنميه الزراعى شهر يوليو'!J5*14%</f>
        <v>86.51</v>
      </c>
      <c r="F4" s="258">
        <f>'بنك التنميه الزراعى شهر يوليو'!AF5*11%</f>
        <v>219.72</v>
      </c>
      <c r="G4" s="258">
        <f>'بنك التنميه الزراعى شهر يوليو'!AT5+'بنك التنميه الزراعى شهر يوليو'!AU5+'بنك التنميه الزراعى شهر يوليو'!AV5+'بنك التنميه الزراعى شهر يوليو'!AX5+'بنك التنميه الزراعى شهر يوليو'!BB5+'بنك التنميه الزراعى شهر يوليو'!BC5+'بنك التنميه الزراعى شهر يوليو'!BD5+'بنك التنميه الزراعى شهر يوليو'!BE5+'بنك التنميه الزراعى شهر يوليو'!BF5+'بنك التنميه الزراعى شهر يوليو'!BG5+'بنك التنميه الزراعى شهر يوليو'!BH5+'بنك التنميه الزراعى شهر يوليو'!BI5+'بنك التنميه الزراعى شهر يوليو'!BJ5+'بنك التنميه الزراعى شهر يوليو'!BK5+'بنك التنميه الزراعى شهر يوليو'!BL5</f>
        <v>10</v>
      </c>
      <c r="H4" s="258">
        <f t="shared" ref="H4:H67" si="1">E4+F4+G4</f>
        <v>316.23</v>
      </c>
      <c r="I4" s="258">
        <f t="shared" ref="I4:I67" si="2">D4-H4</f>
        <v>2226.81</v>
      </c>
      <c r="J4" s="258">
        <f t="shared" ref="J4:J67" si="3">(I4-50)*(7.5/1000)</f>
        <v>16.329999999999998</v>
      </c>
      <c r="K4" s="258">
        <f t="shared" ref="K4:K67" si="4">I4-J4</f>
        <v>2210.48</v>
      </c>
      <c r="L4" s="258">
        <f t="shared" ref="L4:L67" si="5">IF(K4-1250&lt;0,0,K4-1250)</f>
        <v>960.48</v>
      </c>
      <c r="M4" s="12">
        <f t="shared" ref="M4:M8" si="6">IF(L4&lt;=1833.33,(L4*10%)*15%,IF(L4&lt;=3083.33,(183.33+((L4-1833.33)*15%))*55%,((((L4-3083.33)*15%)+183.33+187.5))*92.5%))</f>
        <v>14.41</v>
      </c>
    </row>
    <row r="5" spans="1:13" ht="25.15" customHeight="1">
      <c r="A5" s="259" t="str">
        <f>'بنك التنميه الزراعى شهر يوليو'!BO6</f>
        <v xml:space="preserve">ماهر بشاى حنا </v>
      </c>
      <c r="B5" s="258">
        <f>'بنك التنميه الزراعى شهر يوليو'!O6</f>
        <v>2957.29</v>
      </c>
      <c r="C5" s="258">
        <f>'بنك التنميه الزراعى شهر يوليو'!Q6</f>
        <v>741.04</v>
      </c>
      <c r="D5" s="258">
        <f t="shared" si="0"/>
        <v>3698.33</v>
      </c>
      <c r="E5" s="258">
        <f>'بنك التنميه الزراعى شهر يوليو'!J6*14%</f>
        <v>143.47999999999999</v>
      </c>
      <c r="F5" s="258">
        <f>'بنك التنميه الزراعى شهر يوليو'!AF6*11%</f>
        <v>307.75</v>
      </c>
      <c r="G5" s="258">
        <f>'بنك التنميه الزراعى شهر يوليو'!AT6+'بنك التنميه الزراعى شهر يوليو'!AU6+'بنك التنميه الزراعى شهر يوليو'!AV6+'بنك التنميه الزراعى شهر يوليو'!AX6+'بنك التنميه الزراعى شهر يوليو'!BB6+'بنك التنميه الزراعى شهر يوليو'!BC6+'بنك التنميه الزراعى شهر يوليو'!BD6+'بنك التنميه الزراعى شهر يوليو'!BE6+'بنك التنميه الزراعى شهر يوليو'!BF6+'بنك التنميه الزراعى شهر يوليو'!BG6+'بنك التنميه الزراعى شهر يوليو'!BH6+'بنك التنميه الزراعى شهر يوليو'!BI6+'بنك التنميه الزراعى شهر يوليو'!BJ6+'بنك التنميه الزراعى شهر يوليو'!BK6+'بنك التنميه الزراعى شهر يوليو'!BL6</f>
        <v>0</v>
      </c>
      <c r="H5" s="258">
        <f t="shared" si="1"/>
        <v>451.23</v>
      </c>
      <c r="I5" s="258">
        <f t="shared" si="2"/>
        <v>3247.1</v>
      </c>
      <c r="J5" s="258">
        <f>(I5-50)*(8/1000)</f>
        <v>25.58</v>
      </c>
      <c r="K5" s="258">
        <f t="shared" si="4"/>
        <v>3221.52</v>
      </c>
      <c r="L5" s="258">
        <f t="shared" si="5"/>
        <v>1971.52</v>
      </c>
      <c r="M5" s="12">
        <f t="shared" si="6"/>
        <v>112.23</v>
      </c>
    </row>
    <row r="6" spans="1:13" ht="25.15" customHeight="1">
      <c r="A6" s="259" t="str">
        <f>'بنك التنميه الزراعى شهر يوليو'!BO7</f>
        <v>ربيع صالح محمد عثمان</v>
      </c>
      <c r="B6" s="258">
        <f>'بنك التنميه الزراعى شهر يوليو'!O7</f>
        <v>1502.14</v>
      </c>
      <c r="C6" s="258">
        <f>'بنك التنميه الزراعى شهر يوليو'!Q7</f>
        <v>420</v>
      </c>
      <c r="D6" s="258">
        <f t="shared" si="0"/>
        <v>1922.14</v>
      </c>
      <c r="E6" s="258">
        <f>'بنك التنميه الزراعى شهر يوليو'!J7*14%</f>
        <v>49.8</v>
      </c>
      <c r="F6" s="258">
        <f>'بنك التنميه الزراعى شهر يوليو'!AF7*11%</f>
        <v>175.76</v>
      </c>
      <c r="G6" s="258">
        <f>'بنك التنميه الزراعى شهر يوليو'!AT7+'بنك التنميه الزراعى شهر يوليو'!AU7+'بنك التنميه الزراعى شهر يوليو'!AV7+'بنك التنميه الزراعى شهر يوليو'!AX7+'بنك التنميه الزراعى شهر يوليو'!BB7+'بنك التنميه الزراعى شهر يوليو'!BC7+'بنك التنميه الزراعى شهر يوليو'!BD7+'بنك التنميه الزراعى شهر يوليو'!BE7+'بنك التنميه الزراعى شهر يوليو'!BF7+'بنك التنميه الزراعى شهر يوليو'!BG7+'بنك التنميه الزراعى شهر يوليو'!BH7+'بنك التنميه الزراعى شهر يوليو'!BI7+'بنك التنميه الزراعى شهر يوليو'!BJ7+'بنك التنميه الزراعى شهر يوليو'!BK7+'بنك التنميه الزراعى شهر يوليو'!BL7</f>
        <v>0</v>
      </c>
      <c r="H6" s="258">
        <f t="shared" si="1"/>
        <v>225.56</v>
      </c>
      <c r="I6" s="258">
        <f t="shared" si="2"/>
        <v>1696.58</v>
      </c>
      <c r="J6" s="258">
        <f t="shared" si="3"/>
        <v>12.35</v>
      </c>
      <c r="K6" s="258">
        <f t="shared" si="4"/>
        <v>1684.23</v>
      </c>
      <c r="L6" s="258">
        <f t="shared" si="5"/>
        <v>434.23</v>
      </c>
      <c r="M6" s="12">
        <f t="shared" si="6"/>
        <v>6.51</v>
      </c>
    </row>
    <row r="7" spans="1:13" ht="25.15" customHeight="1">
      <c r="A7" s="259" t="str">
        <f>'بنك التنميه الزراعى شهر يوليو'!BO8</f>
        <v xml:space="preserve">محمود عطيه محمود </v>
      </c>
      <c r="B7" s="258">
        <f>'بنك التنميه الزراعى شهر يوليو'!O8</f>
        <v>2067.92</v>
      </c>
      <c r="C7" s="258">
        <f>'بنك التنميه الزراعى شهر يوليو'!Q8</f>
        <v>446.27</v>
      </c>
      <c r="D7" s="258">
        <f t="shared" si="0"/>
        <v>2514.19</v>
      </c>
      <c r="E7" s="258">
        <f>'بنك التنميه الزراعى شهر يوليو'!J8*14%</f>
        <v>85.23</v>
      </c>
      <c r="F7" s="258">
        <f>'بنك التنميه الزراعى شهر يوليو'!AF8*11%</f>
        <v>217.37</v>
      </c>
      <c r="G7" s="258">
        <f>'بنك التنميه الزراعى شهر يوليو'!AT8+'بنك التنميه الزراعى شهر يوليو'!AU8+'بنك التنميه الزراعى شهر يوليو'!AV8+'بنك التنميه الزراعى شهر يوليو'!AX8+'بنك التنميه الزراعى شهر يوليو'!BB8+'بنك التنميه الزراعى شهر يوليو'!BC8+'بنك التنميه الزراعى شهر يوليو'!BD8+'بنك التنميه الزراعى شهر يوليو'!BE8+'بنك التنميه الزراعى شهر يوليو'!BF8+'بنك التنميه الزراعى شهر يوليو'!BG8+'بنك التنميه الزراعى شهر يوليو'!BH8+'بنك التنميه الزراعى شهر يوليو'!BI8+'بنك التنميه الزراعى شهر يوليو'!BJ8+'بنك التنميه الزراعى شهر يوليو'!BK8+'بنك التنميه الزراعى شهر يوليو'!BL8</f>
        <v>18</v>
      </c>
      <c r="H7" s="258">
        <f t="shared" si="1"/>
        <v>320.60000000000002</v>
      </c>
      <c r="I7" s="258">
        <f t="shared" si="2"/>
        <v>2193.59</v>
      </c>
      <c r="J7" s="258">
        <f t="shared" si="3"/>
        <v>16.079999999999998</v>
      </c>
      <c r="K7" s="258">
        <f t="shared" si="4"/>
        <v>2177.5100000000002</v>
      </c>
      <c r="L7" s="258">
        <f t="shared" si="5"/>
        <v>927.51</v>
      </c>
      <c r="M7" s="12">
        <f t="shared" si="6"/>
        <v>13.91</v>
      </c>
    </row>
    <row r="8" spans="1:13" ht="25.15" customHeight="1">
      <c r="A8" s="259" t="str">
        <f>'بنك التنميه الزراعى شهر يوليو'!BO9</f>
        <v>دياب محمود عبد الرحمن</v>
      </c>
      <c r="B8" s="258">
        <f>'بنك التنميه الزراعى شهر يوليو'!O9</f>
        <v>2035.34</v>
      </c>
      <c r="C8" s="258">
        <f>'بنك التنميه الزراعى شهر يوليو'!Q9</f>
        <v>435.88</v>
      </c>
      <c r="D8" s="258">
        <f t="shared" si="0"/>
        <v>2471.2199999999998</v>
      </c>
      <c r="E8" s="258">
        <f>'بنك التنميه الزراعى شهر يوليو'!J9*14%</f>
        <v>83.17</v>
      </c>
      <c r="F8" s="258">
        <f>'بنك التنميه الزراعى شهر يوليو'!AF9*11%</f>
        <v>214.16</v>
      </c>
      <c r="G8" s="258">
        <f>'بنك التنميه الزراعى شهر يوليو'!AT9+'بنك التنميه الزراعى شهر يوليو'!AU9+'بنك التنميه الزراعى شهر يوليو'!AV9+'بنك التنميه الزراعى شهر يوليو'!AX9+'بنك التنميه الزراعى شهر يوليو'!BB9+'بنك التنميه الزراعى شهر يوليو'!BC9+'بنك التنميه الزراعى شهر يوليو'!BD9+'بنك التنميه الزراعى شهر يوليو'!BE9+'بنك التنميه الزراعى شهر يوليو'!BF9+'بنك التنميه الزراعى شهر يوليو'!BG9+'بنك التنميه الزراعى شهر يوليو'!BH9+'بنك التنميه الزراعى شهر يوليو'!BI9+'بنك التنميه الزراعى شهر يوليو'!BJ9+'بنك التنميه الزراعى شهر يوليو'!BK9+'بنك التنميه الزراعى شهر يوليو'!BL9</f>
        <v>32.020000000000003</v>
      </c>
      <c r="H8" s="258">
        <f t="shared" si="1"/>
        <v>329.35</v>
      </c>
      <c r="I8" s="258">
        <f t="shared" si="2"/>
        <v>2141.87</v>
      </c>
      <c r="J8" s="258">
        <f t="shared" si="3"/>
        <v>15.69</v>
      </c>
      <c r="K8" s="258">
        <f t="shared" si="4"/>
        <v>2126.1799999999998</v>
      </c>
      <c r="L8" s="258">
        <f t="shared" si="5"/>
        <v>876.18</v>
      </c>
      <c r="M8" s="12">
        <f t="shared" si="6"/>
        <v>13.14</v>
      </c>
    </row>
    <row r="9" spans="1:13" ht="15.75">
      <c r="A9" s="269"/>
      <c r="B9" s="270">
        <f>[1]مرتبات!G10</f>
        <v>0</v>
      </c>
      <c r="C9" s="270">
        <f>[1]مرتبات!I10</f>
        <v>0</v>
      </c>
      <c r="D9" s="270">
        <f t="shared" si="0"/>
        <v>0</v>
      </c>
      <c r="E9" s="270">
        <f>'بنك التنميه الزراعى شهر يوليو'!J10*14%</f>
        <v>530.83000000000004</v>
      </c>
      <c r="F9" s="270">
        <f>'بنك التنميه الزراعى شهر يوليو'!AF10*11%</f>
        <v>1358.28</v>
      </c>
      <c r="G9" s="270">
        <f>'بنك التنميه الزراعى شهر يوليو'!BA10+'بنك التنميه الزراعى شهر يوليو'!BB10+'بنك التنميه الزراعى شهر يوليو'!BC10+'بنك التنميه الزراعى شهر يوليو'!BD10+'بنك التنميه الزراعى شهر يوليو'!BE10+'بنك التنميه الزراعى شهر يوليو'!BF10+'بنك التنميه الزراعى شهر يوليو'!BG10+'بنك التنميه الزراعى شهر يوليو'!BH10+'بنك التنميه الزراعى شهر يوليو'!BI10+'بنك التنميه الزراعى شهر يوليو'!BJ10+'بنك التنميه الزراعى شهر يوليو'!BK10+'بنك التنميه الزراعى شهر يوليو'!BL10</f>
        <v>91.43</v>
      </c>
      <c r="H9" s="270">
        <f t="shared" si="1"/>
        <v>1980.54</v>
      </c>
      <c r="I9" s="270">
        <f t="shared" si="2"/>
        <v>-1980.54</v>
      </c>
      <c r="J9" s="270">
        <f t="shared" si="3"/>
        <v>-15.23</v>
      </c>
      <c r="K9" s="270">
        <f t="shared" si="4"/>
        <v>-1965.31</v>
      </c>
      <c r="L9" s="270">
        <f t="shared" si="5"/>
        <v>0</v>
      </c>
      <c r="M9" s="271">
        <f t="shared" ref="M9:M67" si="7">IF(L9&lt;=1833.33,(L9*10%)*20%,IF(L9&lt;=3083.33,(183.33+((L9-1833.33)*15%))*55%,((((L9-3083.33)*15%)+183.33+187.5))*92.5%))</f>
        <v>0</v>
      </c>
    </row>
    <row r="10" spans="1:13" ht="15.75">
      <c r="A10" s="259"/>
      <c r="B10" s="258">
        <f>[1]مرتبات!G11</f>
        <v>0</v>
      </c>
      <c r="C10" s="258">
        <f>[1]مرتبات!I11</f>
        <v>0</v>
      </c>
      <c r="D10" s="258">
        <f t="shared" si="0"/>
        <v>0</v>
      </c>
      <c r="E10" s="258">
        <f>'بنك التنميه الزراعى شهر يوليو'!J11*14%</f>
        <v>0</v>
      </c>
      <c r="F10" s="258">
        <f>'بنك التنميه الزراعى شهر يوليو'!AF11*11%</f>
        <v>0</v>
      </c>
      <c r="G10" s="258">
        <f>'بنك التنميه الزراعى شهر يوليو'!BA11+'بنك التنميه الزراعى شهر يوليو'!BB11+'بنك التنميه الزراعى شهر يوليو'!BC11+'بنك التنميه الزراعى شهر يوليو'!BD11+'بنك التنميه الزراعى شهر يوليو'!BE11+'بنك التنميه الزراعى شهر يوليو'!BF11+'بنك التنميه الزراعى شهر يوليو'!BG11+'بنك التنميه الزراعى شهر يوليو'!BH11+'بنك التنميه الزراعى شهر يوليو'!BI11+'بنك التنميه الزراعى شهر يوليو'!BJ11+'بنك التنميه الزراعى شهر يوليو'!BK11+'بنك التنميه الزراعى شهر يوليو'!BL11</f>
        <v>0</v>
      </c>
      <c r="H10" s="258">
        <f t="shared" si="1"/>
        <v>0</v>
      </c>
      <c r="I10" s="258">
        <f t="shared" si="2"/>
        <v>0</v>
      </c>
      <c r="J10" s="258">
        <f t="shared" si="3"/>
        <v>-0.38</v>
      </c>
      <c r="K10" s="258">
        <f t="shared" si="4"/>
        <v>0.38</v>
      </c>
      <c r="L10" s="258">
        <f t="shared" si="5"/>
        <v>0</v>
      </c>
      <c r="M10" s="12">
        <f t="shared" si="7"/>
        <v>0</v>
      </c>
    </row>
    <row r="11" spans="1:13" ht="15.75">
      <c r="A11" s="259"/>
      <c r="B11" s="258">
        <f>[1]مرتبات!G12</f>
        <v>0</v>
      </c>
      <c r="C11" s="258">
        <f>[1]مرتبات!I12</f>
        <v>0</v>
      </c>
      <c r="D11" s="258">
        <f t="shared" si="0"/>
        <v>0</v>
      </c>
      <c r="E11" s="258">
        <f>'بنك التنميه الزراعى شهر يوليو'!J12*14%</f>
        <v>0</v>
      </c>
      <c r="F11" s="258">
        <f>'بنك التنميه الزراعى شهر يوليو'!AF12*11%</f>
        <v>0</v>
      </c>
      <c r="G11" s="258">
        <f>'بنك التنميه الزراعى شهر يوليو'!BA12+'بنك التنميه الزراعى شهر يوليو'!BB12+'بنك التنميه الزراعى شهر يوليو'!BC12+'بنك التنميه الزراعى شهر يوليو'!BD12+'بنك التنميه الزراعى شهر يوليو'!BE12+'بنك التنميه الزراعى شهر يوليو'!BF12+'بنك التنميه الزراعى شهر يوليو'!BG12+'بنك التنميه الزراعى شهر يوليو'!BH12+'بنك التنميه الزراعى شهر يوليو'!BI12+'بنك التنميه الزراعى شهر يوليو'!BJ12+'بنك التنميه الزراعى شهر يوليو'!BK12+'بنك التنميه الزراعى شهر يوليو'!BL12</f>
        <v>0</v>
      </c>
      <c r="H11" s="258">
        <f t="shared" si="1"/>
        <v>0</v>
      </c>
      <c r="I11" s="258">
        <f t="shared" si="2"/>
        <v>0</v>
      </c>
      <c r="J11" s="258">
        <f t="shared" si="3"/>
        <v>-0.38</v>
      </c>
      <c r="K11" s="258">
        <f t="shared" si="4"/>
        <v>0.38</v>
      </c>
      <c r="L11" s="258">
        <f t="shared" si="5"/>
        <v>0</v>
      </c>
      <c r="M11" s="12">
        <f t="shared" si="7"/>
        <v>0</v>
      </c>
    </row>
    <row r="12" spans="1:13" ht="15.75">
      <c r="A12" s="256"/>
      <c r="B12" s="258">
        <f>[1]مرتبات!G13</f>
        <v>0</v>
      </c>
      <c r="C12" s="258">
        <f>[1]مرتبات!I13</f>
        <v>0</v>
      </c>
      <c r="D12" s="258">
        <f t="shared" si="0"/>
        <v>0</v>
      </c>
      <c r="E12" s="258">
        <f>'بنك التنميه الزراعى شهر يوليو'!J13*14%</f>
        <v>0</v>
      </c>
      <c r="F12" s="258">
        <f>'بنك التنميه الزراعى شهر يوليو'!AF13*11%</f>
        <v>0</v>
      </c>
      <c r="G12" s="258">
        <f>'بنك التنميه الزراعى شهر يوليو'!BA13+'بنك التنميه الزراعى شهر يوليو'!BB13+'بنك التنميه الزراعى شهر يوليو'!BC13+'بنك التنميه الزراعى شهر يوليو'!BD13+'بنك التنميه الزراعى شهر يوليو'!BE13+'بنك التنميه الزراعى شهر يوليو'!BF13+'بنك التنميه الزراعى شهر يوليو'!BG13+'بنك التنميه الزراعى شهر يوليو'!BH13+'بنك التنميه الزراعى شهر يوليو'!BI13+'بنك التنميه الزراعى شهر يوليو'!BJ13+'بنك التنميه الزراعى شهر يوليو'!BK13+'بنك التنميه الزراعى شهر يوليو'!BL13</f>
        <v>0</v>
      </c>
      <c r="H12" s="258">
        <f t="shared" si="1"/>
        <v>0</v>
      </c>
      <c r="I12" s="258">
        <f t="shared" si="2"/>
        <v>0</v>
      </c>
      <c r="J12" s="258">
        <f t="shared" si="3"/>
        <v>-0.38</v>
      </c>
      <c r="K12" s="258">
        <f t="shared" si="4"/>
        <v>0.38</v>
      </c>
      <c r="L12" s="258">
        <f t="shared" si="5"/>
        <v>0</v>
      </c>
      <c r="M12" s="12">
        <f t="shared" si="7"/>
        <v>0</v>
      </c>
    </row>
    <row r="13" spans="1:13" ht="15.75">
      <c r="A13" s="256"/>
      <c r="B13" s="258">
        <f>[1]مرتبات!G14</f>
        <v>0</v>
      </c>
      <c r="C13" s="258">
        <f>[1]مرتبات!I14</f>
        <v>0</v>
      </c>
      <c r="D13" s="258">
        <f t="shared" si="0"/>
        <v>0</v>
      </c>
      <c r="E13" s="258">
        <f>'بنك التنميه الزراعى شهر يوليو'!J14*14%</f>
        <v>0</v>
      </c>
      <c r="F13" s="258">
        <f>'بنك التنميه الزراعى شهر يوليو'!AF14*11%</f>
        <v>0</v>
      </c>
      <c r="G13" s="258">
        <f>'بنك التنميه الزراعى شهر يوليو'!BA14+'بنك التنميه الزراعى شهر يوليو'!BB14+'بنك التنميه الزراعى شهر يوليو'!BC14+'بنك التنميه الزراعى شهر يوليو'!BD14+'بنك التنميه الزراعى شهر يوليو'!BE14+'بنك التنميه الزراعى شهر يوليو'!BF14+'بنك التنميه الزراعى شهر يوليو'!BG14+'بنك التنميه الزراعى شهر يوليو'!BH14+'بنك التنميه الزراعى شهر يوليو'!BI14+'بنك التنميه الزراعى شهر يوليو'!BJ14+'بنك التنميه الزراعى شهر يوليو'!BK14+'بنك التنميه الزراعى شهر يوليو'!BL14</f>
        <v>0</v>
      </c>
      <c r="H13" s="258">
        <f t="shared" si="1"/>
        <v>0</v>
      </c>
      <c r="I13" s="258">
        <f t="shared" si="2"/>
        <v>0</v>
      </c>
      <c r="J13" s="258">
        <f t="shared" si="3"/>
        <v>-0.38</v>
      </c>
      <c r="K13" s="258">
        <f t="shared" si="4"/>
        <v>0.38</v>
      </c>
      <c r="L13" s="258">
        <f t="shared" si="5"/>
        <v>0</v>
      </c>
      <c r="M13" s="12">
        <f t="shared" si="7"/>
        <v>0</v>
      </c>
    </row>
    <row r="14" spans="1:13" ht="15.75">
      <c r="A14" s="256"/>
      <c r="B14" s="258">
        <f>[1]مرتبات!G15</f>
        <v>0</v>
      </c>
      <c r="C14" s="258">
        <f>[1]مرتبات!I15</f>
        <v>0</v>
      </c>
      <c r="D14" s="258">
        <f t="shared" si="0"/>
        <v>0</v>
      </c>
      <c r="E14" s="258">
        <f>'بنك التنميه الزراعى شهر يوليو'!J15*14%</f>
        <v>0</v>
      </c>
      <c r="F14" s="258">
        <f>'بنك التنميه الزراعى شهر يوليو'!AF15*11%</f>
        <v>0</v>
      </c>
      <c r="G14" s="258">
        <f>'بنك التنميه الزراعى شهر يوليو'!BA15+'بنك التنميه الزراعى شهر يوليو'!BB15+'بنك التنميه الزراعى شهر يوليو'!BC15+'بنك التنميه الزراعى شهر يوليو'!BD15+'بنك التنميه الزراعى شهر يوليو'!BE15+'بنك التنميه الزراعى شهر يوليو'!BF15+'بنك التنميه الزراعى شهر يوليو'!BG15+'بنك التنميه الزراعى شهر يوليو'!BH15+'بنك التنميه الزراعى شهر يوليو'!BI15+'بنك التنميه الزراعى شهر يوليو'!BJ15+'بنك التنميه الزراعى شهر يوليو'!BK15+'بنك التنميه الزراعى شهر يوليو'!BL15</f>
        <v>0</v>
      </c>
      <c r="H14" s="258">
        <f t="shared" si="1"/>
        <v>0</v>
      </c>
      <c r="I14" s="258">
        <f t="shared" si="2"/>
        <v>0</v>
      </c>
      <c r="J14" s="258">
        <f t="shared" si="3"/>
        <v>-0.38</v>
      </c>
      <c r="K14" s="258">
        <f t="shared" si="4"/>
        <v>0.38</v>
      </c>
      <c r="L14" s="258">
        <f t="shared" si="5"/>
        <v>0</v>
      </c>
      <c r="M14" s="12">
        <f t="shared" si="7"/>
        <v>0</v>
      </c>
    </row>
    <row r="15" spans="1:13" ht="15.75">
      <c r="A15" s="256"/>
      <c r="B15" s="258">
        <f>[1]مرتبات!G16</f>
        <v>0</v>
      </c>
      <c r="C15" s="258">
        <f>[1]مرتبات!I16</f>
        <v>0</v>
      </c>
      <c r="D15" s="258">
        <f t="shared" si="0"/>
        <v>0</v>
      </c>
      <c r="E15" s="258">
        <f>'بنك التنميه الزراعى شهر يوليو'!J16*14%</f>
        <v>0</v>
      </c>
      <c r="F15" s="258">
        <f>'بنك التنميه الزراعى شهر يوليو'!AF16*11%</f>
        <v>0</v>
      </c>
      <c r="G15" s="258">
        <f>'بنك التنميه الزراعى شهر يوليو'!BA16+'بنك التنميه الزراعى شهر يوليو'!BB16+'بنك التنميه الزراعى شهر يوليو'!BC16+'بنك التنميه الزراعى شهر يوليو'!BD16+'بنك التنميه الزراعى شهر يوليو'!BE16+'بنك التنميه الزراعى شهر يوليو'!BF16+'بنك التنميه الزراعى شهر يوليو'!BG16+'بنك التنميه الزراعى شهر يوليو'!BH16+'بنك التنميه الزراعى شهر يوليو'!BI16+'بنك التنميه الزراعى شهر يوليو'!BJ16+'بنك التنميه الزراعى شهر يوليو'!BK16+'بنك التنميه الزراعى شهر يوليو'!BL16</f>
        <v>0</v>
      </c>
      <c r="H15" s="258">
        <f t="shared" si="1"/>
        <v>0</v>
      </c>
      <c r="I15" s="258">
        <f t="shared" si="2"/>
        <v>0</v>
      </c>
      <c r="J15" s="258">
        <f t="shared" si="3"/>
        <v>-0.38</v>
      </c>
      <c r="K15" s="258">
        <f t="shared" si="4"/>
        <v>0.38</v>
      </c>
      <c r="L15" s="258">
        <f t="shared" si="5"/>
        <v>0</v>
      </c>
      <c r="M15" s="12">
        <f t="shared" si="7"/>
        <v>0</v>
      </c>
    </row>
    <row r="16" spans="1:13" ht="15.75">
      <c r="A16" s="256"/>
      <c r="B16" s="258">
        <f>[1]مرتبات!G17</f>
        <v>0</v>
      </c>
      <c r="C16" s="258">
        <f>[1]مرتبات!I17</f>
        <v>0</v>
      </c>
      <c r="D16" s="258">
        <f t="shared" si="0"/>
        <v>0</v>
      </c>
      <c r="E16" s="258">
        <f>'بنك التنميه الزراعى شهر يوليو'!J17*14%</f>
        <v>0</v>
      </c>
      <c r="F16" s="258">
        <f>'بنك التنميه الزراعى شهر يوليو'!AF17*11%</f>
        <v>0</v>
      </c>
      <c r="G16" s="258">
        <f>'بنك التنميه الزراعى شهر يوليو'!BA17+'بنك التنميه الزراعى شهر يوليو'!BB17+'بنك التنميه الزراعى شهر يوليو'!BC17+'بنك التنميه الزراعى شهر يوليو'!BD17+'بنك التنميه الزراعى شهر يوليو'!BE17+'بنك التنميه الزراعى شهر يوليو'!BF17+'بنك التنميه الزراعى شهر يوليو'!BG17+'بنك التنميه الزراعى شهر يوليو'!BH17+'بنك التنميه الزراعى شهر يوليو'!BI17+'بنك التنميه الزراعى شهر يوليو'!BJ17+'بنك التنميه الزراعى شهر يوليو'!BK17+'بنك التنميه الزراعى شهر يوليو'!BL17</f>
        <v>0</v>
      </c>
      <c r="H16" s="258">
        <f t="shared" si="1"/>
        <v>0</v>
      </c>
      <c r="I16" s="258">
        <f t="shared" si="2"/>
        <v>0</v>
      </c>
      <c r="J16" s="258">
        <f t="shared" si="3"/>
        <v>-0.38</v>
      </c>
      <c r="K16" s="258">
        <f t="shared" si="4"/>
        <v>0.38</v>
      </c>
      <c r="L16" s="258">
        <f t="shared" si="5"/>
        <v>0</v>
      </c>
      <c r="M16" s="12">
        <f t="shared" si="7"/>
        <v>0</v>
      </c>
    </row>
    <row r="17" spans="1:13" ht="15.75">
      <c r="A17" s="256"/>
      <c r="B17" s="258">
        <f>[1]مرتبات!G18</f>
        <v>0</v>
      </c>
      <c r="C17" s="258">
        <f>[1]مرتبات!I18</f>
        <v>0</v>
      </c>
      <c r="D17" s="258">
        <f t="shared" si="0"/>
        <v>0</v>
      </c>
      <c r="E17" s="258">
        <f>'بنك التنميه الزراعى شهر يوليو'!J18*14%</f>
        <v>0</v>
      </c>
      <c r="F17" s="258">
        <f>'بنك التنميه الزراعى شهر يوليو'!AF18*11%</f>
        <v>0</v>
      </c>
      <c r="G17" s="258">
        <f>'بنك التنميه الزراعى شهر يوليو'!BA18+'بنك التنميه الزراعى شهر يوليو'!BB18+'بنك التنميه الزراعى شهر يوليو'!BC18+'بنك التنميه الزراعى شهر يوليو'!BD18+'بنك التنميه الزراعى شهر يوليو'!BE18+'بنك التنميه الزراعى شهر يوليو'!BF18+'بنك التنميه الزراعى شهر يوليو'!BG18+'بنك التنميه الزراعى شهر يوليو'!BH18+'بنك التنميه الزراعى شهر يوليو'!BI18+'بنك التنميه الزراعى شهر يوليو'!BJ18+'بنك التنميه الزراعى شهر يوليو'!BK18+'بنك التنميه الزراعى شهر يوليو'!BL18</f>
        <v>0</v>
      </c>
      <c r="H17" s="258">
        <f t="shared" si="1"/>
        <v>0</v>
      </c>
      <c r="I17" s="258">
        <f t="shared" si="2"/>
        <v>0</v>
      </c>
      <c r="J17" s="258">
        <f t="shared" si="3"/>
        <v>-0.38</v>
      </c>
      <c r="K17" s="258">
        <f t="shared" si="4"/>
        <v>0.38</v>
      </c>
      <c r="L17" s="258">
        <f t="shared" si="5"/>
        <v>0</v>
      </c>
      <c r="M17" s="12">
        <f t="shared" si="7"/>
        <v>0</v>
      </c>
    </row>
    <row r="18" spans="1:13" ht="15.75">
      <c r="A18" s="256"/>
      <c r="B18" s="258">
        <f>[1]مرتبات!G19</f>
        <v>0</v>
      </c>
      <c r="C18" s="258">
        <f>[1]مرتبات!I19</f>
        <v>0</v>
      </c>
      <c r="D18" s="258">
        <f t="shared" si="0"/>
        <v>0</v>
      </c>
      <c r="E18" s="258">
        <f>'بنك التنميه الزراعى شهر يوليو'!J19*14%</f>
        <v>0</v>
      </c>
      <c r="F18" s="258">
        <f>'بنك التنميه الزراعى شهر يوليو'!AF19*11%</f>
        <v>0</v>
      </c>
      <c r="G18" s="258">
        <f>'بنك التنميه الزراعى شهر يوليو'!BA19+'بنك التنميه الزراعى شهر يوليو'!BB19+'بنك التنميه الزراعى شهر يوليو'!BC19+'بنك التنميه الزراعى شهر يوليو'!BD19+'بنك التنميه الزراعى شهر يوليو'!BE19+'بنك التنميه الزراعى شهر يوليو'!BF19+'بنك التنميه الزراعى شهر يوليو'!BG19+'بنك التنميه الزراعى شهر يوليو'!BH19+'بنك التنميه الزراعى شهر يوليو'!BI19+'بنك التنميه الزراعى شهر يوليو'!BJ19+'بنك التنميه الزراعى شهر يوليو'!BK19+'بنك التنميه الزراعى شهر يوليو'!BL19</f>
        <v>0</v>
      </c>
      <c r="H18" s="258">
        <f t="shared" si="1"/>
        <v>0</v>
      </c>
      <c r="I18" s="258">
        <f t="shared" si="2"/>
        <v>0</v>
      </c>
      <c r="J18" s="258">
        <f t="shared" si="3"/>
        <v>-0.38</v>
      </c>
      <c r="K18" s="258">
        <f t="shared" si="4"/>
        <v>0.38</v>
      </c>
      <c r="L18" s="258">
        <f t="shared" si="5"/>
        <v>0</v>
      </c>
      <c r="M18" s="12">
        <f t="shared" si="7"/>
        <v>0</v>
      </c>
    </row>
    <row r="19" spans="1:13" ht="15.75">
      <c r="A19" s="256"/>
      <c r="B19" s="258">
        <f>[1]مرتبات!G20</f>
        <v>0</v>
      </c>
      <c r="C19" s="258">
        <f>[1]مرتبات!I20</f>
        <v>0</v>
      </c>
      <c r="D19" s="258">
        <f t="shared" si="0"/>
        <v>0</v>
      </c>
      <c r="E19" s="258">
        <f>'بنك التنميه الزراعى شهر يوليو'!J20*14%</f>
        <v>0</v>
      </c>
      <c r="F19" s="258">
        <f>'بنك التنميه الزراعى شهر يوليو'!AF20*11%</f>
        <v>0</v>
      </c>
      <c r="G19" s="258">
        <f>'بنك التنميه الزراعى شهر يوليو'!BA20+'بنك التنميه الزراعى شهر يوليو'!BB20+'بنك التنميه الزراعى شهر يوليو'!BC20+'بنك التنميه الزراعى شهر يوليو'!BD20+'بنك التنميه الزراعى شهر يوليو'!BE20+'بنك التنميه الزراعى شهر يوليو'!BF20+'بنك التنميه الزراعى شهر يوليو'!BG20+'بنك التنميه الزراعى شهر يوليو'!BH20+'بنك التنميه الزراعى شهر يوليو'!BI20+'بنك التنميه الزراعى شهر يوليو'!BJ20+'بنك التنميه الزراعى شهر يوليو'!BK20+'بنك التنميه الزراعى شهر يوليو'!BL20</f>
        <v>0</v>
      </c>
      <c r="H19" s="258">
        <f t="shared" si="1"/>
        <v>0</v>
      </c>
      <c r="I19" s="258">
        <f t="shared" si="2"/>
        <v>0</v>
      </c>
      <c r="J19" s="258">
        <f t="shared" si="3"/>
        <v>-0.38</v>
      </c>
      <c r="K19" s="258">
        <f t="shared" si="4"/>
        <v>0.38</v>
      </c>
      <c r="L19" s="258">
        <f t="shared" si="5"/>
        <v>0</v>
      </c>
      <c r="M19" s="12">
        <f t="shared" si="7"/>
        <v>0</v>
      </c>
    </row>
    <row r="20" spans="1:13" ht="15.75">
      <c r="A20" s="256"/>
      <c r="B20" s="258">
        <f>[1]مرتبات!G21</f>
        <v>0</v>
      </c>
      <c r="C20" s="258">
        <f>[1]مرتبات!I21</f>
        <v>0</v>
      </c>
      <c r="D20" s="258">
        <f t="shared" si="0"/>
        <v>0</v>
      </c>
      <c r="E20" s="258">
        <f>'بنك التنميه الزراعى شهر يوليو'!J21*14%</f>
        <v>0</v>
      </c>
      <c r="F20" s="258">
        <f>'بنك التنميه الزراعى شهر يوليو'!AF21*11%</f>
        <v>0</v>
      </c>
      <c r="G20" s="258">
        <f>'بنك التنميه الزراعى شهر يوليو'!BA21+'بنك التنميه الزراعى شهر يوليو'!BB21+'بنك التنميه الزراعى شهر يوليو'!BC21+'بنك التنميه الزراعى شهر يوليو'!BD21+'بنك التنميه الزراعى شهر يوليو'!BE21+'بنك التنميه الزراعى شهر يوليو'!BF21+'بنك التنميه الزراعى شهر يوليو'!BG21+'بنك التنميه الزراعى شهر يوليو'!BH21+'بنك التنميه الزراعى شهر يوليو'!BI21+'بنك التنميه الزراعى شهر يوليو'!BJ21+'بنك التنميه الزراعى شهر يوليو'!BK21+'بنك التنميه الزراعى شهر يوليو'!BL21</f>
        <v>0</v>
      </c>
      <c r="H20" s="258">
        <f t="shared" si="1"/>
        <v>0</v>
      </c>
      <c r="I20" s="258">
        <f t="shared" si="2"/>
        <v>0</v>
      </c>
      <c r="J20" s="258">
        <f t="shared" si="3"/>
        <v>-0.38</v>
      </c>
      <c r="K20" s="258">
        <f t="shared" si="4"/>
        <v>0.38</v>
      </c>
      <c r="L20" s="258">
        <f t="shared" si="5"/>
        <v>0</v>
      </c>
      <c r="M20" s="12">
        <f t="shared" si="7"/>
        <v>0</v>
      </c>
    </row>
    <row r="21" spans="1:13" ht="15.75">
      <c r="A21" s="256"/>
      <c r="B21" s="258">
        <f>[1]مرتبات!G22</f>
        <v>0</v>
      </c>
      <c r="C21" s="258">
        <f>[1]مرتبات!I22</f>
        <v>0</v>
      </c>
      <c r="D21" s="258">
        <f t="shared" si="0"/>
        <v>0</v>
      </c>
      <c r="E21" s="258">
        <f>'بنك التنميه الزراعى شهر يوليو'!J22*14%</f>
        <v>0</v>
      </c>
      <c r="F21" s="258">
        <f>'بنك التنميه الزراعى شهر يوليو'!AF22*11%</f>
        <v>0</v>
      </c>
      <c r="G21" s="258">
        <f>'بنك التنميه الزراعى شهر يوليو'!BA22+'بنك التنميه الزراعى شهر يوليو'!BB22+'بنك التنميه الزراعى شهر يوليو'!BC22+'بنك التنميه الزراعى شهر يوليو'!BD22+'بنك التنميه الزراعى شهر يوليو'!BE22+'بنك التنميه الزراعى شهر يوليو'!BF22+'بنك التنميه الزراعى شهر يوليو'!BG22+'بنك التنميه الزراعى شهر يوليو'!BH22+'بنك التنميه الزراعى شهر يوليو'!BI22+'بنك التنميه الزراعى شهر يوليو'!BJ22+'بنك التنميه الزراعى شهر يوليو'!BK22+'بنك التنميه الزراعى شهر يوليو'!BL22</f>
        <v>0</v>
      </c>
      <c r="H21" s="258">
        <f t="shared" si="1"/>
        <v>0</v>
      </c>
      <c r="I21" s="258">
        <f t="shared" si="2"/>
        <v>0</v>
      </c>
      <c r="J21" s="258">
        <f t="shared" si="3"/>
        <v>-0.38</v>
      </c>
      <c r="K21" s="258">
        <f t="shared" si="4"/>
        <v>0.38</v>
      </c>
      <c r="L21" s="258">
        <f t="shared" si="5"/>
        <v>0</v>
      </c>
      <c r="M21" s="12">
        <f t="shared" si="7"/>
        <v>0</v>
      </c>
    </row>
    <row r="22" spans="1:13" ht="15.75">
      <c r="A22" s="256"/>
      <c r="B22" s="258">
        <f>[1]مرتبات!G23</f>
        <v>0</v>
      </c>
      <c r="C22" s="258">
        <f>[1]مرتبات!I23</f>
        <v>0</v>
      </c>
      <c r="D22" s="258">
        <f t="shared" si="0"/>
        <v>0</v>
      </c>
      <c r="E22" s="258">
        <f>'بنك التنميه الزراعى شهر يوليو'!J23*14%</f>
        <v>0</v>
      </c>
      <c r="F22" s="258">
        <f>'بنك التنميه الزراعى شهر يوليو'!AF23*11%</f>
        <v>0</v>
      </c>
      <c r="G22" s="258">
        <f>'بنك التنميه الزراعى شهر يوليو'!BA23+'بنك التنميه الزراعى شهر يوليو'!BB23+'بنك التنميه الزراعى شهر يوليو'!BC23+'بنك التنميه الزراعى شهر يوليو'!BD23+'بنك التنميه الزراعى شهر يوليو'!BE23+'بنك التنميه الزراعى شهر يوليو'!BF23+'بنك التنميه الزراعى شهر يوليو'!BG23+'بنك التنميه الزراعى شهر يوليو'!BH23+'بنك التنميه الزراعى شهر يوليو'!BI23+'بنك التنميه الزراعى شهر يوليو'!BJ23+'بنك التنميه الزراعى شهر يوليو'!BK23+'بنك التنميه الزراعى شهر يوليو'!BL23</f>
        <v>0</v>
      </c>
      <c r="H22" s="258">
        <f t="shared" si="1"/>
        <v>0</v>
      </c>
      <c r="I22" s="258">
        <f t="shared" si="2"/>
        <v>0</v>
      </c>
      <c r="J22" s="258">
        <f t="shared" si="3"/>
        <v>-0.38</v>
      </c>
      <c r="K22" s="258">
        <f t="shared" si="4"/>
        <v>0.38</v>
      </c>
      <c r="L22" s="258">
        <f t="shared" si="5"/>
        <v>0</v>
      </c>
      <c r="M22" s="12">
        <f t="shared" si="7"/>
        <v>0</v>
      </c>
    </row>
    <row r="23" spans="1:13" ht="15.75">
      <c r="A23" s="256"/>
      <c r="B23" s="258">
        <f>[1]مرتبات!G24</f>
        <v>0</v>
      </c>
      <c r="C23" s="258">
        <f>[1]مرتبات!I24</f>
        <v>0</v>
      </c>
      <c r="D23" s="258">
        <f t="shared" si="0"/>
        <v>0</v>
      </c>
      <c r="E23" s="258">
        <f>'بنك التنميه الزراعى شهر يوليو'!J24*14%</f>
        <v>0</v>
      </c>
      <c r="F23" s="258">
        <f>'بنك التنميه الزراعى شهر يوليو'!AF24*11%</f>
        <v>0</v>
      </c>
      <c r="G23" s="258">
        <f>'بنك التنميه الزراعى شهر يوليو'!BA24+'بنك التنميه الزراعى شهر يوليو'!BB24+'بنك التنميه الزراعى شهر يوليو'!BC24+'بنك التنميه الزراعى شهر يوليو'!BD24+'بنك التنميه الزراعى شهر يوليو'!BE24+'بنك التنميه الزراعى شهر يوليو'!BF24+'بنك التنميه الزراعى شهر يوليو'!BG24+'بنك التنميه الزراعى شهر يوليو'!BH24+'بنك التنميه الزراعى شهر يوليو'!BI24+'بنك التنميه الزراعى شهر يوليو'!BJ24+'بنك التنميه الزراعى شهر يوليو'!BK24+'بنك التنميه الزراعى شهر يوليو'!BL24</f>
        <v>0</v>
      </c>
      <c r="H23" s="258">
        <f t="shared" si="1"/>
        <v>0</v>
      </c>
      <c r="I23" s="258">
        <f t="shared" si="2"/>
        <v>0</v>
      </c>
      <c r="J23" s="258">
        <f t="shared" si="3"/>
        <v>-0.38</v>
      </c>
      <c r="K23" s="258">
        <f t="shared" si="4"/>
        <v>0.38</v>
      </c>
      <c r="L23" s="258">
        <f t="shared" si="5"/>
        <v>0</v>
      </c>
      <c r="M23" s="12">
        <f t="shared" si="7"/>
        <v>0</v>
      </c>
    </row>
    <row r="24" spans="1:13" ht="15.75">
      <c r="A24" s="256"/>
      <c r="B24" s="258">
        <f>[1]مرتبات!G25</f>
        <v>0</v>
      </c>
      <c r="C24" s="258">
        <f>[1]مرتبات!I25</f>
        <v>0</v>
      </c>
      <c r="D24" s="258">
        <f t="shared" si="0"/>
        <v>0</v>
      </c>
      <c r="E24" s="258">
        <f>'بنك التنميه الزراعى شهر يوليو'!J25*14%</f>
        <v>0</v>
      </c>
      <c r="F24" s="258">
        <f>'بنك التنميه الزراعى شهر يوليو'!AF25*11%</f>
        <v>0</v>
      </c>
      <c r="G24" s="258">
        <f>'بنك التنميه الزراعى شهر يوليو'!BA25+'بنك التنميه الزراعى شهر يوليو'!BB25+'بنك التنميه الزراعى شهر يوليو'!BC25+'بنك التنميه الزراعى شهر يوليو'!BD25+'بنك التنميه الزراعى شهر يوليو'!BE25+'بنك التنميه الزراعى شهر يوليو'!BF25+'بنك التنميه الزراعى شهر يوليو'!BG25+'بنك التنميه الزراعى شهر يوليو'!BH25+'بنك التنميه الزراعى شهر يوليو'!BI25+'بنك التنميه الزراعى شهر يوليو'!BJ25+'بنك التنميه الزراعى شهر يوليو'!BK25+'بنك التنميه الزراعى شهر يوليو'!BL25</f>
        <v>0</v>
      </c>
      <c r="H24" s="258">
        <f t="shared" si="1"/>
        <v>0</v>
      </c>
      <c r="I24" s="258">
        <f t="shared" si="2"/>
        <v>0</v>
      </c>
      <c r="J24" s="258">
        <f t="shared" si="3"/>
        <v>-0.38</v>
      </c>
      <c r="K24" s="258">
        <f t="shared" si="4"/>
        <v>0.38</v>
      </c>
      <c r="L24" s="258">
        <f t="shared" si="5"/>
        <v>0</v>
      </c>
      <c r="M24" s="12">
        <f t="shared" si="7"/>
        <v>0</v>
      </c>
    </row>
    <row r="25" spans="1:13" ht="15.75">
      <c r="A25" s="256"/>
      <c r="B25" s="258">
        <f>[1]مرتبات!G26</f>
        <v>0</v>
      </c>
      <c r="C25" s="258">
        <f>[1]مرتبات!I26</f>
        <v>0</v>
      </c>
      <c r="D25" s="258">
        <f t="shared" si="0"/>
        <v>0</v>
      </c>
      <c r="E25" s="258">
        <f>'بنك التنميه الزراعى شهر يوليو'!J26*14%</f>
        <v>0</v>
      </c>
      <c r="F25" s="258">
        <f>'بنك التنميه الزراعى شهر يوليو'!AF26*11%</f>
        <v>0</v>
      </c>
      <c r="G25" s="258">
        <f>'بنك التنميه الزراعى شهر يوليو'!BA26+'بنك التنميه الزراعى شهر يوليو'!BB26+'بنك التنميه الزراعى شهر يوليو'!BC26+'بنك التنميه الزراعى شهر يوليو'!BD26+'بنك التنميه الزراعى شهر يوليو'!BE26+'بنك التنميه الزراعى شهر يوليو'!BF26+'بنك التنميه الزراعى شهر يوليو'!BG26+'بنك التنميه الزراعى شهر يوليو'!BH26+'بنك التنميه الزراعى شهر يوليو'!BI26+'بنك التنميه الزراعى شهر يوليو'!BJ26+'بنك التنميه الزراعى شهر يوليو'!BK26+'بنك التنميه الزراعى شهر يوليو'!BL26</f>
        <v>0</v>
      </c>
      <c r="H25" s="258">
        <f t="shared" si="1"/>
        <v>0</v>
      </c>
      <c r="I25" s="258">
        <f t="shared" si="2"/>
        <v>0</v>
      </c>
      <c r="J25" s="258">
        <f t="shared" si="3"/>
        <v>-0.38</v>
      </c>
      <c r="K25" s="258">
        <f t="shared" si="4"/>
        <v>0.38</v>
      </c>
      <c r="L25" s="258">
        <f t="shared" si="5"/>
        <v>0</v>
      </c>
      <c r="M25" s="12">
        <f t="shared" si="7"/>
        <v>0</v>
      </c>
    </row>
    <row r="26" spans="1:13" ht="15.75">
      <c r="A26" s="256"/>
      <c r="B26" s="258">
        <f>[1]مرتبات!G27</f>
        <v>0</v>
      </c>
      <c r="C26" s="258">
        <f>[1]مرتبات!I27</f>
        <v>0</v>
      </c>
      <c r="D26" s="258">
        <f t="shared" si="0"/>
        <v>0</v>
      </c>
      <c r="E26" s="258">
        <f>'بنك التنميه الزراعى شهر يوليو'!J27*14%</f>
        <v>0</v>
      </c>
      <c r="F26" s="258">
        <f>'بنك التنميه الزراعى شهر يوليو'!AF27*11%</f>
        <v>0</v>
      </c>
      <c r="G26" s="258">
        <f>'بنك التنميه الزراعى شهر يوليو'!BA27+'بنك التنميه الزراعى شهر يوليو'!BB27+'بنك التنميه الزراعى شهر يوليو'!BC27+'بنك التنميه الزراعى شهر يوليو'!BD27+'بنك التنميه الزراعى شهر يوليو'!BE27+'بنك التنميه الزراعى شهر يوليو'!BF27+'بنك التنميه الزراعى شهر يوليو'!BG27+'بنك التنميه الزراعى شهر يوليو'!BH27+'بنك التنميه الزراعى شهر يوليو'!BI27+'بنك التنميه الزراعى شهر يوليو'!BJ27+'بنك التنميه الزراعى شهر يوليو'!BK27+'بنك التنميه الزراعى شهر يوليو'!BL27</f>
        <v>0</v>
      </c>
      <c r="H26" s="258">
        <f t="shared" si="1"/>
        <v>0</v>
      </c>
      <c r="I26" s="258">
        <f t="shared" si="2"/>
        <v>0</v>
      </c>
      <c r="J26" s="258">
        <f t="shared" si="3"/>
        <v>-0.38</v>
      </c>
      <c r="K26" s="258">
        <f t="shared" si="4"/>
        <v>0.38</v>
      </c>
      <c r="L26" s="258">
        <f t="shared" si="5"/>
        <v>0</v>
      </c>
      <c r="M26" s="12">
        <f t="shared" si="7"/>
        <v>0</v>
      </c>
    </row>
    <row r="27" spans="1:13" ht="15.75">
      <c r="A27" s="256"/>
      <c r="B27" s="258">
        <f>[1]مرتبات!G28</f>
        <v>0</v>
      </c>
      <c r="C27" s="258">
        <f>[1]مرتبات!I28</f>
        <v>0</v>
      </c>
      <c r="D27" s="258">
        <f t="shared" si="0"/>
        <v>0</v>
      </c>
      <c r="E27" s="258">
        <f>'بنك التنميه الزراعى شهر يوليو'!J28*14%</f>
        <v>0</v>
      </c>
      <c r="F27" s="258">
        <f>'بنك التنميه الزراعى شهر يوليو'!AF28*11%</f>
        <v>0</v>
      </c>
      <c r="G27" s="258">
        <f>'بنك التنميه الزراعى شهر يوليو'!BA28+'بنك التنميه الزراعى شهر يوليو'!BB28+'بنك التنميه الزراعى شهر يوليو'!BC28+'بنك التنميه الزراعى شهر يوليو'!BD28+'بنك التنميه الزراعى شهر يوليو'!BE28+'بنك التنميه الزراعى شهر يوليو'!BF28+'بنك التنميه الزراعى شهر يوليو'!BG28+'بنك التنميه الزراعى شهر يوليو'!BH28+'بنك التنميه الزراعى شهر يوليو'!BI28+'بنك التنميه الزراعى شهر يوليو'!BJ28+'بنك التنميه الزراعى شهر يوليو'!BK28+'بنك التنميه الزراعى شهر يوليو'!BL28</f>
        <v>0</v>
      </c>
      <c r="H27" s="258">
        <f t="shared" si="1"/>
        <v>0</v>
      </c>
      <c r="I27" s="258">
        <f t="shared" si="2"/>
        <v>0</v>
      </c>
      <c r="J27" s="258">
        <f t="shared" si="3"/>
        <v>-0.38</v>
      </c>
      <c r="K27" s="258">
        <f t="shared" si="4"/>
        <v>0.38</v>
      </c>
      <c r="L27" s="258">
        <f t="shared" si="5"/>
        <v>0</v>
      </c>
      <c r="M27" s="12">
        <f t="shared" si="7"/>
        <v>0</v>
      </c>
    </row>
    <row r="28" spans="1:13" ht="15.75">
      <c r="A28" s="256"/>
      <c r="B28" s="258">
        <f>[1]مرتبات!G29</f>
        <v>0</v>
      </c>
      <c r="C28" s="258">
        <f>[1]مرتبات!I29</f>
        <v>0</v>
      </c>
      <c r="D28" s="258">
        <f t="shared" si="0"/>
        <v>0</v>
      </c>
      <c r="E28" s="258">
        <f>'بنك التنميه الزراعى شهر يوليو'!J29*14%</f>
        <v>0</v>
      </c>
      <c r="F28" s="258">
        <f>'بنك التنميه الزراعى شهر يوليو'!AF29*11%</f>
        <v>0</v>
      </c>
      <c r="G28" s="258">
        <f>'بنك التنميه الزراعى شهر يوليو'!BA29+'بنك التنميه الزراعى شهر يوليو'!BB29+'بنك التنميه الزراعى شهر يوليو'!BC29+'بنك التنميه الزراعى شهر يوليو'!BD29+'بنك التنميه الزراعى شهر يوليو'!BE29+'بنك التنميه الزراعى شهر يوليو'!BF29+'بنك التنميه الزراعى شهر يوليو'!BG29+'بنك التنميه الزراعى شهر يوليو'!BH29+'بنك التنميه الزراعى شهر يوليو'!BI29+'بنك التنميه الزراعى شهر يوليو'!BJ29+'بنك التنميه الزراعى شهر يوليو'!BK29+'بنك التنميه الزراعى شهر يوليو'!BL29</f>
        <v>0</v>
      </c>
      <c r="H28" s="258">
        <f t="shared" si="1"/>
        <v>0</v>
      </c>
      <c r="I28" s="258">
        <f t="shared" si="2"/>
        <v>0</v>
      </c>
      <c r="J28" s="258">
        <f t="shared" si="3"/>
        <v>-0.38</v>
      </c>
      <c r="K28" s="258">
        <f t="shared" si="4"/>
        <v>0.38</v>
      </c>
      <c r="L28" s="258">
        <f t="shared" si="5"/>
        <v>0</v>
      </c>
      <c r="M28" s="12">
        <f t="shared" si="7"/>
        <v>0</v>
      </c>
    </row>
    <row r="29" spans="1:13" ht="15.75">
      <c r="A29" s="256"/>
      <c r="B29" s="258">
        <f>[1]مرتبات!G30</f>
        <v>0</v>
      </c>
      <c r="C29" s="258">
        <f>[1]مرتبات!I30</f>
        <v>0</v>
      </c>
      <c r="D29" s="258">
        <f t="shared" si="0"/>
        <v>0</v>
      </c>
      <c r="E29" s="258">
        <f>'بنك التنميه الزراعى شهر يوليو'!J30*14%</f>
        <v>0</v>
      </c>
      <c r="F29" s="258">
        <f>'بنك التنميه الزراعى شهر يوليو'!AF30*11%</f>
        <v>0</v>
      </c>
      <c r="G29" s="258">
        <f>'بنك التنميه الزراعى شهر يوليو'!BA30+'بنك التنميه الزراعى شهر يوليو'!BB30+'بنك التنميه الزراعى شهر يوليو'!BC30+'بنك التنميه الزراعى شهر يوليو'!BD30+'بنك التنميه الزراعى شهر يوليو'!BE30+'بنك التنميه الزراعى شهر يوليو'!BF30+'بنك التنميه الزراعى شهر يوليو'!BG30+'بنك التنميه الزراعى شهر يوليو'!BH30+'بنك التنميه الزراعى شهر يوليو'!BI30+'بنك التنميه الزراعى شهر يوليو'!BJ30+'بنك التنميه الزراعى شهر يوليو'!BK30+'بنك التنميه الزراعى شهر يوليو'!BL30</f>
        <v>0</v>
      </c>
      <c r="H29" s="258">
        <f t="shared" si="1"/>
        <v>0</v>
      </c>
      <c r="I29" s="258">
        <f t="shared" si="2"/>
        <v>0</v>
      </c>
      <c r="J29" s="258">
        <f t="shared" si="3"/>
        <v>-0.38</v>
      </c>
      <c r="K29" s="258">
        <f t="shared" si="4"/>
        <v>0.38</v>
      </c>
      <c r="L29" s="258">
        <f t="shared" si="5"/>
        <v>0</v>
      </c>
      <c r="M29" s="12">
        <f t="shared" si="7"/>
        <v>0</v>
      </c>
    </row>
    <row r="30" spans="1:13" ht="15.75">
      <c r="A30" s="256"/>
      <c r="B30" s="258">
        <f>[1]مرتبات!G31</f>
        <v>0</v>
      </c>
      <c r="C30" s="258">
        <f>[1]مرتبات!I31</f>
        <v>0</v>
      </c>
      <c r="D30" s="258">
        <f t="shared" si="0"/>
        <v>0</v>
      </c>
      <c r="E30" s="258">
        <f>'بنك التنميه الزراعى شهر يوليو'!J31*14%</f>
        <v>0</v>
      </c>
      <c r="F30" s="258">
        <f>'بنك التنميه الزراعى شهر يوليو'!AF31*11%</f>
        <v>0</v>
      </c>
      <c r="G30" s="258">
        <f>'بنك التنميه الزراعى شهر يوليو'!BA31+'بنك التنميه الزراعى شهر يوليو'!BB31+'بنك التنميه الزراعى شهر يوليو'!BC31+'بنك التنميه الزراعى شهر يوليو'!BD31+'بنك التنميه الزراعى شهر يوليو'!BE31+'بنك التنميه الزراعى شهر يوليو'!BF31+'بنك التنميه الزراعى شهر يوليو'!BG31+'بنك التنميه الزراعى شهر يوليو'!BH31+'بنك التنميه الزراعى شهر يوليو'!BI31+'بنك التنميه الزراعى شهر يوليو'!BJ31+'بنك التنميه الزراعى شهر يوليو'!BK31+'بنك التنميه الزراعى شهر يوليو'!BL31</f>
        <v>0</v>
      </c>
      <c r="H30" s="258">
        <f t="shared" si="1"/>
        <v>0</v>
      </c>
      <c r="I30" s="258">
        <f t="shared" si="2"/>
        <v>0</v>
      </c>
      <c r="J30" s="258">
        <f t="shared" si="3"/>
        <v>-0.38</v>
      </c>
      <c r="K30" s="258">
        <f t="shared" si="4"/>
        <v>0.38</v>
      </c>
      <c r="L30" s="258">
        <f t="shared" si="5"/>
        <v>0</v>
      </c>
      <c r="M30" s="12">
        <f t="shared" si="7"/>
        <v>0</v>
      </c>
    </row>
    <row r="31" spans="1:13" ht="15.75">
      <c r="A31" s="256"/>
      <c r="B31" s="258">
        <f>[1]مرتبات!G32</f>
        <v>0</v>
      </c>
      <c r="C31" s="258">
        <f>[1]مرتبات!I32</f>
        <v>0</v>
      </c>
      <c r="D31" s="258">
        <f t="shared" si="0"/>
        <v>0</v>
      </c>
      <c r="E31" s="258">
        <f>'بنك التنميه الزراعى شهر يوليو'!J32*14%</f>
        <v>0</v>
      </c>
      <c r="F31" s="258">
        <f>'بنك التنميه الزراعى شهر يوليو'!AF32*11%</f>
        <v>0</v>
      </c>
      <c r="G31" s="258">
        <f>'بنك التنميه الزراعى شهر يوليو'!BA32+'بنك التنميه الزراعى شهر يوليو'!BB32+'بنك التنميه الزراعى شهر يوليو'!BC32+'بنك التنميه الزراعى شهر يوليو'!BD32+'بنك التنميه الزراعى شهر يوليو'!BE32+'بنك التنميه الزراعى شهر يوليو'!BF32+'بنك التنميه الزراعى شهر يوليو'!BG32+'بنك التنميه الزراعى شهر يوليو'!BH32+'بنك التنميه الزراعى شهر يوليو'!BI32+'بنك التنميه الزراعى شهر يوليو'!BJ32+'بنك التنميه الزراعى شهر يوليو'!BK32+'بنك التنميه الزراعى شهر يوليو'!BL32</f>
        <v>0</v>
      </c>
      <c r="H31" s="258">
        <f t="shared" si="1"/>
        <v>0</v>
      </c>
      <c r="I31" s="258">
        <f t="shared" si="2"/>
        <v>0</v>
      </c>
      <c r="J31" s="258">
        <f t="shared" si="3"/>
        <v>-0.38</v>
      </c>
      <c r="K31" s="258">
        <f t="shared" si="4"/>
        <v>0.38</v>
      </c>
      <c r="L31" s="258">
        <f t="shared" si="5"/>
        <v>0</v>
      </c>
      <c r="M31" s="12">
        <f t="shared" si="7"/>
        <v>0</v>
      </c>
    </row>
    <row r="32" spans="1:13" ht="15.75">
      <c r="A32" s="256"/>
      <c r="B32" s="258">
        <f>[1]مرتبات!G33</f>
        <v>0</v>
      </c>
      <c r="C32" s="258">
        <f>[1]مرتبات!I33</f>
        <v>0</v>
      </c>
      <c r="D32" s="258">
        <f t="shared" si="0"/>
        <v>0</v>
      </c>
      <c r="E32" s="258">
        <f>'بنك التنميه الزراعى شهر يوليو'!J33*14%</f>
        <v>0</v>
      </c>
      <c r="F32" s="258">
        <f>'بنك التنميه الزراعى شهر يوليو'!AF33*11%</f>
        <v>0</v>
      </c>
      <c r="G32" s="258">
        <f>'بنك التنميه الزراعى شهر يوليو'!BA33+'بنك التنميه الزراعى شهر يوليو'!BB33+'بنك التنميه الزراعى شهر يوليو'!BC33+'بنك التنميه الزراعى شهر يوليو'!BD33+'بنك التنميه الزراعى شهر يوليو'!BE33+'بنك التنميه الزراعى شهر يوليو'!BF33+'بنك التنميه الزراعى شهر يوليو'!BG33+'بنك التنميه الزراعى شهر يوليو'!BH33+'بنك التنميه الزراعى شهر يوليو'!BI33+'بنك التنميه الزراعى شهر يوليو'!BJ33+'بنك التنميه الزراعى شهر يوليو'!BK33+'بنك التنميه الزراعى شهر يوليو'!BL33</f>
        <v>0</v>
      </c>
      <c r="H32" s="258">
        <f t="shared" si="1"/>
        <v>0</v>
      </c>
      <c r="I32" s="258">
        <f t="shared" si="2"/>
        <v>0</v>
      </c>
      <c r="J32" s="258">
        <f t="shared" si="3"/>
        <v>-0.38</v>
      </c>
      <c r="K32" s="258">
        <f t="shared" si="4"/>
        <v>0.38</v>
      </c>
      <c r="L32" s="258">
        <f t="shared" si="5"/>
        <v>0</v>
      </c>
      <c r="M32" s="12">
        <f t="shared" si="7"/>
        <v>0</v>
      </c>
    </row>
    <row r="33" spans="1:13" ht="15.75">
      <c r="A33" s="256"/>
      <c r="B33" s="258">
        <f>[1]مرتبات!G34</f>
        <v>0</v>
      </c>
      <c r="C33" s="258">
        <f>[1]مرتبات!I34</f>
        <v>0</v>
      </c>
      <c r="D33" s="258">
        <f t="shared" si="0"/>
        <v>0</v>
      </c>
      <c r="E33" s="258">
        <f>'بنك التنميه الزراعى شهر يوليو'!J34*14%</f>
        <v>0</v>
      </c>
      <c r="F33" s="258">
        <f>'بنك التنميه الزراعى شهر يوليو'!AF34*11%</f>
        <v>0</v>
      </c>
      <c r="G33" s="258">
        <f>'بنك التنميه الزراعى شهر يوليو'!BA34+'بنك التنميه الزراعى شهر يوليو'!BB34+'بنك التنميه الزراعى شهر يوليو'!BC34+'بنك التنميه الزراعى شهر يوليو'!BD34+'بنك التنميه الزراعى شهر يوليو'!BE34+'بنك التنميه الزراعى شهر يوليو'!BF34+'بنك التنميه الزراعى شهر يوليو'!BG34+'بنك التنميه الزراعى شهر يوليو'!BH34+'بنك التنميه الزراعى شهر يوليو'!BI34+'بنك التنميه الزراعى شهر يوليو'!BJ34+'بنك التنميه الزراعى شهر يوليو'!BK34+'بنك التنميه الزراعى شهر يوليو'!BL34</f>
        <v>0</v>
      </c>
      <c r="H33" s="258">
        <f t="shared" si="1"/>
        <v>0</v>
      </c>
      <c r="I33" s="258">
        <f t="shared" si="2"/>
        <v>0</v>
      </c>
      <c r="J33" s="258">
        <f t="shared" si="3"/>
        <v>-0.38</v>
      </c>
      <c r="K33" s="258">
        <f t="shared" si="4"/>
        <v>0.38</v>
      </c>
      <c r="L33" s="258">
        <f t="shared" si="5"/>
        <v>0</v>
      </c>
      <c r="M33" s="12">
        <f t="shared" si="7"/>
        <v>0</v>
      </c>
    </row>
    <row r="34" spans="1:13" ht="15.75">
      <c r="A34" s="256"/>
      <c r="B34" s="258">
        <f>[1]مرتبات!G35</f>
        <v>0</v>
      </c>
      <c r="C34" s="258">
        <f>[1]مرتبات!I35</f>
        <v>0</v>
      </c>
      <c r="D34" s="258">
        <f t="shared" si="0"/>
        <v>0</v>
      </c>
      <c r="E34" s="258">
        <f>'بنك التنميه الزراعى شهر يوليو'!J35*14%</f>
        <v>0</v>
      </c>
      <c r="F34" s="258">
        <f>'بنك التنميه الزراعى شهر يوليو'!AF35*11%</f>
        <v>0</v>
      </c>
      <c r="G34" s="258">
        <f>'بنك التنميه الزراعى شهر يوليو'!BA35+'بنك التنميه الزراعى شهر يوليو'!BB35+'بنك التنميه الزراعى شهر يوليو'!BC35+'بنك التنميه الزراعى شهر يوليو'!BD35+'بنك التنميه الزراعى شهر يوليو'!BE35+'بنك التنميه الزراعى شهر يوليو'!BF35+'بنك التنميه الزراعى شهر يوليو'!BG35+'بنك التنميه الزراعى شهر يوليو'!BH35+'بنك التنميه الزراعى شهر يوليو'!BI35+'بنك التنميه الزراعى شهر يوليو'!BJ35+'بنك التنميه الزراعى شهر يوليو'!BK35+'بنك التنميه الزراعى شهر يوليو'!BL35</f>
        <v>0</v>
      </c>
      <c r="H34" s="258">
        <f t="shared" si="1"/>
        <v>0</v>
      </c>
      <c r="I34" s="258">
        <f t="shared" si="2"/>
        <v>0</v>
      </c>
      <c r="J34" s="258">
        <f t="shared" si="3"/>
        <v>-0.38</v>
      </c>
      <c r="K34" s="258">
        <f t="shared" si="4"/>
        <v>0.38</v>
      </c>
      <c r="L34" s="258">
        <f t="shared" si="5"/>
        <v>0</v>
      </c>
      <c r="M34" s="12">
        <f t="shared" si="7"/>
        <v>0</v>
      </c>
    </row>
    <row r="35" spans="1:13" ht="15.75">
      <c r="A35" s="256"/>
      <c r="B35" s="258">
        <f>[1]مرتبات!G36</f>
        <v>0</v>
      </c>
      <c r="C35" s="258">
        <f>[1]مرتبات!I36</f>
        <v>0</v>
      </c>
      <c r="D35" s="258">
        <f t="shared" si="0"/>
        <v>0</v>
      </c>
      <c r="E35" s="258">
        <f>'بنك التنميه الزراعى شهر يوليو'!J36*14%</f>
        <v>0</v>
      </c>
      <c r="F35" s="258">
        <f>'بنك التنميه الزراعى شهر يوليو'!AF36*11%</f>
        <v>0</v>
      </c>
      <c r="G35" s="258">
        <f>'بنك التنميه الزراعى شهر يوليو'!BA36+'بنك التنميه الزراعى شهر يوليو'!BB36+'بنك التنميه الزراعى شهر يوليو'!BC36+'بنك التنميه الزراعى شهر يوليو'!BD36+'بنك التنميه الزراعى شهر يوليو'!BE36+'بنك التنميه الزراعى شهر يوليو'!BF36+'بنك التنميه الزراعى شهر يوليو'!BG36+'بنك التنميه الزراعى شهر يوليو'!BH36+'بنك التنميه الزراعى شهر يوليو'!BI36+'بنك التنميه الزراعى شهر يوليو'!BJ36+'بنك التنميه الزراعى شهر يوليو'!BK36+'بنك التنميه الزراعى شهر يوليو'!BL36</f>
        <v>0</v>
      </c>
      <c r="H35" s="258">
        <f t="shared" si="1"/>
        <v>0</v>
      </c>
      <c r="I35" s="258">
        <f t="shared" si="2"/>
        <v>0</v>
      </c>
      <c r="J35" s="258">
        <f t="shared" si="3"/>
        <v>-0.38</v>
      </c>
      <c r="K35" s="258">
        <f t="shared" si="4"/>
        <v>0.38</v>
      </c>
      <c r="L35" s="258">
        <f t="shared" si="5"/>
        <v>0</v>
      </c>
      <c r="M35" s="12">
        <f t="shared" si="7"/>
        <v>0</v>
      </c>
    </row>
    <row r="36" spans="1:13" ht="15.75">
      <c r="A36" s="256"/>
      <c r="B36" s="258">
        <f>[1]مرتبات!G37</f>
        <v>0</v>
      </c>
      <c r="C36" s="258">
        <f>[1]مرتبات!I37</f>
        <v>0</v>
      </c>
      <c r="D36" s="258">
        <f t="shared" si="0"/>
        <v>0</v>
      </c>
      <c r="E36" s="258">
        <f>'بنك التنميه الزراعى شهر يوليو'!J37*14%</f>
        <v>0</v>
      </c>
      <c r="F36" s="258">
        <f>'بنك التنميه الزراعى شهر يوليو'!AF37*11%</f>
        <v>0</v>
      </c>
      <c r="G36" s="258">
        <f>'بنك التنميه الزراعى شهر يوليو'!BA37+'بنك التنميه الزراعى شهر يوليو'!BB37+'بنك التنميه الزراعى شهر يوليو'!BC37+'بنك التنميه الزراعى شهر يوليو'!BD37+'بنك التنميه الزراعى شهر يوليو'!BE37+'بنك التنميه الزراعى شهر يوليو'!BF37+'بنك التنميه الزراعى شهر يوليو'!BG37+'بنك التنميه الزراعى شهر يوليو'!BH37+'بنك التنميه الزراعى شهر يوليو'!BI37+'بنك التنميه الزراعى شهر يوليو'!BJ37+'بنك التنميه الزراعى شهر يوليو'!BK37+'بنك التنميه الزراعى شهر يوليو'!BL37</f>
        <v>0</v>
      </c>
      <c r="H36" s="258">
        <f t="shared" si="1"/>
        <v>0</v>
      </c>
      <c r="I36" s="258">
        <f t="shared" si="2"/>
        <v>0</v>
      </c>
      <c r="J36" s="258">
        <f t="shared" si="3"/>
        <v>-0.38</v>
      </c>
      <c r="K36" s="258">
        <f t="shared" si="4"/>
        <v>0.38</v>
      </c>
      <c r="L36" s="258">
        <f t="shared" si="5"/>
        <v>0</v>
      </c>
      <c r="M36" s="12">
        <f t="shared" si="7"/>
        <v>0</v>
      </c>
    </row>
    <row r="37" spans="1:13" ht="15.75">
      <c r="A37" s="256"/>
      <c r="B37" s="258">
        <f>[1]مرتبات!G38</f>
        <v>0</v>
      </c>
      <c r="C37" s="258">
        <f>[1]مرتبات!I38</f>
        <v>0</v>
      </c>
      <c r="D37" s="258">
        <f t="shared" si="0"/>
        <v>0</v>
      </c>
      <c r="E37" s="258">
        <f>'بنك التنميه الزراعى شهر يوليو'!J38*14%</f>
        <v>0</v>
      </c>
      <c r="F37" s="258">
        <f>'بنك التنميه الزراعى شهر يوليو'!AF38*11%</f>
        <v>0</v>
      </c>
      <c r="G37" s="258">
        <f>'بنك التنميه الزراعى شهر يوليو'!BA38+'بنك التنميه الزراعى شهر يوليو'!BB38+'بنك التنميه الزراعى شهر يوليو'!BC38+'بنك التنميه الزراعى شهر يوليو'!BD38+'بنك التنميه الزراعى شهر يوليو'!BE38+'بنك التنميه الزراعى شهر يوليو'!BF38+'بنك التنميه الزراعى شهر يوليو'!BG38+'بنك التنميه الزراعى شهر يوليو'!BH38+'بنك التنميه الزراعى شهر يوليو'!BI38+'بنك التنميه الزراعى شهر يوليو'!BJ38+'بنك التنميه الزراعى شهر يوليو'!BK38+'بنك التنميه الزراعى شهر يوليو'!BL38</f>
        <v>0</v>
      </c>
      <c r="H37" s="258">
        <f t="shared" si="1"/>
        <v>0</v>
      </c>
      <c r="I37" s="258">
        <f t="shared" si="2"/>
        <v>0</v>
      </c>
      <c r="J37" s="258">
        <f t="shared" si="3"/>
        <v>-0.38</v>
      </c>
      <c r="K37" s="258">
        <f t="shared" si="4"/>
        <v>0.38</v>
      </c>
      <c r="L37" s="258">
        <f t="shared" si="5"/>
        <v>0</v>
      </c>
      <c r="M37" s="12">
        <f t="shared" si="7"/>
        <v>0</v>
      </c>
    </row>
    <row r="38" spans="1:13" ht="15.75">
      <c r="A38" s="256"/>
      <c r="B38" s="258">
        <f>[1]مرتبات!G39</f>
        <v>0</v>
      </c>
      <c r="C38" s="258">
        <f>[1]مرتبات!I39</f>
        <v>0</v>
      </c>
      <c r="D38" s="258">
        <f t="shared" si="0"/>
        <v>0</v>
      </c>
      <c r="E38" s="258">
        <f>'بنك التنميه الزراعى شهر يوليو'!J39*14%</f>
        <v>0</v>
      </c>
      <c r="F38" s="258">
        <f>'بنك التنميه الزراعى شهر يوليو'!AF39*11%</f>
        <v>0</v>
      </c>
      <c r="G38" s="258">
        <f>'بنك التنميه الزراعى شهر يوليو'!BA39+'بنك التنميه الزراعى شهر يوليو'!BB39+'بنك التنميه الزراعى شهر يوليو'!BC39+'بنك التنميه الزراعى شهر يوليو'!BD39+'بنك التنميه الزراعى شهر يوليو'!BE39+'بنك التنميه الزراعى شهر يوليو'!BF39+'بنك التنميه الزراعى شهر يوليو'!BG39+'بنك التنميه الزراعى شهر يوليو'!BH39+'بنك التنميه الزراعى شهر يوليو'!BI39+'بنك التنميه الزراعى شهر يوليو'!BJ39+'بنك التنميه الزراعى شهر يوليو'!BK39+'بنك التنميه الزراعى شهر يوليو'!BL39</f>
        <v>0</v>
      </c>
      <c r="H38" s="258">
        <f t="shared" si="1"/>
        <v>0</v>
      </c>
      <c r="I38" s="258">
        <f t="shared" si="2"/>
        <v>0</v>
      </c>
      <c r="J38" s="258">
        <f t="shared" si="3"/>
        <v>-0.38</v>
      </c>
      <c r="K38" s="258">
        <f t="shared" si="4"/>
        <v>0.38</v>
      </c>
      <c r="L38" s="258">
        <f t="shared" si="5"/>
        <v>0</v>
      </c>
      <c r="M38" s="12">
        <f t="shared" si="7"/>
        <v>0</v>
      </c>
    </row>
    <row r="39" spans="1:13" ht="15.75">
      <c r="A39" s="256"/>
      <c r="B39" s="258">
        <f>[1]مرتبات!G40</f>
        <v>0</v>
      </c>
      <c r="C39" s="258">
        <f>[1]مرتبات!I40</f>
        <v>0</v>
      </c>
      <c r="D39" s="258">
        <f t="shared" si="0"/>
        <v>0</v>
      </c>
      <c r="E39" s="258">
        <f>'بنك التنميه الزراعى شهر يوليو'!J40*14%</f>
        <v>0</v>
      </c>
      <c r="F39" s="258">
        <f>'بنك التنميه الزراعى شهر يوليو'!AF40*11%</f>
        <v>0</v>
      </c>
      <c r="G39" s="258">
        <f>'بنك التنميه الزراعى شهر يوليو'!BA40+'بنك التنميه الزراعى شهر يوليو'!BB40+'بنك التنميه الزراعى شهر يوليو'!BC40+'بنك التنميه الزراعى شهر يوليو'!BD40+'بنك التنميه الزراعى شهر يوليو'!BE40+'بنك التنميه الزراعى شهر يوليو'!BF40+'بنك التنميه الزراعى شهر يوليو'!BG40+'بنك التنميه الزراعى شهر يوليو'!BH40+'بنك التنميه الزراعى شهر يوليو'!BI40+'بنك التنميه الزراعى شهر يوليو'!BJ40+'بنك التنميه الزراعى شهر يوليو'!BK40+'بنك التنميه الزراعى شهر يوليو'!BL40</f>
        <v>0</v>
      </c>
      <c r="H39" s="258">
        <f t="shared" si="1"/>
        <v>0</v>
      </c>
      <c r="I39" s="258">
        <f t="shared" si="2"/>
        <v>0</v>
      </c>
      <c r="J39" s="258">
        <f t="shared" si="3"/>
        <v>-0.38</v>
      </c>
      <c r="K39" s="258">
        <f t="shared" si="4"/>
        <v>0.38</v>
      </c>
      <c r="L39" s="258">
        <f t="shared" si="5"/>
        <v>0</v>
      </c>
      <c r="M39" s="12">
        <f t="shared" si="7"/>
        <v>0</v>
      </c>
    </row>
    <row r="40" spans="1:13" ht="15.75">
      <c r="A40" s="256"/>
      <c r="B40" s="258">
        <f>[1]مرتبات!G41</f>
        <v>0</v>
      </c>
      <c r="C40" s="258">
        <f>[1]مرتبات!I41</f>
        <v>0</v>
      </c>
      <c r="D40" s="258">
        <f t="shared" si="0"/>
        <v>0</v>
      </c>
      <c r="E40" s="258">
        <f>'بنك التنميه الزراعى شهر يوليو'!J41*14%</f>
        <v>0</v>
      </c>
      <c r="F40" s="258">
        <f>'بنك التنميه الزراعى شهر يوليو'!AF41*11%</f>
        <v>0</v>
      </c>
      <c r="G40" s="258">
        <f>'بنك التنميه الزراعى شهر يوليو'!BA41+'بنك التنميه الزراعى شهر يوليو'!BB41+'بنك التنميه الزراعى شهر يوليو'!BC41+'بنك التنميه الزراعى شهر يوليو'!BD41+'بنك التنميه الزراعى شهر يوليو'!BE41+'بنك التنميه الزراعى شهر يوليو'!BF41+'بنك التنميه الزراعى شهر يوليو'!BG41+'بنك التنميه الزراعى شهر يوليو'!BH41+'بنك التنميه الزراعى شهر يوليو'!BI41+'بنك التنميه الزراعى شهر يوليو'!BJ41+'بنك التنميه الزراعى شهر يوليو'!BK41+'بنك التنميه الزراعى شهر يوليو'!BL41</f>
        <v>0</v>
      </c>
      <c r="H40" s="258">
        <f t="shared" si="1"/>
        <v>0</v>
      </c>
      <c r="I40" s="258">
        <f t="shared" si="2"/>
        <v>0</v>
      </c>
      <c r="J40" s="258">
        <f t="shared" si="3"/>
        <v>-0.38</v>
      </c>
      <c r="K40" s="258">
        <f t="shared" si="4"/>
        <v>0.38</v>
      </c>
      <c r="L40" s="258">
        <f t="shared" si="5"/>
        <v>0</v>
      </c>
      <c r="M40" s="12">
        <f t="shared" si="7"/>
        <v>0</v>
      </c>
    </row>
    <row r="41" spans="1:13" ht="15.75">
      <c r="A41" s="256"/>
      <c r="B41" s="258">
        <f>[1]مرتبات!G42</f>
        <v>0</v>
      </c>
      <c r="C41" s="258">
        <f>[1]مرتبات!I42</f>
        <v>0</v>
      </c>
      <c r="D41" s="258">
        <f t="shared" si="0"/>
        <v>0</v>
      </c>
      <c r="E41" s="258">
        <f>'بنك التنميه الزراعى شهر يوليو'!J42*14%</f>
        <v>0</v>
      </c>
      <c r="F41" s="258">
        <f>'بنك التنميه الزراعى شهر يوليو'!AF42*11%</f>
        <v>0</v>
      </c>
      <c r="G41" s="258">
        <f>'بنك التنميه الزراعى شهر يوليو'!BA42+'بنك التنميه الزراعى شهر يوليو'!BB42+'بنك التنميه الزراعى شهر يوليو'!BC42+'بنك التنميه الزراعى شهر يوليو'!BD42+'بنك التنميه الزراعى شهر يوليو'!BE42+'بنك التنميه الزراعى شهر يوليو'!BF42+'بنك التنميه الزراعى شهر يوليو'!BG42+'بنك التنميه الزراعى شهر يوليو'!BH42+'بنك التنميه الزراعى شهر يوليو'!BI42+'بنك التنميه الزراعى شهر يوليو'!BJ42+'بنك التنميه الزراعى شهر يوليو'!BK42+'بنك التنميه الزراعى شهر يوليو'!BL42</f>
        <v>0</v>
      </c>
      <c r="H41" s="258">
        <f t="shared" si="1"/>
        <v>0</v>
      </c>
      <c r="I41" s="258">
        <f t="shared" si="2"/>
        <v>0</v>
      </c>
      <c r="J41" s="258">
        <f t="shared" si="3"/>
        <v>-0.38</v>
      </c>
      <c r="K41" s="258">
        <f t="shared" si="4"/>
        <v>0.38</v>
      </c>
      <c r="L41" s="258">
        <f t="shared" si="5"/>
        <v>0</v>
      </c>
      <c r="M41" s="12">
        <f t="shared" si="7"/>
        <v>0</v>
      </c>
    </row>
    <row r="42" spans="1:13" ht="15.75">
      <c r="A42" s="256"/>
      <c r="B42" s="258">
        <f>[1]مرتبات!G43</f>
        <v>0</v>
      </c>
      <c r="C42" s="258">
        <f>[1]مرتبات!I43</f>
        <v>0</v>
      </c>
      <c r="D42" s="258">
        <f t="shared" si="0"/>
        <v>0</v>
      </c>
      <c r="E42" s="258">
        <f>'بنك التنميه الزراعى شهر يوليو'!J43*14%</f>
        <v>0</v>
      </c>
      <c r="F42" s="258">
        <f>'بنك التنميه الزراعى شهر يوليو'!AF43*11%</f>
        <v>0</v>
      </c>
      <c r="G42" s="258">
        <f>'بنك التنميه الزراعى شهر يوليو'!BA43+'بنك التنميه الزراعى شهر يوليو'!BB43+'بنك التنميه الزراعى شهر يوليو'!BC43+'بنك التنميه الزراعى شهر يوليو'!BD43+'بنك التنميه الزراعى شهر يوليو'!BE43+'بنك التنميه الزراعى شهر يوليو'!BF43+'بنك التنميه الزراعى شهر يوليو'!BG43+'بنك التنميه الزراعى شهر يوليو'!BH43+'بنك التنميه الزراعى شهر يوليو'!BI43+'بنك التنميه الزراعى شهر يوليو'!BJ43+'بنك التنميه الزراعى شهر يوليو'!BK43+'بنك التنميه الزراعى شهر يوليو'!BL43</f>
        <v>0</v>
      </c>
      <c r="H42" s="258">
        <f t="shared" si="1"/>
        <v>0</v>
      </c>
      <c r="I42" s="258">
        <f t="shared" si="2"/>
        <v>0</v>
      </c>
      <c r="J42" s="258">
        <f t="shared" si="3"/>
        <v>-0.38</v>
      </c>
      <c r="K42" s="258">
        <f t="shared" si="4"/>
        <v>0.38</v>
      </c>
      <c r="L42" s="258">
        <f t="shared" si="5"/>
        <v>0</v>
      </c>
      <c r="M42" s="12">
        <f t="shared" si="7"/>
        <v>0</v>
      </c>
    </row>
    <row r="43" spans="1:13" ht="15.75">
      <c r="A43" s="256"/>
      <c r="B43" s="258">
        <f>[1]مرتبات!G44</f>
        <v>0</v>
      </c>
      <c r="C43" s="258">
        <f>[1]مرتبات!I44</f>
        <v>0</v>
      </c>
      <c r="D43" s="258">
        <f t="shared" si="0"/>
        <v>0</v>
      </c>
      <c r="E43" s="258">
        <f>'بنك التنميه الزراعى شهر يوليو'!J44*14%</f>
        <v>0</v>
      </c>
      <c r="F43" s="258">
        <f>'بنك التنميه الزراعى شهر يوليو'!AF44*11%</f>
        <v>0</v>
      </c>
      <c r="G43" s="258">
        <f>'بنك التنميه الزراعى شهر يوليو'!BA44+'بنك التنميه الزراعى شهر يوليو'!BB44+'بنك التنميه الزراعى شهر يوليو'!BC44+'بنك التنميه الزراعى شهر يوليو'!BD44+'بنك التنميه الزراعى شهر يوليو'!BE44+'بنك التنميه الزراعى شهر يوليو'!BF44+'بنك التنميه الزراعى شهر يوليو'!BG44+'بنك التنميه الزراعى شهر يوليو'!BH44+'بنك التنميه الزراعى شهر يوليو'!BI44+'بنك التنميه الزراعى شهر يوليو'!BJ44+'بنك التنميه الزراعى شهر يوليو'!BK44+'بنك التنميه الزراعى شهر يوليو'!BL44</f>
        <v>0</v>
      </c>
      <c r="H43" s="258">
        <f t="shared" si="1"/>
        <v>0</v>
      </c>
      <c r="I43" s="258">
        <f t="shared" si="2"/>
        <v>0</v>
      </c>
      <c r="J43" s="258">
        <f t="shared" si="3"/>
        <v>-0.38</v>
      </c>
      <c r="K43" s="258">
        <f t="shared" si="4"/>
        <v>0.38</v>
      </c>
      <c r="L43" s="258">
        <f t="shared" si="5"/>
        <v>0</v>
      </c>
      <c r="M43" s="12">
        <f t="shared" si="7"/>
        <v>0</v>
      </c>
    </row>
    <row r="44" spans="1:13" ht="15.75">
      <c r="A44" s="256"/>
      <c r="B44" s="258">
        <f>[1]مرتبات!G45</f>
        <v>0</v>
      </c>
      <c r="C44" s="258">
        <f>[1]مرتبات!I45</f>
        <v>0</v>
      </c>
      <c r="D44" s="258">
        <f t="shared" si="0"/>
        <v>0</v>
      </c>
      <c r="E44" s="258">
        <f>'بنك التنميه الزراعى شهر يوليو'!J45*14%</f>
        <v>0</v>
      </c>
      <c r="F44" s="258">
        <f>'بنك التنميه الزراعى شهر يوليو'!AF45*11%</f>
        <v>0</v>
      </c>
      <c r="G44" s="258">
        <f>'بنك التنميه الزراعى شهر يوليو'!BA45+'بنك التنميه الزراعى شهر يوليو'!BB45+'بنك التنميه الزراعى شهر يوليو'!BC45+'بنك التنميه الزراعى شهر يوليو'!BD45+'بنك التنميه الزراعى شهر يوليو'!BE45+'بنك التنميه الزراعى شهر يوليو'!BF45+'بنك التنميه الزراعى شهر يوليو'!BG45+'بنك التنميه الزراعى شهر يوليو'!BH45+'بنك التنميه الزراعى شهر يوليو'!BI45+'بنك التنميه الزراعى شهر يوليو'!BJ45+'بنك التنميه الزراعى شهر يوليو'!BK45+'بنك التنميه الزراعى شهر يوليو'!BL45</f>
        <v>0</v>
      </c>
      <c r="H44" s="258">
        <f t="shared" si="1"/>
        <v>0</v>
      </c>
      <c r="I44" s="258">
        <f t="shared" si="2"/>
        <v>0</v>
      </c>
      <c r="J44" s="258">
        <f t="shared" si="3"/>
        <v>-0.38</v>
      </c>
      <c r="K44" s="258">
        <f t="shared" si="4"/>
        <v>0.38</v>
      </c>
      <c r="L44" s="258">
        <f t="shared" si="5"/>
        <v>0</v>
      </c>
      <c r="M44" s="12">
        <f t="shared" si="7"/>
        <v>0</v>
      </c>
    </row>
    <row r="45" spans="1:13" ht="15.75">
      <c r="A45" s="256"/>
      <c r="B45" s="258">
        <f>[1]مرتبات!G46</f>
        <v>0</v>
      </c>
      <c r="C45" s="258">
        <f>[1]مرتبات!I46</f>
        <v>0</v>
      </c>
      <c r="D45" s="258">
        <f t="shared" si="0"/>
        <v>0</v>
      </c>
      <c r="E45" s="258">
        <f>'بنك التنميه الزراعى شهر يوليو'!J46*14%</f>
        <v>0</v>
      </c>
      <c r="F45" s="258">
        <f>'بنك التنميه الزراعى شهر يوليو'!AF46*11%</f>
        <v>0</v>
      </c>
      <c r="G45" s="258">
        <f>'بنك التنميه الزراعى شهر يوليو'!BA46+'بنك التنميه الزراعى شهر يوليو'!BB46+'بنك التنميه الزراعى شهر يوليو'!BC46+'بنك التنميه الزراعى شهر يوليو'!BD46+'بنك التنميه الزراعى شهر يوليو'!BE46+'بنك التنميه الزراعى شهر يوليو'!BF46+'بنك التنميه الزراعى شهر يوليو'!BG46+'بنك التنميه الزراعى شهر يوليو'!BH46+'بنك التنميه الزراعى شهر يوليو'!BI46+'بنك التنميه الزراعى شهر يوليو'!BJ46+'بنك التنميه الزراعى شهر يوليو'!BK46+'بنك التنميه الزراعى شهر يوليو'!BL46</f>
        <v>0</v>
      </c>
      <c r="H45" s="258">
        <f t="shared" si="1"/>
        <v>0</v>
      </c>
      <c r="I45" s="258">
        <f t="shared" si="2"/>
        <v>0</v>
      </c>
      <c r="J45" s="258">
        <f t="shared" si="3"/>
        <v>-0.38</v>
      </c>
      <c r="K45" s="258">
        <f t="shared" si="4"/>
        <v>0.38</v>
      </c>
      <c r="L45" s="258">
        <f t="shared" si="5"/>
        <v>0</v>
      </c>
      <c r="M45" s="12">
        <f t="shared" si="7"/>
        <v>0</v>
      </c>
    </row>
    <row r="46" spans="1:13" ht="15.75">
      <c r="A46" s="256"/>
      <c r="B46" s="258">
        <f>[1]مرتبات!G47</f>
        <v>0</v>
      </c>
      <c r="C46" s="258">
        <f>[1]مرتبات!I47</f>
        <v>0</v>
      </c>
      <c r="D46" s="258">
        <f t="shared" si="0"/>
        <v>0</v>
      </c>
      <c r="E46" s="258">
        <f>'بنك التنميه الزراعى شهر يوليو'!J47*14%</f>
        <v>0</v>
      </c>
      <c r="F46" s="258">
        <f>'بنك التنميه الزراعى شهر يوليو'!AF47*11%</f>
        <v>0</v>
      </c>
      <c r="G46" s="258">
        <f>'بنك التنميه الزراعى شهر يوليو'!BA47+'بنك التنميه الزراعى شهر يوليو'!BB47+'بنك التنميه الزراعى شهر يوليو'!BC47+'بنك التنميه الزراعى شهر يوليو'!BD47+'بنك التنميه الزراعى شهر يوليو'!BE47+'بنك التنميه الزراعى شهر يوليو'!BF47+'بنك التنميه الزراعى شهر يوليو'!BG47+'بنك التنميه الزراعى شهر يوليو'!BH47+'بنك التنميه الزراعى شهر يوليو'!BI47+'بنك التنميه الزراعى شهر يوليو'!BJ47+'بنك التنميه الزراعى شهر يوليو'!BK47+'بنك التنميه الزراعى شهر يوليو'!BL47</f>
        <v>0</v>
      </c>
      <c r="H46" s="258">
        <f t="shared" si="1"/>
        <v>0</v>
      </c>
      <c r="I46" s="258">
        <f t="shared" si="2"/>
        <v>0</v>
      </c>
      <c r="J46" s="258">
        <f t="shared" si="3"/>
        <v>-0.38</v>
      </c>
      <c r="K46" s="258">
        <f t="shared" si="4"/>
        <v>0.38</v>
      </c>
      <c r="L46" s="258">
        <f t="shared" si="5"/>
        <v>0</v>
      </c>
      <c r="M46" s="12">
        <f t="shared" si="7"/>
        <v>0</v>
      </c>
    </row>
    <row r="47" spans="1:13" ht="15.75">
      <c r="A47" s="256"/>
      <c r="B47" s="258">
        <f>[1]مرتبات!G48</f>
        <v>0</v>
      </c>
      <c r="C47" s="258">
        <f>[1]مرتبات!I48</f>
        <v>0</v>
      </c>
      <c r="D47" s="258">
        <f t="shared" si="0"/>
        <v>0</v>
      </c>
      <c r="E47" s="258">
        <f>'بنك التنميه الزراعى شهر يوليو'!J48*14%</f>
        <v>0</v>
      </c>
      <c r="F47" s="258">
        <f>'بنك التنميه الزراعى شهر يوليو'!AF48*11%</f>
        <v>0</v>
      </c>
      <c r="G47" s="258">
        <f>'بنك التنميه الزراعى شهر يوليو'!BA48+'بنك التنميه الزراعى شهر يوليو'!BB48+'بنك التنميه الزراعى شهر يوليو'!BC48+'بنك التنميه الزراعى شهر يوليو'!BD48+'بنك التنميه الزراعى شهر يوليو'!BE48+'بنك التنميه الزراعى شهر يوليو'!BF48+'بنك التنميه الزراعى شهر يوليو'!BG48+'بنك التنميه الزراعى شهر يوليو'!BH48+'بنك التنميه الزراعى شهر يوليو'!BI48+'بنك التنميه الزراعى شهر يوليو'!BJ48+'بنك التنميه الزراعى شهر يوليو'!BK48+'بنك التنميه الزراعى شهر يوليو'!BL48</f>
        <v>0</v>
      </c>
      <c r="H47" s="258">
        <f t="shared" si="1"/>
        <v>0</v>
      </c>
      <c r="I47" s="258">
        <f t="shared" si="2"/>
        <v>0</v>
      </c>
      <c r="J47" s="258">
        <f t="shared" si="3"/>
        <v>-0.38</v>
      </c>
      <c r="K47" s="258">
        <f t="shared" si="4"/>
        <v>0.38</v>
      </c>
      <c r="L47" s="258">
        <f t="shared" si="5"/>
        <v>0</v>
      </c>
      <c r="M47" s="12">
        <f t="shared" si="7"/>
        <v>0</v>
      </c>
    </row>
    <row r="48" spans="1:13" ht="15.75">
      <c r="A48" s="256"/>
      <c r="B48" s="258">
        <f>[1]مرتبات!G49</f>
        <v>0</v>
      </c>
      <c r="C48" s="258">
        <f>[1]مرتبات!I49</f>
        <v>0</v>
      </c>
      <c r="D48" s="258">
        <f t="shared" si="0"/>
        <v>0</v>
      </c>
      <c r="E48" s="258">
        <f>'بنك التنميه الزراعى شهر يوليو'!J49*14%</f>
        <v>0</v>
      </c>
      <c r="F48" s="258">
        <f>'بنك التنميه الزراعى شهر يوليو'!AF49*11%</f>
        <v>0</v>
      </c>
      <c r="G48" s="258">
        <f>'بنك التنميه الزراعى شهر يوليو'!BA49+'بنك التنميه الزراعى شهر يوليو'!BB49+'بنك التنميه الزراعى شهر يوليو'!BC49+'بنك التنميه الزراعى شهر يوليو'!BD49+'بنك التنميه الزراعى شهر يوليو'!BE49+'بنك التنميه الزراعى شهر يوليو'!BF49+'بنك التنميه الزراعى شهر يوليو'!BG49+'بنك التنميه الزراعى شهر يوليو'!BH49+'بنك التنميه الزراعى شهر يوليو'!BI49+'بنك التنميه الزراعى شهر يوليو'!BJ49+'بنك التنميه الزراعى شهر يوليو'!BK49+'بنك التنميه الزراعى شهر يوليو'!BL49</f>
        <v>0</v>
      </c>
      <c r="H48" s="258">
        <f t="shared" si="1"/>
        <v>0</v>
      </c>
      <c r="I48" s="258">
        <f t="shared" si="2"/>
        <v>0</v>
      </c>
      <c r="J48" s="258">
        <f t="shared" si="3"/>
        <v>-0.38</v>
      </c>
      <c r="K48" s="258">
        <f t="shared" si="4"/>
        <v>0.38</v>
      </c>
      <c r="L48" s="258">
        <f t="shared" si="5"/>
        <v>0</v>
      </c>
      <c r="M48" s="12">
        <f t="shared" si="7"/>
        <v>0</v>
      </c>
    </row>
    <row r="49" spans="1:13" ht="15.75">
      <c r="A49" s="256"/>
      <c r="B49" s="258">
        <f>[1]مرتبات!G50</f>
        <v>0</v>
      </c>
      <c r="C49" s="258">
        <f>[1]مرتبات!I50</f>
        <v>0</v>
      </c>
      <c r="D49" s="258">
        <f t="shared" si="0"/>
        <v>0</v>
      </c>
      <c r="E49" s="258">
        <f>'بنك التنميه الزراعى شهر يوليو'!J50*14%</f>
        <v>0</v>
      </c>
      <c r="F49" s="258">
        <f>'بنك التنميه الزراعى شهر يوليو'!AF50*11%</f>
        <v>0</v>
      </c>
      <c r="G49" s="258">
        <f>'بنك التنميه الزراعى شهر يوليو'!BA50+'بنك التنميه الزراعى شهر يوليو'!BB50+'بنك التنميه الزراعى شهر يوليو'!BC50+'بنك التنميه الزراعى شهر يوليو'!BD50+'بنك التنميه الزراعى شهر يوليو'!BE50+'بنك التنميه الزراعى شهر يوليو'!BF50+'بنك التنميه الزراعى شهر يوليو'!BG50+'بنك التنميه الزراعى شهر يوليو'!BH50+'بنك التنميه الزراعى شهر يوليو'!BI50+'بنك التنميه الزراعى شهر يوليو'!BJ50+'بنك التنميه الزراعى شهر يوليو'!BK50+'بنك التنميه الزراعى شهر يوليو'!BL50</f>
        <v>0</v>
      </c>
      <c r="H49" s="258">
        <f t="shared" si="1"/>
        <v>0</v>
      </c>
      <c r="I49" s="258">
        <f t="shared" si="2"/>
        <v>0</v>
      </c>
      <c r="J49" s="258">
        <f t="shared" si="3"/>
        <v>-0.38</v>
      </c>
      <c r="K49" s="258">
        <f t="shared" si="4"/>
        <v>0.38</v>
      </c>
      <c r="L49" s="258">
        <f t="shared" si="5"/>
        <v>0</v>
      </c>
      <c r="M49" s="12">
        <f t="shared" si="7"/>
        <v>0</v>
      </c>
    </row>
    <row r="50" spans="1:13" ht="15.75">
      <c r="A50" s="256"/>
      <c r="B50" s="258">
        <f>[1]مرتبات!G51</f>
        <v>0</v>
      </c>
      <c r="C50" s="258">
        <f>[1]مرتبات!I51</f>
        <v>0</v>
      </c>
      <c r="D50" s="258">
        <f t="shared" si="0"/>
        <v>0</v>
      </c>
      <c r="E50" s="258">
        <f>'بنك التنميه الزراعى شهر يوليو'!J51*14%</f>
        <v>0</v>
      </c>
      <c r="F50" s="258">
        <f>'بنك التنميه الزراعى شهر يوليو'!AF51*11%</f>
        <v>0</v>
      </c>
      <c r="G50" s="258">
        <f>'بنك التنميه الزراعى شهر يوليو'!BA51+'بنك التنميه الزراعى شهر يوليو'!BB51+'بنك التنميه الزراعى شهر يوليو'!BC51+'بنك التنميه الزراعى شهر يوليو'!BD51+'بنك التنميه الزراعى شهر يوليو'!BE51+'بنك التنميه الزراعى شهر يوليو'!BF51+'بنك التنميه الزراعى شهر يوليو'!BG51+'بنك التنميه الزراعى شهر يوليو'!BH51+'بنك التنميه الزراعى شهر يوليو'!BI51+'بنك التنميه الزراعى شهر يوليو'!BJ51+'بنك التنميه الزراعى شهر يوليو'!BK51+'بنك التنميه الزراعى شهر يوليو'!BL51</f>
        <v>0</v>
      </c>
      <c r="H50" s="258">
        <f t="shared" si="1"/>
        <v>0</v>
      </c>
      <c r="I50" s="258">
        <f t="shared" si="2"/>
        <v>0</v>
      </c>
      <c r="J50" s="258">
        <f t="shared" si="3"/>
        <v>-0.38</v>
      </c>
      <c r="K50" s="258">
        <f t="shared" si="4"/>
        <v>0.38</v>
      </c>
      <c r="L50" s="258">
        <f t="shared" si="5"/>
        <v>0</v>
      </c>
      <c r="M50" s="12">
        <f t="shared" si="7"/>
        <v>0</v>
      </c>
    </row>
    <row r="51" spans="1:13" ht="15.75">
      <c r="A51" s="256"/>
      <c r="B51" s="258">
        <f>[1]مرتبات!G52</f>
        <v>0</v>
      </c>
      <c r="C51" s="258">
        <f>[1]مرتبات!I52</f>
        <v>0</v>
      </c>
      <c r="D51" s="258">
        <f t="shared" si="0"/>
        <v>0</v>
      </c>
      <c r="E51" s="258">
        <f>'بنك التنميه الزراعى شهر يوليو'!J52*14%</f>
        <v>0</v>
      </c>
      <c r="F51" s="258">
        <f>'بنك التنميه الزراعى شهر يوليو'!AF52*11%</f>
        <v>0</v>
      </c>
      <c r="G51" s="258">
        <f>'بنك التنميه الزراعى شهر يوليو'!BA52+'بنك التنميه الزراعى شهر يوليو'!BB52+'بنك التنميه الزراعى شهر يوليو'!BC52+'بنك التنميه الزراعى شهر يوليو'!BD52+'بنك التنميه الزراعى شهر يوليو'!BE52+'بنك التنميه الزراعى شهر يوليو'!BF52+'بنك التنميه الزراعى شهر يوليو'!BG52+'بنك التنميه الزراعى شهر يوليو'!BH52+'بنك التنميه الزراعى شهر يوليو'!BI52+'بنك التنميه الزراعى شهر يوليو'!BJ52+'بنك التنميه الزراعى شهر يوليو'!BK52+'بنك التنميه الزراعى شهر يوليو'!BL52</f>
        <v>0</v>
      </c>
      <c r="H51" s="258">
        <f t="shared" si="1"/>
        <v>0</v>
      </c>
      <c r="I51" s="258">
        <f t="shared" si="2"/>
        <v>0</v>
      </c>
      <c r="J51" s="258">
        <f t="shared" si="3"/>
        <v>-0.38</v>
      </c>
      <c r="K51" s="258">
        <f t="shared" si="4"/>
        <v>0.38</v>
      </c>
      <c r="L51" s="258">
        <f t="shared" si="5"/>
        <v>0</v>
      </c>
      <c r="M51" s="12">
        <f t="shared" si="7"/>
        <v>0</v>
      </c>
    </row>
    <row r="52" spans="1:13" ht="15.75">
      <c r="A52" s="256"/>
      <c r="B52" s="258">
        <f>[1]مرتبات!G53</f>
        <v>0</v>
      </c>
      <c r="C52" s="258">
        <f>[1]مرتبات!I53</f>
        <v>0</v>
      </c>
      <c r="D52" s="258">
        <f t="shared" si="0"/>
        <v>0</v>
      </c>
      <c r="E52" s="258">
        <f>'بنك التنميه الزراعى شهر يوليو'!J53*14%</f>
        <v>0</v>
      </c>
      <c r="F52" s="258">
        <f>'بنك التنميه الزراعى شهر يوليو'!AF53*11%</f>
        <v>0</v>
      </c>
      <c r="G52" s="258">
        <f>'بنك التنميه الزراعى شهر يوليو'!BA53+'بنك التنميه الزراعى شهر يوليو'!BB53+'بنك التنميه الزراعى شهر يوليو'!BC53+'بنك التنميه الزراعى شهر يوليو'!BD53+'بنك التنميه الزراعى شهر يوليو'!BE53+'بنك التنميه الزراعى شهر يوليو'!BF53+'بنك التنميه الزراعى شهر يوليو'!BG53+'بنك التنميه الزراعى شهر يوليو'!BH53+'بنك التنميه الزراعى شهر يوليو'!BI53+'بنك التنميه الزراعى شهر يوليو'!BJ53+'بنك التنميه الزراعى شهر يوليو'!BK53+'بنك التنميه الزراعى شهر يوليو'!BL53</f>
        <v>0</v>
      </c>
      <c r="H52" s="258">
        <f t="shared" si="1"/>
        <v>0</v>
      </c>
      <c r="I52" s="258">
        <f t="shared" si="2"/>
        <v>0</v>
      </c>
      <c r="J52" s="258">
        <f t="shared" si="3"/>
        <v>-0.38</v>
      </c>
      <c r="K52" s="258">
        <f t="shared" si="4"/>
        <v>0.38</v>
      </c>
      <c r="L52" s="258">
        <f t="shared" si="5"/>
        <v>0</v>
      </c>
      <c r="M52" s="12">
        <f t="shared" si="7"/>
        <v>0</v>
      </c>
    </row>
    <row r="53" spans="1:13" ht="15.75">
      <c r="A53" s="256"/>
      <c r="B53" s="258">
        <f>[1]مرتبات!G54</f>
        <v>0</v>
      </c>
      <c r="C53" s="258">
        <f>[1]مرتبات!I54</f>
        <v>0</v>
      </c>
      <c r="D53" s="258">
        <f t="shared" si="0"/>
        <v>0</v>
      </c>
      <c r="E53" s="258">
        <f>'بنك التنميه الزراعى شهر يوليو'!J54*14%</f>
        <v>0</v>
      </c>
      <c r="F53" s="258">
        <f>'بنك التنميه الزراعى شهر يوليو'!AF54*11%</f>
        <v>0</v>
      </c>
      <c r="G53" s="258">
        <f>'بنك التنميه الزراعى شهر يوليو'!BA54+'بنك التنميه الزراعى شهر يوليو'!BB54+'بنك التنميه الزراعى شهر يوليو'!BC54+'بنك التنميه الزراعى شهر يوليو'!BD54+'بنك التنميه الزراعى شهر يوليو'!BE54+'بنك التنميه الزراعى شهر يوليو'!BF54+'بنك التنميه الزراعى شهر يوليو'!BG54+'بنك التنميه الزراعى شهر يوليو'!BH54+'بنك التنميه الزراعى شهر يوليو'!BI54+'بنك التنميه الزراعى شهر يوليو'!BJ54+'بنك التنميه الزراعى شهر يوليو'!BK54+'بنك التنميه الزراعى شهر يوليو'!BL54</f>
        <v>0</v>
      </c>
      <c r="H53" s="258">
        <f t="shared" si="1"/>
        <v>0</v>
      </c>
      <c r="I53" s="258">
        <f t="shared" si="2"/>
        <v>0</v>
      </c>
      <c r="J53" s="258">
        <f t="shared" si="3"/>
        <v>-0.38</v>
      </c>
      <c r="K53" s="258">
        <f t="shared" si="4"/>
        <v>0.38</v>
      </c>
      <c r="L53" s="258">
        <f t="shared" si="5"/>
        <v>0</v>
      </c>
      <c r="M53" s="12">
        <f t="shared" si="7"/>
        <v>0</v>
      </c>
    </row>
    <row r="54" spans="1:13" ht="15.75">
      <c r="A54" s="256"/>
      <c r="B54" s="258">
        <f>[1]مرتبات!G55</f>
        <v>0</v>
      </c>
      <c r="C54" s="258">
        <f>[1]مرتبات!I55</f>
        <v>0</v>
      </c>
      <c r="D54" s="258">
        <f t="shared" si="0"/>
        <v>0</v>
      </c>
      <c r="E54" s="258">
        <f>'بنك التنميه الزراعى شهر يوليو'!J55*14%</f>
        <v>0</v>
      </c>
      <c r="F54" s="258">
        <f>'بنك التنميه الزراعى شهر يوليو'!AF55*11%</f>
        <v>0</v>
      </c>
      <c r="G54" s="258">
        <f>'بنك التنميه الزراعى شهر يوليو'!BA55+'بنك التنميه الزراعى شهر يوليو'!BB55+'بنك التنميه الزراعى شهر يوليو'!BC55+'بنك التنميه الزراعى شهر يوليو'!BD55+'بنك التنميه الزراعى شهر يوليو'!BE55+'بنك التنميه الزراعى شهر يوليو'!BF55+'بنك التنميه الزراعى شهر يوليو'!BG55+'بنك التنميه الزراعى شهر يوليو'!BH55+'بنك التنميه الزراعى شهر يوليو'!BI55+'بنك التنميه الزراعى شهر يوليو'!BJ55+'بنك التنميه الزراعى شهر يوليو'!BK55+'بنك التنميه الزراعى شهر يوليو'!BL55</f>
        <v>0</v>
      </c>
      <c r="H54" s="258">
        <f t="shared" si="1"/>
        <v>0</v>
      </c>
      <c r="I54" s="258">
        <f t="shared" si="2"/>
        <v>0</v>
      </c>
      <c r="J54" s="258">
        <f t="shared" si="3"/>
        <v>-0.38</v>
      </c>
      <c r="K54" s="258">
        <f t="shared" si="4"/>
        <v>0.38</v>
      </c>
      <c r="L54" s="258">
        <f t="shared" si="5"/>
        <v>0</v>
      </c>
      <c r="M54" s="12">
        <f t="shared" si="7"/>
        <v>0</v>
      </c>
    </row>
    <row r="55" spans="1:13" ht="15.75">
      <c r="A55" s="256"/>
      <c r="B55" s="258">
        <f>[1]مرتبات!G56</f>
        <v>0</v>
      </c>
      <c r="C55" s="258">
        <f>[1]مرتبات!I56</f>
        <v>0</v>
      </c>
      <c r="D55" s="258">
        <f t="shared" si="0"/>
        <v>0</v>
      </c>
      <c r="E55" s="258">
        <f>'بنك التنميه الزراعى شهر يوليو'!J56*14%</f>
        <v>0</v>
      </c>
      <c r="F55" s="258">
        <f>'بنك التنميه الزراعى شهر يوليو'!AF56*11%</f>
        <v>0</v>
      </c>
      <c r="G55" s="258">
        <f>'بنك التنميه الزراعى شهر يوليو'!BA56+'بنك التنميه الزراعى شهر يوليو'!BB56+'بنك التنميه الزراعى شهر يوليو'!BC56+'بنك التنميه الزراعى شهر يوليو'!BD56+'بنك التنميه الزراعى شهر يوليو'!BE56+'بنك التنميه الزراعى شهر يوليو'!BF56+'بنك التنميه الزراعى شهر يوليو'!BG56+'بنك التنميه الزراعى شهر يوليو'!BH56+'بنك التنميه الزراعى شهر يوليو'!BI56+'بنك التنميه الزراعى شهر يوليو'!BJ56+'بنك التنميه الزراعى شهر يوليو'!BK56+'بنك التنميه الزراعى شهر يوليو'!BL56</f>
        <v>0</v>
      </c>
      <c r="H55" s="258">
        <f t="shared" si="1"/>
        <v>0</v>
      </c>
      <c r="I55" s="258">
        <f t="shared" si="2"/>
        <v>0</v>
      </c>
      <c r="J55" s="258">
        <f t="shared" si="3"/>
        <v>-0.38</v>
      </c>
      <c r="K55" s="258">
        <f t="shared" si="4"/>
        <v>0.38</v>
      </c>
      <c r="L55" s="258">
        <f t="shared" si="5"/>
        <v>0</v>
      </c>
      <c r="M55" s="12">
        <f t="shared" si="7"/>
        <v>0</v>
      </c>
    </row>
    <row r="56" spans="1:13" ht="15.75">
      <c r="A56" s="256"/>
      <c r="B56" s="258">
        <f>[1]مرتبات!G57</f>
        <v>0</v>
      </c>
      <c r="C56" s="258">
        <f>[1]مرتبات!I57</f>
        <v>0</v>
      </c>
      <c r="D56" s="258">
        <f t="shared" si="0"/>
        <v>0</v>
      </c>
      <c r="E56" s="258">
        <f>'بنك التنميه الزراعى شهر يوليو'!J57*14%</f>
        <v>0</v>
      </c>
      <c r="F56" s="258">
        <f>'بنك التنميه الزراعى شهر يوليو'!AF57*11%</f>
        <v>0</v>
      </c>
      <c r="G56" s="258">
        <f>'بنك التنميه الزراعى شهر يوليو'!BA57+'بنك التنميه الزراعى شهر يوليو'!BB57+'بنك التنميه الزراعى شهر يوليو'!BC57+'بنك التنميه الزراعى شهر يوليو'!BD57+'بنك التنميه الزراعى شهر يوليو'!BE57+'بنك التنميه الزراعى شهر يوليو'!BF57+'بنك التنميه الزراعى شهر يوليو'!BG57+'بنك التنميه الزراعى شهر يوليو'!BH57+'بنك التنميه الزراعى شهر يوليو'!BI57+'بنك التنميه الزراعى شهر يوليو'!BJ57+'بنك التنميه الزراعى شهر يوليو'!BK57+'بنك التنميه الزراعى شهر يوليو'!BL57</f>
        <v>0</v>
      </c>
      <c r="H56" s="258">
        <f t="shared" si="1"/>
        <v>0</v>
      </c>
      <c r="I56" s="258">
        <f t="shared" si="2"/>
        <v>0</v>
      </c>
      <c r="J56" s="258">
        <f t="shared" si="3"/>
        <v>-0.38</v>
      </c>
      <c r="K56" s="258">
        <f t="shared" si="4"/>
        <v>0.38</v>
      </c>
      <c r="L56" s="258">
        <f t="shared" si="5"/>
        <v>0</v>
      </c>
      <c r="M56" s="12">
        <f t="shared" si="7"/>
        <v>0</v>
      </c>
    </row>
    <row r="57" spans="1:13" ht="15.75">
      <c r="A57" s="256"/>
      <c r="B57" s="258">
        <f>[1]مرتبات!G58</f>
        <v>0</v>
      </c>
      <c r="C57" s="258">
        <f>[1]مرتبات!I58</f>
        <v>0</v>
      </c>
      <c r="D57" s="258">
        <f t="shared" si="0"/>
        <v>0</v>
      </c>
      <c r="E57" s="258">
        <f>'بنك التنميه الزراعى شهر يوليو'!J58*14%</f>
        <v>0</v>
      </c>
      <c r="F57" s="258">
        <f>'بنك التنميه الزراعى شهر يوليو'!AF58*11%</f>
        <v>0</v>
      </c>
      <c r="G57" s="258">
        <f>'بنك التنميه الزراعى شهر يوليو'!BA58+'بنك التنميه الزراعى شهر يوليو'!BB58+'بنك التنميه الزراعى شهر يوليو'!BC58+'بنك التنميه الزراعى شهر يوليو'!BD58+'بنك التنميه الزراعى شهر يوليو'!BE58+'بنك التنميه الزراعى شهر يوليو'!BF58+'بنك التنميه الزراعى شهر يوليو'!BG58+'بنك التنميه الزراعى شهر يوليو'!BH58+'بنك التنميه الزراعى شهر يوليو'!BI58+'بنك التنميه الزراعى شهر يوليو'!BJ58+'بنك التنميه الزراعى شهر يوليو'!BK58+'بنك التنميه الزراعى شهر يوليو'!BL58</f>
        <v>0</v>
      </c>
      <c r="H57" s="258">
        <f t="shared" si="1"/>
        <v>0</v>
      </c>
      <c r="I57" s="258">
        <f t="shared" si="2"/>
        <v>0</v>
      </c>
      <c r="J57" s="258">
        <f t="shared" si="3"/>
        <v>-0.38</v>
      </c>
      <c r="K57" s="258">
        <f t="shared" si="4"/>
        <v>0.38</v>
      </c>
      <c r="L57" s="258">
        <f t="shared" si="5"/>
        <v>0</v>
      </c>
      <c r="M57" s="12">
        <f t="shared" si="7"/>
        <v>0</v>
      </c>
    </row>
    <row r="58" spans="1:13" ht="15.75">
      <c r="A58" s="256"/>
      <c r="B58" s="258">
        <f>[1]مرتبات!G59</f>
        <v>0</v>
      </c>
      <c r="C58" s="258">
        <f>[1]مرتبات!I59</f>
        <v>0</v>
      </c>
      <c r="D58" s="258">
        <f t="shared" si="0"/>
        <v>0</v>
      </c>
      <c r="E58" s="258">
        <f>'بنك التنميه الزراعى شهر يوليو'!J59*14%</f>
        <v>0</v>
      </c>
      <c r="F58" s="258">
        <f>'بنك التنميه الزراعى شهر يوليو'!AF59*11%</f>
        <v>0</v>
      </c>
      <c r="G58" s="258">
        <f>'بنك التنميه الزراعى شهر يوليو'!BA59+'بنك التنميه الزراعى شهر يوليو'!BB59+'بنك التنميه الزراعى شهر يوليو'!BC59+'بنك التنميه الزراعى شهر يوليو'!BD59+'بنك التنميه الزراعى شهر يوليو'!BE59+'بنك التنميه الزراعى شهر يوليو'!BF59+'بنك التنميه الزراعى شهر يوليو'!BG59+'بنك التنميه الزراعى شهر يوليو'!BH59+'بنك التنميه الزراعى شهر يوليو'!BI59+'بنك التنميه الزراعى شهر يوليو'!BJ59+'بنك التنميه الزراعى شهر يوليو'!BK59+'بنك التنميه الزراعى شهر يوليو'!BL59</f>
        <v>0</v>
      </c>
      <c r="H58" s="258">
        <f t="shared" si="1"/>
        <v>0</v>
      </c>
      <c r="I58" s="258">
        <f t="shared" si="2"/>
        <v>0</v>
      </c>
      <c r="J58" s="258">
        <f t="shared" si="3"/>
        <v>-0.38</v>
      </c>
      <c r="K58" s="258">
        <f t="shared" si="4"/>
        <v>0.38</v>
      </c>
      <c r="L58" s="258">
        <f t="shared" si="5"/>
        <v>0</v>
      </c>
      <c r="M58" s="12">
        <f t="shared" si="7"/>
        <v>0</v>
      </c>
    </row>
    <row r="59" spans="1:13" ht="15.75">
      <c r="A59" s="256"/>
      <c r="B59" s="258">
        <f>[1]مرتبات!G60</f>
        <v>0</v>
      </c>
      <c r="C59" s="258">
        <f>[1]مرتبات!I60</f>
        <v>0</v>
      </c>
      <c r="D59" s="258">
        <f t="shared" si="0"/>
        <v>0</v>
      </c>
      <c r="E59" s="258">
        <f>'بنك التنميه الزراعى شهر يوليو'!J60*14%</f>
        <v>0</v>
      </c>
      <c r="F59" s="258">
        <f>'بنك التنميه الزراعى شهر يوليو'!AF60*11%</f>
        <v>0</v>
      </c>
      <c r="G59" s="258">
        <f>'بنك التنميه الزراعى شهر يوليو'!BA60+'بنك التنميه الزراعى شهر يوليو'!BB60+'بنك التنميه الزراعى شهر يوليو'!BC60+'بنك التنميه الزراعى شهر يوليو'!BD60+'بنك التنميه الزراعى شهر يوليو'!BE60+'بنك التنميه الزراعى شهر يوليو'!BF60+'بنك التنميه الزراعى شهر يوليو'!BG60+'بنك التنميه الزراعى شهر يوليو'!BH60+'بنك التنميه الزراعى شهر يوليو'!BI60+'بنك التنميه الزراعى شهر يوليو'!BJ60+'بنك التنميه الزراعى شهر يوليو'!BK60+'بنك التنميه الزراعى شهر يوليو'!BL60</f>
        <v>0</v>
      </c>
      <c r="H59" s="258">
        <f t="shared" si="1"/>
        <v>0</v>
      </c>
      <c r="I59" s="258">
        <f t="shared" si="2"/>
        <v>0</v>
      </c>
      <c r="J59" s="258">
        <f t="shared" si="3"/>
        <v>-0.38</v>
      </c>
      <c r="K59" s="258">
        <f t="shared" si="4"/>
        <v>0.38</v>
      </c>
      <c r="L59" s="258">
        <f t="shared" si="5"/>
        <v>0</v>
      </c>
      <c r="M59" s="12">
        <f t="shared" si="7"/>
        <v>0</v>
      </c>
    </row>
    <row r="60" spans="1:13" ht="15.75">
      <c r="A60" s="256"/>
      <c r="B60" s="258">
        <f>[1]مرتبات!G61</f>
        <v>0</v>
      </c>
      <c r="C60" s="258">
        <f>[1]مرتبات!I61</f>
        <v>0</v>
      </c>
      <c r="D60" s="258">
        <f t="shared" si="0"/>
        <v>0</v>
      </c>
      <c r="E60" s="258">
        <f>'بنك التنميه الزراعى شهر يوليو'!J61*14%</f>
        <v>0</v>
      </c>
      <c r="F60" s="258">
        <f>'بنك التنميه الزراعى شهر يوليو'!AF61*11%</f>
        <v>0</v>
      </c>
      <c r="G60" s="258">
        <f>'بنك التنميه الزراعى شهر يوليو'!BA61+'بنك التنميه الزراعى شهر يوليو'!BB61+'بنك التنميه الزراعى شهر يوليو'!BC61+'بنك التنميه الزراعى شهر يوليو'!BD61+'بنك التنميه الزراعى شهر يوليو'!BE61+'بنك التنميه الزراعى شهر يوليو'!BF61+'بنك التنميه الزراعى شهر يوليو'!BG61+'بنك التنميه الزراعى شهر يوليو'!BH61+'بنك التنميه الزراعى شهر يوليو'!BI61+'بنك التنميه الزراعى شهر يوليو'!BJ61+'بنك التنميه الزراعى شهر يوليو'!BK61+'بنك التنميه الزراعى شهر يوليو'!BL61</f>
        <v>0</v>
      </c>
      <c r="H60" s="258">
        <f t="shared" si="1"/>
        <v>0</v>
      </c>
      <c r="I60" s="258">
        <f t="shared" si="2"/>
        <v>0</v>
      </c>
      <c r="J60" s="258">
        <f t="shared" si="3"/>
        <v>-0.38</v>
      </c>
      <c r="K60" s="258">
        <f t="shared" si="4"/>
        <v>0.38</v>
      </c>
      <c r="L60" s="258">
        <f t="shared" si="5"/>
        <v>0</v>
      </c>
      <c r="M60" s="12">
        <f t="shared" si="7"/>
        <v>0</v>
      </c>
    </row>
    <row r="61" spans="1:13" ht="15.75">
      <c r="A61" s="256"/>
      <c r="B61" s="258">
        <f>[1]مرتبات!G62</f>
        <v>0</v>
      </c>
      <c r="C61" s="258">
        <f>[1]مرتبات!I62</f>
        <v>0</v>
      </c>
      <c r="D61" s="258">
        <f t="shared" si="0"/>
        <v>0</v>
      </c>
      <c r="E61" s="258">
        <f>'بنك التنميه الزراعى شهر يوليو'!J62*14%</f>
        <v>0</v>
      </c>
      <c r="F61" s="258">
        <f>'بنك التنميه الزراعى شهر يوليو'!AF62*11%</f>
        <v>0</v>
      </c>
      <c r="G61" s="258">
        <f>'بنك التنميه الزراعى شهر يوليو'!BA62+'بنك التنميه الزراعى شهر يوليو'!BB62+'بنك التنميه الزراعى شهر يوليو'!BC62+'بنك التنميه الزراعى شهر يوليو'!BD62+'بنك التنميه الزراعى شهر يوليو'!BE62+'بنك التنميه الزراعى شهر يوليو'!BF62+'بنك التنميه الزراعى شهر يوليو'!BG62+'بنك التنميه الزراعى شهر يوليو'!BH62+'بنك التنميه الزراعى شهر يوليو'!BI62+'بنك التنميه الزراعى شهر يوليو'!BJ62+'بنك التنميه الزراعى شهر يوليو'!BK62+'بنك التنميه الزراعى شهر يوليو'!BL62</f>
        <v>0</v>
      </c>
      <c r="H61" s="258">
        <f t="shared" si="1"/>
        <v>0</v>
      </c>
      <c r="I61" s="258">
        <f t="shared" si="2"/>
        <v>0</v>
      </c>
      <c r="J61" s="258">
        <f t="shared" si="3"/>
        <v>-0.38</v>
      </c>
      <c r="K61" s="258">
        <f t="shared" si="4"/>
        <v>0.38</v>
      </c>
      <c r="L61" s="258">
        <f t="shared" si="5"/>
        <v>0</v>
      </c>
      <c r="M61" s="12">
        <f t="shared" si="7"/>
        <v>0</v>
      </c>
    </row>
    <row r="62" spans="1:13" ht="15.75">
      <c r="A62" s="256"/>
      <c r="B62" s="258">
        <f>[1]مرتبات!G63</f>
        <v>0</v>
      </c>
      <c r="C62" s="258">
        <f>[1]مرتبات!I63</f>
        <v>0</v>
      </c>
      <c r="D62" s="258">
        <f t="shared" si="0"/>
        <v>0</v>
      </c>
      <c r="E62" s="258">
        <f>'بنك التنميه الزراعى شهر يوليو'!J63*14%</f>
        <v>0</v>
      </c>
      <c r="F62" s="258">
        <f>'بنك التنميه الزراعى شهر يوليو'!AF63*11%</f>
        <v>0</v>
      </c>
      <c r="G62" s="258">
        <f>'بنك التنميه الزراعى شهر يوليو'!BA63+'بنك التنميه الزراعى شهر يوليو'!BB63+'بنك التنميه الزراعى شهر يوليو'!BC63+'بنك التنميه الزراعى شهر يوليو'!BD63+'بنك التنميه الزراعى شهر يوليو'!BE63+'بنك التنميه الزراعى شهر يوليو'!BF63+'بنك التنميه الزراعى شهر يوليو'!BG63+'بنك التنميه الزراعى شهر يوليو'!BH63+'بنك التنميه الزراعى شهر يوليو'!BI63+'بنك التنميه الزراعى شهر يوليو'!BJ63+'بنك التنميه الزراعى شهر يوليو'!BK63+'بنك التنميه الزراعى شهر يوليو'!BL63</f>
        <v>0</v>
      </c>
      <c r="H62" s="258">
        <f t="shared" si="1"/>
        <v>0</v>
      </c>
      <c r="I62" s="258">
        <f t="shared" si="2"/>
        <v>0</v>
      </c>
      <c r="J62" s="258">
        <f t="shared" si="3"/>
        <v>-0.38</v>
      </c>
      <c r="K62" s="258">
        <f t="shared" si="4"/>
        <v>0.38</v>
      </c>
      <c r="L62" s="258">
        <f t="shared" si="5"/>
        <v>0</v>
      </c>
      <c r="M62" s="12">
        <f t="shared" si="7"/>
        <v>0</v>
      </c>
    </row>
    <row r="63" spans="1:13" ht="15.75">
      <c r="A63" s="256"/>
      <c r="B63" s="258">
        <f>[1]مرتبات!G64</f>
        <v>0</v>
      </c>
      <c r="C63" s="258">
        <f>[1]مرتبات!I64</f>
        <v>0</v>
      </c>
      <c r="D63" s="258">
        <f t="shared" si="0"/>
        <v>0</v>
      </c>
      <c r="E63" s="258">
        <f>'بنك التنميه الزراعى شهر يوليو'!J64*14%</f>
        <v>0</v>
      </c>
      <c r="F63" s="258">
        <f>'بنك التنميه الزراعى شهر يوليو'!AF64*11%</f>
        <v>0</v>
      </c>
      <c r="G63" s="258">
        <f>'بنك التنميه الزراعى شهر يوليو'!BA64+'بنك التنميه الزراعى شهر يوليو'!BB64+'بنك التنميه الزراعى شهر يوليو'!BC64+'بنك التنميه الزراعى شهر يوليو'!BD64+'بنك التنميه الزراعى شهر يوليو'!BE64+'بنك التنميه الزراعى شهر يوليو'!BF64+'بنك التنميه الزراعى شهر يوليو'!BG64+'بنك التنميه الزراعى شهر يوليو'!BH64+'بنك التنميه الزراعى شهر يوليو'!BI64+'بنك التنميه الزراعى شهر يوليو'!BJ64+'بنك التنميه الزراعى شهر يوليو'!BK64+'بنك التنميه الزراعى شهر يوليو'!BL64</f>
        <v>0</v>
      </c>
      <c r="H63" s="258">
        <f t="shared" si="1"/>
        <v>0</v>
      </c>
      <c r="I63" s="258">
        <f t="shared" si="2"/>
        <v>0</v>
      </c>
      <c r="J63" s="258">
        <f t="shared" si="3"/>
        <v>-0.38</v>
      </c>
      <c r="K63" s="258">
        <f t="shared" si="4"/>
        <v>0.38</v>
      </c>
      <c r="L63" s="258">
        <f t="shared" si="5"/>
        <v>0</v>
      </c>
      <c r="M63" s="12">
        <f t="shared" si="7"/>
        <v>0</v>
      </c>
    </row>
    <row r="64" spans="1:13" ht="15.75">
      <c r="A64" s="256"/>
      <c r="B64" s="258">
        <f>[1]مرتبات!G65</f>
        <v>0</v>
      </c>
      <c r="C64" s="258">
        <f>[1]مرتبات!I65</f>
        <v>0</v>
      </c>
      <c r="D64" s="258">
        <f t="shared" si="0"/>
        <v>0</v>
      </c>
      <c r="E64" s="258">
        <f>'بنك التنميه الزراعى شهر يوليو'!J65*14%</f>
        <v>0</v>
      </c>
      <c r="F64" s="258">
        <f>'بنك التنميه الزراعى شهر يوليو'!AF65*11%</f>
        <v>0</v>
      </c>
      <c r="G64" s="258">
        <f>'بنك التنميه الزراعى شهر يوليو'!BA65+'بنك التنميه الزراعى شهر يوليو'!BB65+'بنك التنميه الزراعى شهر يوليو'!BC65+'بنك التنميه الزراعى شهر يوليو'!BD65+'بنك التنميه الزراعى شهر يوليو'!BE65+'بنك التنميه الزراعى شهر يوليو'!BF65+'بنك التنميه الزراعى شهر يوليو'!BG65+'بنك التنميه الزراعى شهر يوليو'!BH65+'بنك التنميه الزراعى شهر يوليو'!BI65+'بنك التنميه الزراعى شهر يوليو'!BJ65+'بنك التنميه الزراعى شهر يوليو'!BK65+'بنك التنميه الزراعى شهر يوليو'!BL65</f>
        <v>0</v>
      </c>
      <c r="H64" s="258">
        <f t="shared" si="1"/>
        <v>0</v>
      </c>
      <c r="I64" s="258">
        <f t="shared" si="2"/>
        <v>0</v>
      </c>
      <c r="J64" s="258">
        <f t="shared" si="3"/>
        <v>-0.38</v>
      </c>
      <c r="K64" s="258">
        <f t="shared" si="4"/>
        <v>0.38</v>
      </c>
      <c r="L64" s="258">
        <f t="shared" si="5"/>
        <v>0</v>
      </c>
      <c r="M64" s="12">
        <f t="shared" si="7"/>
        <v>0</v>
      </c>
    </row>
    <row r="65" spans="1:13" ht="15.75">
      <c r="A65" s="256"/>
      <c r="B65" s="258">
        <f>[1]مرتبات!G66</f>
        <v>0</v>
      </c>
      <c r="C65" s="258">
        <f>[1]مرتبات!I66</f>
        <v>0</v>
      </c>
      <c r="D65" s="258">
        <f t="shared" si="0"/>
        <v>0</v>
      </c>
      <c r="E65" s="258">
        <f>'بنك التنميه الزراعى شهر يوليو'!J66*14%</f>
        <v>0</v>
      </c>
      <c r="F65" s="258">
        <f>'بنك التنميه الزراعى شهر يوليو'!AF66*11%</f>
        <v>0</v>
      </c>
      <c r="G65" s="258">
        <f>'بنك التنميه الزراعى شهر يوليو'!BA66+'بنك التنميه الزراعى شهر يوليو'!BB66+'بنك التنميه الزراعى شهر يوليو'!BC66+'بنك التنميه الزراعى شهر يوليو'!BD66+'بنك التنميه الزراعى شهر يوليو'!BE66+'بنك التنميه الزراعى شهر يوليو'!BF66+'بنك التنميه الزراعى شهر يوليو'!BG66+'بنك التنميه الزراعى شهر يوليو'!BH66+'بنك التنميه الزراعى شهر يوليو'!BI66+'بنك التنميه الزراعى شهر يوليو'!BJ66+'بنك التنميه الزراعى شهر يوليو'!BK66+'بنك التنميه الزراعى شهر يوليو'!BL66</f>
        <v>0</v>
      </c>
      <c r="H65" s="258">
        <f t="shared" si="1"/>
        <v>0</v>
      </c>
      <c r="I65" s="258">
        <f t="shared" si="2"/>
        <v>0</v>
      </c>
      <c r="J65" s="258">
        <f t="shared" si="3"/>
        <v>-0.38</v>
      </c>
      <c r="K65" s="258">
        <f t="shared" si="4"/>
        <v>0.38</v>
      </c>
      <c r="L65" s="258">
        <f t="shared" si="5"/>
        <v>0</v>
      </c>
      <c r="M65" s="12">
        <f t="shared" si="7"/>
        <v>0</v>
      </c>
    </row>
    <row r="66" spans="1:13" ht="15.75">
      <c r="A66" s="256"/>
      <c r="B66" s="258">
        <f>[1]مرتبات!G67</f>
        <v>0</v>
      </c>
      <c r="C66" s="258">
        <f>[1]مرتبات!I67</f>
        <v>0</v>
      </c>
      <c r="D66" s="258">
        <f t="shared" si="0"/>
        <v>0</v>
      </c>
      <c r="E66" s="258">
        <f>'بنك التنميه الزراعى شهر يوليو'!J67*14%</f>
        <v>0</v>
      </c>
      <c r="F66" s="258">
        <f>'بنك التنميه الزراعى شهر يوليو'!AF67*11%</f>
        <v>0</v>
      </c>
      <c r="G66" s="258">
        <f>'بنك التنميه الزراعى شهر يوليو'!BA67+'بنك التنميه الزراعى شهر يوليو'!BB67+'بنك التنميه الزراعى شهر يوليو'!BC67+'بنك التنميه الزراعى شهر يوليو'!BD67+'بنك التنميه الزراعى شهر يوليو'!BE67+'بنك التنميه الزراعى شهر يوليو'!BF67+'بنك التنميه الزراعى شهر يوليو'!BG67+'بنك التنميه الزراعى شهر يوليو'!BH67+'بنك التنميه الزراعى شهر يوليو'!BI67+'بنك التنميه الزراعى شهر يوليو'!BJ67+'بنك التنميه الزراعى شهر يوليو'!BK67+'بنك التنميه الزراعى شهر يوليو'!BL67</f>
        <v>0</v>
      </c>
      <c r="H66" s="258">
        <f t="shared" si="1"/>
        <v>0</v>
      </c>
      <c r="I66" s="258">
        <f t="shared" si="2"/>
        <v>0</v>
      </c>
      <c r="J66" s="258">
        <f t="shared" si="3"/>
        <v>-0.38</v>
      </c>
      <c r="K66" s="258">
        <f t="shared" si="4"/>
        <v>0.38</v>
      </c>
      <c r="L66" s="258">
        <f t="shared" si="5"/>
        <v>0</v>
      </c>
      <c r="M66" s="12">
        <f t="shared" si="7"/>
        <v>0</v>
      </c>
    </row>
    <row r="67" spans="1:13" ht="15.75">
      <c r="A67" s="256"/>
      <c r="B67" s="258">
        <f>[1]مرتبات!G68</f>
        <v>0</v>
      </c>
      <c r="C67" s="258">
        <f>[1]مرتبات!I68</f>
        <v>0</v>
      </c>
      <c r="D67" s="258">
        <f t="shared" si="0"/>
        <v>0</v>
      </c>
      <c r="E67" s="258">
        <f>'بنك التنميه الزراعى شهر يوليو'!J68*14%</f>
        <v>0</v>
      </c>
      <c r="F67" s="258">
        <f>'بنك التنميه الزراعى شهر يوليو'!AF68*11%</f>
        <v>0</v>
      </c>
      <c r="G67" s="258">
        <f>'بنك التنميه الزراعى شهر يوليو'!BA68+'بنك التنميه الزراعى شهر يوليو'!BB68+'بنك التنميه الزراعى شهر يوليو'!BC68+'بنك التنميه الزراعى شهر يوليو'!BD68+'بنك التنميه الزراعى شهر يوليو'!BE68+'بنك التنميه الزراعى شهر يوليو'!BF68+'بنك التنميه الزراعى شهر يوليو'!BG68+'بنك التنميه الزراعى شهر يوليو'!BH68+'بنك التنميه الزراعى شهر يوليو'!BI68+'بنك التنميه الزراعى شهر يوليو'!BJ68+'بنك التنميه الزراعى شهر يوليو'!BK68+'بنك التنميه الزراعى شهر يوليو'!BL68</f>
        <v>0</v>
      </c>
      <c r="H67" s="258">
        <f t="shared" si="1"/>
        <v>0</v>
      </c>
      <c r="I67" s="258">
        <f t="shared" si="2"/>
        <v>0</v>
      </c>
      <c r="J67" s="258">
        <f t="shared" si="3"/>
        <v>-0.38</v>
      </c>
      <c r="K67" s="258">
        <f t="shared" si="4"/>
        <v>0.38</v>
      </c>
      <c r="L67" s="258">
        <f t="shared" si="5"/>
        <v>0</v>
      </c>
      <c r="M67" s="12">
        <f t="shared" si="7"/>
        <v>0</v>
      </c>
    </row>
    <row r="68" spans="1:13" ht="15.75">
      <c r="A68" s="256"/>
      <c r="B68" s="258">
        <f>[1]مرتبات!G69</f>
        <v>0</v>
      </c>
      <c r="C68" s="258">
        <f>[1]مرتبات!I69</f>
        <v>0</v>
      </c>
      <c r="D68" s="258">
        <f t="shared" ref="D68:D69" si="8">B68+C68</f>
        <v>0</v>
      </c>
      <c r="E68" s="258">
        <f>'بنك التنميه الزراعى شهر يوليو'!J69*14%</f>
        <v>0</v>
      </c>
      <c r="F68" s="258">
        <f>'بنك التنميه الزراعى شهر يوليو'!AF69*11%</f>
        <v>0</v>
      </c>
      <c r="G68" s="258">
        <f>'بنك التنميه الزراعى شهر يوليو'!BA69+'بنك التنميه الزراعى شهر يوليو'!BB69+'بنك التنميه الزراعى شهر يوليو'!BC69+'بنك التنميه الزراعى شهر يوليو'!BD69+'بنك التنميه الزراعى شهر يوليو'!BE69+'بنك التنميه الزراعى شهر يوليو'!BF69+'بنك التنميه الزراعى شهر يوليو'!BG69+'بنك التنميه الزراعى شهر يوليو'!BH69+'بنك التنميه الزراعى شهر يوليو'!BI69+'بنك التنميه الزراعى شهر يوليو'!BJ69+'بنك التنميه الزراعى شهر يوليو'!BK69+'بنك التنميه الزراعى شهر يوليو'!BL69</f>
        <v>0</v>
      </c>
      <c r="H68" s="258">
        <f t="shared" ref="H68:H69" si="9">E68+F68+G68</f>
        <v>0</v>
      </c>
      <c r="I68" s="258">
        <f t="shared" ref="I68:I69" si="10">D68-H68</f>
        <v>0</v>
      </c>
      <c r="J68" s="258">
        <f t="shared" ref="J68:J69" si="11">(I68-50)*(7.5/1000)</f>
        <v>-0.38</v>
      </c>
      <c r="K68" s="258">
        <f t="shared" ref="K68:K69" si="12">I68-J68</f>
        <v>0.38</v>
      </c>
      <c r="L68" s="258">
        <f t="shared" ref="L68:L69" si="13">IF(K68-1250&lt;0,0,K68-1250)</f>
        <v>0</v>
      </c>
      <c r="M68" s="12">
        <f t="shared" ref="M68:M69" si="14">IF(L68&lt;=1833.33,(L68*10%)*20%,IF(L68&lt;=3083.33,(183.33+((L68-1833.33)*15%))*55%,((((L68-3083.33)*15%)+183.33+187.5))*92.5%))</f>
        <v>0</v>
      </c>
    </row>
    <row r="69" spans="1:13" ht="15.75">
      <c r="A69" s="256"/>
      <c r="B69" s="258">
        <f>[1]مرتبات!G70</f>
        <v>0</v>
      </c>
      <c r="C69" s="258">
        <f>[1]مرتبات!I70</f>
        <v>0</v>
      </c>
      <c r="D69" s="258">
        <f t="shared" si="8"/>
        <v>0</v>
      </c>
      <c r="E69" s="258">
        <f>'بنك التنميه الزراعى شهر يوليو'!J70*14%</f>
        <v>0</v>
      </c>
      <c r="F69" s="258">
        <f>'بنك التنميه الزراعى شهر يوليو'!AF70*11%</f>
        <v>0</v>
      </c>
      <c r="G69" s="258">
        <f>'بنك التنميه الزراعى شهر يوليو'!BA70+'بنك التنميه الزراعى شهر يوليو'!BB70+'بنك التنميه الزراعى شهر يوليو'!BC70+'بنك التنميه الزراعى شهر يوليو'!BD70+'بنك التنميه الزراعى شهر يوليو'!BE70+'بنك التنميه الزراعى شهر يوليو'!BF70+'بنك التنميه الزراعى شهر يوليو'!BG70+'بنك التنميه الزراعى شهر يوليو'!BH70+'بنك التنميه الزراعى شهر يوليو'!BI70+'بنك التنميه الزراعى شهر يوليو'!BJ70+'بنك التنميه الزراعى شهر يوليو'!BK70+'بنك التنميه الزراعى شهر يوليو'!BL70</f>
        <v>0</v>
      </c>
      <c r="H69" s="258">
        <f t="shared" si="9"/>
        <v>0</v>
      </c>
      <c r="I69" s="258">
        <f t="shared" si="10"/>
        <v>0</v>
      </c>
      <c r="J69" s="258">
        <f t="shared" si="11"/>
        <v>-0.38</v>
      </c>
      <c r="K69" s="258">
        <f t="shared" si="12"/>
        <v>0.38</v>
      </c>
      <c r="L69" s="258">
        <f t="shared" si="13"/>
        <v>0</v>
      </c>
      <c r="M69" s="12">
        <f t="shared" si="14"/>
        <v>0</v>
      </c>
    </row>
    <row r="70" spans="1:13" ht="15.75">
      <c r="A70" s="1"/>
      <c r="B70" s="258">
        <f>[1]مرتبات!G71</f>
        <v>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>
      <c r="A71" s="1"/>
      <c r="B71" s="258">
        <f>[1]مرتبات!G72</f>
        <v>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>
      <c r="A72" s="1"/>
      <c r="B72" s="258">
        <f>[1]مرتبات!G73</f>
        <v>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>
      <c r="A73" s="1"/>
      <c r="B73" s="258">
        <f>[1]مرتبات!G74</f>
        <v>0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>
      <c r="A74" s="1"/>
      <c r="B74" s="258">
        <f>[1]مرتبات!G75</f>
        <v>0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>
      <c r="A75" s="1"/>
      <c r="B75" s="258">
        <f>[1]مرتبات!G76</f>
        <v>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>
      <c r="A76" s="1"/>
      <c r="B76" s="258">
        <f>[1]مرتبات!G77</f>
        <v>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>
      <c r="A77" s="1"/>
      <c r="B77" s="258">
        <f>[1]مرتبات!G78</f>
        <v>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>
      <c r="A78" s="1"/>
      <c r="B78" s="258">
        <f>[1]مرتبات!G79</f>
        <v>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>
      <c r="A79" s="1"/>
      <c r="B79" s="258">
        <f>[1]مرتبات!G80</f>
        <v>0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>
      <c r="A80" s="1"/>
      <c r="B80" s="258">
        <f>[1]مرتبات!G81</f>
        <v>0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BS11"/>
  <sheetViews>
    <sheetView rightToLeft="1" topLeftCell="BD4" workbookViewId="0">
      <selection activeCell="BL11" sqref="BL11"/>
    </sheetView>
  </sheetViews>
  <sheetFormatPr defaultRowHeight="15"/>
  <cols>
    <col min="1" max="1" width="4.140625" hidden="1" customWidth="1"/>
    <col min="2" max="3" width="8.5703125" customWidth="1"/>
    <col min="4" max="4" width="9.5703125" customWidth="1"/>
    <col min="5" max="9" width="8.5703125" customWidth="1"/>
    <col min="10" max="10" width="10.7109375" customWidth="1"/>
    <col min="11" max="14" width="9.140625" customWidth="1"/>
    <col min="15" max="15" width="10.7109375" customWidth="1"/>
    <col min="16" max="16" width="9.7109375" customWidth="1"/>
    <col min="17" max="17" width="10.7109375" customWidth="1"/>
    <col min="18" max="19" width="9.140625" customWidth="1"/>
    <col min="20" max="20" width="8.7109375" customWidth="1"/>
    <col min="21" max="28" width="6.7109375" customWidth="1"/>
    <col min="29" max="31" width="9.140625" customWidth="1"/>
    <col min="32" max="33" width="10.7109375" customWidth="1"/>
    <col min="34" max="45" width="9.140625" customWidth="1"/>
    <col min="46" max="50" width="6.7109375" customWidth="1"/>
    <col min="51" max="52" width="7.7109375" customWidth="1"/>
    <col min="53" max="57" width="6.7109375" customWidth="1"/>
    <col min="58" max="58" width="7.140625" customWidth="1"/>
    <col min="59" max="64" width="6.7109375" customWidth="1"/>
    <col min="65" max="66" width="10.7109375" customWidth="1"/>
    <col min="67" max="67" width="17.42578125" customWidth="1"/>
    <col min="68" max="68" width="26.85546875" customWidth="1"/>
  </cols>
  <sheetData>
    <row r="1" spans="1:71" s="4" customFormat="1" ht="18" customHeight="1">
      <c r="A1" s="71" t="s">
        <v>112</v>
      </c>
      <c r="B1" s="296"/>
      <c r="C1" s="296"/>
      <c r="D1" s="296"/>
      <c r="E1" s="296"/>
      <c r="F1" s="296"/>
      <c r="G1" s="296"/>
      <c r="H1" s="296"/>
      <c r="I1" s="296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43"/>
      <c r="AD1" s="444"/>
      <c r="AE1" s="444"/>
      <c r="AF1" s="445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438" t="s">
        <v>117</v>
      </c>
      <c r="BN1" s="437" t="s">
        <v>48</v>
      </c>
      <c r="BO1" s="437" t="s">
        <v>118</v>
      </c>
      <c r="BP1" s="439" t="s">
        <v>288</v>
      </c>
      <c r="BQ1" s="438" t="s">
        <v>119</v>
      </c>
      <c r="BR1" s="438" t="s">
        <v>120</v>
      </c>
      <c r="BS1" s="441" t="s">
        <v>420</v>
      </c>
    </row>
    <row r="2" spans="1:71" s="4" customFormat="1" ht="37.5" customHeight="1">
      <c r="A2" s="8"/>
      <c r="B2" s="443" t="s">
        <v>0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5"/>
      <c r="O2" s="450" t="s">
        <v>6</v>
      </c>
      <c r="P2" s="448"/>
      <c r="Q2" s="449"/>
      <c r="R2" s="450" t="s">
        <v>110</v>
      </c>
      <c r="S2" s="448"/>
      <c r="T2" s="448"/>
      <c r="U2" s="448"/>
      <c r="V2" s="448"/>
      <c r="W2" s="448"/>
      <c r="X2" s="448"/>
      <c r="Y2" s="448"/>
      <c r="Z2" s="448"/>
      <c r="AA2" s="448"/>
      <c r="AB2" s="449"/>
      <c r="AC2" s="450" t="s">
        <v>18</v>
      </c>
      <c r="AD2" s="448"/>
      <c r="AE2" s="449"/>
      <c r="AF2" s="441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34</v>
      </c>
      <c r="AU2" s="448"/>
      <c r="AV2" s="448"/>
      <c r="AW2" s="448"/>
      <c r="AX2" s="448"/>
      <c r="AY2" s="448"/>
      <c r="AZ2" s="449"/>
      <c r="BA2" s="295"/>
      <c r="BB2" s="297"/>
      <c r="BC2" s="297"/>
      <c r="BD2" s="443" t="s">
        <v>39</v>
      </c>
      <c r="BE2" s="444"/>
      <c r="BF2" s="444"/>
      <c r="BG2" s="444"/>
      <c r="BH2" s="444"/>
      <c r="BI2" s="444"/>
      <c r="BJ2" s="445"/>
      <c r="BK2" s="295"/>
      <c r="BL2" s="298"/>
      <c r="BM2" s="438"/>
      <c r="BN2" s="437"/>
      <c r="BO2" s="437"/>
      <c r="BP2" s="446"/>
      <c r="BQ2" s="438"/>
      <c r="BR2" s="438"/>
      <c r="BS2" s="447"/>
    </row>
    <row r="3" spans="1:71" s="4" customFormat="1" ht="51.75" customHeight="1">
      <c r="A3" s="255"/>
      <c r="B3" s="306">
        <v>0.09</v>
      </c>
      <c r="C3" s="306" t="s">
        <v>1</v>
      </c>
      <c r="D3" s="307" t="s">
        <v>7</v>
      </c>
      <c r="E3" s="307">
        <v>7.0000000000000007E-2</v>
      </c>
      <c r="F3" s="307" t="s">
        <v>449</v>
      </c>
      <c r="G3" s="306" t="s">
        <v>8</v>
      </c>
      <c r="H3" s="306" t="s">
        <v>9</v>
      </c>
      <c r="I3" s="307" t="s">
        <v>493</v>
      </c>
      <c r="J3" s="296" t="s">
        <v>464</v>
      </c>
      <c r="K3" s="296" t="s">
        <v>2</v>
      </c>
      <c r="L3" s="296" t="s">
        <v>3</v>
      </c>
      <c r="M3" s="296" t="s">
        <v>4</v>
      </c>
      <c r="N3" s="296" t="s">
        <v>5</v>
      </c>
      <c r="O3" s="296" t="s">
        <v>465</v>
      </c>
      <c r="P3" s="296" t="s">
        <v>109</v>
      </c>
      <c r="Q3" s="296" t="s">
        <v>108</v>
      </c>
      <c r="R3" s="295" t="s">
        <v>494</v>
      </c>
      <c r="S3" s="295" t="s">
        <v>495</v>
      </c>
      <c r="T3" s="295" t="s">
        <v>10</v>
      </c>
      <c r="U3" s="296" t="s">
        <v>11</v>
      </c>
      <c r="V3" s="296" t="s">
        <v>12</v>
      </c>
      <c r="W3" s="296" t="s">
        <v>13</v>
      </c>
      <c r="X3" s="296" t="s">
        <v>180</v>
      </c>
      <c r="Y3" s="295" t="s">
        <v>14</v>
      </c>
      <c r="Z3" s="296" t="s">
        <v>15</v>
      </c>
      <c r="AA3" s="296" t="s">
        <v>16</v>
      </c>
      <c r="AB3" s="296" t="s">
        <v>17</v>
      </c>
      <c r="AC3" s="301" t="s">
        <v>19</v>
      </c>
      <c r="AD3" s="296" t="s">
        <v>20</v>
      </c>
      <c r="AE3" s="296" t="s">
        <v>21</v>
      </c>
      <c r="AF3" s="442"/>
      <c r="AG3" s="438"/>
      <c r="AH3" s="296" t="s">
        <v>24</v>
      </c>
      <c r="AI3" s="296" t="s">
        <v>25</v>
      </c>
      <c r="AJ3" s="296" t="s">
        <v>26</v>
      </c>
      <c r="AK3" s="296" t="s">
        <v>21</v>
      </c>
      <c r="AL3" s="296" t="s">
        <v>27</v>
      </c>
      <c r="AM3" s="296" t="s">
        <v>28</v>
      </c>
      <c r="AN3" s="296" t="s">
        <v>29</v>
      </c>
      <c r="AO3" s="296" t="s">
        <v>104</v>
      </c>
      <c r="AP3" s="296" t="s">
        <v>105</v>
      </c>
      <c r="AQ3" s="296" t="s">
        <v>106</v>
      </c>
      <c r="AR3" s="296" t="s">
        <v>107</v>
      </c>
      <c r="AS3" s="296" t="s">
        <v>3</v>
      </c>
      <c r="AT3" s="296" t="s">
        <v>31</v>
      </c>
      <c r="AU3" s="296" t="s">
        <v>116</v>
      </c>
      <c r="AV3" s="296" t="s">
        <v>32</v>
      </c>
      <c r="AW3" s="295" t="s">
        <v>33</v>
      </c>
      <c r="AX3" s="296" t="s">
        <v>36</v>
      </c>
      <c r="AY3" s="296" t="s">
        <v>115</v>
      </c>
      <c r="AZ3" s="296" t="s">
        <v>37</v>
      </c>
      <c r="BA3" s="296" t="s">
        <v>149</v>
      </c>
      <c r="BB3" s="296" t="s">
        <v>231</v>
      </c>
      <c r="BC3" s="296" t="s">
        <v>232</v>
      </c>
      <c r="BD3" s="296" t="s">
        <v>40</v>
      </c>
      <c r="BE3" s="296" t="s">
        <v>150</v>
      </c>
      <c r="BF3" s="296" t="s">
        <v>45</v>
      </c>
      <c r="BG3" s="296" t="s">
        <v>41</v>
      </c>
      <c r="BH3" s="296" t="s">
        <v>42</v>
      </c>
      <c r="BI3" s="296" t="s">
        <v>43</v>
      </c>
      <c r="BJ3" s="301" t="s">
        <v>333</v>
      </c>
      <c r="BK3" s="296" t="s">
        <v>46</v>
      </c>
      <c r="BL3" s="302" t="s">
        <v>47</v>
      </c>
      <c r="BM3" s="438"/>
      <c r="BN3" s="437"/>
      <c r="BO3" s="437"/>
      <c r="BP3" s="440"/>
      <c r="BQ3" s="438"/>
      <c r="BR3" s="438"/>
      <c r="BS3" s="442"/>
    </row>
    <row r="4" spans="1:71" s="192" customFormat="1" ht="25.15" customHeight="1">
      <c r="B4" s="265">
        <f>C4*9%</f>
        <v>40.799999999999997</v>
      </c>
      <c r="C4" s="209">
        <v>453.32</v>
      </c>
      <c r="D4" s="209">
        <v>1554.72</v>
      </c>
      <c r="E4" s="265">
        <f>D4*7%</f>
        <v>108.83</v>
      </c>
      <c r="F4" s="209">
        <v>190</v>
      </c>
      <c r="G4" s="209">
        <v>223.68</v>
      </c>
      <c r="H4" s="209">
        <v>126.46</v>
      </c>
      <c r="I4" s="209">
        <f>G4+H4</f>
        <v>350.14</v>
      </c>
      <c r="J4" s="203">
        <f>C4+B4</f>
        <v>494.12</v>
      </c>
      <c r="K4" s="203">
        <f>J4*15%</f>
        <v>74.12</v>
      </c>
      <c r="L4" s="203">
        <f>J4*1%</f>
        <v>4.9400000000000004</v>
      </c>
      <c r="M4" s="203">
        <f>J4*2%</f>
        <v>9.8800000000000008</v>
      </c>
      <c r="N4" s="203">
        <f>J4*3%</f>
        <v>14.82</v>
      </c>
      <c r="O4" s="203">
        <f>D4+E4+F4</f>
        <v>1853.55</v>
      </c>
      <c r="P4" s="202">
        <v>54.66</v>
      </c>
      <c r="Q4" s="203">
        <f>SUM(R4:AB4)</f>
        <v>365.14</v>
      </c>
      <c r="R4" s="203">
        <f>I4*60%</f>
        <v>210.08</v>
      </c>
      <c r="S4" s="203">
        <f>I4*40%</f>
        <v>140.06</v>
      </c>
      <c r="T4" s="202">
        <v>15</v>
      </c>
      <c r="U4" s="202"/>
      <c r="V4" s="202"/>
      <c r="W4" s="202"/>
      <c r="X4" s="202"/>
      <c r="Y4" s="202"/>
      <c r="Z4" s="202"/>
      <c r="AA4" s="202"/>
      <c r="AB4" s="202"/>
      <c r="AC4" s="203">
        <f>IF(AF4&gt;3360,3360*15%,AF4*15%)</f>
        <v>266.88</v>
      </c>
      <c r="AD4" s="203">
        <f>IF(AF4&gt;3360,3360*1%,AF4*1%)</f>
        <v>17.79</v>
      </c>
      <c r="AE4" s="203">
        <f>IF(AF4&gt;3360,3360*3%,AF4*3%)</f>
        <v>53.38</v>
      </c>
      <c r="AF4" s="203">
        <f>O4+P4+Q4-J4</f>
        <v>1779.23</v>
      </c>
      <c r="AG4" s="203">
        <f>K4+L4+M4+N4+O4+P4+Q4+AC4+AD4+AE4</f>
        <v>2715.16</v>
      </c>
      <c r="AH4" s="203">
        <f>J4*15%</f>
        <v>74.12</v>
      </c>
      <c r="AI4" s="203">
        <f>J4*1%</f>
        <v>4.9400000000000004</v>
      </c>
      <c r="AJ4" s="203">
        <f>J4*2%</f>
        <v>9.8800000000000008</v>
      </c>
      <c r="AK4" s="203">
        <f>J4*3%</f>
        <v>14.82</v>
      </c>
      <c r="AL4" s="203">
        <f>J4*10%</f>
        <v>49.41</v>
      </c>
      <c r="AM4" s="203">
        <f>J4*3%</f>
        <v>14.82</v>
      </c>
      <c r="AN4" s="203">
        <f>J4*1%</f>
        <v>4.9400000000000004</v>
      </c>
      <c r="AO4" s="203">
        <f>IF(AF4&gt;3360,3360*15%,AF4*15%)</f>
        <v>266.88</v>
      </c>
      <c r="AP4" s="203">
        <f>IF(AF4&gt;3360,3360*1%,AF4*1%)</f>
        <v>17.79</v>
      </c>
      <c r="AQ4" s="203">
        <f>IF(AF4&gt;3360,3360*3%,AF4*3%)</f>
        <v>53.38</v>
      </c>
      <c r="AR4" s="203">
        <f>IF(AF4&gt;3360,3360*10%,AF4*10%)</f>
        <v>177.92</v>
      </c>
      <c r="AS4" s="203">
        <f>IF(AF4&gt;3360,3360*1%,AF4*1%)</f>
        <v>17.79</v>
      </c>
      <c r="AT4" s="202"/>
      <c r="AU4" s="202"/>
      <c r="AV4" s="202"/>
      <c r="AW4" s="202"/>
      <c r="AX4" s="202"/>
      <c r="AY4" s="203">
        <f>'ضريبه بنك اسكندريه شهر يوليو'!M3</f>
        <v>10.34</v>
      </c>
      <c r="AZ4" s="203">
        <f>'ضريبه بنك اسكندريه شهر يوليو'!J3</f>
        <v>14.28</v>
      </c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3">
        <f t="shared" ref="BM4:BM10" si="0">SUM(AH4:BL4)</f>
        <v>731.31</v>
      </c>
      <c r="BN4" s="203">
        <f t="shared" ref="BN4:BN10" si="1">AVERAGE(AG4-BM4)</f>
        <v>1983.85</v>
      </c>
      <c r="BO4" s="202" t="s">
        <v>181</v>
      </c>
      <c r="BP4" s="202" t="s">
        <v>294</v>
      </c>
      <c r="BQ4" s="202"/>
      <c r="BR4" s="204" t="s">
        <v>360</v>
      </c>
      <c r="BS4" s="202" t="s">
        <v>434</v>
      </c>
    </row>
    <row r="5" spans="1:71" s="192" customFormat="1" ht="25.15" customHeight="1">
      <c r="B5" s="265">
        <f t="shared" ref="B5:B10" si="2">C5*9%</f>
        <v>25.47</v>
      </c>
      <c r="C5" s="209">
        <v>282.95</v>
      </c>
      <c r="D5" s="209">
        <v>1058.54</v>
      </c>
      <c r="E5" s="265">
        <f t="shared" ref="E5:E10" si="3">D5*7%</f>
        <v>74.099999999999994</v>
      </c>
      <c r="F5" s="209">
        <v>190</v>
      </c>
      <c r="G5" s="209">
        <v>145.94999999999999</v>
      </c>
      <c r="H5" s="209">
        <v>68.55</v>
      </c>
      <c r="I5" s="209">
        <f t="shared" ref="I5:I10" si="4">G5+H5</f>
        <v>214.5</v>
      </c>
      <c r="J5" s="203">
        <f t="shared" ref="J5:J10" si="5">C5+B5</f>
        <v>308.42</v>
      </c>
      <c r="K5" s="203">
        <f t="shared" ref="K5:K10" si="6">J5*15%</f>
        <v>46.26</v>
      </c>
      <c r="L5" s="203">
        <f t="shared" ref="L5:L10" si="7">J5*1%</f>
        <v>3.08</v>
      </c>
      <c r="M5" s="203">
        <f t="shared" ref="M5:M10" si="8">J5*2%</f>
        <v>6.17</v>
      </c>
      <c r="N5" s="203">
        <f t="shared" ref="N5:N10" si="9">J5*3%</f>
        <v>9.25</v>
      </c>
      <c r="O5" s="203">
        <f t="shared" ref="O5:O10" si="10">D5+E5+F5</f>
        <v>1322.64</v>
      </c>
      <c r="P5" s="202">
        <v>4.7</v>
      </c>
      <c r="Q5" s="203">
        <f t="shared" ref="Q5:Q10" si="11">SUM(R5:AB5)</f>
        <v>224.5</v>
      </c>
      <c r="R5" s="203">
        <f t="shared" ref="R5:R10" si="12">I5*60%</f>
        <v>128.69999999999999</v>
      </c>
      <c r="S5" s="203">
        <f t="shared" ref="S5:S10" si="13">I5*40%</f>
        <v>85.8</v>
      </c>
      <c r="T5" s="202">
        <v>10</v>
      </c>
      <c r="U5" s="202"/>
      <c r="V5" s="202"/>
      <c r="W5" s="202"/>
      <c r="X5" s="202"/>
      <c r="Y5" s="202"/>
      <c r="Z5" s="202"/>
      <c r="AA5" s="202"/>
      <c r="AB5" s="202"/>
      <c r="AC5" s="203">
        <f t="shared" ref="AC5:AC10" si="14">IF(AF5&gt;3360,3360*15%,AF5*15%)</f>
        <v>186.51</v>
      </c>
      <c r="AD5" s="203">
        <f t="shared" ref="AD5:AD10" si="15">IF(AF5&gt;3360,3360*1%,AF5*1%)</f>
        <v>12.43</v>
      </c>
      <c r="AE5" s="203">
        <f t="shared" ref="AE5:AE10" si="16">IF(AF5&gt;3360,3360*3%,AF5*3%)</f>
        <v>37.299999999999997</v>
      </c>
      <c r="AF5" s="203">
        <f t="shared" ref="AF5:AF10" si="17">O5+P5+Q5-J5</f>
        <v>1243.42</v>
      </c>
      <c r="AG5" s="203">
        <f t="shared" ref="AG5:AG10" si="18">K5+L5+M5+N5+O5+P5+Q5+AC5+AD5+AE5</f>
        <v>1852.84</v>
      </c>
      <c r="AH5" s="203">
        <f t="shared" ref="AH5:AH10" si="19">J5*15%</f>
        <v>46.26</v>
      </c>
      <c r="AI5" s="203">
        <f t="shared" ref="AI5:AI10" si="20">J5*1%</f>
        <v>3.08</v>
      </c>
      <c r="AJ5" s="203">
        <f t="shared" ref="AJ5:AJ10" si="21">J5*2%</f>
        <v>6.17</v>
      </c>
      <c r="AK5" s="203">
        <f t="shared" ref="AK5:AK10" si="22">J5*3%</f>
        <v>9.25</v>
      </c>
      <c r="AL5" s="203">
        <f t="shared" ref="AL5:AL10" si="23">J5*10%</f>
        <v>30.84</v>
      </c>
      <c r="AM5" s="203">
        <f t="shared" ref="AM5:AM10" si="24">J5*3%</f>
        <v>9.25</v>
      </c>
      <c r="AN5" s="203">
        <f t="shared" ref="AN5:AN10" si="25">J5*1%</f>
        <v>3.08</v>
      </c>
      <c r="AO5" s="203">
        <f t="shared" ref="AO5:AO10" si="26">IF(AF5&gt;3360,3360*15%,AF5*15%)</f>
        <v>186.51</v>
      </c>
      <c r="AP5" s="203">
        <f t="shared" ref="AP5:AP10" si="27">IF(AF5&gt;3360,3360*1%,AF5*1%)</f>
        <v>12.43</v>
      </c>
      <c r="AQ5" s="203">
        <f t="shared" ref="AQ5:AQ10" si="28">IF(AF5&gt;3360,3360*3%,AF5*3%)</f>
        <v>37.299999999999997</v>
      </c>
      <c r="AR5" s="203">
        <f t="shared" ref="AR5:AR10" si="29">IF(AF5&gt;3360,3360*10%,AF5*10%)</f>
        <v>124.34</v>
      </c>
      <c r="AS5" s="203">
        <f t="shared" ref="AS5:AS10" si="30">IF(AF5&gt;3360,3360*1%,AF5*1%)</f>
        <v>12.43</v>
      </c>
      <c r="AT5" s="202"/>
      <c r="AU5" s="202"/>
      <c r="AV5" s="202"/>
      <c r="AW5" s="202"/>
      <c r="AX5" s="202"/>
      <c r="AY5" s="203">
        <f>'ضريبه بنك اسكندريه شهر يوليو'!M4</f>
        <v>1.61</v>
      </c>
      <c r="AZ5" s="203">
        <f>'ضريبه بنك اسكندريه شهر يوليو'!J4</f>
        <v>9.8800000000000008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3">
        <f t="shared" si="0"/>
        <v>492.43</v>
      </c>
      <c r="BN5" s="203">
        <f t="shared" si="1"/>
        <v>1360.41</v>
      </c>
      <c r="BO5" s="202" t="s">
        <v>182</v>
      </c>
      <c r="BP5" s="202" t="s">
        <v>295</v>
      </c>
      <c r="BQ5" s="202"/>
      <c r="BR5" s="204" t="s">
        <v>361</v>
      </c>
      <c r="BS5" s="202" t="s">
        <v>435</v>
      </c>
    </row>
    <row r="6" spans="1:71" s="192" customFormat="1" ht="25.15" customHeight="1">
      <c r="B6" s="265">
        <f t="shared" si="2"/>
        <v>29.02</v>
      </c>
      <c r="C6" s="209">
        <v>322.45999999999998</v>
      </c>
      <c r="D6" s="209">
        <v>1244.55</v>
      </c>
      <c r="E6" s="265">
        <f t="shared" si="3"/>
        <v>87.12</v>
      </c>
      <c r="F6" s="209">
        <v>190</v>
      </c>
      <c r="G6" s="209">
        <v>172.2</v>
      </c>
      <c r="H6" s="209">
        <v>60.8</v>
      </c>
      <c r="I6" s="209">
        <f t="shared" si="4"/>
        <v>233</v>
      </c>
      <c r="J6" s="203">
        <f t="shared" si="5"/>
        <v>351.48</v>
      </c>
      <c r="K6" s="203">
        <f t="shared" si="6"/>
        <v>52.72</v>
      </c>
      <c r="L6" s="203">
        <f t="shared" si="7"/>
        <v>3.51</v>
      </c>
      <c r="M6" s="203">
        <f t="shared" si="8"/>
        <v>7.03</v>
      </c>
      <c r="N6" s="203">
        <f t="shared" si="9"/>
        <v>10.54</v>
      </c>
      <c r="O6" s="203">
        <f t="shared" si="10"/>
        <v>1521.67</v>
      </c>
      <c r="P6" s="202">
        <v>10.19</v>
      </c>
      <c r="Q6" s="203">
        <f t="shared" si="11"/>
        <v>266.60000000000002</v>
      </c>
      <c r="R6" s="203">
        <f t="shared" si="12"/>
        <v>139.80000000000001</v>
      </c>
      <c r="S6" s="203">
        <f t="shared" si="13"/>
        <v>93.2</v>
      </c>
      <c r="T6" s="202">
        <v>19.2</v>
      </c>
      <c r="U6" s="202"/>
      <c r="V6" s="202">
        <v>14.4</v>
      </c>
      <c r="W6" s="202"/>
      <c r="X6" s="202"/>
      <c r="Y6" s="202"/>
      <c r="Z6" s="202"/>
      <c r="AA6" s="202"/>
      <c r="AB6" s="202"/>
      <c r="AC6" s="203">
        <f t="shared" si="14"/>
        <v>217.05</v>
      </c>
      <c r="AD6" s="203">
        <f t="shared" si="15"/>
        <v>14.47</v>
      </c>
      <c r="AE6" s="203">
        <f t="shared" si="16"/>
        <v>43.41</v>
      </c>
      <c r="AF6" s="203">
        <f t="shared" si="17"/>
        <v>1446.98</v>
      </c>
      <c r="AG6" s="203">
        <f t="shared" si="18"/>
        <v>2147.19</v>
      </c>
      <c r="AH6" s="203">
        <f t="shared" si="19"/>
        <v>52.72</v>
      </c>
      <c r="AI6" s="203">
        <f t="shared" si="20"/>
        <v>3.51</v>
      </c>
      <c r="AJ6" s="203">
        <f t="shared" si="21"/>
        <v>7.03</v>
      </c>
      <c r="AK6" s="203">
        <f t="shared" si="22"/>
        <v>10.54</v>
      </c>
      <c r="AL6" s="203">
        <f t="shared" si="23"/>
        <v>35.15</v>
      </c>
      <c r="AM6" s="203">
        <f t="shared" si="24"/>
        <v>10.54</v>
      </c>
      <c r="AN6" s="203">
        <f t="shared" si="25"/>
        <v>3.51</v>
      </c>
      <c r="AO6" s="203">
        <f t="shared" si="26"/>
        <v>217.05</v>
      </c>
      <c r="AP6" s="203">
        <f t="shared" si="27"/>
        <v>14.47</v>
      </c>
      <c r="AQ6" s="203">
        <f t="shared" si="28"/>
        <v>43.41</v>
      </c>
      <c r="AR6" s="203">
        <f t="shared" si="29"/>
        <v>144.69999999999999</v>
      </c>
      <c r="AS6" s="203">
        <f t="shared" si="30"/>
        <v>14.47</v>
      </c>
      <c r="AT6" s="202"/>
      <c r="AU6" s="202"/>
      <c r="AV6" s="202"/>
      <c r="AW6" s="202"/>
      <c r="AX6" s="202"/>
      <c r="AY6" s="203">
        <f>'ضريبه بنك اسكندريه شهر يوليو'!M5</f>
        <v>4.78</v>
      </c>
      <c r="AZ6" s="203">
        <f>'ضريبه بنك اسكندريه شهر يوليو'!J5</f>
        <v>11.47</v>
      </c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f t="shared" si="0"/>
        <v>573.35</v>
      </c>
      <c r="BN6" s="203">
        <f t="shared" si="1"/>
        <v>1573.84</v>
      </c>
      <c r="BO6" s="202" t="s">
        <v>183</v>
      </c>
      <c r="BP6" s="202" t="s">
        <v>296</v>
      </c>
      <c r="BQ6" s="202"/>
      <c r="BR6" s="202"/>
      <c r="BS6" s="202" t="s">
        <v>436</v>
      </c>
    </row>
    <row r="7" spans="1:71" s="192" customFormat="1" ht="25.15" customHeight="1">
      <c r="B7" s="265">
        <f t="shared" si="2"/>
        <v>64.3</v>
      </c>
      <c r="C7" s="209">
        <v>714.48</v>
      </c>
      <c r="D7" s="209">
        <v>2078.42</v>
      </c>
      <c r="E7" s="265">
        <f t="shared" si="3"/>
        <v>145.49</v>
      </c>
      <c r="F7" s="209">
        <v>190</v>
      </c>
      <c r="G7" s="209">
        <v>390.02</v>
      </c>
      <c r="H7" s="209">
        <v>161.69</v>
      </c>
      <c r="I7" s="209">
        <f t="shared" si="4"/>
        <v>551.71</v>
      </c>
      <c r="J7" s="203">
        <f t="shared" si="5"/>
        <v>778.78</v>
      </c>
      <c r="K7" s="203">
        <f t="shared" si="6"/>
        <v>116.82</v>
      </c>
      <c r="L7" s="203">
        <f t="shared" si="7"/>
        <v>7.79</v>
      </c>
      <c r="M7" s="203">
        <f t="shared" si="8"/>
        <v>15.58</v>
      </c>
      <c r="N7" s="203">
        <f t="shared" si="9"/>
        <v>23.36</v>
      </c>
      <c r="O7" s="203">
        <f t="shared" si="10"/>
        <v>2413.91</v>
      </c>
      <c r="P7" s="202">
        <v>92.02</v>
      </c>
      <c r="Q7" s="203">
        <f t="shared" si="11"/>
        <v>566.71</v>
      </c>
      <c r="R7" s="203">
        <f t="shared" si="12"/>
        <v>331.03</v>
      </c>
      <c r="S7" s="203">
        <f t="shared" si="13"/>
        <v>220.68</v>
      </c>
      <c r="T7" s="202">
        <v>15</v>
      </c>
      <c r="U7" s="202"/>
      <c r="V7" s="202"/>
      <c r="W7" s="202"/>
      <c r="X7" s="202"/>
      <c r="Y7" s="202"/>
      <c r="Z7" s="202"/>
      <c r="AA7" s="202"/>
      <c r="AB7" s="202"/>
      <c r="AC7" s="203">
        <f t="shared" si="14"/>
        <v>344.08</v>
      </c>
      <c r="AD7" s="203">
        <f t="shared" si="15"/>
        <v>22.94</v>
      </c>
      <c r="AE7" s="203">
        <f t="shared" si="16"/>
        <v>68.819999999999993</v>
      </c>
      <c r="AF7" s="203">
        <f t="shared" si="17"/>
        <v>2293.86</v>
      </c>
      <c r="AG7" s="203">
        <f t="shared" si="18"/>
        <v>3672.03</v>
      </c>
      <c r="AH7" s="203">
        <f t="shared" si="19"/>
        <v>116.82</v>
      </c>
      <c r="AI7" s="203">
        <f t="shared" si="20"/>
        <v>7.79</v>
      </c>
      <c r="AJ7" s="203">
        <f t="shared" si="21"/>
        <v>15.58</v>
      </c>
      <c r="AK7" s="203">
        <f t="shared" si="22"/>
        <v>23.36</v>
      </c>
      <c r="AL7" s="203">
        <f t="shared" si="23"/>
        <v>77.88</v>
      </c>
      <c r="AM7" s="203">
        <f t="shared" si="24"/>
        <v>23.36</v>
      </c>
      <c r="AN7" s="203">
        <f t="shared" si="25"/>
        <v>7.79</v>
      </c>
      <c r="AO7" s="203">
        <f t="shared" si="26"/>
        <v>344.08</v>
      </c>
      <c r="AP7" s="203">
        <f t="shared" si="27"/>
        <v>22.94</v>
      </c>
      <c r="AQ7" s="203">
        <f t="shared" si="28"/>
        <v>68.819999999999993</v>
      </c>
      <c r="AR7" s="203">
        <f t="shared" si="29"/>
        <v>229.39</v>
      </c>
      <c r="AS7" s="203">
        <f t="shared" si="30"/>
        <v>22.94</v>
      </c>
      <c r="AT7" s="202"/>
      <c r="AU7" s="202"/>
      <c r="AV7" s="202"/>
      <c r="AW7" s="202"/>
      <c r="AX7" s="202"/>
      <c r="AY7" s="203">
        <f>'ضريبه بنك اسكندريه شهر يوليو'!M6</f>
        <v>20.25</v>
      </c>
      <c r="AZ7" s="203">
        <f>'ضريبه بنك اسكندريه شهر يوليو'!J6</f>
        <v>19.27</v>
      </c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f t="shared" si="0"/>
        <v>1000.27</v>
      </c>
      <c r="BN7" s="203">
        <f t="shared" si="1"/>
        <v>2671.76</v>
      </c>
      <c r="BO7" s="202" t="s">
        <v>184</v>
      </c>
      <c r="BP7" s="202" t="s">
        <v>297</v>
      </c>
      <c r="BQ7" s="202"/>
      <c r="BR7" s="204" t="s">
        <v>362</v>
      </c>
      <c r="BS7" s="202" t="s">
        <v>351</v>
      </c>
    </row>
    <row r="8" spans="1:71" s="192" customFormat="1" ht="25.15" customHeight="1">
      <c r="B8" s="265">
        <f t="shared" si="2"/>
        <v>41.14</v>
      </c>
      <c r="C8" s="209">
        <v>457.12</v>
      </c>
      <c r="D8" s="209">
        <v>1640.2</v>
      </c>
      <c r="E8" s="265">
        <f t="shared" si="3"/>
        <v>114.81</v>
      </c>
      <c r="F8" s="209">
        <v>190</v>
      </c>
      <c r="G8" s="209">
        <v>258.33999999999997</v>
      </c>
      <c r="H8" s="209">
        <v>92.65</v>
      </c>
      <c r="I8" s="209">
        <f t="shared" si="4"/>
        <v>350.99</v>
      </c>
      <c r="J8" s="203">
        <f t="shared" si="5"/>
        <v>498.26</v>
      </c>
      <c r="K8" s="203">
        <f t="shared" si="6"/>
        <v>74.739999999999995</v>
      </c>
      <c r="L8" s="203">
        <f t="shared" si="7"/>
        <v>4.9800000000000004</v>
      </c>
      <c r="M8" s="203">
        <f t="shared" si="8"/>
        <v>9.9700000000000006</v>
      </c>
      <c r="N8" s="203">
        <f t="shared" si="9"/>
        <v>14.95</v>
      </c>
      <c r="O8" s="203">
        <f t="shared" si="10"/>
        <v>1945.01</v>
      </c>
      <c r="P8" s="202">
        <v>56.5</v>
      </c>
      <c r="Q8" s="203">
        <f t="shared" si="11"/>
        <v>365.99</v>
      </c>
      <c r="R8" s="203">
        <f t="shared" si="12"/>
        <v>210.59</v>
      </c>
      <c r="S8" s="203">
        <f t="shared" si="13"/>
        <v>140.4</v>
      </c>
      <c r="T8" s="202">
        <v>15</v>
      </c>
      <c r="U8" s="202"/>
      <c r="V8" s="202"/>
      <c r="W8" s="202"/>
      <c r="X8" s="202"/>
      <c r="Y8" s="202"/>
      <c r="Z8" s="202"/>
      <c r="AA8" s="202"/>
      <c r="AB8" s="202"/>
      <c r="AC8" s="203">
        <f t="shared" si="14"/>
        <v>280.39</v>
      </c>
      <c r="AD8" s="203">
        <f t="shared" si="15"/>
        <v>18.690000000000001</v>
      </c>
      <c r="AE8" s="203">
        <f t="shared" si="16"/>
        <v>56.08</v>
      </c>
      <c r="AF8" s="203">
        <f t="shared" si="17"/>
        <v>1869.24</v>
      </c>
      <c r="AG8" s="203">
        <f t="shared" si="18"/>
        <v>2827.3</v>
      </c>
      <c r="AH8" s="203">
        <f t="shared" si="19"/>
        <v>74.739999999999995</v>
      </c>
      <c r="AI8" s="203">
        <f t="shared" si="20"/>
        <v>4.9800000000000004</v>
      </c>
      <c r="AJ8" s="203">
        <f t="shared" si="21"/>
        <v>9.9700000000000006</v>
      </c>
      <c r="AK8" s="203">
        <f t="shared" si="22"/>
        <v>14.95</v>
      </c>
      <c r="AL8" s="203">
        <f t="shared" si="23"/>
        <v>49.83</v>
      </c>
      <c r="AM8" s="203">
        <f t="shared" si="24"/>
        <v>14.95</v>
      </c>
      <c r="AN8" s="203">
        <f t="shared" si="25"/>
        <v>4.9800000000000004</v>
      </c>
      <c r="AO8" s="203">
        <f t="shared" si="26"/>
        <v>280.39</v>
      </c>
      <c r="AP8" s="203">
        <f t="shared" si="27"/>
        <v>18.690000000000001</v>
      </c>
      <c r="AQ8" s="203">
        <f t="shared" si="28"/>
        <v>56.08</v>
      </c>
      <c r="AR8" s="203">
        <f t="shared" si="29"/>
        <v>186.92</v>
      </c>
      <c r="AS8" s="203">
        <f t="shared" si="30"/>
        <v>18.690000000000001</v>
      </c>
      <c r="AT8" s="202"/>
      <c r="AU8" s="202"/>
      <c r="AV8" s="202"/>
      <c r="AW8" s="202"/>
      <c r="AX8" s="202"/>
      <c r="AY8" s="203">
        <f>'ضريبه بنك اسكندريه شهر يوليو'!M7</f>
        <v>11.25</v>
      </c>
      <c r="AZ8" s="203">
        <f>'ضريبه بنك اسكندريه شهر يوليو'!J7</f>
        <v>14.73</v>
      </c>
      <c r="BA8" s="202"/>
      <c r="BB8" s="202"/>
      <c r="BC8" s="202"/>
      <c r="BD8" s="202"/>
      <c r="BE8" s="202"/>
      <c r="BF8" s="202">
        <v>21.17</v>
      </c>
      <c r="BG8" s="202"/>
      <c r="BH8" s="202"/>
      <c r="BI8" s="202"/>
      <c r="BJ8" s="202"/>
      <c r="BK8" s="202"/>
      <c r="BL8" s="202"/>
      <c r="BM8" s="203">
        <f t="shared" si="0"/>
        <v>782.32</v>
      </c>
      <c r="BN8" s="203">
        <f t="shared" si="1"/>
        <v>2044.98</v>
      </c>
      <c r="BO8" s="202" t="s">
        <v>185</v>
      </c>
      <c r="BP8" s="202" t="s">
        <v>298</v>
      </c>
      <c r="BQ8" s="202"/>
      <c r="BR8" s="202"/>
      <c r="BS8" s="202" t="s">
        <v>351</v>
      </c>
    </row>
    <row r="9" spans="1:71" s="192" customFormat="1" ht="25.15" customHeight="1">
      <c r="B9" s="265">
        <f t="shared" si="2"/>
        <v>40.909999999999997</v>
      </c>
      <c r="C9" s="209">
        <v>454.59</v>
      </c>
      <c r="D9" s="209">
        <v>1556.26</v>
      </c>
      <c r="E9" s="265">
        <f t="shared" si="3"/>
        <v>108.94</v>
      </c>
      <c r="F9" s="209">
        <v>190</v>
      </c>
      <c r="G9" s="209">
        <v>222.51</v>
      </c>
      <c r="H9" s="209">
        <v>126.53</v>
      </c>
      <c r="I9" s="209">
        <f t="shared" si="4"/>
        <v>349.04</v>
      </c>
      <c r="J9" s="203">
        <f t="shared" si="5"/>
        <v>495.5</v>
      </c>
      <c r="K9" s="203">
        <f t="shared" si="6"/>
        <v>74.33</v>
      </c>
      <c r="L9" s="203">
        <f t="shared" si="7"/>
        <v>4.96</v>
      </c>
      <c r="M9" s="203">
        <f t="shared" si="8"/>
        <v>9.91</v>
      </c>
      <c r="N9" s="203">
        <f t="shared" si="9"/>
        <v>14.87</v>
      </c>
      <c r="O9" s="203">
        <f t="shared" si="10"/>
        <v>1855.2</v>
      </c>
      <c r="P9" s="202">
        <v>54.56</v>
      </c>
      <c r="Q9" s="203">
        <f t="shared" si="11"/>
        <v>364.04</v>
      </c>
      <c r="R9" s="203">
        <f t="shared" si="12"/>
        <v>209.42</v>
      </c>
      <c r="S9" s="203">
        <f t="shared" si="13"/>
        <v>139.62</v>
      </c>
      <c r="T9" s="202">
        <v>15</v>
      </c>
      <c r="U9" s="202"/>
      <c r="V9" s="202"/>
      <c r="W9" s="202"/>
      <c r="X9" s="202"/>
      <c r="Y9" s="202"/>
      <c r="Z9" s="202"/>
      <c r="AA9" s="202"/>
      <c r="AB9" s="202"/>
      <c r="AC9" s="203">
        <f t="shared" si="14"/>
        <v>266.75</v>
      </c>
      <c r="AD9" s="203">
        <f t="shared" si="15"/>
        <v>17.78</v>
      </c>
      <c r="AE9" s="203">
        <f t="shared" si="16"/>
        <v>53.35</v>
      </c>
      <c r="AF9" s="203">
        <f t="shared" si="17"/>
        <v>1778.3</v>
      </c>
      <c r="AG9" s="203">
        <f t="shared" si="18"/>
        <v>2715.75</v>
      </c>
      <c r="AH9" s="203">
        <f t="shared" si="19"/>
        <v>74.33</v>
      </c>
      <c r="AI9" s="203">
        <f t="shared" si="20"/>
        <v>4.96</v>
      </c>
      <c r="AJ9" s="203">
        <f t="shared" si="21"/>
        <v>9.91</v>
      </c>
      <c r="AK9" s="203">
        <f t="shared" si="22"/>
        <v>14.87</v>
      </c>
      <c r="AL9" s="203">
        <f t="shared" si="23"/>
        <v>49.55</v>
      </c>
      <c r="AM9" s="203">
        <f t="shared" si="24"/>
        <v>14.87</v>
      </c>
      <c r="AN9" s="203">
        <f t="shared" si="25"/>
        <v>4.96</v>
      </c>
      <c r="AO9" s="203">
        <f t="shared" si="26"/>
        <v>266.75</v>
      </c>
      <c r="AP9" s="203">
        <f t="shared" si="27"/>
        <v>17.78</v>
      </c>
      <c r="AQ9" s="203">
        <f t="shared" si="28"/>
        <v>53.35</v>
      </c>
      <c r="AR9" s="203">
        <f t="shared" si="29"/>
        <v>177.83</v>
      </c>
      <c r="AS9" s="203">
        <f t="shared" si="30"/>
        <v>17.78</v>
      </c>
      <c r="AT9" s="202"/>
      <c r="AU9" s="202"/>
      <c r="AV9" s="202"/>
      <c r="AW9" s="202"/>
      <c r="AX9" s="202"/>
      <c r="AY9" s="203">
        <f>'ضريبه بنك اسكندريه شهر يوليو'!M8</f>
        <v>10.35</v>
      </c>
      <c r="AZ9" s="203">
        <f>'ضريبه بنك اسكندريه شهر يوليو'!J8</f>
        <v>14.28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f t="shared" si="0"/>
        <v>731.57</v>
      </c>
      <c r="BN9" s="203">
        <f t="shared" si="1"/>
        <v>1984.18</v>
      </c>
      <c r="BO9" s="202" t="s">
        <v>186</v>
      </c>
      <c r="BP9" s="202" t="s">
        <v>299</v>
      </c>
      <c r="BQ9" s="202"/>
      <c r="BR9" s="202"/>
      <c r="BS9" s="202" t="s">
        <v>423</v>
      </c>
    </row>
    <row r="10" spans="1:71" s="192" customFormat="1" ht="25.15" customHeight="1">
      <c r="B10" s="265">
        <f t="shared" si="2"/>
        <v>59.26</v>
      </c>
      <c r="C10" s="209">
        <v>658.48</v>
      </c>
      <c r="D10" s="209">
        <v>2001.98</v>
      </c>
      <c r="E10" s="265">
        <f t="shared" si="3"/>
        <v>140.13999999999999</v>
      </c>
      <c r="F10" s="209">
        <v>190</v>
      </c>
      <c r="G10" s="209">
        <v>315.66000000000003</v>
      </c>
      <c r="H10" s="209">
        <v>193.08</v>
      </c>
      <c r="I10" s="209">
        <f t="shared" si="4"/>
        <v>508.74</v>
      </c>
      <c r="J10" s="203">
        <f t="shared" si="5"/>
        <v>717.74</v>
      </c>
      <c r="K10" s="203">
        <f t="shared" si="6"/>
        <v>107.66</v>
      </c>
      <c r="L10" s="203">
        <f t="shared" si="7"/>
        <v>7.18</v>
      </c>
      <c r="M10" s="203">
        <f t="shared" si="8"/>
        <v>14.35</v>
      </c>
      <c r="N10" s="203">
        <f t="shared" si="9"/>
        <v>21.53</v>
      </c>
      <c r="O10" s="203">
        <f t="shared" si="10"/>
        <v>2332.12</v>
      </c>
      <c r="P10" s="202">
        <v>84.96</v>
      </c>
      <c r="Q10" s="203">
        <f t="shared" si="11"/>
        <v>557.74</v>
      </c>
      <c r="R10" s="203">
        <f t="shared" si="12"/>
        <v>305.24</v>
      </c>
      <c r="S10" s="203">
        <f t="shared" si="13"/>
        <v>203.5</v>
      </c>
      <c r="T10" s="202">
        <v>28</v>
      </c>
      <c r="U10" s="202"/>
      <c r="V10" s="202">
        <v>21</v>
      </c>
      <c r="W10" s="202"/>
      <c r="X10" s="202"/>
      <c r="Y10" s="202"/>
      <c r="Z10" s="202"/>
      <c r="AA10" s="202"/>
      <c r="AB10" s="202"/>
      <c r="AC10" s="203">
        <f t="shared" si="14"/>
        <v>338.56</v>
      </c>
      <c r="AD10" s="203">
        <f t="shared" si="15"/>
        <v>22.57</v>
      </c>
      <c r="AE10" s="203">
        <f t="shared" si="16"/>
        <v>67.709999999999994</v>
      </c>
      <c r="AF10" s="203">
        <f t="shared" si="17"/>
        <v>2257.08</v>
      </c>
      <c r="AG10" s="203">
        <f t="shared" si="18"/>
        <v>3554.38</v>
      </c>
      <c r="AH10" s="203">
        <f t="shared" si="19"/>
        <v>107.66</v>
      </c>
      <c r="AI10" s="203">
        <f t="shared" si="20"/>
        <v>7.18</v>
      </c>
      <c r="AJ10" s="203">
        <f t="shared" si="21"/>
        <v>14.35</v>
      </c>
      <c r="AK10" s="203">
        <f t="shared" si="22"/>
        <v>21.53</v>
      </c>
      <c r="AL10" s="203">
        <f t="shared" si="23"/>
        <v>71.77</v>
      </c>
      <c r="AM10" s="203">
        <f t="shared" si="24"/>
        <v>21.53</v>
      </c>
      <c r="AN10" s="203">
        <f t="shared" si="25"/>
        <v>7.18</v>
      </c>
      <c r="AO10" s="203">
        <f t="shared" si="26"/>
        <v>338.56</v>
      </c>
      <c r="AP10" s="203">
        <f t="shared" si="27"/>
        <v>22.57</v>
      </c>
      <c r="AQ10" s="203">
        <f t="shared" si="28"/>
        <v>67.709999999999994</v>
      </c>
      <c r="AR10" s="203">
        <f t="shared" si="29"/>
        <v>225.71</v>
      </c>
      <c r="AS10" s="203">
        <f t="shared" si="30"/>
        <v>22.57</v>
      </c>
      <c r="AT10" s="202">
        <v>14.8</v>
      </c>
      <c r="AU10" s="202"/>
      <c r="AV10" s="202"/>
      <c r="AW10" s="202"/>
      <c r="AX10" s="202"/>
      <c r="AY10" s="203">
        <f>'ضريبه بنك اسكندريه شهر يوليو'!M9</f>
        <v>18.760000000000002</v>
      </c>
      <c r="AZ10" s="203">
        <f>'ضريبه بنك اسكندريه شهر يوليو'!J9</f>
        <v>18.52</v>
      </c>
      <c r="BA10" s="202"/>
      <c r="BB10" s="202"/>
      <c r="BC10" s="202"/>
      <c r="BD10" s="202">
        <v>7.1</v>
      </c>
      <c r="BE10" s="202"/>
      <c r="BF10" s="202"/>
      <c r="BG10" s="202"/>
      <c r="BH10" s="202"/>
      <c r="BI10" s="202"/>
      <c r="BJ10" s="202"/>
      <c r="BK10" s="202"/>
      <c r="BL10" s="202"/>
      <c r="BM10" s="203">
        <f t="shared" si="0"/>
        <v>987.5</v>
      </c>
      <c r="BN10" s="203">
        <f t="shared" si="1"/>
        <v>2566.88</v>
      </c>
      <c r="BO10" s="202" t="s">
        <v>208</v>
      </c>
      <c r="BP10" s="202" t="s">
        <v>297</v>
      </c>
      <c r="BQ10" s="202"/>
      <c r="BR10" s="202"/>
      <c r="BS10" s="202" t="s">
        <v>428</v>
      </c>
    </row>
    <row r="11" spans="1:71" s="208" customFormat="1" ht="25.15" customHeight="1">
      <c r="B11" s="209"/>
      <c r="C11" s="209"/>
      <c r="D11" s="209"/>
      <c r="E11" s="209"/>
      <c r="F11" s="209"/>
      <c r="G11" s="209"/>
      <c r="H11" s="209"/>
      <c r="I11" s="209"/>
      <c r="J11" s="287">
        <f>SUM(J4:J10)</f>
        <v>3644.3</v>
      </c>
      <c r="K11" s="287">
        <f t="shared" ref="K11:BN11" si="31">SUM(K4:K10)</f>
        <v>546.65</v>
      </c>
      <c r="L11" s="287">
        <f t="shared" si="31"/>
        <v>36.44</v>
      </c>
      <c r="M11" s="287">
        <f t="shared" si="31"/>
        <v>72.89</v>
      </c>
      <c r="N11" s="287">
        <f t="shared" si="31"/>
        <v>109.32</v>
      </c>
      <c r="O11" s="287">
        <f t="shared" si="31"/>
        <v>13244.1</v>
      </c>
      <c r="P11" s="287">
        <f t="shared" si="31"/>
        <v>357.59</v>
      </c>
      <c r="Q11" s="287">
        <f t="shared" si="31"/>
        <v>2710.72</v>
      </c>
      <c r="R11" s="287">
        <f t="shared" si="31"/>
        <v>1534.86</v>
      </c>
      <c r="S11" s="287">
        <f t="shared" si="31"/>
        <v>1023.26</v>
      </c>
      <c r="T11" s="287">
        <f t="shared" si="31"/>
        <v>117.2</v>
      </c>
      <c r="U11" s="287">
        <f t="shared" si="31"/>
        <v>0</v>
      </c>
      <c r="V11" s="287">
        <f t="shared" si="31"/>
        <v>35.4</v>
      </c>
      <c r="W11" s="287">
        <f t="shared" si="31"/>
        <v>0</v>
      </c>
      <c r="X11" s="287">
        <f t="shared" si="31"/>
        <v>0</v>
      </c>
      <c r="Y11" s="287">
        <f t="shared" si="31"/>
        <v>0</v>
      </c>
      <c r="Z11" s="287">
        <f t="shared" si="31"/>
        <v>0</v>
      </c>
      <c r="AA11" s="287">
        <f t="shared" si="31"/>
        <v>0</v>
      </c>
      <c r="AB11" s="287">
        <f t="shared" si="31"/>
        <v>0</v>
      </c>
      <c r="AC11" s="287">
        <f t="shared" si="31"/>
        <v>1900.22</v>
      </c>
      <c r="AD11" s="287">
        <f t="shared" si="31"/>
        <v>126.67</v>
      </c>
      <c r="AE11" s="287">
        <f t="shared" si="31"/>
        <v>380.05</v>
      </c>
      <c r="AF11" s="287">
        <f t="shared" si="31"/>
        <v>12668.11</v>
      </c>
      <c r="AG11" s="287">
        <f t="shared" si="31"/>
        <v>19484.650000000001</v>
      </c>
      <c r="AH11" s="287">
        <f t="shared" si="31"/>
        <v>546.65</v>
      </c>
      <c r="AI11" s="287">
        <f t="shared" si="31"/>
        <v>36.44</v>
      </c>
      <c r="AJ11" s="287">
        <f t="shared" si="31"/>
        <v>72.89</v>
      </c>
      <c r="AK11" s="287">
        <f t="shared" si="31"/>
        <v>109.32</v>
      </c>
      <c r="AL11" s="287">
        <f t="shared" si="31"/>
        <v>364.43</v>
      </c>
      <c r="AM11" s="287">
        <f t="shared" si="31"/>
        <v>109.32</v>
      </c>
      <c r="AN11" s="287">
        <f t="shared" si="31"/>
        <v>36.44</v>
      </c>
      <c r="AO11" s="287">
        <f t="shared" si="31"/>
        <v>1900.22</v>
      </c>
      <c r="AP11" s="287">
        <f t="shared" si="31"/>
        <v>126.67</v>
      </c>
      <c r="AQ11" s="287">
        <f t="shared" si="31"/>
        <v>380.05</v>
      </c>
      <c r="AR11" s="287">
        <f t="shared" si="31"/>
        <v>1266.81</v>
      </c>
      <c r="AS11" s="287">
        <f t="shared" si="31"/>
        <v>126.67</v>
      </c>
      <c r="AT11" s="287">
        <f t="shared" si="31"/>
        <v>14.8</v>
      </c>
      <c r="AU11" s="287">
        <f t="shared" si="31"/>
        <v>0</v>
      </c>
      <c r="AV11" s="287">
        <f t="shared" si="31"/>
        <v>0</v>
      </c>
      <c r="AW11" s="287">
        <f t="shared" si="31"/>
        <v>0</v>
      </c>
      <c r="AX11" s="287">
        <f t="shared" si="31"/>
        <v>0</v>
      </c>
      <c r="AY11" s="287">
        <f t="shared" si="31"/>
        <v>77.34</v>
      </c>
      <c r="AZ11" s="287">
        <f t="shared" si="31"/>
        <v>102.43</v>
      </c>
      <c r="BA11" s="287">
        <f t="shared" si="31"/>
        <v>0</v>
      </c>
      <c r="BB11" s="287">
        <f t="shared" si="31"/>
        <v>0</v>
      </c>
      <c r="BC11" s="287">
        <f t="shared" si="31"/>
        <v>0</v>
      </c>
      <c r="BD11" s="287">
        <f t="shared" si="31"/>
        <v>7.1</v>
      </c>
      <c r="BE11" s="287">
        <f t="shared" si="31"/>
        <v>0</v>
      </c>
      <c r="BF11" s="287">
        <f t="shared" si="31"/>
        <v>21.17</v>
      </c>
      <c r="BG11" s="287">
        <f t="shared" si="31"/>
        <v>0</v>
      </c>
      <c r="BH11" s="287">
        <f t="shared" si="31"/>
        <v>0</v>
      </c>
      <c r="BI11" s="287">
        <f t="shared" si="31"/>
        <v>0</v>
      </c>
      <c r="BJ11" s="287">
        <f t="shared" si="31"/>
        <v>0</v>
      </c>
      <c r="BK11" s="287">
        <f t="shared" si="31"/>
        <v>0</v>
      </c>
      <c r="BL11" s="287">
        <f t="shared" si="31"/>
        <v>0</v>
      </c>
      <c r="BM11" s="287">
        <f t="shared" si="31"/>
        <v>5298.75</v>
      </c>
      <c r="BN11" s="287">
        <f t="shared" si="31"/>
        <v>14185.9</v>
      </c>
      <c r="BO11" s="205"/>
      <c r="BP11" s="205"/>
      <c r="BQ11" s="205"/>
      <c r="BR11" s="205"/>
      <c r="BS11" s="205"/>
    </row>
  </sheetData>
  <mergeCells count="20">
    <mergeCell ref="J1:AB1"/>
    <mergeCell ref="AC1:AF1"/>
    <mergeCell ref="AG1:AG3"/>
    <mergeCell ref="AH1:BL1"/>
    <mergeCell ref="BM1:BM3"/>
    <mergeCell ref="O2:Q2"/>
    <mergeCell ref="R2:AB2"/>
    <mergeCell ref="AC2:AE2"/>
    <mergeCell ref="B2:N2"/>
    <mergeCell ref="AH2:AN2"/>
    <mergeCell ref="AO2:AS2"/>
    <mergeCell ref="AT2:AZ2"/>
    <mergeCell ref="BD2:BJ2"/>
    <mergeCell ref="AF2:AF3"/>
    <mergeCell ref="BN1:BN3"/>
    <mergeCell ref="BP1:BP3"/>
    <mergeCell ref="BQ1:BQ3"/>
    <mergeCell ref="BR1:BR3"/>
    <mergeCell ref="BS1:BS3"/>
    <mergeCell ref="BO1:BO3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2:M80"/>
  <sheetViews>
    <sheetView rightToLeft="1" topLeftCell="D1" workbookViewId="0">
      <selection activeCell="M4" sqref="M4"/>
    </sheetView>
  </sheetViews>
  <sheetFormatPr defaultRowHeight="15"/>
  <cols>
    <col min="1" max="1" width="20.7109375" customWidth="1"/>
    <col min="2" max="13" width="15.7109375" customWidth="1"/>
  </cols>
  <sheetData>
    <row r="2" spans="1:13" ht="63">
      <c r="A2" s="256" t="s">
        <v>451</v>
      </c>
      <c r="B2" s="256" t="s">
        <v>452</v>
      </c>
      <c r="C2" s="256" t="s">
        <v>453</v>
      </c>
      <c r="D2" s="256" t="s">
        <v>454</v>
      </c>
      <c r="E2" s="256" t="s">
        <v>455</v>
      </c>
      <c r="F2" s="256" t="s">
        <v>456</v>
      </c>
      <c r="G2" s="256" t="s">
        <v>457</v>
      </c>
      <c r="H2" s="256" t="s">
        <v>458</v>
      </c>
      <c r="I2" s="257" t="s">
        <v>459</v>
      </c>
      <c r="J2" s="256" t="s">
        <v>460</v>
      </c>
      <c r="K2" s="256" t="s">
        <v>461</v>
      </c>
      <c r="L2" s="256" t="s">
        <v>462</v>
      </c>
      <c r="M2" s="256" t="s">
        <v>463</v>
      </c>
    </row>
    <row r="3" spans="1:13" ht="15.75">
      <c r="A3" s="256" t="str">
        <f>'بنك اسكندريه شهريوليو'!BO4</f>
        <v>خالد عطيه حسن</v>
      </c>
      <c r="B3" s="258">
        <f>'بنك اسكندريه شهريوليو'!O4</f>
        <v>1853.55</v>
      </c>
      <c r="C3" s="258">
        <f>'بنك اسكندريه شهريوليو'!Q4</f>
        <v>365.14</v>
      </c>
      <c r="D3" s="258">
        <f>B3+C3</f>
        <v>2218.69</v>
      </c>
      <c r="E3" s="258">
        <f>'بنك اسكندريه شهريوليو'!J4*14%</f>
        <v>69.180000000000007</v>
      </c>
      <c r="F3" s="258">
        <f>'بنك اسكندريه شهريوليو'!AF4*11%</f>
        <v>195.72</v>
      </c>
      <c r="G3" s="258">
        <f>'بنك اسكندريه شهريوليو'!AT4+'بنك اسكندريه شهريوليو'!AU4+'بنك اسكندريه شهريوليو'!AV4+'بنك اسكندريه شهريوليو'!AX4+'بنك اسكندريه شهريوليو'!BB4+'بنك اسكندريه شهريوليو'!BC4+'بنك اسكندريه شهريوليو'!BD4+'بنك اسكندريه شهريوليو'!BE4+'بنك اسكندريه شهريوليو'!BF4+'بنك اسكندريه شهريوليو'!BG4+'بنك اسكندريه شهريوليو'!BH4+'بنك اسكندريه شهريوليو'!BI4+'بنك اسكندريه شهريوليو'!BJ4+'بنك اسكندريه شهريوليو'!BK4+'بنك اسكندريه شهريوليو'!BL4</f>
        <v>0</v>
      </c>
      <c r="H3" s="258">
        <f>E3+F3+G3</f>
        <v>264.89999999999998</v>
      </c>
      <c r="I3" s="258">
        <f>D3-H3</f>
        <v>1953.79</v>
      </c>
      <c r="J3" s="258">
        <f>(I3-50)*(7.5/1000)</f>
        <v>14.28</v>
      </c>
      <c r="K3" s="258">
        <f>I3-J3</f>
        <v>1939.51</v>
      </c>
      <c r="L3" s="258">
        <f>IF(K3-1250&lt;0,0,K3-1250)</f>
        <v>689.51</v>
      </c>
      <c r="M3" s="12">
        <f>IF(L3&lt;=1833.33,(L3*10%)*15%,IF(L3&lt;=3083.33,(183.33+((L3-1833.33)*15%))*55%,((((L3-3083.33)*15%)+183.33+187.5))*92.5%))</f>
        <v>10.34</v>
      </c>
    </row>
    <row r="4" spans="1:13" ht="15.75">
      <c r="A4" s="256" t="str">
        <f>'بنك اسكندريه شهريوليو'!BO5</f>
        <v xml:space="preserve">دعاء عباس عبد الغنى </v>
      </c>
      <c r="B4" s="258">
        <f>'بنك اسكندريه شهريوليو'!O5</f>
        <v>1322.64</v>
      </c>
      <c r="C4" s="258">
        <f>'بنك اسكندريه شهريوليو'!Q5</f>
        <v>224.5</v>
      </c>
      <c r="D4" s="258">
        <f t="shared" ref="D4:D67" si="0">B4+C4</f>
        <v>1547.14</v>
      </c>
      <c r="E4" s="258">
        <f>'بنك اسكندريه شهريوليو'!J5*14%</f>
        <v>43.18</v>
      </c>
      <c r="F4" s="258">
        <f>'بنك اسكندريه شهريوليو'!AF5*11%</f>
        <v>136.78</v>
      </c>
      <c r="G4" s="258">
        <f>'بنك اسكندريه شهريوليو'!AT5+'بنك اسكندريه شهريوليو'!AU5+'بنك اسكندريه شهريوليو'!AV5+'بنك اسكندريه شهريوليو'!AX5+'بنك اسكندريه شهريوليو'!BB5+'بنك اسكندريه شهريوليو'!BC5+'بنك اسكندريه شهريوليو'!BD5+'بنك اسكندريه شهريوليو'!BE5+'بنك اسكندريه شهريوليو'!BF5+'بنك اسكندريه شهريوليو'!BG5+'بنك اسكندريه شهريوليو'!BH5+'بنك اسكندريه شهريوليو'!BI5+'بنك اسكندريه شهريوليو'!BJ5+'بنك اسكندريه شهريوليو'!BK5+'بنك اسكندريه شهريوليو'!BL5</f>
        <v>0</v>
      </c>
      <c r="H4" s="258">
        <f t="shared" ref="H4:H67" si="1">E4+F4+G4</f>
        <v>179.96</v>
      </c>
      <c r="I4" s="258">
        <f t="shared" ref="I4:I67" si="2">D4-H4</f>
        <v>1367.18</v>
      </c>
      <c r="J4" s="258">
        <f t="shared" ref="J4:J67" si="3">(I4-50)*(7.5/1000)</f>
        <v>9.8800000000000008</v>
      </c>
      <c r="K4" s="258">
        <f t="shared" ref="K4:K67" si="4">I4-J4</f>
        <v>1357.3</v>
      </c>
      <c r="L4" s="258">
        <f t="shared" ref="L4:L9" si="5">IF(K4-1250&lt;0,0,K4-1250)</f>
        <v>107.3</v>
      </c>
      <c r="M4" s="12">
        <f t="shared" ref="M4:M9" si="6">IF(L4&lt;=1833.33,(L4*10%)*15%,IF(L4&lt;=3083.33,(183.33+((L4-1833.33)*15%))*55%,((((L4-3083.33)*15%)+183.33+187.5))*92.5%))</f>
        <v>1.61</v>
      </c>
    </row>
    <row r="5" spans="1:13" ht="15.75">
      <c r="A5" s="256" t="str">
        <f>'بنك اسكندريه شهريوليو'!BO6</f>
        <v>على جمال عبد التواب</v>
      </c>
      <c r="B5" s="258">
        <f>'بنك اسكندريه شهريوليو'!O6</f>
        <v>1521.67</v>
      </c>
      <c r="C5" s="258">
        <f>'بنك اسكندريه شهريوليو'!Q6</f>
        <v>266.60000000000002</v>
      </c>
      <c r="D5" s="258">
        <f t="shared" si="0"/>
        <v>1788.27</v>
      </c>
      <c r="E5" s="258">
        <f>'بنك اسكندريه شهريوليو'!J6*14%</f>
        <v>49.21</v>
      </c>
      <c r="F5" s="258">
        <f>'بنك اسكندريه شهريوليو'!AF6*11%</f>
        <v>159.16999999999999</v>
      </c>
      <c r="G5" s="258">
        <f>'بنك اسكندريه شهريوليو'!AT6+'بنك اسكندريه شهريوليو'!AU6+'بنك اسكندريه شهريوليو'!AV6+'بنك اسكندريه شهريوليو'!AX6+'بنك اسكندريه شهريوليو'!BB6+'بنك اسكندريه شهريوليو'!BC6+'بنك اسكندريه شهريوليو'!BD6+'بنك اسكندريه شهريوليو'!BE6+'بنك اسكندريه شهريوليو'!BF6+'بنك اسكندريه شهريوليو'!BG6+'بنك اسكندريه شهريوليو'!BH6+'بنك اسكندريه شهريوليو'!BI6+'بنك اسكندريه شهريوليو'!BJ6+'بنك اسكندريه شهريوليو'!BK6+'بنك اسكندريه شهريوليو'!BL6</f>
        <v>0</v>
      </c>
      <c r="H5" s="258">
        <f t="shared" si="1"/>
        <v>208.38</v>
      </c>
      <c r="I5" s="258">
        <f t="shared" si="2"/>
        <v>1579.89</v>
      </c>
      <c r="J5" s="258">
        <f t="shared" si="3"/>
        <v>11.47</v>
      </c>
      <c r="K5" s="258">
        <f t="shared" si="4"/>
        <v>1568.42</v>
      </c>
      <c r="L5" s="258">
        <f t="shared" si="5"/>
        <v>318.42</v>
      </c>
      <c r="M5" s="12">
        <f t="shared" si="6"/>
        <v>4.78</v>
      </c>
    </row>
    <row r="6" spans="1:13" ht="15.75">
      <c r="A6" s="256" t="str">
        <f>'بنك اسكندريه شهريوليو'!BO7</f>
        <v>سمير محمد عبد الحميد</v>
      </c>
      <c r="B6" s="258">
        <f>'بنك اسكندريه شهريوليو'!O7</f>
        <v>2413.91</v>
      </c>
      <c r="C6" s="258">
        <f>'بنك اسكندريه شهريوليو'!Q7</f>
        <v>566.71</v>
      </c>
      <c r="D6" s="258">
        <f t="shared" si="0"/>
        <v>2980.62</v>
      </c>
      <c r="E6" s="258">
        <f>'بنك اسكندريه شهريوليو'!J7*14%</f>
        <v>109.03</v>
      </c>
      <c r="F6" s="258">
        <f>'بنك اسكندريه شهريوليو'!AF7*11%</f>
        <v>252.32</v>
      </c>
      <c r="G6" s="258">
        <f>'بنك اسكندريه شهريوليو'!AT7+'بنك اسكندريه شهريوليو'!AU7+'بنك اسكندريه شهريوليو'!AV7+'بنك اسكندريه شهريوليو'!AX7+'بنك اسكندريه شهريوليو'!BB7+'بنك اسكندريه شهريوليو'!BC7+'بنك اسكندريه شهريوليو'!BD7+'بنك اسكندريه شهريوليو'!BE7+'بنك اسكندريه شهريوليو'!BF7+'بنك اسكندريه شهريوليو'!BG7+'بنك اسكندريه شهريوليو'!BH7+'بنك اسكندريه شهريوليو'!BI7+'بنك اسكندريه شهريوليو'!BJ7+'بنك اسكندريه شهريوليو'!BK7+'بنك اسكندريه شهريوليو'!BL7</f>
        <v>0</v>
      </c>
      <c r="H6" s="258">
        <f t="shared" si="1"/>
        <v>361.35</v>
      </c>
      <c r="I6" s="258">
        <f t="shared" si="2"/>
        <v>2619.27</v>
      </c>
      <c r="J6" s="258">
        <f t="shared" si="3"/>
        <v>19.27</v>
      </c>
      <c r="K6" s="258">
        <f t="shared" si="4"/>
        <v>2600</v>
      </c>
      <c r="L6" s="258">
        <f t="shared" si="5"/>
        <v>1350</v>
      </c>
      <c r="M6" s="12">
        <f t="shared" si="6"/>
        <v>20.25</v>
      </c>
    </row>
    <row r="7" spans="1:13" ht="15.75">
      <c r="A7" s="256" t="str">
        <f>'بنك اسكندريه شهريوليو'!BO8</f>
        <v>مصطفى محمد محمود</v>
      </c>
      <c r="B7" s="258">
        <f>'بنك اسكندريه شهريوليو'!O8</f>
        <v>1945.01</v>
      </c>
      <c r="C7" s="258">
        <f>'بنك اسكندريه شهريوليو'!Q8</f>
        <v>365.99</v>
      </c>
      <c r="D7" s="258">
        <f t="shared" si="0"/>
        <v>2311</v>
      </c>
      <c r="E7" s="258">
        <f>'بنك اسكندريه شهريوليو'!J8*14%</f>
        <v>69.760000000000005</v>
      </c>
      <c r="F7" s="258">
        <f>'بنك اسكندريه شهريوليو'!AF8*11%</f>
        <v>205.62</v>
      </c>
      <c r="G7" s="258">
        <f>'بنك اسكندريه شهريوليو'!AT8+'بنك اسكندريه شهريوليو'!AU8+'بنك اسكندريه شهريوليو'!AV8+'بنك اسكندريه شهريوليو'!AX8+'بنك اسكندريه شهريوليو'!BB8+'بنك اسكندريه شهريوليو'!BC8+'بنك اسكندريه شهريوليو'!BD8+'بنك اسكندريه شهريوليو'!BE8+'بنك اسكندريه شهريوليو'!BF8+'بنك اسكندريه شهريوليو'!BG8+'بنك اسكندريه شهريوليو'!BH8+'بنك اسكندريه شهريوليو'!BI8+'بنك اسكندريه شهريوليو'!BJ8+'بنك اسكندريه شهريوليو'!BK8+'بنك اسكندريه شهريوليو'!BL8</f>
        <v>21.17</v>
      </c>
      <c r="H7" s="258">
        <f t="shared" si="1"/>
        <v>296.55</v>
      </c>
      <c r="I7" s="258">
        <f t="shared" si="2"/>
        <v>2014.45</v>
      </c>
      <c r="J7" s="258">
        <f t="shared" si="3"/>
        <v>14.73</v>
      </c>
      <c r="K7" s="258">
        <f t="shared" si="4"/>
        <v>1999.72</v>
      </c>
      <c r="L7" s="258">
        <f t="shared" si="5"/>
        <v>749.72</v>
      </c>
      <c r="M7" s="12">
        <f t="shared" si="6"/>
        <v>11.25</v>
      </c>
    </row>
    <row r="8" spans="1:13" ht="15.75">
      <c r="A8" s="256" t="str">
        <f>'بنك اسكندريه شهريوليو'!BO9</f>
        <v xml:space="preserve">رجب عليوه امام </v>
      </c>
      <c r="B8" s="258">
        <f>'بنك اسكندريه شهريوليو'!O9</f>
        <v>1855.2</v>
      </c>
      <c r="C8" s="258">
        <f>'بنك اسكندريه شهريوليو'!Q9</f>
        <v>364.04</v>
      </c>
      <c r="D8" s="258">
        <f t="shared" si="0"/>
        <v>2219.2399999999998</v>
      </c>
      <c r="E8" s="258">
        <f>'بنك اسكندريه شهريوليو'!J9*14%</f>
        <v>69.37</v>
      </c>
      <c r="F8" s="258">
        <f>'بنك اسكندريه شهريوليو'!AF9*11%</f>
        <v>195.61</v>
      </c>
      <c r="G8" s="258">
        <f>'بنك اسكندريه شهريوليو'!AT9+'بنك اسكندريه شهريوليو'!AU9+'بنك اسكندريه شهريوليو'!AV9+'بنك اسكندريه شهريوليو'!AX9+'بنك اسكندريه شهريوليو'!BB9+'بنك اسكندريه شهريوليو'!BC9+'بنك اسكندريه شهريوليو'!BD9+'بنك اسكندريه شهريوليو'!BE9+'بنك اسكندريه شهريوليو'!BF9+'بنك اسكندريه شهريوليو'!BG9+'بنك اسكندريه شهريوليو'!BH9+'بنك اسكندريه شهريوليو'!BI9+'بنك اسكندريه شهريوليو'!BJ9+'بنك اسكندريه شهريوليو'!BK9+'بنك اسكندريه شهريوليو'!BL9</f>
        <v>0</v>
      </c>
      <c r="H8" s="258">
        <f t="shared" si="1"/>
        <v>264.98</v>
      </c>
      <c r="I8" s="258">
        <f t="shared" si="2"/>
        <v>1954.26</v>
      </c>
      <c r="J8" s="258">
        <f t="shared" si="3"/>
        <v>14.28</v>
      </c>
      <c r="K8" s="258">
        <f t="shared" si="4"/>
        <v>1939.98</v>
      </c>
      <c r="L8" s="258">
        <f t="shared" si="5"/>
        <v>689.98</v>
      </c>
      <c r="M8" s="12">
        <f t="shared" si="6"/>
        <v>10.35</v>
      </c>
    </row>
    <row r="9" spans="1:13" ht="15.75">
      <c r="A9" s="256" t="str">
        <f>'بنك اسكندريه شهريوليو'!BO10</f>
        <v>محمد محمد هنداوى محمد</v>
      </c>
      <c r="B9" s="258">
        <f>'بنك اسكندريه شهريوليو'!O10</f>
        <v>2332.12</v>
      </c>
      <c r="C9" s="258">
        <f>'بنك اسكندريه شهريوليو'!Q10</f>
        <v>557.74</v>
      </c>
      <c r="D9" s="258">
        <f t="shared" si="0"/>
        <v>2889.86</v>
      </c>
      <c r="E9" s="258">
        <f>'بنك اسكندريه شهريوليو'!J10*14%</f>
        <v>100.48</v>
      </c>
      <c r="F9" s="258">
        <f>'بنك اسكندريه شهريوليو'!AF10*11%</f>
        <v>248.28</v>
      </c>
      <c r="G9" s="258">
        <f>'بنك اسكندريه شهريوليو'!AT10+'بنك اسكندريه شهريوليو'!AU10+'بنك اسكندريه شهريوليو'!AV10+'بنك اسكندريه شهريوليو'!AX10+'بنك اسكندريه شهريوليو'!BB10+'بنك اسكندريه شهريوليو'!BC10+'بنك اسكندريه شهريوليو'!BD10+'بنك اسكندريه شهريوليو'!BE10+'بنك اسكندريه شهريوليو'!BF10+'بنك اسكندريه شهريوليو'!BG10+'بنك اسكندريه شهريوليو'!BH10+'بنك اسكندريه شهريوليو'!BI10+'بنك اسكندريه شهريوليو'!BJ10+'بنك اسكندريه شهريوليو'!BK10+'بنك اسكندريه شهريوليو'!BL10</f>
        <v>21.9</v>
      </c>
      <c r="H9" s="258">
        <f t="shared" si="1"/>
        <v>370.66</v>
      </c>
      <c r="I9" s="258">
        <f t="shared" si="2"/>
        <v>2519.1999999999998</v>
      </c>
      <c r="J9" s="258">
        <f t="shared" si="3"/>
        <v>18.52</v>
      </c>
      <c r="K9" s="258">
        <f t="shared" si="4"/>
        <v>2500.6799999999998</v>
      </c>
      <c r="L9" s="258">
        <f t="shared" si="5"/>
        <v>1250.68</v>
      </c>
      <c r="M9" s="12">
        <f t="shared" si="6"/>
        <v>18.760000000000002</v>
      </c>
    </row>
    <row r="10" spans="1:13" ht="15.75">
      <c r="A10" s="272"/>
      <c r="B10" s="270">
        <f>[1]مرتبات!G11</f>
        <v>0</v>
      </c>
      <c r="C10" s="270">
        <f>[1]مرتبات!I11</f>
        <v>0</v>
      </c>
      <c r="D10" s="270">
        <f t="shared" si="0"/>
        <v>0</v>
      </c>
      <c r="E10" s="270">
        <f>[1]مرتبات!B11*14%</f>
        <v>0</v>
      </c>
      <c r="F10" s="270">
        <f>[1]مرتبات!W11*11%</f>
        <v>0</v>
      </c>
      <c r="G10" s="270">
        <f>[1]مرتبات!AK11+[1]مرتبات!AL11+[1]مرتبات!AM11+[1]مرتبات!AN11+[1]مرتبات!AO11+[1]مرتبات!AR11+[1]مرتبات!AS11+[1]مرتبات!AT11+[1]مرتبات!AU11+[1]مرتبات!AV11+[1]مرتبات!AW11+[1]مرتبات!AX11+[1]مرتبات!AY11+[1]مرتبات!AZ11+[1]مرتبات!BA11</f>
        <v>0</v>
      </c>
      <c r="H10" s="270">
        <f t="shared" si="1"/>
        <v>0</v>
      </c>
      <c r="I10" s="270">
        <f t="shared" si="2"/>
        <v>0</v>
      </c>
      <c r="J10" s="270">
        <f t="shared" si="3"/>
        <v>-0.38</v>
      </c>
      <c r="K10" s="270">
        <f t="shared" si="4"/>
        <v>0.38</v>
      </c>
      <c r="L10" s="270">
        <f t="shared" ref="L10:L67" si="7">IF(K10-1183.33&lt;0,0,K10-1183.33)</f>
        <v>0</v>
      </c>
      <c r="M10" s="273">
        <f t="shared" ref="M10:M67" si="8">IF(L10&lt;=1900,(L10*10%)*20%,IF(L10&lt;=3150,(190+((L10-1900)*15%))*60%,((((L10-3150)*20%)+190+187.5))*95%))</f>
        <v>0</v>
      </c>
    </row>
    <row r="11" spans="1:13" ht="15.75">
      <c r="A11" s="256"/>
      <c r="B11" s="258">
        <f>[1]مرتبات!G12</f>
        <v>0</v>
      </c>
      <c r="C11" s="258">
        <f>[1]مرتبات!I12</f>
        <v>0</v>
      </c>
      <c r="D11" s="258">
        <f t="shared" si="0"/>
        <v>0</v>
      </c>
      <c r="E11" s="258">
        <f>[1]مرتبات!B12*14%</f>
        <v>0</v>
      </c>
      <c r="F11" s="258">
        <f>[1]مرتبات!W12*11%</f>
        <v>0</v>
      </c>
      <c r="G11" s="258">
        <f>[1]مرتبات!AK12+[1]مرتبات!AL12+[1]مرتبات!AM12+[1]مرتبات!AN12+[1]مرتبات!AO12+[1]مرتبات!AR12+[1]مرتبات!AS12+[1]مرتبات!AT12+[1]مرتبات!AU12+[1]مرتبات!AV12+[1]مرتبات!AW12+[1]مرتبات!AX12+[1]مرتبات!AY12+[1]مرتبات!AZ12+[1]مرتبات!BA12</f>
        <v>0</v>
      </c>
      <c r="H11" s="258">
        <f t="shared" si="1"/>
        <v>0</v>
      </c>
      <c r="I11" s="258">
        <f t="shared" si="2"/>
        <v>0</v>
      </c>
      <c r="J11" s="258">
        <f t="shared" si="3"/>
        <v>-0.38</v>
      </c>
      <c r="K11" s="258">
        <f t="shared" si="4"/>
        <v>0.38</v>
      </c>
      <c r="L11" s="258">
        <f t="shared" si="7"/>
        <v>0</v>
      </c>
      <c r="M11" s="145">
        <f t="shared" si="8"/>
        <v>0</v>
      </c>
    </row>
    <row r="12" spans="1:13" ht="15.75">
      <c r="A12" s="256"/>
      <c r="B12" s="258">
        <f>[1]مرتبات!G13</f>
        <v>0</v>
      </c>
      <c r="C12" s="258">
        <f>[1]مرتبات!I13</f>
        <v>0</v>
      </c>
      <c r="D12" s="258">
        <f t="shared" si="0"/>
        <v>0</v>
      </c>
      <c r="E12" s="258">
        <f>[1]مرتبات!B13*14%</f>
        <v>0</v>
      </c>
      <c r="F12" s="258">
        <f>[1]مرتبات!W13*11%</f>
        <v>0</v>
      </c>
      <c r="G12" s="258">
        <f>[1]مرتبات!AK13+[1]مرتبات!AL13+[1]مرتبات!AM13+[1]مرتبات!AN13+[1]مرتبات!AO13+[1]مرتبات!AR13+[1]مرتبات!AS13+[1]مرتبات!AT13+[1]مرتبات!AU13+[1]مرتبات!AV13+[1]مرتبات!AW13+[1]مرتبات!AX13+[1]مرتبات!AY13+[1]مرتبات!AZ13+[1]مرتبات!BA13</f>
        <v>0</v>
      </c>
      <c r="H12" s="258">
        <f t="shared" si="1"/>
        <v>0</v>
      </c>
      <c r="I12" s="258">
        <f t="shared" si="2"/>
        <v>0</v>
      </c>
      <c r="J12" s="258">
        <f t="shared" si="3"/>
        <v>-0.38</v>
      </c>
      <c r="K12" s="258">
        <f t="shared" si="4"/>
        <v>0.38</v>
      </c>
      <c r="L12" s="258">
        <f t="shared" si="7"/>
        <v>0</v>
      </c>
      <c r="M12" s="145">
        <f t="shared" si="8"/>
        <v>0</v>
      </c>
    </row>
    <row r="13" spans="1:13" ht="15.75">
      <c r="A13" s="256"/>
      <c r="B13" s="258">
        <f>[1]مرتبات!G14</f>
        <v>0</v>
      </c>
      <c r="C13" s="258">
        <f>[1]مرتبات!I14</f>
        <v>0</v>
      </c>
      <c r="D13" s="258">
        <f t="shared" si="0"/>
        <v>0</v>
      </c>
      <c r="E13" s="258">
        <f>[1]مرتبات!B14*14%</f>
        <v>0</v>
      </c>
      <c r="F13" s="258">
        <f>[1]مرتبات!W14*11%</f>
        <v>0</v>
      </c>
      <c r="G13" s="258">
        <f>[1]مرتبات!AK14+[1]مرتبات!AL14+[1]مرتبات!AM14+[1]مرتبات!AN14+[1]مرتبات!AO14+[1]مرتبات!AR14+[1]مرتبات!AS14+[1]مرتبات!AT14+[1]مرتبات!AU14+[1]مرتبات!AV14+[1]مرتبات!AW14+[1]مرتبات!AX14+[1]مرتبات!AY14+[1]مرتبات!AZ14+[1]مرتبات!BA14</f>
        <v>0</v>
      </c>
      <c r="H13" s="258">
        <f t="shared" si="1"/>
        <v>0</v>
      </c>
      <c r="I13" s="258">
        <f t="shared" si="2"/>
        <v>0</v>
      </c>
      <c r="J13" s="258">
        <f t="shared" si="3"/>
        <v>-0.38</v>
      </c>
      <c r="K13" s="258">
        <f t="shared" si="4"/>
        <v>0.38</v>
      </c>
      <c r="L13" s="258">
        <f t="shared" si="7"/>
        <v>0</v>
      </c>
      <c r="M13" s="145">
        <f t="shared" si="8"/>
        <v>0</v>
      </c>
    </row>
    <row r="14" spans="1:13" ht="15.75">
      <c r="A14" s="256"/>
      <c r="B14" s="258">
        <f>[1]مرتبات!G15</f>
        <v>0</v>
      </c>
      <c r="C14" s="258">
        <f>[1]مرتبات!I15</f>
        <v>0</v>
      </c>
      <c r="D14" s="258">
        <f t="shared" si="0"/>
        <v>0</v>
      </c>
      <c r="E14" s="258">
        <f>[1]مرتبات!B15*14%</f>
        <v>0</v>
      </c>
      <c r="F14" s="258">
        <f>[1]مرتبات!W15*11%</f>
        <v>0</v>
      </c>
      <c r="G14" s="258">
        <f>[1]مرتبات!AK15+[1]مرتبات!AL15+[1]مرتبات!AM15+[1]مرتبات!AN15+[1]مرتبات!AO15+[1]مرتبات!AR15+[1]مرتبات!AS15+[1]مرتبات!AT15+[1]مرتبات!AU15+[1]مرتبات!AV15+[1]مرتبات!AW15+[1]مرتبات!AX15+[1]مرتبات!AY15+[1]مرتبات!AZ15+[1]مرتبات!BA15</f>
        <v>0</v>
      </c>
      <c r="H14" s="258">
        <f t="shared" si="1"/>
        <v>0</v>
      </c>
      <c r="I14" s="258">
        <f t="shared" si="2"/>
        <v>0</v>
      </c>
      <c r="J14" s="258">
        <f t="shared" si="3"/>
        <v>-0.38</v>
      </c>
      <c r="K14" s="258">
        <f t="shared" si="4"/>
        <v>0.38</v>
      </c>
      <c r="L14" s="258">
        <f t="shared" si="7"/>
        <v>0</v>
      </c>
      <c r="M14" s="145">
        <f t="shared" si="8"/>
        <v>0</v>
      </c>
    </row>
    <row r="15" spans="1:13" ht="15.75">
      <c r="A15" s="256"/>
      <c r="B15" s="258">
        <f>[1]مرتبات!G16</f>
        <v>0</v>
      </c>
      <c r="C15" s="258">
        <f>[1]مرتبات!I16</f>
        <v>0</v>
      </c>
      <c r="D15" s="258">
        <f t="shared" si="0"/>
        <v>0</v>
      </c>
      <c r="E15" s="258">
        <f>[1]مرتبات!B16*14%</f>
        <v>0</v>
      </c>
      <c r="F15" s="258">
        <f>[1]مرتبات!W16*11%</f>
        <v>0</v>
      </c>
      <c r="G15" s="258">
        <f>[1]مرتبات!AK16+[1]مرتبات!AL16+[1]مرتبات!AM16+[1]مرتبات!AN16+[1]مرتبات!AO16+[1]مرتبات!AR16+[1]مرتبات!AS16+[1]مرتبات!AT16+[1]مرتبات!AU16+[1]مرتبات!AV16+[1]مرتبات!AW16+[1]مرتبات!AX16+[1]مرتبات!AY16+[1]مرتبات!AZ16+[1]مرتبات!BA16</f>
        <v>0</v>
      </c>
      <c r="H15" s="258">
        <f t="shared" si="1"/>
        <v>0</v>
      </c>
      <c r="I15" s="258">
        <f t="shared" si="2"/>
        <v>0</v>
      </c>
      <c r="J15" s="258">
        <f t="shared" si="3"/>
        <v>-0.38</v>
      </c>
      <c r="K15" s="258">
        <f t="shared" si="4"/>
        <v>0.38</v>
      </c>
      <c r="L15" s="258">
        <f t="shared" si="7"/>
        <v>0</v>
      </c>
      <c r="M15" s="145">
        <f t="shared" si="8"/>
        <v>0</v>
      </c>
    </row>
    <row r="16" spans="1:13" ht="15.75">
      <c r="A16" s="256"/>
      <c r="B16" s="258">
        <f>[1]مرتبات!G17</f>
        <v>0</v>
      </c>
      <c r="C16" s="258">
        <f>[1]مرتبات!I17</f>
        <v>0</v>
      </c>
      <c r="D16" s="258">
        <f t="shared" si="0"/>
        <v>0</v>
      </c>
      <c r="E16" s="258">
        <f>[1]مرتبات!B17*14%</f>
        <v>0</v>
      </c>
      <c r="F16" s="258">
        <f>[1]مرتبات!W17*11%</f>
        <v>0</v>
      </c>
      <c r="G16" s="258">
        <f>[1]مرتبات!AK17+[1]مرتبات!AL17+[1]مرتبات!AM17+[1]مرتبات!AN17+[1]مرتبات!AO17+[1]مرتبات!AR17+[1]مرتبات!AS17+[1]مرتبات!AT17+[1]مرتبات!AU17+[1]مرتبات!AV17+[1]مرتبات!AW17+[1]مرتبات!AX17+[1]مرتبات!AY17+[1]مرتبات!AZ17+[1]مرتبات!BA17</f>
        <v>0</v>
      </c>
      <c r="H16" s="258">
        <f t="shared" si="1"/>
        <v>0</v>
      </c>
      <c r="I16" s="258">
        <f t="shared" si="2"/>
        <v>0</v>
      </c>
      <c r="J16" s="258">
        <f t="shared" si="3"/>
        <v>-0.38</v>
      </c>
      <c r="K16" s="258">
        <f t="shared" si="4"/>
        <v>0.38</v>
      </c>
      <c r="L16" s="258">
        <f t="shared" si="7"/>
        <v>0</v>
      </c>
      <c r="M16" s="145">
        <f t="shared" si="8"/>
        <v>0</v>
      </c>
    </row>
    <row r="17" spans="1:13" ht="15.75">
      <c r="A17" s="256"/>
      <c r="B17" s="258">
        <f>[1]مرتبات!G18</f>
        <v>0</v>
      </c>
      <c r="C17" s="258">
        <f>[1]مرتبات!I18</f>
        <v>0</v>
      </c>
      <c r="D17" s="258">
        <f t="shared" si="0"/>
        <v>0</v>
      </c>
      <c r="E17" s="258">
        <f>[1]مرتبات!B18*14%</f>
        <v>0</v>
      </c>
      <c r="F17" s="258">
        <f>[1]مرتبات!W18*11%</f>
        <v>0</v>
      </c>
      <c r="G17" s="258">
        <f>[1]مرتبات!AK18+[1]مرتبات!AL18+[1]مرتبات!AM18+[1]مرتبات!AN18+[1]مرتبات!AO18+[1]مرتبات!AR18+[1]مرتبات!AS18+[1]مرتبات!AT18+[1]مرتبات!AU18+[1]مرتبات!AV18+[1]مرتبات!AW18+[1]مرتبات!AX18+[1]مرتبات!AY18+[1]مرتبات!AZ18+[1]مرتبات!BA18</f>
        <v>0</v>
      </c>
      <c r="H17" s="258">
        <f t="shared" si="1"/>
        <v>0</v>
      </c>
      <c r="I17" s="258">
        <f t="shared" si="2"/>
        <v>0</v>
      </c>
      <c r="J17" s="258">
        <f t="shared" si="3"/>
        <v>-0.38</v>
      </c>
      <c r="K17" s="258">
        <f t="shared" si="4"/>
        <v>0.38</v>
      </c>
      <c r="L17" s="258">
        <f t="shared" si="7"/>
        <v>0</v>
      </c>
      <c r="M17" s="145">
        <f t="shared" si="8"/>
        <v>0</v>
      </c>
    </row>
    <row r="18" spans="1:13" ht="15.75">
      <c r="A18" s="256"/>
      <c r="B18" s="258">
        <f>[1]مرتبات!G19</f>
        <v>0</v>
      </c>
      <c r="C18" s="258">
        <f>[1]مرتبات!I19</f>
        <v>0</v>
      </c>
      <c r="D18" s="258">
        <f t="shared" si="0"/>
        <v>0</v>
      </c>
      <c r="E18" s="258">
        <f>[1]مرتبات!B19*14%</f>
        <v>0</v>
      </c>
      <c r="F18" s="258">
        <f>[1]مرتبات!W19*11%</f>
        <v>0</v>
      </c>
      <c r="G18" s="258">
        <f>[1]مرتبات!AK19+[1]مرتبات!AL19+[1]مرتبات!AM19+[1]مرتبات!AN19+[1]مرتبات!AO19+[1]مرتبات!AR19+[1]مرتبات!AS19+[1]مرتبات!AT19+[1]مرتبات!AU19+[1]مرتبات!AV19+[1]مرتبات!AW19+[1]مرتبات!AX19+[1]مرتبات!AY19+[1]مرتبات!AZ19+[1]مرتبات!BA19</f>
        <v>0</v>
      </c>
      <c r="H18" s="258">
        <f t="shared" si="1"/>
        <v>0</v>
      </c>
      <c r="I18" s="258">
        <f t="shared" si="2"/>
        <v>0</v>
      </c>
      <c r="J18" s="258">
        <f t="shared" si="3"/>
        <v>-0.38</v>
      </c>
      <c r="K18" s="258">
        <f t="shared" si="4"/>
        <v>0.38</v>
      </c>
      <c r="L18" s="258">
        <f t="shared" si="7"/>
        <v>0</v>
      </c>
      <c r="M18" s="145">
        <f t="shared" si="8"/>
        <v>0</v>
      </c>
    </row>
    <row r="19" spans="1:13" ht="15.75">
      <c r="A19" s="256"/>
      <c r="B19" s="258">
        <f>[1]مرتبات!G20</f>
        <v>0</v>
      </c>
      <c r="C19" s="258">
        <f>[1]مرتبات!I20</f>
        <v>0</v>
      </c>
      <c r="D19" s="258">
        <f t="shared" si="0"/>
        <v>0</v>
      </c>
      <c r="E19" s="258">
        <f>[1]مرتبات!B20*14%</f>
        <v>0</v>
      </c>
      <c r="F19" s="258">
        <f>[1]مرتبات!W20*11%</f>
        <v>0</v>
      </c>
      <c r="G19" s="258">
        <f>[1]مرتبات!AK20+[1]مرتبات!AL20+[1]مرتبات!AM20+[1]مرتبات!AN20+[1]مرتبات!AO20+[1]مرتبات!AR20+[1]مرتبات!AS20+[1]مرتبات!AT20+[1]مرتبات!AU20+[1]مرتبات!AV20+[1]مرتبات!AW20+[1]مرتبات!AX20+[1]مرتبات!AY20+[1]مرتبات!AZ20+[1]مرتبات!BA20</f>
        <v>0</v>
      </c>
      <c r="H19" s="258">
        <f t="shared" si="1"/>
        <v>0</v>
      </c>
      <c r="I19" s="258">
        <f t="shared" si="2"/>
        <v>0</v>
      </c>
      <c r="J19" s="258">
        <f t="shared" si="3"/>
        <v>-0.38</v>
      </c>
      <c r="K19" s="258">
        <f t="shared" si="4"/>
        <v>0.38</v>
      </c>
      <c r="L19" s="258">
        <f t="shared" si="7"/>
        <v>0</v>
      </c>
      <c r="M19" s="145">
        <f t="shared" si="8"/>
        <v>0</v>
      </c>
    </row>
    <row r="20" spans="1:13" ht="15.75">
      <c r="A20" s="256"/>
      <c r="B20" s="258">
        <f>[1]مرتبات!G21</f>
        <v>0</v>
      </c>
      <c r="C20" s="258">
        <f>[1]مرتبات!I21</f>
        <v>0</v>
      </c>
      <c r="D20" s="258">
        <f t="shared" si="0"/>
        <v>0</v>
      </c>
      <c r="E20" s="258">
        <f>[1]مرتبات!B21*14%</f>
        <v>0</v>
      </c>
      <c r="F20" s="258">
        <f>[1]مرتبات!W21*11%</f>
        <v>0</v>
      </c>
      <c r="G20" s="258">
        <f>[1]مرتبات!AK21+[1]مرتبات!AL21+[1]مرتبات!AM21+[1]مرتبات!AN21+[1]مرتبات!AO21+[1]مرتبات!AR21+[1]مرتبات!AS21+[1]مرتبات!AT21+[1]مرتبات!AU21+[1]مرتبات!AV21+[1]مرتبات!AW21+[1]مرتبات!AX21+[1]مرتبات!AY21+[1]مرتبات!AZ21+[1]مرتبات!BA21</f>
        <v>0</v>
      </c>
      <c r="H20" s="258">
        <f t="shared" si="1"/>
        <v>0</v>
      </c>
      <c r="I20" s="258">
        <f t="shared" si="2"/>
        <v>0</v>
      </c>
      <c r="J20" s="258">
        <f t="shared" si="3"/>
        <v>-0.38</v>
      </c>
      <c r="K20" s="258">
        <f t="shared" si="4"/>
        <v>0.38</v>
      </c>
      <c r="L20" s="258">
        <f t="shared" si="7"/>
        <v>0</v>
      </c>
      <c r="M20" s="145">
        <f t="shared" si="8"/>
        <v>0</v>
      </c>
    </row>
    <row r="21" spans="1:13" ht="15.75">
      <c r="A21" s="256"/>
      <c r="B21" s="258">
        <f>[1]مرتبات!G22</f>
        <v>0</v>
      </c>
      <c r="C21" s="258">
        <f>[1]مرتبات!I22</f>
        <v>0</v>
      </c>
      <c r="D21" s="258">
        <f t="shared" si="0"/>
        <v>0</v>
      </c>
      <c r="E21" s="258">
        <f>[1]مرتبات!B22*14%</f>
        <v>0</v>
      </c>
      <c r="F21" s="258">
        <f>[1]مرتبات!W22*11%</f>
        <v>0</v>
      </c>
      <c r="G21" s="258">
        <f>[1]مرتبات!AK22+[1]مرتبات!AL22+[1]مرتبات!AM22+[1]مرتبات!AN22+[1]مرتبات!AO22+[1]مرتبات!AR22+[1]مرتبات!AS22+[1]مرتبات!AT22+[1]مرتبات!AU22+[1]مرتبات!AV22+[1]مرتبات!AW22+[1]مرتبات!AX22+[1]مرتبات!AY22+[1]مرتبات!AZ22+[1]مرتبات!BA22</f>
        <v>0</v>
      </c>
      <c r="H21" s="258">
        <f t="shared" si="1"/>
        <v>0</v>
      </c>
      <c r="I21" s="258">
        <f t="shared" si="2"/>
        <v>0</v>
      </c>
      <c r="J21" s="258">
        <f t="shared" si="3"/>
        <v>-0.38</v>
      </c>
      <c r="K21" s="258">
        <f t="shared" si="4"/>
        <v>0.38</v>
      </c>
      <c r="L21" s="258">
        <f t="shared" si="7"/>
        <v>0</v>
      </c>
      <c r="M21" s="145">
        <f t="shared" si="8"/>
        <v>0</v>
      </c>
    </row>
    <row r="22" spans="1:13" ht="15.75">
      <c r="A22" s="256"/>
      <c r="B22" s="258">
        <f>[1]مرتبات!G23</f>
        <v>0</v>
      </c>
      <c r="C22" s="258">
        <f>[1]مرتبات!I23</f>
        <v>0</v>
      </c>
      <c r="D22" s="258">
        <f t="shared" si="0"/>
        <v>0</v>
      </c>
      <c r="E22" s="258">
        <f>[1]مرتبات!B23*14%</f>
        <v>0</v>
      </c>
      <c r="F22" s="258">
        <f>[1]مرتبات!W23*11%</f>
        <v>0</v>
      </c>
      <c r="G22" s="258">
        <f>[1]مرتبات!AK23+[1]مرتبات!AL23+[1]مرتبات!AM23+[1]مرتبات!AN23+[1]مرتبات!AO23+[1]مرتبات!AR23+[1]مرتبات!AS23+[1]مرتبات!AT23+[1]مرتبات!AU23+[1]مرتبات!AV23+[1]مرتبات!AW23+[1]مرتبات!AX23+[1]مرتبات!AY23+[1]مرتبات!AZ23+[1]مرتبات!BA23</f>
        <v>0</v>
      </c>
      <c r="H22" s="258">
        <f t="shared" si="1"/>
        <v>0</v>
      </c>
      <c r="I22" s="258">
        <f t="shared" si="2"/>
        <v>0</v>
      </c>
      <c r="J22" s="258">
        <f t="shared" si="3"/>
        <v>-0.38</v>
      </c>
      <c r="K22" s="258">
        <f t="shared" si="4"/>
        <v>0.38</v>
      </c>
      <c r="L22" s="258">
        <f t="shared" si="7"/>
        <v>0</v>
      </c>
      <c r="M22" s="145">
        <f t="shared" si="8"/>
        <v>0</v>
      </c>
    </row>
    <row r="23" spans="1:13" ht="15.75">
      <c r="A23" s="256"/>
      <c r="B23" s="258">
        <f>[1]مرتبات!G24</f>
        <v>0</v>
      </c>
      <c r="C23" s="258">
        <f>[1]مرتبات!I24</f>
        <v>0</v>
      </c>
      <c r="D23" s="258">
        <f t="shared" si="0"/>
        <v>0</v>
      </c>
      <c r="E23" s="258">
        <f>[1]مرتبات!B24*14%</f>
        <v>0</v>
      </c>
      <c r="F23" s="258">
        <f>[1]مرتبات!W24*11%</f>
        <v>0</v>
      </c>
      <c r="G23" s="258">
        <f>[1]مرتبات!AK24+[1]مرتبات!AL24+[1]مرتبات!AM24+[1]مرتبات!AN24+[1]مرتبات!AO24+[1]مرتبات!AR24+[1]مرتبات!AS24+[1]مرتبات!AT24+[1]مرتبات!AU24+[1]مرتبات!AV24+[1]مرتبات!AW24+[1]مرتبات!AX24+[1]مرتبات!AY24+[1]مرتبات!AZ24+[1]مرتبات!BA24</f>
        <v>0</v>
      </c>
      <c r="H23" s="258">
        <f t="shared" si="1"/>
        <v>0</v>
      </c>
      <c r="I23" s="258">
        <f t="shared" si="2"/>
        <v>0</v>
      </c>
      <c r="J23" s="258">
        <f t="shared" si="3"/>
        <v>-0.38</v>
      </c>
      <c r="K23" s="258">
        <f t="shared" si="4"/>
        <v>0.38</v>
      </c>
      <c r="L23" s="258">
        <f t="shared" si="7"/>
        <v>0</v>
      </c>
      <c r="M23" s="145">
        <f t="shared" si="8"/>
        <v>0</v>
      </c>
    </row>
    <row r="24" spans="1:13" ht="15.75">
      <c r="A24" s="256"/>
      <c r="B24" s="258">
        <f>[1]مرتبات!G25</f>
        <v>0</v>
      </c>
      <c r="C24" s="258">
        <f>[1]مرتبات!I25</f>
        <v>0</v>
      </c>
      <c r="D24" s="258">
        <f t="shared" si="0"/>
        <v>0</v>
      </c>
      <c r="E24" s="258">
        <f>[1]مرتبات!B25*14%</f>
        <v>0</v>
      </c>
      <c r="F24" s="258">
        <f>[1]مرتبات!W25*11%</f>
        <v>0</v>
      </c>
      <c r="G24" s="258">
        <f>[1]مرتبات!AK25+[1]مرتبات!AL25+[1]مرتبات!AM25+[1]مرتبات!AN25+[1]مرتبات!AO25+[1]مرتبات!AR25+[1]مرتبات!AS25+[1]مرتبات!AT25+[1]مرتبات!AU25+[1]مرتبات!AV25+[1]مرتبات!AW25+[1]مرتبات!AX25+[1]مرتبات!AY25+[1]مرتبات!AZ25+[1]مرتبات!BA25</f>
        <v>0</v>
      </c>
      <c r="H24" s="258">
        <f t="shared" si="1"/>
        <v>0</v>
      </c>
      <c r="I24" s="258">
        <f t="shared" si="2"/>
        <v>0</v>
      </c>
      <c r="J24" s="258">
        <f t="shared" si="3"/>
        <v>-0.38</v>
      </c>
      <c r="K24" s="258">
        <f t="shared" si="4"/>
        <v>0.38</v>
      </c>
      <c r="L24" s="258">
        <f t="shared" si="7"/>
        <v>0</v>
      </c>
      <c r="M24" s="145">
        <f t="shared" si="8"/>
        <v>0</v>
      </c>
    </row>
    <row r="25" spans="1:13" ht="15.75">
      <c r="A25" s="256"/>
      <c r="B25" s="258">
        <f>[1]مرتبات!G26</f>
        <v>0</v>
      </c>
      <c r="C25" s="258">
        <f>[1]مرتبات!I26</f>
        <v>0</v>
      </c>
      <c r="D25" s="258">
        <f t="shared" si="0"/>
        <v>0</v>
      </c>
      <c r="E25" s="258">
        <f>[1]مرتبات!B26*14%</f>
        <v>0</v>
      </c>
      <c r="F25" s="258">
        <f>[1]مرتبات!W26*11%</f>
        <v>0</v>
      </c>
      <c r="G25" s="258">
        <f>[1]مرتبات!AK26+[1]مرتبات!AL26+[1]مرتبات!AM26+[1]مرتبات!AN26+[1]مرتبات!AO26+[1]مرتبات!AR26+[1]مرتبات!AS26+[1]مرتبات!AT26+[1]مرتبات!AU26+[1]مرتبات!AV26+[1]مرتبات!AW26+[1]مرتبات!AX26+[1]مرتبات!AY26+[1]مرتبات!AZ26+[1]مرتبات!BA26</f>
        <v>0</v>
      </c>
      <c r="H25" s="258">
        <f t="shared" si="1"/>
        <v>0</v>
      </c>
      <c r="I25" s="258">
        <f t="shared" si="2"/>
        <v>0</v>
      </c>
      <c r="J25" s="258">
        <f t="shared" si="3"/>
        <v>-0.38</v>
      </c>
      <c r="K25" s="258">
        <f t="shared" si="4"/>
        <v>0.38</v>
      </c>
      <c r="L25" s="258">
        <f t="shared" si="7"/>
        <v>0</v>
      </c>
      <c r="M25" s="145">
        <f t="shared" si="8"/>
        <v>0</v>
      </c>
    </row>
    <row r="26" spans="1:13" ht="15.75">
      <c r="A26" s="256"/>
      <c r="B26" s="258">
        <f>[1]مرتبات!G27</f>
        <v>0</v>
      </c>
      <c r="C26" s="258">
        <f>[1]مرتبات!I27</f>
        <v>0</v>
      </c>
      <c r="D26" s="258">
        <f t="shared" si="0"/>
        <v>0</v>
      </c>
      <c r="E26" s="258">
        <f>[1]مرتبات!B27*14%</f>
        <v>0</v>
      </c>
      <c r="F26" s="258">
        <f>[1]مرتبات!W27*11%</f>
        <v>0</v>
      </c>
      <c r="G26" s="258">
        <f>[1]مرتبات!AK27+[1]مرتبات!AL27+[1]مرتبات!AM27+[1]مرتبات!AN27+[1]مرتبات!AO27+[1]مرتبات!AR27+[1]مرتبات!AS27+[1]مرتبات!AT27+[1]مرتبات!AU27+[1]مرتبات!AV27+[1]مرتبات!AW27+[1]مرتبات!AX27+[1]مرتبات!AY27+[1]مرتبات!AZ27+[1]مرتبات!BA27</f>
        <v>0</v>
      </c>
      <c r="H26" s="258">
        <f t="shared" si="1"/>
        <v>0</v>
      </c>
      <c r="I26" s="258">
        <f t="shared" si="2"/>
        <v>0</v>
      </c>
      <c r="J26" s="258">
        <f t="shared" si="3"/>
        <v>-0.38</v>
      </c>
      <c r="K26" s="258">
        <f t="shared" si="4"/>
        <v>0.38</v>
      </c>
      <c r="L26" s="258">
        <f t="shared" si="7"/>
        <v>0</v>
      </c>
      <c r="M26" s="145">
        <f t="shared" si="8"/>
        <v>0</v>
      </c>
    </row>
    <row r="27" spans="1:13" ht="15.75">
      <c r="A27" s="256"/>
      <c r="B27" s="258">
        <f>[1]مرتبات!G28</f>
        <v>0</v>
      </c>
      <c r="C27" s="258">
        <f>[1]مرتبات!I28</f>
        <v>0</v>
      </c>
      <c r="D27" s="258">
        <f t="shared" si="0"/>
        <v>0</v>
      </c>
      <c r="E27" s="258">
        <f>[1]مرتبات!B28*14%</f>
        <v>0</v>
      </c>
      <c r="F27" s="258">
        <f>[1]مرتبات!W28*11%</f>
        <v>0</v>
      </c>
      <c r="G27" s="258">
        <f>[1]مرتبات!AK28+[1]مرتبات!AL28+[1]مرتبات!AM28+[1]مرتبات!AN28+[1]مرتبات!AO28+[1]مرتبات!AR28+[1]مرتبات!AS28+[1]مرتبات!AT28+[1]مرتبات!AU28+[1]مرتبات!AV28+[1]مرتبات!AW28+[1]مرتبات!AX28+[1]مرتبات!AY28+[1]مرتبات!AZ28+[1]مرتبات!BA28</f>
        <v>0</v>
      </c>
      <c r="H27" s="258">
        <f t="shared" si="1"/>
        <v>0</v>
      </c>
      <c r="I27" s="258">
        <f t="shared" si="2"/>
        <v>0</v>
      </c>
      <c r="J27" s="258">
        <f t="shared" si="3"/>
        <v>-0.38</v>
      </c>
      <c r="K27" s="258">
        <f t="shared" si="4"/>
        <v>0.38</v>
      </c>
      <c r="L27" s="258">
        <f t="shared" si="7"/>
        <v>0</v>
      </c>
      <c r="M27" s="145">
        <f t="shared" si="8"/>
        <v>0</v>
      </c>
    </row>
    <row r="28" spans="1:13" ht="15.75">
      <c r="A28" s="256"/>
      <c r="B28" s="258">
        <f>[1]مرتبات!G29</f>
        <v>0</v>
      </c>
      <c r="C28" s="258">
        <f>[1]مرتبات!I29</f>
        <v>0</v>
      </c>
      <c r="D28" s="258">
        <f t="shared" si="0"/>
        <v>0</v>
      </c>
      <c r="E28" s="258">
        <f>[1]مرتبات!B29*14%</f>
        <v>0</v>
      </c>
      <c r="F28" s="258">
        <f>[1]مرتبات!W29*11%</f>
        <v>0</v>
      </c>
      <c r="G28" s="258">
        <f>[1]مرتبات!AK29+[1]مرتبات!AL29+[1]مرتبات!AM29+[1]مرتبات!AN29+[1]مرتبات!AO29+[1]مرتبات!AR29+[1]مرتبات!AS29+[1]مرتبات!AT29+[1]مرتبات!AU29+[1]مرتبات!AV29+[1]مرتبات!AW29+[1]مرتبات!AX29+[1]مرتبات!AY29+[1]مرتبات!AZ29+[1]مرتبات!BA29</f>
        <v>0</v>
      </c>
      <c r="H28" s="258">
        <f t="shared" si="1"/>
        <v>0</v>
      </c>
      <c r="I28" s="258">
        <f t="shared" si="2"/>
        <v>0</v>
      </c>
      <c r="J28" s="258">
        <f t="shared" si="3"/>
        <v>-0.38</v>
      </c>
      <c r="K28" s="258">
        <f t="shared" si="4"/>
        <v>0.38</v>
      </c>
      <c r="L28" s="258">
        <f t="shared" si="7"/>
        <v>0</v>
      </c>
      <c r="M28" s="145">
        <f t="shared" si="8"/>
        <v>0</v>
      </c>
    </row>
    <row r="29" spans="1:13" ht="15.75">
      <c r="A29" s="256"/>
      <c r="B29" s="258">
        <f>[1]مرتبات!G30</f>
        <v>0</v>
      </c>
      <c r="C29" s="258">
        <f>[1]مرتبات!I30</f>
        <v>0</v>
      </c>
      <c r="D29" s="258">
        <f t="shared" si="0"/>
        <v>0</v>
      </c>
      <c r="E29" s="258">
        <f>[1]مرتبات!B30*14%</f>
        <v>0</v>
      </c>
      <c r="F29" s="258">
        <f>[1]مرتبات!W30*11%</f>
        <v>0</v>
      </c>
      <c r="G29" s="258">
        <f>[1]مرتبات!AK30+[1]مرتبات!AL30+[1]مرتبات!AM30+[1]مرتبات!AN30+[1]مرتبات!AO30+[1]مرتبات!AR30+[1]مرتبات!AS30+[1]مرتبات!AT30+[1]مرتبات!AU30+[1]مرتبات!AV30+[1]مرتبات!AW30+[1]مرتبات!AX30+[1]مرتبات!AY30+[1]مرتبات!AZ30+[1]مرتبات!BA30</f>
        <v>0</v>
      </c>
      <c r="H29" s="258">
        <f t="shared" si="1"/>
        <v>0</v>
      </c>
      <c r="I29" s="258">
        <f t="shared" si="2"/>
        <v>0</v>
      </c>
      <c r="J29" s="258">
        <f t="shared" si="3"/>
        <v>-0.38</v>
      </c>
      <c r="K29" s="258">
        <f t="shared" si="4"/>
        <v>0.38</v>
      </c>
      <c r="L29" s="258">
        <f t="shared" si="7"/>
        <v>0</v>
      </c>
      <c r="M29" s="145">
        <f t="shared" si="8"/>
        <v>0</v>
      </c>
    </row>
    <row r="30" spans="1:13" ht="15.75">
      <c r="A30" s="256"/>
      <c r="B30" s="258">
        <f>[1]مرتبات!G31</f>
        <v>0</v>
      </c>
      <c r="C30" s="258">
        <f>[1]مرتبات!I31</f>
        <v>0</v>
      </c>
      <c r="D30" s="258">
        <f t="shared" si="0"/>
        <v>0</v>
      </c>
      <c r="E30" s="258">
        <f>[1]مرتبات!B31*14%</f>
        <v>0</v>
      </c>
      <c r="F30" s="258">
        <f>[1]مرتبات!W31*11%</f>
        <v>0</v>
      </c>
      <c r="G30" s="258">
        <f>[1]مرتبات!AK31+[1]مرتبات!AL31+[1]مرتبات!AM31+[1]مرتبات!AN31+[1]مرتبات!AO31+[1]مرتبات!AR31+[1]مرتبات!AS31+[1]مرتبات!AT31+[1]مرتبات!AU31+[1]مرتبات!AV31+[1]مرتبات!AW31+[1]مرتبات!AX31+[1]مرتبات!AY31+[1]مرتبات!AZ31+[1]مرتبات!BA31</f>
        <v>0</v>
      </c>
      <c r="H30" s="258">
        <f t="shared" si="1"/>
        <v>0</v>
      </c>
      <c r="I30" s="258">
        <f t="shared" si="2"/>
        <v>0</v>
      </c>
      <c r="J30" s="258">
        <f t="shared" si="3"/>
        <v>-0.38</v>
      </c>
      <c r="K30" s="258">
        <f t="shared" si="4"/>
        <v>0.38</v>
      </c>
      <c r="L30" s="258">
        <f t="shared" si="7"/>
        <v>0</v>
      </c>
      <c r="M30" s="145">
        <f t="shared" si="8"/>
        <v>0</v>
      </c>
    </row>
    <row r="31" spans="1:13" ht="15.75">
      <c r="A31" s="256"/>
      <c r="B31" s="258">
        <f>[1]مرتبات!G32</f>
        <v>0</v>
      </c>
      <c r="C31" s="258">
        <f>[1]مرتبات!I32</f>
        <v>0</v>
      </c>
      <c r="D31" s="258">
        <f t="shared" si="0"/>
        <v>0</v>
      </c>
      <c r="E31" s="258">
        <f>[1]مرتبات!B32*14%</f>
        <v>0</v>
      </c>
      <c r="F31" s="258">
        <f>[1]مرتبات!W32*11%</f>
        <v>0</v>
      </c>
      <c r="G31" s="258">
        <f>[1]مرتبات!AK32+[1]مرتبات!AL32+[1]مرتبات!AM32+[1]مرتبات!AN32+[1]مرتبات!AO32+[1]مرتبات!AR32+[1]مرتبات!AS32+[1]مرتبات!AT32+[1]مرتبات!AU32+[1]مرتبات!AV32+[1]مرتبات!AW32+[1]مرتبات!AX32+[1]مرتبات!AY32+[1]مرتبات!AZ32+[1]مرتبات!BA32</f>
        <v>0</v>
      </c>
      <c r="H31" s="258">
        <f t="shared" si="1"/>
        <v>0</v>
      </c>
      <c r="I31" s="258">
        <f t="shared" si="2"/>
        <v>0</v>
      </c>
      <c r="J31" s="258">
        <f t="shared" si="3"/>
        <v>-0.38</v>
      </c>
      <c r="K31" s="258">
        <f t="shared" si="4"/>
        <v>0.38</v>
      </c>
      <c r="L31" s="258">
        <f t="shared" si="7"/>
        <v>0</v>
      </c>
      <c r="M31" s="145">
        <f t="shared" si="8"/>
        <v>0</v>
      </c>
    </row>
    <row r="32" spans="1:13" ht="15.75">
      <c r="A32" s="256"/>
      <c r="B32" s="258">
        <f>[1]مرتبات!G33</f>
        <v>0</v>
      </c>
      <c r="C32" s="258">
        <f>[1]مرتبات!I33</f>
        <v>0</v>
      </c>
      <c r="D32" s="258">
        <f t="shared" si="0"/>
        <v>0</v>
      </c>
      <c r="E32" s="258">
        <f>[1]مرتبات!B33*14%</f>
        <v>0</v>
      </c>
      <c r="F32" s="258">
        <f>[1]مرتبات!W33*11%</f>
        <v>0</v>
      </c>
      <c r="G32" s="258">
        <f>[1]مرتبات!AK33+[1]مرتبات!AL33+[1]مرتبات!AM33+[1]مرتبات!AN33+[1]مرتبات!AO33+[1]مرتبات!AR33+[1]مرتبات!AS33+[1]مرتبات!AT33+[1]مرتبات!AU33+[1]مرتبات!AV33+[1]مرتبات!AW33+[1]مرتبات!AX33+[1]مرتبات!AY33+[1]مرتبات!AZ33+[1]مرتبات!BA33</f>
        <v>0</v>
      </c>
      <c r="H32" s="258">
        <f t="shared" si="1"/>
        <v>0</v>
      </c>
      <c r="I32" s="258">
        <f t="shared" si="2"/>
        <v>0</v>
      </c>
      <c r="J32" s="258">
        <f t="shared" si="3"/>
        <v>-0.38</v>
      </c>
      <c r="K32" s="258">
        <f t="shared" si="4"/>
        <v>0.38</v>
      </c>
      <c r="L32" s="258">
        <f t="shared" si="7"/>
        <v>0</v>
      </c>
      <c r="M32" s="145">
        <f t="shared" si="8"/>
        <v>0</v>
      </c>
    </row>
    <row r="33" spans="1:13" ht="15.75">
      <c r="A33" s="256"/>
      <c r="B33" s="258">
        <f>[1]مرتبات!G34</f>
        <v>0</v>
      </c>
      <c r="C33" s="258">
        <f>[1]مرتبات!I34</f>
        <v>0</v>
      </c>
      <c r="D33" s="258">
        <f t="shared" si="0"/>
        <v>0</v>
      </c>
      <c r="E33" s="258">
        <f>[1]مرتبات!B34*14%</f>
        <v>0</v>
      </c>
      <c r="F33" s="258">
        <f>[1]مرتبات!W34*11%</f>
        <v>0</v>
      </c>
      <c r="G33" s="258">
        <f>[1]مرتبات!AK34+[1]مرتبات!AL34+[1]مرتبات!AM34+[1]مرتبات!AN34+[1]مرتبات!AO34+[1]مرتبات!AR34+[1]مرتبات!AS34+[1]مرتبات!AT34+[1]مرتبات!AU34+[1]مرتبات!AV34+[1]مرتبات!AW34+[1]مرتبات!AX34+[1]مرتبات!AY34+[1]مرتبات!AZ34+[1]مرتبات!BA34</f>
        <v>0</v>
      </c>
      <c r="H33" s="258">
        <f t="shared" si="1"/>
        <v>0</v>
      </c>
      <c r="I33" s="258">
        <f t="shared" si="2"/>
        <v>0</v>
      </c>
      <c r="J33" s="258">
        <f t="shared" si="3"/>
        <v>-0.38</v>
      </c>
      <c r="K33" s="258">
        <f t="shared" si="4"/>
        <v>0.38</v>
      </c>
      <c r="L33" s="258">
        <f t="shared" si="7"/>
        <v>0</v>
      </c>
      <c r="M33" s="145">
        <f t="shared" si="8"/>
        <v>0</v>
      </c>
    </row>
    <row r="34" spans="1:13" ht="15.75">
      <c r="A34" s="256"/>
      <c r="B34" s="258">
        <f>[1]مرتبات!G35</f>
        <v>0</v>
      </c>
      <c r="C34" s="258">
        <f>[1]مرتبات!I35</f>
        <v>0</v>
      </c>
      <c r="D34" s="258">
        <f t="shared" si="0"/>
        <v>0</v>
      </c>
      <c r="E34" s="258">
        <f>[1]مرتبات!B35*14%</f>
        <v>0</v>
      </c>
      <c r="F34" s="258">
        <f>[1]مرتبات!W35*11%</f>
        <v>0</v>
      </c>
      <c r="G34" s="258">
        <f>[1]مرتبات!AK35+[1]مرتبات!AL35+[1]مرتبات!AM35+[1]مرتبات!AN35+[1]مرتبات!AO35+[1]مرتبات!AR35+[1]مرتبات!AS35+[1]مرتبات!AT35+[1]مرتبات!AU35+[1]مرتبات!AV35+[1]مرتبات!AW35+[1]مرتبات!AX35+[1]مرتبات!AY35+[1]مرتبات!AZ35+[1]مرتبات!BA35</f>
        <v>0</v>
      </c>
      <c r="H34" s="258">
        <f t="shared" si="1"/>
        <v>0</v>
      </c>
      <c r="I34" s="258">
        <f t="shared" si="2"/>
        <v>0</v>
      </c>
      <c r="J34" s="258">
        <f t="shared" si="3"/>
        <v>-0.38</v>
      </c>
      <c r="K34" s="258">
        <f t="shared" si="4"/>
        <v>0.38</v>
      </c>
      <c r="L34" s="258">
        <f t="shared" si="7"/>
        <v>0</v>
      </c>
      <c r="M34" s="145">
        <f t="shared" si="8"/>
        <v>0</v>
      </c>
    </row>
    <row r="35" spans="1:13" ht="15.75">
      <c r="A35" s="256"/>
      <c r="B35" s="258">
        <f>[1]مرتبات!G36</f>
        <v>0</v>
      </c>
      <c r="C35" s="258">
        <f>[1]مرتبات!I36</f>
        <v>0</v>
      </c>
      <c r="D35" s="258">
        <f t="shared" si="0"/>
        <v>0</v>
      </c>
      <c r="E35" s="258">
        <f>[1]مرتبات!B36*14%</f>
        <v>0</v>
      </c>
      <c r="F35" s="258">
        <f>[1]مرتبات!W36*11%</f>
        <v>0</v>
      </c>
      <c r="G35" s="258">
        <f>[1]مرتبات!AK36+[1]مرتبات!AL36+[1]مرتبات!AM36+[1]مرتبات!AN36+[1]مرتبات!AO36+[1]مرتبات!AR36+[1]مرتبات!AS36+[1]مرتبات!AT36+[1]مرتبات!AU36+[1]مرتبات!AV36+[1]مرتبات!AW36+[1]مرتبات!AX36+[1]مرتبات!AY36+[1]مرتبات!AZ36+[1]مرتبات!BA36</f>
        <v>0</v>
      </c>
      <c r="H35" s="258">
        <f t="shared" si="1"/>
        <v>0</v>
      </c>
      <c r="I35" s="258">
        <f t="shared" si="2"/>
        <v>0</v>
      </c>
      <c r="J35" s="258">
        <f t="shared" si="3"/>
        <v>-0.38</v>
      </c>
      <c r="K35" s="258">
        <f t="shared" si="4"/>
        <v>0.38</v>
      </c>
      <c r="L35" s="258">
        <f t="shared" si="7"/>
        <v>0</v>
      </c>
      <c r="M35" s="145">
        <f t="shared" si="8"/>
        <v>0</v>
      </c>
    </row>
    <row r="36" spans="1:13" ht="15.75">
      <c r="A36" s="256"/>
      <c r="B36" s="258">
        <f>[1]مرتبات!G37</f>
        <v>0</v>
      </c>
      <c r="C36" s="258">
        <f>[1]مرتبات!I37</f>
        <v>0</v>
      </c>
      <c r="D36" s="258">
        <f t="shared" si="0"/>
        <v>0</v>
      </c>
      <c r="E36" s="258">
        <f>[1]مرتبات!B37*14%</f>
        <v>0</v>
      </c>
      <c r="F36" s="258">
        <f>[1]مرتبات!W37*11%</f>
        <v>0</v>
      </c>
      <c r="G36" s="258">
        <f>[1]مرتبات!AK37+[1]مرتبات!AL37+[1]مرتبات!AM37+[1]مرتبات!AN37+[1]مرتبات!AO37+[1]مرتبات!AR37+[1]مرتبات!AS37+[1]مرتبات!AT37+[1]مرتبات!AU37+[1]مرتبات!AV37+[1]مرتبات!AW37+[1]مرتبات!AX37+[1]مرتبات!AY37+[1]مرتبات!AZ37+[1]مرتبات!BA37</f>
        <v>0</v>
      </c>
      <c r="H36" s="258">
        <f t="shared" si="1"/>
        <v>0</v>
      </c>
      <c r="I36" s="258">
        <f t="shared" si="2"/>
        <v>0</v>
      </c>
      <c r="J36" s="258">
        <f t="shared" si="3"/>
        <v>-0.38</v>
      </c>
      <c r="K36" s="258">
        <f t="shared" si="4"/>
        <v>0.38</v>
      </c>
      <c r="L36" s="258">
        <f t="shared" si="7"/>
        <v>0</v>
      </c>
      <c r="M36" s="145">
        <f t="shared" si="8"/>
        <v>0</v>
      </c>
    </row>
    <row r="37" spans="1:13" ht="15.75">
      <c r="A37" s="256"/>
      <c r="B37" s="258">
        <f>[1]مرتبات!G38</f>
        <v>0</v>
      </c>
      <c r="C37" s="258">
        <f>[1]مرتبات!I38</f>
        <v>0</v>
      </c>
      <c r="D37" s="258">
        <f t="shared" si="0"/>
        <v>0</v>
      </c>
      <c r="E37" s="258">
        <f>[1]مرتبات!B38*14%</f>
        <v>0</v>
      </c>
      <c r="F37" s="258">
        <f>[1]مرتبات!W38*11%</f>
        <v>0</v>
      </c>
      <c r="G37" s="258">
        <f>[1]مرتبات!AK38+[1]مرتبات!AL38+[1]مرتبات!AM38+[1]مرتبات!AN38+[1]مرتبات!AO38+[1]مرتبات!AR38+[1]مرتبات!AS38+[1]مرتبات!AT38+[1]مرتبات!AU38+[1]مرتبات!AV38+[1]مرتبات!AW38+[1]مرتبات!AX38+[1]مرتبات!AY38+[1]مرتبات!AZ38+[1]مرتبات!BA38</f>
        <v>0</v>
      </c>
      <c r="H37" s="258">
        <f t="shared" si="1"/>
        <v>0</v>
      </c>
      <c r="I37" s="258">
        <f t="shared" si="2"/>
        <v>0</v>
      </c>
      <c r="J37" s="258">
        <f t="shared" si="3"/>
        <v>-0.38</v>
      </c>
      <c r="K37" s="258">
        <f t="shared" si="4"/>
        <v>0.38</v>
      </c>
      <c r="L37" s="258">
        <f t="shared" si="7"/>
        <v>0</v>
      </c>
      <c r="M37" s="145">
        <f t="shared" si="8"/>
        <v>0</v>
      </c>
    </row>
    <row r="38" spans="1:13" ht="15.75">
      <c r="A38" s="256"/>
      <c r="B38" s="258">
        <f>[1]مرتبات!G39</f>
        <v>0</v>
      </c>
      <c r="C38" s="258">
        <f>[1]مرتبات!I39</f>
        <v>0</v>
      </c>
      <c r="D38" s="258">
        <f t="shared" si="0"/>
        <v>0</v>
      </c>
      <c r="E38" s="258">
        <f>[1]مرتبات!B39*14%</f>
        <v>0</v>
      </c>
      <c r="F38" s="258">
        <f>[1]مرتبات!W39*11%</f>
        <v>0</v>
      </c>
      <c r="G38" s="258">
        <f>[1]مرتبات!AK39+[1]مرتبات!AL39+[1]مرتبات!AM39+[1]مرتبات!AN39+[1]مرتبات!AO39+[1]مرتبات!AR39+[1]مرتبات!AS39+[1]مرتبات!AT39+[1]مرتبات!AU39+[1]مرتبات!AV39+[1]مرتبات!AW39+[1]مرتبات!AX39+[1]مرتبات!AY39+[1]مرتبات!AZ39+[1]مرتبات!BA39</f>
        <v>0</v>
      </c>
      <c r="H38" s="258">
        <f t="shared" si="1"/>
        <v>0</v>
      </c>
      <c r="I38" s="258">
        <f t="shared" si="2"/>
        <v>0</v>
      </c>
      <c r="J38" s="258">
        <f t="shared" si="3"/>
        <v>-0.38</v>
      </c>
      <c r="K38" s="258">
        <f t="shared" si="4"/>
        <v>0.38</v>
      </c>
      <c r="L38" s="258">
        <f t="shared" si="7"/>
        <v>0</v>
      </c>
      <c r="M38" s="145">
        <f t="shared" si="8"/>
        <v>0</v>
      </c>
    </row>
    <row r="39" spans="1:13" ht="15.75">
      <c r="A39" s="256"/>
      <c r="B39" s="258">
        <f>[1]مرتبات!G40</f>
        <v>0</v>
      </c>
      <c r="C39" s="258">
        <f>[1]مرتبات!I40</f>
        <v>0</v>
      </c>
      <c r="D39" s="258">
        <f t="shared" si="0"/>
        <v>0</v>
      </c>
      <c r="E39" s="258">
        <f>[1]مرتبات!B40*14%</f>
        <v>0</v>
      </c>
      <c r="F39" s="258">
        <f>[1]مرتبات!W40*11%</f>
        <v>0</v>
      </c>
      <c r="G39" s="258">
        <f>[1]مرتبات!AK40+[1]مرتبات!AL40+[1]مرتبات!AM40+[1]مرتبات!AN40+[1]مرتبات!AO40+[1]مرتبات!AR40+[1]مرتبات!AS40+[1]مرتبات!AT40+[1]مرتبات!AU40+[1]مرتبات!AV40+[1]مرتبات!AW40+[1]مرتبات!AX40+[1]مرتبات!AY40+[1]مرتبات!AZ40+[1]مرتبات!BA40</f>
        <v>0</v>
      </c>
      <c r="H39" s="258">
        <f t="shared" si="1"/>
        <v>0</v>
      </c>
      <c r="I39" s="258">
        <f t="shared" si="2"/>
        <v>0</v>
      </c>
      <c r="J39" s="258">
        <f t="shared" si="3"/>
        <v>-0.38</v>
      </c>
      <c r="K39" s="258">
        <f t="shared" si="4"/>
        <v>0.38</v>
      </c>
      <c r="L39" s="258">
        <f t="shared" si="7"/>
        <v>0</v>
      </c>
      <c r="M39" s="145">
        <f t="shared" si="8"/>
        <v>0</v>
      </c>
    </row>
    <row r="40" spans="1:13" ht="15.75">
      <c r="A40" s="256"/>
      <c r="B40" s="258">
        <f>[1]مرتبات!G41</f>
        <v>0</v>
      </c>
      <c r="C40" s="258">
        <f>[1]مرتبات!I41</f>
        <v>0</v>
      </c>
      <c r="D40" s="258">
        <f t="shared" si="0"/>
        <v>0</v>
      </c>
      <c r="E40" s="258">
        <f>[1]مرتبات!B41*14%</f>
        <v>0</v>
      </c>
      <c r="F40" s="258">
        <f>[1]مرتبات!W41*11%</f>
        <v>0</v>
      </c>
      <c r="G40" s="258">
        <f>[1]مرتبات!AK41+[1]مرتبات!AL41+[1]مرتبات!AM41+[1]مرتبات!AN41+[1]مرتبات!AO41+[1]مرتبات!AR41+[1]مرتبات!AS41+[1]مرتبات!AT41+[1]مرتبات!AU41+[1]مرتبات!AV41+[1]مرتبات!AW41+[1]مرتبات!AX41+[1]مرتبات!AY41+[1]مرتبات!AZ41+[1]مرتبات!BA41</f>
        <v>0</v>
      </c>
      <c r="H40" s="258">
        <f t="shared" si="1"/>
        <v>0</v>
      </c>
      <c r="I40" s="258">
        <f t="shared" si="2"/>
        <v>0</v>
      </c>
      <c r="J40" s="258">
        <f t="shared" si="3"/>
        <v>-0.38</v>
      </c>
      <c r="K40" s="258">
        <f t="shared" si="4"/>
        <v>0.38</v>
      </c>
      <c r="L40" s="258">
        <f t="shared" si="7"/>
        <v>0</v>
      </c>
      <c r="M40" s="145">
        <f t="shared" si="8"/>
        <v>0</v>
      </c>
    </row>
    <row r="41" spans="1:13" ht="15.75">
      <c r="A41" s="256"/>
      <c r="B41" s="258">
        <f>[1]مرتبات!G42</f>
        <v>0</v>
      </c>
      <c r="C41" s="258">
        <f>[1]مرتبات!I42</f>
        <v>0</v>
      </c>
      <c r="D41" s="258">
        <f t="shared" si="0"/>
        <v>0</v>
      </c>
      <c r="E41" s="258">
        <f>[1]مرتبات!B42*14%</f>
        <v>0</v>
      </c>
      <c r="F41" s="258">
        <f>[1]مرتبات!W42*11%</f>
        <v>0</v>
      </c>
      <c r="G41" s="258">
        <f>[1]مرتبات!AK42+[1]مرتبات!AL42+[1]مرتبات!AM42+[1]مرتبات!AN42+[1]مرتبات!AO42+[1]مرتبات!AR42+[1]مرتبات!AS42+[1]مرتبات!AT42+[1]مرتبات!AU42+[1]مرتبات!AV42+[1]مرتبات!AW42+[1]مرتبات!AX42+[1]مرتبات!AY42+[1]مرتبات!AZ42+[1]مرتبات!BA42</f>
        <v>0</v>
      </c>
      <c r="H41" s="258">
        <f t="shared" si="1"/>
        <v>0</v>
      </c>
      <c r="I41" s="258">
        <f t="shared" si="2"/>
        <v>0</v>
      </c>
      <c r="J41" s="258">
        <f t="shared" si="3"/>
        <v>-0.38</v>
      </c>
      <c r="K41" s="258">
        <f t="shared" si="4"/>
        <v>0.38</v>
      </c>
      <c r="L41" s="258">
        <f t="shared" si="7"/>
        <v>0</v>
      </c>
      <c r="M41" s="145">
        <f t="shared" si="8"/>
        <v>0</v>
      </c>
    </row>
    <row r="42" spans="1:13" ht="15.75">
      <c r="A42" s="256"/>
      <c r="B42" s="258">
        <f>[1]مرتبات!G43</f>
        <v>0</v>
      </c>
      <c r="C42" s="258">
        <f>[1]مرتبات!I43</f>
        <v>0</v>
      </c>
      <c r="D42" s="258">
        <f t="shared" si="0"/>
        <v>0</v>
      </c>
      <c r="E42" s="258">
        <f>[1]مرتبات!B43*14%</f>
        <v>0</v>
      </c>
      <c r="F42" s="258">
        <f>[1]مرتبات!W43*11%</f>
        <v>0</v>
      </c>
      <c r="G42" s="258">
        <f>[1]مرتبات!AK43+[1]مرتبات!AL43+[1]مرتبات!AM43+[1]مرتبات!AN43+[1]مرتبات!AO43+[1]مرتبات!AR43+[1]مرتبات!AS43+[1]مرتبات!AT43+[1]مرتبات!AU43+[1]مرتبات!AV43+[1]مرتبات!AW43+[1]مرتبات!AX43+[1]مرتبات!AY43+[1]مرتبات!AZ43+[1]مرتبات!BA43</f>
        <v>0</v>
      </c>
      <c r="H42" s="258">
        <f t="shared" si="1"/>
        <v>0</v>
      </c>
      <c r="I42" s="258">
        <f t="shared" si="2"/>
        <v>0</v>
      </c>
      <c r="J42" s="258">
        <f t="shared" si="3"/>
        <v>-0.38</v>
      </c>
      <c r="K42" s="258">
        <f t="shared" si="4"/>
        <v>0.38</v>
      </c>
      <c r="L42" s="258">
        <f t="shared" si="7"/>
        <v>0</v>
      </c>
      <c r="M42" s="145">
        <f t="shared" si="8"/>
        <v>0</v>
      </c>
    </row>
    <row r="43" spans="1:13" ht="15.75">
      <c r="A43" s="256"/>
      <c r="B43" s="258">
        <f>[1]مرتبات!G44</f>
        <v>0</v>
      </c>
      <c r="C43" s="258">
        <f>[1]مرتبات!I44</f>
        <v>0</v>
      </c>
      <c r="D43" s="258">
        <f t="shared" si="0"/>
        <v>0</v>
      </c>
      <c r="E43" s="258">
        <f>[1]مرتبات!B44*14%</f>
        <v>0</v>
      </c>
      <c r="F43" s="258">
        <f>[1]مرتبات!W44*11%</f>
        <v>0</v>
      </c>
      <c r="G43" s="258">
        <f>[1]مرتبات!AK44+[1]مرتبات!AL44+[1]مرتبات!AM44+[1]مرتبات!AN44+[1]مرتبات!AO44+[1]مرتبات!AR44+[1]مرتبات!AS44+[1]مرتبات!AT44+[1]مرتبات!AU44+[1]مرتبات!AV44+[1]مرتبات!AW44+[1]مرتبات!AX44+[1]مرتبات!AY44+[1]مرتبات!AZ44+[1]مرتبات!BA44</f>
        <v>0</v>
      </c>
      <c r="H43" s="258">
        <f t="shared" si="1"/>
        <v>0</v>
      </c>
      <c r="I43" s="258">
        <f t="shared" si="2"/>
        <v>0</v>
      </c>
      <c r="J43" s="258">
        <f t="shared" si="3"/>
        <v>-0.38</v>
      </c>
      <c r="K43" s="258">
        <f t="shared" si="4"/>
        <v>0.38</v>
      </c>
      <c r="L43" s="258">
        <f t="shared" si="7"/>
        <v>0</v>
      </c>
      <c r="M43" s="145">
        <f t="shared" si="8"/>
        <v>0</v>
      </c>
    </row>
    <row r="44" spans="1:13" ht="15.75">
      <c r="A44" s="256"/>
      <c r="B44" s="258">
        <f>[1]مرتبات!G45</f>
        <v>0</v>
      </c>
      <c r="C44" s="258">
        <f>[1]مرتبات!I45</f>
        <v>0</v>
      </c>
      <c r="D44" s="258">
        <f t="shared" si="0"/>
        <v>0</v>
      </c>
      <c r="E44" s="258">
        <f>[1]مرتبات!B45*14%</f>
        <v>0</v>
      </c>
      <c r="F44" s="258">
        <f>[1]مرتبات!W45*11%</f>
        <v>0</v>
      </c>
      <c r="G44" s="258">
        <f>[1]مرتبات!AK45+[1]مرتبات!AL45+[1]مرتبات!AM45+[1]مرتبات!AN45+[1]مرتبات!AO45+[1]مرتبات!AR45+[1]مرتبات!AS45+[1]مرتبات!AT45+[1]مرتبات!AU45+[1]مرتبات!AV45+[1]مرتبات!AW45+[1]مرتبات!AX45+[1]مرتبات!AY45+[1]مرتبات!AZ45+[1]مرتبات!BA45</f>
        <v>0</v>
      </c>
      <c r="H44" s="258">
        <f t="shared" si="1"/>
        <v>0</v>
      </c>
      <c r="I44" s="258">
        <f t="shared" si="2"/>
        <v>0</v>
      </c>
      <c r="J44" s="258">
        <f t="shared" si="3"/>
        <v>-0.38</v>
      </c>
      <c r="K44" s="258">
        <f t="shared" si="4"/>
        <v>0.38</v>
      </c>
      <c r="L44" s="258">
        <f t="shared" si="7"/>
        <v>0</v>
      </c>
      <c r="M44" s="145">
        <f t="shared" si="8"/>
        <v>0</v>
      </c>
    </row>
    <row r="45" spans="1:13" ht="15.75">
      <c r="A45" s="256"/>
      <c r="B45" s="258">
        <f>[1]مرتبات!G46</f>
        <v>0</v>
      </c>
      <c r="C45" s="258">
        <f>[1]مرتبات!I46</f>
        <v>0</v>
      </c>
      <c r="D45" s="258">
        <f t="shared" si="0"/>
        <v>0</v>
      </c>
      <c r="E45" s="258">
        <f>[1]مرتبات!B46*14%</f>
        <v>0</v>
      </c>
      <c r="F45" s="258">
        <f>[1]مرتبات!W46*11%</f>
        <v>0</v>
      </c>
      <c r="G45" s="258">
        <f>[1]مرتبات!AK46+[1]مرتبات!AL46+[1]مرتبات!AM46+[1]مرتبات!AN46+[1]مرتبات!AO46+[1]مرتبات!AR46+[1]مرتبات!AS46+[1]مرتبات!AT46+[1]مرتبات!AU46+[1]مرتبات!AV46+[1]مرتبات!AW46+[1]مرتبات!AX46+[1]مرتبات!AY46+[1]مرتبات!AZ46+[1]مرتبات!BA46</f>
        <v>0</v>
      </c>
      <c r="H45" s="258">
        <f t="shared" si="1"/>
        <v>0</v>
      </c>
      <c r="I45" s="258">
        <f t="shared" si="2"/>
        <v>0</v>
      </c>
      <c r="J45" s="258">
        <f t="shared" si="3"/>
        <v>-0.38</v>
      </c>
      <c r="K45" s="258">
        <f t="shared" si="4"/>
        <v>0.38</v>
      </c>
      <c r="L45" s="258">
        <f t="shared" si="7"/>
        <v>0</v>
      </c>
      <c r="M45" s="145">
        <f t="shared" si="8"/>
        <v>0</v>
      </c>
    </row>
    <row r="46" spans="1:13" ht="15.75">
      <c r="A46" s="256"/>
      <c r="B46" s="258">
        <f>[1]مرتبات!G47</f>
        <v>0</v>
      </c>
      <c r="C46" s="258">
        <f>[1]مرتبات!I47</f>
        <v>0</v>
      </c>
      <c r="D46" s="258">
        <f t="shared" si="0"/>
        <v>0</v>
      </c>
      <c r="E46" s="258">
        <f>[1]مرتبات!B47*14%</f>
        <v>0</v>
      </c>
      <c r="F46" s="258">
        <f>[1]مرتبات!W47*11%</f>
        <v>0</v>
      </c>
      <c r="G46" s="258">
        <f>[1]مرتبات!AK47+[1]مرتبات!AL47+[1]مرتبات!AM47+[1]مرتبات!AN47+[1]مرتبات!AO47+[1]مرتبات!AR47+[1]مرتبات!AS47+[1]مرتبات!AT47+[1]مرتبات!AU47+[1]مرتبات!AV47+[1]مرتبات!AW47+[1]مرتبات!AX47+[1]مرتبات!AY47+[1]مرتبات!AZ47+[1]مرتبات!BA47</f>
        <v>0</v>
      </c>
      <c r="H46" s="258">
        <f t="shared" si="1"/>
        <v>0</v>
      </c>
      <c r="I46" s="258">
        <f t="shared" si="2"/>
        <v>0</v>
      </c>
      <c r="J46" s="258">
        <f t="shared" si="3"/>
        <v>-0.38</v>
      </c>
      <c r="K46" s="258">
        <f t="shared" si="4"/>
        <v>0.38</v>
      </c>
      <c r="L46" s="258">
        <f t="shared" si="7"/>
        <v>0</v>
      </c>
      <c r="M46" s="145">
        <f t="shared" si="8"/>
        <v>0</v>
      </c>
    </row>
    <row r="47" spans="1:13" ht="15.75">
      <c r="A47" s="256"/>
      <c r="B47" s="258">
        <f>[1]مرتبات!G48</f>
        <v>0</v>
      </c>
      <c r="C47" s="258">
        <f>[1]مرتبات!I48</f>
        <v>0</v>
      </c>
      <c r="D47" s="258">
        <f t="shared" si="0"/>
        <v>0</v>
      </c>
      <c r="E47" s="258">
        <f>[1]مرتبات!B48*14%</f>
        <v>0</v>
      </c>
      <c r="F47" s="258">
        <f>[1]مرتبات!W48*11%</f>
        <v>0</v>
      </c>
      <c r="G47" s="258">
        <f>[1]مرتبات!AK48+[1]مرتبات!AL48+[1]مرتبات!AM48+[1]مرتبات!AN48+[1]مرتبات!AO48+[1]مرتبات!AR48+[1]مرتبات!AS48+[1]مرتبات!AT48+[1]مرتبات!AU48+[1]مرتبات!AV48+[1]مرتبات!AW48+[1]مرتبات!AX48+[1]مرتبات!AY48+[1]مرتبات!AZ48+[1]مرتبات!BA48</f>
        <v>0</v>
      </c>
      <c r="H47" s="258">
        <f t="shared" si="1"/>
        <v>0</v>
      </c>
      <c r="I47" s="258">
        <f t="shared" si="2"/>
        <v>0</v>
      </c>
      <c r="J47" s="258">
        <f t="shared" si="3"/>
        <v>-0.38</v>
      </c>
      <c r="K47" s="258">
        <f t="shared" si="4"/>
        <v>0.38</v>
      </c>
      <c r="L47" s="258">
        <f t="shared" si="7"/>
        <v>0</v>
      </c>
      <c r="M47" s="145">
        <f t="shared" si="8"/>
        <v>0</v>
      </c>
    </row>
    <row r="48" spans="1:13" ht="15.75">
      <c r="A48" s="256"/>
      <c r="B48" s="258">
        <f>[1]مرتبات!G49</f>
        <v>0</v>
      </c>
      <c r="C48" s="258">
        <f>[1]مرتبات!I49</f>
        <v>0</v>
      </c>
      <c r="D48" s="258">
        <f t="shared" si="0"/>
        <v>0</v>
      </c>
      <c r="E48" s="258">
        <f>[1]مرتبات!B49*14%</f>
        <v>0</v>
      </c>
      <c r="F48" s="258">
        <f>[1]مرتبات!W49*11%</f>
        <v>0</v>
      </c>
      <c r="G48" s="258">
        <f>[1]مرتبات!AK49+[1]مرتبات!AL49+[1]مرتبات!AM49+[1]مرتبات!AN49+[1]مرتبات!AO49+[1]مرتبات!AR49+[1]مرتبات!AS49+[1]مرتبات!AT49+[1]مرتبات!AU49+[1]مرتبات!AV49+[1]مرتبات!AW49+[1]مرتبات!AX49+[1]مرتبات!AY49+[1]مرتبات!AZ49+[1]مرتبات!BA49</f>
        <v>0</v>
      </c>
      <c r="H48" s="258">
        <f t="shared" si="1"/>
        <v>0</v>
      </c>
      <c r="I48" s="258">
        <f t="shared" si="2"/>
        <v>0</v>
      </c>
      <c r="J48" s="258">
        <f t="shared" si="3"/>
        <v>-0.38</v>
      </c>
      <c r="K48" s="258">
        <f t="shared" si="4"/>
        <v>0.38</v>
      </c>
      <c r="L48" s="258">
        <f t="shared" si="7"/>
        <v>0</v>
      </c>
      <c r="M48" s="145">
        <f t="shared" si="8"/>
        <v>0</v>
      </c>
    </row>
    <row r="49" spans="1:13" ht="15.75">
      <c r="A49" s="256"/>
      <c r="B49" s="258">
        <f>[1]مرتبات!G50</f>
        <v>0</v>
      </c>
      <c r="C49" s="258">
        <f>[1]مرتبات!I50</f>
        <v>0</v>
      </c>
      <c r="D49" s="258">
        <f t="shared" si="0"/>
        <v>0</v>
      </c>
      <c r="E49" s="258">
        <f>[1]مرتبات!B50*14%</f>
        <v>0</v>
      </c>
      <c r="F49" s="258">
        <f>[1]مرتبات!W50*11%</f>
        <v>0</v>
      </c>
      <c r="G49" s="258">
        <f>[1]مرتبات!AK50+[1]مرتبات!AL50+[1]مرتبات!AM50+[1]مرتبات!AN50+[1]مرتبات!AO50+[1]مرتبات!AR50+[1]مرتبات!AS50+[1]مرتبات!AT50+[1]مرتبات!AU50+[1]مرتبات!AV50+[1]مرتبات!AW50+[1]مرتبات!AX50+[1]مرتبات!AY50+[1]مرتبات!AZ50+[1]مرتبات!BA50</f>
        <v>0</v>
      </c>
      <c r="H49" s="258">
        <f t="shared" si="1"/>
        <v>0</v>
      </c>
      <c r="I49" s="258">
        <f t="shared" si="2"/>
        <v>0</v>
      </c>
      <c r="J49" s="258">
        <f t="shared" si="3"/>
        <v>-0.38</v>
      </c>
      <c r="K49" s="258">
        <f t="shared" si="4"/>
        <v>0.38</v>
      </c>
      <c r="L49" s="258">
        <f t="shared" si="7"/>
        <v>0</v>
      </c>
      <c r="M49" s="145">
        <f t="shared" si="8"/>
        <v>0</v>
      </c>
    </row>
    <row r="50" spans="1:13" ht="15.75">
      <c r="A50" s="256"/>
      <c r="B50" s="258">
        <f>[1]مرتبات!G51</f>
        <v>0</v>
      </c>
      <c r="C50" s="258">
        <f>[1]مرتبات!I51</f>
        <v>0</v>
      </c>
      <c r="D50" s="258">
        <f t="shared" si="0"/>
        <v>0</v>
      </c>
      <c r="E50" s="258">
        <f>[1]مرتبات!B51*14%</f>
        <v>0</v>
      </c>
      <c r="F50" s="258">
        <f>[1]مرتبات!W51*11%</f>
        <v>0</v>
      </c>
      <c r="G50" s="258">
        <f>[1]مرتبات!AK51+[1]مرتبات!AL51+[1]مرتبات!AM51+[1]مرتبات!AN51+[1]مرتبات!AO51+[1]مرتبات!AR51+[1]مرتبات!AS51+[1]مرتبات!AT51+[1]مرتبات!AU51+[1]مرتبات!AV51+[1]مرتبات!AW51+[1]مرتبات!AX51+[1]مرتبات!AY51+[1]مرتبات!AZ51+[1]مرتبات!BA51</f>
        <v>0</v>
      </c>
      <c r="H50" s="258">
        <f t="shared" si="1"/>
        <v>0</v>
      </c>
      <c r="I50" s="258">
        <f t="shared" si="2"/>
        <v>0</v>
      </c>
      <c r="J50" s="258">
        <f t="shared" si="3"/>
        <v>-0.38</v>
      </c>
      <c r="K50" s="258">
        <f t="shared" si="4"/>
        <v>0.38</v>
      </c>
      <c r="L50" s="258">
        <f t="shared" si="7"/>
        <v>0</v>
      </c>
      <c r="M50" s="145">
        <f t="shared" si="8"/>
        <v>0</v>
      </c>
    </row>
    <row r="51" spans="1:13" ht="15.75">
      <c r="A51" s="256"/>
      <c r="B51" s="258">
        <f>[1]مرتبات!G52</f>
        <v>0</v>
      </c>
      <c r="C51" s="258">
        <f>[1]مرتبات!I52</f>
        <v>0</v>
      </c>
      <c r="D51" s="258">
        <f t="shared" si="0"/>
        <v>0</v>
      </c>
      <c r="E51" s="258">
        <f>[1]مرتبات!B52*14%</f>
        <v>0</v>
      </c>
      <c r="F51" s="258">
        <f>[1]مرتبات!W52*11%</f>
        <v>0</v>
      </c>
      <c r="G51" s="258">
        <f>[1]مرتبات!AK52+[1]مرتبات!AL52+[1]مرتبات!AM52+[1]مرتبات!AN52+[1]مرتبات!AO52+[1]مرتبات!AR52+[1]مرتبات!AS52+[1]مرتبات!AT52+[1]مرتبات!AU52+[1]مرتبات!AV52+[1]مرتبات!AW52+[1]مرتبات!AX52+[1]مرتبات!AY52+[1]مرتبات!AZ52+[1]مرتبات!BA52</f>
        <v>0</v>
      </c>
      <c r="H51" s="258">
        <f t="shared" si="1"/>
        <v>0</v>
      </c>
      <c r="I51" s="258">
        <f t="shared" si="2"/>
        <v>0</v>
      </c>
      <c r="J51" s="258">
        <f t="shared" si="3"/>
        <v>-0.38</v>
      </c>
      <c r="K51" s="258">
        <f t="shared" si="4"/>
        <v>0.38</v>
      </c>
      <c r="L51" s="258">
        <f t="shared" si="7"/>
        <v>0</v>
      </c>
      <c r="M51" s="145">
        <f t="shared" si="8"/>
        <v>0</v>
      </c>
    </row>
    <row r="52" spans="1:13" ht="15.75">
      <c r="A52" s="256"/>
      <c r="B52" s="258">
        <f>[1]مرتبات!G53</f>
        <v>0</v>
      </c>
      <c r="C52" s="258">
        <f>[1]مرتبات!I53</f>
        <v>0</v>
      </c>
      <c r="D52" s="258">
        <f t="shared" si="0"/>
        <v>0</v>
      </c>
      <c r="E52" s="258">
        <f>[1]مرتبات!B53*14%</f>
        <v>0</v>
      </c>
      <c r="F52" s="258">
        <f>[1]مرتبات!W53*11%</f>
        <v>0</v>
      </c>
      <c r="G52" s="258">
        <f>[1]مرتبات!AK53+[1]مرتبات!AL53+[1]مرتبات!AM53+[1]مرتبات!AN53+[1]مرتبات!AO53+[1]مرتبات!AR53+[1]مرتبات!AS53+[1]مرتبات!AT53+[1]مرتبات!AU53+[1]مرتبات!AV53+[1]مرتبات!AW53+[1]مرتبات!AX53+[1]مرتبات!AY53+[1]مرتبات!AZ53+[1]مرتبات!BA53</f>
        <v>0</v>
      </c>
      <c r="H52" s="258">
        <f t="shared" si="1"/>
        <v>0</v>
      </c>
      <c r="I52" s="258">
        <f t="shared" si="2"/>
        <v>0</v>
      </c>
      <c r="J52" s="258">
        <f t="shared" si="3"/>
        <v>-0.38</v>
      </c>
      <c r="K52" s="258">
        <f t="shared" si="4"/>
        <v>0.38</v>
      </c>
      <c r="L52" s="258">
        <f t="shared" si="7"/>
        <v>0</v>
      </c>
      <c r="M52" s="145">
        <f t="shared" si="8"/>
        <v>0</v>
      </c>
    </row>
    <row r="53" spans="1:13" ht="15.75">
      <c r="A53" s="256"/>
      <c r="B53" s="258">
        <f>[1]مرتبات!G54</f>
        <v>0</v>
      </c>
      <c r="C53" s="258">
        <f>[1]مرتبات!I54</f>
        <v>0</v>
      </c>
      <c r="D53" s="258">
        <f t="shared" si="0"/>
        <v>0</v>
      </c>
      <c r="E53" s="258">
        <f>[1]مرتبات!B54*14%</f>
        <v>0</v>
      </c>
      <c r="F53" s="258">
        <f>[1]مرتبات!W54*11%</f>
        <v>0</v>
      </c>
      <c r="G53" s="258">
        <f>[1]مرتبات!AK54+[1]مرتبات!AL54+[1]مرتبات!AM54+[1]مرتبات!AN54+[1]مرتبات!AO54+[1]مرتبات!AR54+[1]مرتبات!AS54+[1]مرتبات!AT54+[1]مرتبات!AU54+[1]مرتبات!AV54+[1]مرتبات!AW54+[1]مرتبات!AX54+[1]مرتبات!AY54+[1]مرتبات!AZ54+[1]مرتبات!BA54</f>
        <v>0</v>
      </c>
      <c r="H53" s="258">
        <f t="shared" si="1"/>
        <v>0</v>
      </c>
      <c r="I53" s="258">
        <f t="shared" si="2"/>
        <v>0</v>
      </c>
      <c r="J53" s="258">
        <f t="shared" si="3"/>
        <v>-0.38</v>
      </c>
      <c r="K53" s="258">
        <f t="shared" si="4"/>
        <v>0.38</v>
      </c>
      <c r="L53" s="258">
        <f t="shared" si="7"/>
        <v>0</v>
      </c>
      <c r="M53" s="145">
        <f t="shared" si="8"/>
        <v>0</v>
      </c>
    </row>
    <row r="54" spans="1:13" ht="15.75">
      <c r="A54" s="256"/>
      <c r="B54" s="258">
        <f>[1]مرتبات!G55</f>
        <v>0</v>
      </c>
      <c r="C54" s="258">
        <f>[1]مرتبات!I55</f>
        <v>0</v>
      </c>
      <c r="D54" s="258">
        <f t="shared" si="0"/>
        <v>0</v>
      </c>
      <c r="E54" s="258">
        <f>[1]مرتبات!B55*14%</f>
        <v>0</v>
      </c>
      <c r="F54" s="258">
        <f>[1]مرتبات!W55*11%</f>
        <v>0</v>
      </c>
      <c r="G54" s="258">
        <f>[1]مرتبات!AK55+[1]مرتبات!AL55+[1]مرتبات!AM55+[1]مرتبات!AN55+[1]مرتبات!AO55+[1]مرتبات!AR55+[1]مرتبات!AS55+[1]مرتبات!AT55+[1]مرتبات!AU55+[1]مرتبات!AV55+[1]مرتبات!AW55+[1]مرتبات!AX55+[1]مرتبات!AY55+[1]مرتبات!AZ55+[1]مرتبات!BA55</f>
        <v>0</v>
      </c>
      <c r="H54" s="258">
        <f t="shared" si="1"/>
        <v>0</v>
      </c>
      <c r="I54" s="258">
        <f t="shared" si="2"/>
        <v>0</v>
      </c>
      <c r="J54" s="258">
        <f t="shared" si="3"/>
        <v>-0.38</v>
      </c>
      <c r="K54" s="258">
        <f t="shared" si="4"/>
        <v>0.38</v>
      </c>
      <c r="L54" s="258">
        <f t="shared" si="7"/>
        <v>0</v>
      </c>
      <c r="M54" s="145">
        <f t="shared" si="8"/>
        <v>0</v>
      </c>
    </row>
    <row r="55" spans="1:13" ht="15.75">
      <c r="A55" s="256"/>
      <c r="B55" s="258">
        <f>[1]مرتبات!G56</f>
        <v>0</v>
      </c>
      <c r="C55" s="258">
        <f>[1]مرتبات!I56</f>
        <v>0</v>
      </c>
      <c r="D55" s="258">
        <f t="shared" si="0"/>
        <v>0</v>
      </c>
      <c r="E55" s="258">
        <f>[1]مرتبات!B56*14%</f>
        <v>0</v>
      </c>
      <c r="F55" s="258">
        <f>[1]مرتبات!W56*11%</f>
        <v>0</v>
      </c>
      <c r="G55" s="258">
        <f>[1]مرتبات!AK56+[1]مرتبات!AL56+[1]مرتبات!AM56+[1]مرتبات!AN56+[1]مرتبات!AO56+[1]مرتبات!AR56+[1]مرتبات!AS56+[1]مرتبات!AT56+[1]مرتبات!AU56+[1]مرتبات!AV56+[1]مرتبات!AW56+[1]مرتبات!AX56+[1]مرتبات!AY56+[1]مرتبات!AZ56+[1]مرتبات!BA56</f>
        <v>0</v>
      </c>
      <c r="H55" s="258">
        <f t="shared" si="1"/>
        <v>0</v>
      </c>
      <c r="I55" s="258">
        <f t="shared" si="2"/>
        <v>0</v>
      </c>
      <c r="J55" s="258">
        <f t="shared" si="3"/>
        <v>-0.38</v>
      </c>
      <c r="K55" s="258">
        <f t="shared" si="4"/>
        <v>0.38</v>
      </c>
      <c r="L55" s="258">
        <f t="shared" si="7"/>
        <v>0</v>
      </c>
      <c r="M55" s="145">
        <f t="shared" si="8"/>
        <v>0</v>
      </c>
    </row>
    <row r="56" spans="1:13" ht="15.75">
      <c r="A56" s="256"/>
      <c r="B56" s="258">
        <f>[1]مرتبات!G57</f>
        <v>0</v>
      </c>
      <c r="C56" s="258">
        <f>[1]مرتبات!I57</f>
        <v>0</v>
      </c>
      <c r="D56" s="258">
        <f t="shared" si="0"/>
        <v>0</v>
      </c>
      <c r="E56" s="258">
        <f>[1]مرتبات!B57*14%</f>
        <v>0</v>
      </c>
      <c r="F56" s="258">
        <f>[1]مرتبات!W57*11%</f>
        <v>0</v>
      </c>
      <c r="G56" s="258">
        <f>[1]مرتبات!AK57+[1]مرتبات!AL57+[1]مرتبات!AM57+[1]مرتبات!AN57+[1]مرتبات!AO57+[1]مرتبات!AR57+[1]مرتبات!AS57+[1]مرتبات!AT57+[1]مرتبات!AU57+[1]مرتبات!AV57+[1]مرتبات!AW57+[1]مرتبات!AX57+[1]مرتبات!AY57+[1]مرتبات!AZ57+[1]مرتبات!BA57</f>
        <v>0</v>
      </c>
      <c r="H56" s="258">
        <f t="shared" si="1"/>
        <v>0</v>
      </c>
      <c r="I56" s="258">
        <f t="shared" si="2"/>
        <v>0</v>
      </c>
      <c r="J56" s="258">
        <f t="shared" si="3"/>
        <v>-0.38</v>
      </c>
      <c r="K56" s="258">
        <f t="shared" si="4"/>
        <v>0.38</v>
      </c>
      <c r="L56" s="258">
        <f t="shared" si="7"/>
        <v>0</v>
      </c>
      <c r="M56" s="145">
        <f t="shared" si="8"/>
        <v>0</v>
      </c>
    </row>
    <row r="57" spans="1:13" ht="15.75">
      <c r="A57" s="256"/>
      <c r="B57" s="258">
        <f>[1]مرتبات!G58</f>
        <v>0</v>
      </c>
      <c r="C57" s="258">
        <f>[1]مرتبات!I58</f>
        <v>0</v>
      </c>
      <c r="D57" s="258">
        <f t="shared" si="0"/>
        <v>0</v>
      </c>
      <c r="E57" s="258">
        <f>[1]مرتبات!B58*14%</f>
        <v>0</v>
      </c>
      <c r="F57" s="258">
        <f>[1]مرتبات!W58*11%</f>
        <v>0</v>
      </c>
      <c r="G57" s="258">
        <f>[1]مرتبات!AK58+[1]مرتبات!AL58+[1]مرتبات!AM58+[1]مرتبات!AN58+[1]مرتبات!AO58+[1]مرتبات!AR58+[1]مرتبات!AS58+[1]مرتبات!AT58+[1]مرتبات!AU58+[1]مرتبات!AV58+[1]مرتبات!AW58+[1]مرتبات!AX58+[1]مرتبات!AY58+[1]مرتبات!AZ58+[1]مرتبات!BA58</f>
        <v>0</v>
      </c>
      <c r="H57" s="258">
        <f t="shared" si="1"/>
        <v>0</v>
      </c>
      <c r="I57" s="258">
        <f t="shared" si="2"/>
        <v>0</v>
      </c>
      <c r="J57" s="258">
        <f t="shared" si="3"/>
        <v>-0.38</v>
      </c>
      <c r="K57" s="258">
        <f t="shared" si="4"/>
        <v>0.38</v>
      </c>
      <c r="L57" s="258">
        <f t="shared" si="7"/>
        <v>0</v>
      </c>
      <c r="M57" s="145">
        <f t="shared" si="8"/>
        <v>0</v>
      </c>
    </row>
    <row r="58" spans="1:13" ht="15.75">
      <c r="A58" s="256"/>
      <c r="B58" s="258">
        <f>[1]مرتبات!G59</f>
        <v>0</v>
      </c>
      <c r="C58" s="258">
        <f>[1]مرتبات!I59</f>
        <v>0</v>
      </c>
      <c r="D58" s="258">
        <f t="shared" si="0"/>
        <v>0</v>
      </c>
      <c r="E58" s="258">
        <f>[1]مرتبات!B59*14%</f>
        <v>0</v>
      </c>
      <c r="F58" s="258">
        <f>[1]مرتبات!W59*11%</f>
        <v>0</v>
      </c>
      <c r="G58" s="258">
        <f>[1]مرتبات!AK59+[1]مرتبات!AL59+[1]مرتبات!AM59+[1]مرتبات!AN59+[1]مرتبات!AO59+[1]مرتبات!AR59+[1]مرتبات!AS59+[1]مرتبات!AT59+[1]مرتبات!AU59+[1]مرتبات!AV59+[1]مرتبات!AW59+[1]مرتبات!AX59+[1]مرتبات!AY59+[1]مرتبات!AZ59+[1]مرتبات!BA59</f>
        <v>0</v>
      </c>
      <c r="H58" s="258">
        <f t="shared" si="1"/>
        <v>0</v>
      </c>
      <c r="I58" s="258">
        <f t="shared" si="2"/>
        <v>0</v>
      </c>
      <c r="J58" s="258">
        <f t="shared" si="3"/>
        <v>-0.38</v>
      </c>
      <c r="K58" s="258">
        <f t="shared" si="4"/>
        <v>0.38</v>
      </c>
      <c r="L58" s="258">
        <f t="shared" si="7"/>
        <v>0</v>
      </c>
      <c r="M58" s="145">
        <f t="shared" si="8"/>
        <v>0</v>
      </c>
    </row>
    <row r="59" spans="1:13" ht="15.75">
      <c r="A59" s="256"/>
      <c r="B59" s="258">
        <f>[1]مرتبات!G60</f>
        <v>0</v>
      </c>
      <c r="C59" s="258">
        <f>[1]مرتبات!I60</f>
        <v>0</v>
      </c>
      <c r="D59" s="258">
        <f t="shared" si="0"/>
        <v>0</v>
      </c>
      <c r="E59" s="258">
        <f>[1]مرتبات!B60*14%</f>
        <v>0</v>
      </c>
      <c r="F59" s="258">
        <f>[1]مرتبات!W60*11%</f>
        <v>0</v>
      </c>
      <c r="G59" s="258">
        <f>[1]مرتبات!AK60+[1]مرتبات!AL60+[1]مرتبات!AM60+[1]مرتبات!AN60+[1]مرتبات!AO60+[1]مرتبات!AR60+[1]مرتبات!AS60+[1]مرتبات!AT60+[1]مرتبات!AU60+[1]مرتبات!AV60+[1]مرتبات!AW60+[1]مرتبات!AX60+[1]مرتبات!AY60+[1]مرتبات!AZ60+[1]مرتبات!BA60</f>
        <v>0</v>
      </c>
      <c r="H59" s="258">
        <f t="shared" si="1"/>
        <v>0</v>
      </c>
      <c r="I59" s="258">
        <f t="shared" si="2"/>
        <v>0</v>
      </c>
      <c r="J59" s="258">
        <f t="shared" si="3"/>
        <v>-0.38</v>
      </c>
      <c r="K59" s="258">
        <f t="shared" si="4"/>
        <v>0.38</v>
      </c>
      <c r="L59" s="258">
        <f t="shared" si="7"/>
        <v>0</v>
      </c>
      <c r="M59" s="145">
        <f t="shared" si="8"/>
        <v>0</v>
      </c>
    </row>
    <row r="60" spans="1:13" ht="15.75">
      <c r="A60" s="256"/>
      <c r="B60" s="258">
        <f>[1]مرتبات!G61</f>
        <v>0</v>
      </c>
      <c r="C60" s="258">
        <f>[1]مرتبات!I61</f>
        <v>0</v>
      </c>
      <c r="D60" s="258">
        <f t="shared" si="0"/>
        <v>0</v>
      </c>
      <c r="E60" s="258">
        <f>[1]مرتبات!B61*14%</f>
        <v>0</v>
      </c>
      <c r="F60" s="258">
        <f>[1]مرتبات!W61*11%</f>
        <v>0</v>
      </c>
      <c r="G60" s="258">
        <f>[1]مرتبات!AK61+[1]مرتبات!AL61+[1]مرتبات!AM61+[1]مرتبات!AN61+[1]مرتبات!AO61+[1]مرتبات!AR61+[1]مرتبات!AS61+[1]مرتبات!AT61+[1]مرتبات!AU61+[1]مرتبات!AV61+[1]مرتبات!AW61+[1]مرتبات!AX61+[1]مرتبات!AY61+[1]مرتبات!AZ61+[1]مرتبات!BA61</f>
        <v>0</v>
      </c>
      <c r="H60" s="258">
        <f t="shared" si="1"/>
        <v>0</v>
      </c>
      <c r="I60" s="258">
        <f t="shared" si="2"/>
        <v>0</v>
      </c>
      <c r="J60" s="258">
        <f t="shared" si="3"/>
        <v>-0.38</v>
      </c>
      <c r="K60" s="258">
        <f t="shared" si="4"/>
        <v>0.38</v>
      </c>
      <c r="L60" s="258">
        <f t="shared" si="7"/>
        <v>0</v>
      </c>
      <c r="M60" s="145">
        <f t="shared" si="8"/>
        <v>0</v>
      </c>
    </row>
    <row r="61" spans="1:13" ht="15.75">
      <c r="A61" s="256"/>
      <c r="B61" s="258">
        <f>[1]مرتبات!G62</f>
        <v>0</v>
      </c>
      <c r="C61" s="258">
        <f>[1]مرتبات!I62</f>
        <v>0</v>
      </c>
      <c r="D61" s="258">
        <f t="shared" si="0"/>
        <v>0</v>
      </c>
      <c r="E61" s="258">
        <f>[1]مرتبات!B62*14%</f>
        <v>0</v>
      </c>
      <c r="F61" s="258">
        <f>[1]مرتبات!W62*11%</f>
        <v>0</v>
      </c>
      <c r="G61" s="258">
        <f>[1]مرتبات!AK62+[1]مرتبات!AL62+[1]مرتبات!AM62+[1]مرتبات!AN62+[1]مرتبات!AO62+[1]مرتبات!AR62+[1]مرتبات!AS62+[1]مرتبات!AT62+[1]مرتبات!AU62+[1]مرتبات!AV62+[1]مرتبات!AW62+[1]مرتبات!AX62+[1]مرتبات!AY62+[1]مرتبات!AZ62+[1]مرتبات!BA62</f>
        <v>0</v>
      </c>
      <c r="H61" s="258">
        <f t="shared" si="1"/>
        <v>0</v>
      </c>
      <c r="I61" s="258">
        <f t="shared" si="2"/>
        <v>0</v>
      </c>
      <c r="J61" s="258">
        <f t="shared" si="3"/>
        <v>-0.38</v>
      </c>
      <c r="K61" s="258">
        <f t="shared" si="4"/>
        <v>0.38</v>
      </c>
      <c r="L61" s="258">
        <f t="shared" si="7"/>
        <v>0</v>
      </c>
      <c r="M61" s="145">
        <f t="shared" si="8"/>
        <v>0</v>
      </c>
    </row>
    <row r="62" spans="1:13" ht="15.75">
      <c r="A62" s="256"/>
      <c r="B62" s="258">
        <f>[1]مرتبات!G63</f>
        <v>0</v>
      </c>
      <c r="C62" s="258">
        <f>[1]مرتبات!I63</f>
        <v>0</v>
      </c>
      <c r="D62" s="258">
        <f t="shared" si="0"/>
        <v>0</v>
      </c>
      <c r="E62" s="258">
        <f>[1]مرتبات!B63*14%</f>
        <v>0</v>
      </c>
      <c r="F62" s="258">
        <f>[1]مرتبات!W63*11%</f>
        <v>0</v>
      </c>
      <c r="G62" s="258">
        <f>[1]مرتبات!AK63+[1]مرتبات!AL63+[1]مرتبات!AM63+[1]مرتبات!AN63+[1]مرتبات!AO63+[1]مرتبات!AR63+[1]مرتبات!AS63+[1]مرتبات!AT63+[1]مرتبات!AU63+[1]مرتبات!AV63+[1]مرتبات!AW63+[1]مرتبات!AX63+[1]مرتبات!AY63+[1]مرتبات!AZ63+[1]مرتبات!BA63</f>
        <v>0</v>
      </c>
      <c r="H62" s="258">
        <f t="shared" si="1"/>
        <v>0</v>
      </c>
      <c r="I62" s="258">
        <f t="shared" si="2"/>
        <v>0</v>
      </c>
      <c r="J62" s="258">
        <f t="shared" si="3"/>
        <v>-0.38</v>
      </c>
      <c r="K62" s="258">
        <f t="shared" si="4"/>
        <v>0.38</v>
      </c>
      <c r="L62" s="258">
        <f t="shared" si="7"/>
        <v>0</v>
      </c>
      <c r="M62" s="145">
        <f t="shared" si="8"/>
        <v>0</v>
      </c>
    </row>
    <row r="63" spans="1:13" ht="15.75">
      <c r="A63" s="256"/>
      <c r="B63" s="258">
        <f>[1]مرتبات!G64</f>
        <v>0</v>
      </c>
      <c r="C63" s="258">
        <f>[1]مرتبات!I64</f>
        <v>0</v>
      </c>
      <c r="D63" s="258">
        <f t="shared" si="0"/>
        <v>0</v>
      </c>
      <c r="E63" s="258">
        <f>[1]مرتبات!B64*14%</f>
        <v>0</v>
      </c>
      <c r="F63" s="258">
        <f>[1]مرتبات!W64*11%</f>
        <v>0</v>
      </c>
      <c r="G63" s="258">
        <f>[1]مرتبات!AK64+[1]مرتبات!AL64+[1]مرتبات!AM64+[1]مرتبات!AN64+[1]مرتبات!AO64+[1]مرتبات!AR64+[1]مرتبات!AS64+[1]مرتبات!AT64+[1]مرتبات!AU64+[1]مرتبات!AV64+[1]مرتبات!AW64+[1]مرتبات!AX64+[1]مرتبات!AY64+[1]مرتبات!AZ64+[1]مرتبات!BA64</f>
        <v>0</v>
      </c>
      <c r="H63" s="258">
        <f t="shared" si="1"/>
        <v>0</v>
      </c>
      <c r="I63" s="258">
        <f t="shared" si="2"/>
        <v>0</v>
      </c>
      <c r="J63" s="258">
        <f t="shared" si="3"/>
        <v>-0.38</v>
      </c>
      <c r="K63" s="258">
        <f t="shared" si="4"/>
        <v>0.38</v>
      </c>
      <c r="L63" s="258">
        <f t="shared" si="7"/>
        <v>0</v>
      </c>
      <c r="M63" s="145">
        <f t="shared" si="8"/>
        <v>0</v>
      </c>
    </row>
    <row r="64" spans="1:13" ht="15.75">
      <c r="A64" s="256"/>
      <c r="B64" s="258">
        <f>[1]مرتبات!G65</f>
        <v>0</v>
      </c>
      <c r="C64" s="258">
        <f>[1]مرتبات!I65</f>
        <v>0</v>
      </c>
      <c r="D64" s="258">
        <f t="shared" si="0"/>
        <v>0</v>
      </c>
      <c r="E64" s="258">
        <f>[1]مرتبات!B65*14%</f>
        <v>0</v>
      </c>
      <c r="F64" s="258">
        <f>[1]مرتبات!W65*11%</f>
        <v>0</v>
      </c>
      <c r="G64" s="258">
        <f>[1]مرتبات!AK65+[1]مرتبات!AL65+[1]مرتبات!AM65+[1]مرتبات!AN65+[1]مرتبات!AO65+[1]مرتبات!AR65+[1]مرتبات!AS65+[1]مرتبات!AT65+[1]مرتبات!AU65+[1]مرتبات!AV65+[1]مرتبات!AW65+[1]مرتبات!AX65+[1]مرتبات!AY65+[1]مرتبات!AZ65+[1]مرتبات!BA65</f>
        <v>0</v>
      </c>
      <c r="H64" s="258">
        <f t="shared" si="1"/>
        <v>0</v>
      </c>
      <c r="I64" s="258">
        <f t="shared" si="2"/>
        <v>0</v>
      </c>
      <c r="J64" s="258">
        <f t="shared" si="3"/>
        <v>-0.38</v>
      </c>
      <c r="K64" s="258">
        <f t="shared" si="4"/>
        <v>0.38</v>
      </c>
      <c r="L64" s="258">
        <f t="shared" si="7"/>
        <v>0</v>
      </c>
      <c r="M64" s="145">
        <f t="shared" si="8"/>
        <v>0</v>
      </c>
    </row>
    <row r="65" spans="1:13" ht="15.75">
      <c r="A65" s="256"/>
      <c r="B65" s="258">
        <f>[1]مرتبات!G66</f>
        <v>0</v>
      </c>
      <c r="C65" s="258">
        <f>[1]مرتبات!I66</f>
        <v>0</v>
      </c>
      <c r="D65" s="258">
        <f t="shared" si="0"/>
        <v>0</v>
      </c>
      <c r="E65" s="258">
        <f>[1]مرتبات!B66*14%</f>
        <v>0</v>
      </c>
      <c r="F65" s="258">
        <f>[1]مرتبات!W66*11%</f>
        <v>0</v>
      </c>
      <c r="G65" s="258">
        <f>[1]مرتبات!AK66+[1]مرتبات!AL66+[1]مرتبات!AM66+[1]مرتبات!AN66+[1]مرتبات!AO66+[1]مرتبات!AR66+[1]مرتبات!AS66+[1]مرتبات!AT66+[1]مرتبات!AU66+[1]مرتبات!AV66+[1]مرتبات!AW66+[1]مرتبات!AX66+[1]مرتبات!AY66+[1]مرتبات!AZ66+[1]مرتبات!BA66</f>
        <v>0</v>
      </c>
      <c r="H65" s="258">
        <f t="shared" si="1"/>
        <v>0</v>
      </c>
      <c r="I65" s="258">
        <f t="shared" si="2"/>
        <v>0</v>
      </c>
      <c r="J65" s="258">
        <f t="shared" si="3"/>
        <v>-0.38</v>
      </c>
      <c r="K65" s="258">
        <f t="shared" si="4"/>
        <v>0.38</v>
      </c>
      <c r="L65" s="258">
        <f t="shared" si="7"/>
        <v>0</v>
      </c>
      <c r="M65" s="145">
        <f t="shared" si="8"/>
        <v>0</v>
      </c>
    </row>
    <row r="66" spans="1:13" ht="15.75">
      <c r="A66" s="256"/>
      <c r="B66" s="258">
        <f>[1]مرتبات!G67</f>
        <v>0</v>
      </c>
      <c r="C66" s="258">
        <f>[1]مرتبات!I67</f>
        <v>0</v>
      </c>
      <c r="D66" s="258">
        <f t="shared" si="0"/>
        <v>0</v>
      </c>
      <c r="E66" s="258">
        <f>[1]مرتبات!B67*14%</f>
        <v>0</v>
      </c>
      <c r="F66" s="258">
        <f>[1]مرتبات!W67*11%</f>
        <v>0</v>
      </c>
      <c r="G66" s="258">
        <f>[1]مرتبات!AK67+[1]مرتبات!AL67+[1]مرتبات!AM67+[1]مرتبات!AN67+[1]مرتبات!AO67+[1]مرتبات!AR67+[1]مرتبات!AS67+[1]مرتبات!AT67+[1]مرتبات!AU67+[1]مرتبات!AV67+[1]مرتبات!AW67+[1]مرتبات!AX67+[1]مرتبات!AY67+[1]مرتبات!AZ67+[1]مرتبات!BA67</f>
        <v>0</v>
      </c>
      <c r="H66" s="258">
        <f t="shared" si="1"/>
        <v>0</v>
      </c>
      <c r="I66" s="258">
        <f t="shared" si="2"/>
        <v>0</v>
      </c>
      <c r="J66" s="258">
        <f t="shared" si="3"/>
        <v>-0.38</v>
      </c>
      <c r="K66" s="258">
        <f t="shared" si="4"/>
        <v>0.38</v>
      </c>
      <c r="L66" s="258">
        <f t="shared" si="7"/>
        <v>0</v>
      </c>
      <c r="M66" s="145">
        <f t="shared" si="8"/>
        <v>0</v>
      </c>
    </row>
    <row r="67" spans="1:13" ht="15.75">
      <c r="A67" s="256"/>
      <c r="B67" s="258">
        <f>[1]مرتبات!G68</f>
        <v>0</v>
      </c>
      <c r="C67" s="258">
        <f>[1]مرتبات!I68</f>
        <v>0</v>
      </c>
      <c r="D67" s="258">
        <f t="shared" si="0"/>
        <v>0</v>
      </c>
      <c r="E67" s="258">
        <f>[1]مرتبات!B68*14%</f>
        <v>0</v>
      </c>
      <c r="F67" s="258">
        <f>[1]مرتبات!W68*11%</f>
        <v>0</v>
      </c>
      <c r="G67" s="258">
        <f>[1]مرتبات!AK68+[1]مرتبات!AL68+[1]مرتبات!AM68+[1]مرتبات!AN68+[1]مرتبات!AO68+[1]مرتبات!AR68+[1]مرتبات!AS68+[1]مرتبات!AT68+[1]مرتبات!AU68+[1]مرتبات!AV68+[1]مرتبات!AW68+[1]مرتبات!AX68+[1]مرتبات!AY68+[1]مرتبات!AZ68+[1]مرتبات!BA68</f>
        <v>0</v>
      </c>
      <c r="H67" s="258">
        <f t="shared" si="1"/>
        <v>0</v>
      </c>
      <c r="I67" s="258">
        <f t="shared" si="2"/>
        <v>0</v>
      </c>
      <c r="J67" s="258">
        <f t="shared" si="3"/>
        <v>-0.38</v>
      </c>
      <c r="K67" s="258">
        <f t="shared" si="4"/>
        <v>0.38</v>
      </c>
      <c r="L67" s="258">
        <f t="shared" si="7"/>
        <v>0</v>
      </c>
      <c r="M67" s="145">
        <f t="shared" si="8"/>
        <v>0</v>
      </c>
    </row>
    <row r="68" spans="1:13" ht="15.75">
      <c r="A68" s="256"/>
      <c r="B68" s="258">
        <f>[1]مرتبات!G69</f>
        <v>0</v>
      </c>
      <c r="C68" s="258">
        <f>[1]مرتبات!I69</f>
        <v>0</v>
      </c>
      <c r="D68" s="258">
        <f t="shared" ref="D68:D69" si="9">B68+C68</f>
        <v>0</v>
      </c>
      <c r="E68" s="258">
        <f>[1]مرتبات!B69*14%</f>
        <v>0</v>
      </c>
      <c r="F68" s="258">
        <f>[1]مرتبات!W69*11%</f>
        <v>0</v>
      </c>
      <c r="G68" s="258">
        <f>[1]مرتبات!AK69+[1]مرتبات!AL69+[1]مرتبات!AM69+[1]مرتبات!AN69+[1]مرتبات!AO69+[1]مرتبات!AR69+[1]مرتبات!AS69+[1]مرتبات!AT69+[1]مرتبات!AU69+[1]مرتبات!AV69+[1]مرتبات!AW69+[1]مرتبات!AX69+[1]مرتبات!AY69+[1]مرتبات!AZ69+[1]مرتبات!BA69</f>
        <v>0</v>
      </c>
      <c r="H68" s="258">
        <f t="shared" ref="H68:H69" si="10">E68+F68+G68</f>
        <v>0</v>
      </c>
      <c r="I68" s="258">
        <f t="shared" ref="I68:I69" si="11">D68-H68</f>
        <v>0</v>
      </c>
      <c r="J68" s="258">
        <f t="shared" ref="J68:J69" si="12">(I68-50)*(7.5/1000)</f>
        <v>-0.38</v>
      </c>
      <c r="K68" s="258">
        <f t="shared" ref="K68:K69" si="13">I68-J68</f>
        <v>0.38</v>
      </c>
      <c r="L68" s="258">
        <f t="shared" ref="L68:L69" si="14">IF(K68-1183.33&lt;0,0,K68-1183.33)</f>
        <v>0</v>
      </c>
      <c r="M68" s="145">
        <f t="shared" ref="M68:M69" si="15">IF(L68&lt;=1900,(L68*10%)*20%,IF(L68&lt;=3150,(190+((L68-1900)*15%))*60%,((((L68-3150)*20%)+190+187.5))*95%))</f>
        <v>0</v>
      </c>
    </row>
    <row r="69" spans="1:13" ht="15.75">
      <c r="A69" s="256"/>
      <c r="B69" s="258">
        <f>[1]مرتبات!G70</f>
        <v>0</v>
      </c>
      <c r="C69" s="258">
        <f>[1]مرتبات!I70</f>
        <v>0</v>
      </c>
      <c r="D69" s="258">
        <f t="shared" si="9"/>
        <v>0</v>
      </c>
      <c r="E69" s="258">
        <f>[1]مرتبات!B70*14%</f>
        <v>0</v>
      </c>
      <c r="F69" s="258">
        <f>[1]مرتبات!W70*11%</f>
        <v>0</v>
      </c>
      <c r="G69" s="258">
        <f>[1]مرتبات!AK70+[1]مرتبات!AL70+[1]مرتبات!AM70+[1]مرتبات!AN70+[1]مرتبات!AO70+[1]مرتبات!AR70+[1]مرتبات!AS70+[1]مرتبات!AT70+[1]مرتبات!AU70+[1]مرتبات!AV70+[1]مرتبات!AW70+[1]مرتبات!AX70+[1]مرتبات!AY70+[1]مرتبات!AZ70+[1]مرتبات!BA70</f>
        <v>0</v>
      </c>
      <c r="H69" s="258">
        <f t="shared" si="10"/>
        <v>0</v>
      </c>
      <c r="I69" s="258">
        <f t="shared" si="11"/>
        <v>0</v>
      </c>
      <c r="J69" s="258">
        <f t="shared" si="12"/>
        <v>-0.38</v>
      </c>
      <c r="K69" s="258">
        <f t="shared" si="13"/>
        <v>0.38</v>
      </c>
      <c r="L69" s="258">
        <f t="shared" si="14"/>
        <v>0</v>
      </c>
      <c r="M69" s="145">
        <f t="shared" si="15"/>
        <v>0</v>
      </c>
    </row>
    <row r="70" spans="1:13" ht="15.75">
      <c r="A70" s="1"/>
      <c r="B70" s="258">
        <f>[1]مرتبات!G71</f>
        <v>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>
      <c r="A71" s="1"/>
      <c r="B71" s="258">
        <f>[1]مرتبات!G72</f>
        <v>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>
      <c r="A72" s="1"/>
      <c r="B72" s="258">
        <f>[1]مرتبات!G73</f>
        <v>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>
      <c r="A73" s="1"/>
      <c r="B73" s="258">
        <f>[1]مرتبات!G74</f>
        <v>0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>
      <c r="A74" s="1"/>
      <c r="B74" s="258">
        <f>[1]مرتبات!G75</f>
        <v>0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>
      <c r="A75" s="1"/>
      <c r="B75" s="258">
        <f>[1]مرتبات!G76</f>
        <v>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>
      <c r="A76" s="1"/>
      <c r="B76" s="258">
        <f>[1]مرتبات!G77</f>
        <v>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>
      <c r="A77" s="1"/>
      <c r="B77" s="258">
        <f>[1]مرتبات!G78</f>
        <v>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>
      <c r="A78" s="1"/>
      <c r="B78" s="258">
        <f>[1]مرتبات!G79</f>
        <v>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>
      <c r="A79" s="1"/>
      <c r="B79" s="258">
        <f>[1]مرتبات!G80</f>
        <v>0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>
      <c r="A80" s="1"/>
      <c r="B80" s="258">
        <f>[1]مرتبات!G81</f>
        <v>0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</sheetData>
  <pageMargins left="0.7" right="0.7" top="0.75" bottom="0.75" header="0.3" footer="0.3"/>
  <pageSetup paperSize="9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 transitionEvaluation="1" transitionEntry="1"/>
  <dimension ref="A1:BS11"/>
  <sheetViews>
    <sheetView rightToLeft="1" workbookViewId="0">
      <selection activeCell="BL10" sqref="BL10"/>
    </sheetView>
  </sheetViews>
  <sheetFormatPr defaultRowHeight="15"/>
  <cols>
    <col min="1" max="1" width="0.140625" customWidth="1"/>
    <col min="2" max="2" width="8.7109375" style="260" customWidth="1"/>
    <col min="3" max="4" width="9.7109375" style="260" customWidth="1"/>
    <col min="5" max="9" width="8.7109375" style="260" customWidth="1"/>
    <col min="10" max="10" width="10.7109375" customWidth="1"/>
    <col min="11" max="14" width="8.7109375" customWidth="1"/>
    <col min="15" max="15" width="10.7109375" customWidth="1"/>
    <col min="16" max="16" width="9.7109375" customWidth="1"/>
    <col min="17" max="17" width="10.7109375" customWidth="1"/>
    <col min="18" max="19" width="9.140625" customWidth="1"/>
    <col min="20" max="28" width="6.7109375" customWidth="1"/>
    <col min="29" max="31" width="9.140625" customWidth="1"/>
    <col min="32" max="33" width="10.7109375" customWidth="1"/>
    <col min="34" max="45" width="9.140625" customWidth="1"/>
    <col min="46" max="50" width="6.7109375" customWidth="1"/>
    <col min="51" max="52" width="7.7109375" customWidth="1"/>
    <col min="53" max="64" width="6.7109375" customWidth="1"/>
    <col min="65" max="66" width="10.7109375" customWidth="1"/>
    <col min="67" max="67" width="20.42578125" customWidth="1"/>
    <col min="68" max="68" width="41.5703125" customWidth="1"/>
    <col min="69" max="69" width="5.5703125" customWidth="1"/>
    <col min="70" max="71" width="6.7109375" customWidth="1"/>
  </cols>
  <sheetData>
    <row r="1" spans="1:71" s="4" customFormat="1" ht="13.9" customHeight="1">
      <c r="A1" s="71" t="s">
        <v>112</v>
      </c>
      <c r="B1" s="296"/>
      <c r="C1" s="296"/>
      <c r="D1" s="296"/>
      <c r="E1" s="296"/>
      <c r="F1" s="296"/>
      <c r="G1" s="296"/>
      <c r="H1" s="296"/>
      <c r="I1" s="296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8" t="s">
        <v>113</v>
      </c>
      <c r="AH1" s="443" t="s">
        <v>111</v>
      </c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4"/>
      <c r="BB1" s="444"/>
      <c r="BC1" s="444"/>
      <c r="BD1" s="444"/>
      <c r="BE1" s="444"/>
      <c r="BF1" s="444"/>
      <c r="BG1" s="444"/>
      <c r="BH1" s="444"/>
      <c r="BI1" s="444"/>
      <c r="BJ1" s="444"/>
      <c r="BK1" s="444"/>
      <c r="BL1" s="445"/>
      <c r="BM1" s="438" t="s">
        <v>117</v>
      </c>
      <c r="BN1" s="437" t="s">
        <v>48</v>
      </c>
      <c r="BO1" s="439" t="s">
        <v>118</v>
      </c>
      <c r="BP1" s="439" t="s">
        <v>288</v>
      </c>
      <c r="BQ1" s="438" t="s">
        <v>119</v>
      </c>
      <c r="BR1" s="438" t="s">
        <v>120</v>
      </c>
      <c r="BS1" s="441" t="s">
        <v>420</v>
      </c>
    </row>
    <row r="2" spans="1:71" s="4" customFormat="1" ht="40.5" customHeight="1">
      <c r="A2" s="8"/>
      <c r="B2" s="296"/>
      <c r="C2" s="296"/>
      <c r="D2" s="296"/>
      <c r="E2" s="296"/>
      <c r="F2" s="296"/>
      <c r="G2" s="296"/>
      <c r="H2" s="296"/>
      <c r="I2" s="296"/>
      <c r="J2" s="437" t="s">
        <v>0</v>
      </c>
      <c r="K2" s="437"/>
      <c r="L2" s="437"/>
      <c r="M2" s="437"/>
      <c r="N2" s="437"/>
      <c r="O2" s="295" t="s">
        <v>6</v>
      </c>
      <c r="P2" s="295"/>
      <c r="Q2" s="295"/>
      <c r="R2" s="450" t="s">
        <v>110</v>
      </c>
      <c r="S2" s="448"/>
      <c r="T2" s="448"/>
      <c r="U2" s="448"/>
      <c r="V2" s="448"/>
      <c r="W2" s="448"/>
      <c r="X2" s="448"/>
      <c r="Y2" s="448"/>
      <c r="Z2" s="448"/>
      <c r="AA2" s="448"/>
      <c r="AB2" s="449"/>
      <c r="AC2" s="443" t="s">
        <v>335</v>
      </c>
      <c r="AD2" s="444"/>
      <c r="AE2" s="445"/>
      <c r="AF2" s="439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34</v>
      </c>
      <c r="AU2" s="448"/>
      <c r="AV2" s="448"/>
      <c r="AW2" s="448"/>
      <c r="AX2" s="448"/>
      <c r="AY2" s="448"/>
      <c r="AZ2" s="449"/>
      <c r="BA2" s="295"/>
      <c r="BB2" s="295"/>
      <c r="BC2" s="295"/>
      <c r="BD2" s="437" t="s">
        <v>39</v>
      </c>
      <c r="BE2" s="437"/>
      <c r="BF2" s="437"/>
      <c r="BG2" s="437"/>
      <c r="BH2" s="437"/>
      <c r="BI2" s="437"/>
      <c r="BJ2" s="437"/>
      <c r="BK2" s="295"/>
      <c r="BL2" s="295"/>
      <c r="BM2" s="438"/>
      <c r="BN2" s="437"/>
      <c r="BO2" s="446"/>
      <c r="BP2" s="446"/>
      <c r="BQ2" s="438"/>
      <c r="BR2" s="438"/>
      <c r="BS2" s="447"/>
    </row>
    <row r="3" spans="1:71" s="4" customFormat="1" ht="65.25" customHeight="1">
      <c r="A3" s="255"/>
      <c r="B3" s="299">
        <v>0.09</v>
      </c>
      <c r="C3" s="299" t="s">
        <v>1</v>
      </c>
      <c r="D3" s="300" t="s">
        <v>7</v>
      </c>
      <c r="E3" s="299">
        <v>7.0000000000000007E-2</v>
      </c>
      <c r="F3" s="299" t="s">
        <v>449</v>
      </c>
      <c r="G3" s="299" t="s">
        <v>8</v>
      </c>
      <c r="H3" s="299" t="s">
        <v>9</v>
      </c>
      <c r="I3" s="299" t="s">
        <v>493</v>
      </c>
      <c r="J3" s="296" t="s">
        <v>464</v>
      </c>
      <c r="K3" s="296" t="s">
        <v>2</v>
      </c>
      <c r="L3" s="296" t="s">
        <v>3</v>
      </c>
      <c r="M3" s="296" t="s">
        <v>4</v>
      </c>
      <c r="N3" s="296" t="s">
        <v>5</v>
      </c>
      <c r="O3" s="296" t="s">
        <v>466</v>
      </c>
      <c r="P3" s="296" t="s">
        <v>109</v>
      </c>
      <c r="Q3" s="296" t="s">
        <v>108</v>
      </c>
      <c r="R3" s="295" t="s">
        <v>494</v>
      </c>
      <c r="S3" s="295" t="s">
        <v>495</v>
      </c>
      <c r="T3" s="295" t="s">
        <v>10</v>
      </c>
      <c r="U3" s="296" t="s">
        <v>11</v>
      </c>
      <c r="V3" s="296" t="s">
        <v>12</v>
      </c>
      <c r="W3" s="296" t="s">
        <v>13</v>
      </c>
      <c r="X3" s="296" t="s">
        <v>180</v>
      </c>
      <c r="Y3" s="296" t="s">
        <v>14</v>
      </c>
      <c r="Z3" s="296" t="s">
        <v>15</v>
      </c>
      <c r="AA3" s="296" t="s">
        <v>16</v>
      </c>
      <c r="AB3" s="296" t="s">
        <v>17</v>
      </c>
      <c r="AC3" s="296" t="s">
        <v>19</v>
      </c>
      <c r="AD3" s="296" t="s">
        <v>20</v>
      </c>
      <c r="AE3" s="296" t="s">
        <v>21</v>
      </c>
      <c r="AF3" s="440"/>
      <c r="AG3" s="438"/>
      <c r="AH3" s="296" t="s">
        <v>24</v>
      </c>
      <c r="AI3" s="296" t="s">
        <v>25</v>
      </c>
      <c r="AJ3" s="296" t="s">
        <v>26</v>
      </c>
      <c r="AK3" s="296" t="s">
        <v>21</v>
      </c>
      <c r="AL3" s="296" t="s">
        <v>27</v>
      </c>
      <c r="AM3" s="296" t="s">
        <v>28</v>
      </c>
      <c r="AN3" s="296" t="s">
        <v>29</v>
      </c>
      <c r="AO3" s="296" t="s">
        <v>104</v>
      </c>
      <c r="AP3" s="296" t="s">
        <v>105</v>
      </c>
      <c r="AQ3" s="296" t="s">
        <v>106</v>
      </c>
      <c r="AR3" s="296" t="s">
        <v>107</v>
      </c>
      <c r="AS3" s="296" t="s">
        <v>3</v>
      </c>
      <c r="AT3" s="296" t="s">
        <v>31</v>
      </c>
      <c r="AU3" s="296" t="s">
        <v>116</v>
      </c>
      <c r="AV3" s="296" t="s">
        <v>32</v>
      </c>
      <c r="AW3" s="295" t="s">
        <v>33</v>
      </c>
      <c r="AX3" s="296" t="s">
        <v>36</v>
      </c>
      <c r="AY3" s="296" t="s">
        <v>115</v>
      </c>
      <c r="AZ3" s="296" t="s">
        <v>37</v>
      </c>
      <c r="BA3" s="296" t="s">
        <v>149</v>
      </c>
      <c r="BB3" s="296" t="s">
        <v>231</v>
      </c>
      <c r="BC3" s="296" t="s">
        <v>232</v>
      </c>
      <c r="BD3" s="296" t="s">
        <v>40</v>
      </c>
      <c r="BE3" s="296" t="s">
        <v>150</v>
      </c>
      <c r="BF3" s="296" t="s">
        <v>45</v>
      </c>
      <c r="BG3" s="296" t="s">
        <v>41</v>
      </c>
      <c r="BH3" s="296" t="s">
        <v>42</v>
      </c>
      <c r="BI3" s="296" t="s">
        <v>43</v>
      </c>
      <c r="BJ3" s="296" t="s">
        <v>44</v>
      </c>
      <c r="BK3" s="296" t="s">
        <v>46</v>
      </c>
      <c r="BL3" s="296" t="s">
        <v>47</v>
      </c>
      <c r="BM3" s="438"/>
      <c r="BN3" s="437"/>
      <c r="BO3" s="440"/>
      <c r="BP3" s="440"/>
      <c r="BQ3" s="438"/>
      <c r="BR3" s="438"/>
      <c r="BS3" s="442"/>
    </row>
    <row r="4" spans="1:71" s="192" customFormat="1" ht="25.15" customHeight="1">
      <c r="B4" s="286">
        <f>C4*9%</f>
        <v>48.22</v>
      </c>
      <c r="C4" s="280">
        <v>535.80999999999995</v>
      </c>
      <c r="D4" s="280">
        <v>1701.34</v>
      </c>
      <c r="E4" s="280">
        <f>D4*7%</f>
        <v>119.0938</v>
      </c>
      <c r="F4" s="280">
        <v>190</v>
      </c>
      <c r="G4" s="280">
        <v>263.10000000000002</v>
      </c>
      <c r="H4" s="280">
        <v>190.64</v>
      </c>
      <c r="I4" s="280">
        <f>G4+H4</f>
        <v>453.74</v>
      </c>
      <c r="J4" s="203">
        <f>C4+B4</f>
        <v>584.03</v>
      </c>
      <c r="K4" s="203">
        <f>J4*15%</f>
        <v>87.6</v>
      </c>
      <c r="L4" s="203">
        <f>J4*1%</f>
        <v>5.84</v>
      </c>
      <c r="M4" s="203">
        <f>J4*2%</f>
        <v>11.68</v>
      </c>
      <c r="N4" s="203">
        <f>J4*3%</f>
        <v>17.52</v>
      </c>
      <c r="O4" s="203">
        <f>D4+E4+F4</f>
        <v>2010.43</v>
      </c>
      <c r="P4" s="202">
        <v>68.87</v>
      </c>
      <c r="Q4" s="202">
        <f>SUM(R4:AB4)</f>
        <v>468.74</v>
      </c>
      <c r="R4" s="203">
        <f>I4*60%</f>
        <v>272.24</v>
      </c>
      <c r="S4" s="203">
        <f>I4*40%</f>
        <v>181.5</v>
      </c>
      <c r="T4" s="202">
        <v>15</v>
      </c>
      <c r="U4" s="202"/>
      <c r="V4" s="202"/>
      <c r="W4" s="202"/>
      <c r="X4" s="202"/>
      <c r="Y4" s="202"/>
      <c r="Z4" s="202"/>
      <c r="AA4" s="202"/>
      <c r="AB4" s="202"/>
      <c r="AC4" s="203">
        <f>IF(AF4&gt;3360,3360*15%,AF4*15%)</f>
        <v>294.60000000000002</v>
      </c>
      <c r="AD4" s="203">
        <f>IF(AF4&gt;3360,3360*1%,AF4*1%)</f>
        <v>19.64</v>
      </c>
      <c r="AE4" s="203">
        <f>IF(AF4&gt;3360,3360*3%,AF4*3%)</f>
        <v>58.92</v>
      </c>
      <c r="AF4" s="203">
        <f>O4+P4+Q4-J4</f>
        <v>1964.01</v>
      </c>
      <c r="AG4" s="203">
        <f>K4+L4+M4+N4+O4+P4+Q4+AC4+AD4+AE4</f>
        <v>3043.84</v>
      </c>
      <c r="AH4" s="203">
        <f>J4*15%</f>
        <v>87.6</v>
      </c>
      <c r="AI4" s="203">
        <f>J4*1%</f>
        <v>5.84</v>
      </c>
      <c r="AJ4" s="203">
        <f>J4*2%</f>
        <v>11.68</v>
      </c>
      <c r="AK4" s="203">
        <f>J4*3%</f>
        <v>17.52</v>
      </c>
      <c r="AL4" s="203">
        <f>J4*10%</f>
        <v>58.4</v>
      </c>
      <c r="AM4" s="203">
        <f>J4*3%</f>
        <v>17.52</v>
      </c>
      <c r="AN4" s="203">
        <f>J4*1%</f>
        <v>5.84</v>
      </c>
      <c r="AO4" s="203">
        <f>IF(AF4&gt;3360,3360*15%,AF4*15%)</f>
        <v>294.60000000000002</v>
      </c>
      <c r="AP4" s="203">
        <f>IF(AF4&gt;3360,3360*1%,AF4*1%)</f>
        <v>19.64</v>
      </c>
      <c r="AQ4" s="203">
        <f>IF(AF4&gt;3360,3360*3%,AF4*3%)</f>
        <v>58.92</v>
      </c>
      <c r="AR4" s="203">
        <f>IF(AF4&gt;3360,3360*10%,AF4*10%)</f>
        <v>196.4</v>
      </c>
      <c r="AS4" s="203">
        <f>IF(AF4&gt;3360,3360*1%,AF4*1%)</f>
        <v>19.64</v>
      </c>
      <c r="AT4" s="202"/>
      <c r="AU4" s="202"/>
      <c r="AV4" s="202"/>
      <c r="AW4" s="202"/>
      <c r="AX4" s="202"/>
      <c r="AY4" s="203">
        <f>'ضريبه بنك مصر شهر يوليو'!M3</f>
        <v>13.69</v>
      </c>
      <c r="AZ4" s="203">
        <f>'ضريبه بنك مصر شهر يوليو'!J3</f>
        <v>15.96</v>
      </c>
      <c r="BA4" s="202"/>
      <c r="BB4" s="202"/>
      <c r="BC4" s="202"/>
      <c r="BD4" s="202"/>
      <c r="BE4" s="202"/>
      <c r="BF4" s="202"/>
      <c r="BG4" s="202">
        <v>3</v>
      </c>
      <c r="BH4" s="202"/>
      <c r="BI4" s="202"/>
      <c r="BJ4" s="202"/>
      <c r="BK4" s="202"/>
      <c r="BL4" s="202"/>
      <c r="BM4" s="203">
        <f t="shared" ref="BM4:BM10" si="0">SUM(AH4:BL4)</f>
        <v>826.25</v>
      </c>
      <c r="BN4" s="203">
        <f t="shared" ref="BN4:BN10" si="1">AVERAGE(AG4-BM4)</f>
        <v>2217.59</v>
      </c>
      <c r="BO4" s="202" t="s">
        <v>187</v>
      </c>
      <c r="BP4" s="202" t="s">
        <v>300</v>
      </c>
      <c r="BQ4" s="202"/>
      <c r="BR4" s="202"/>
      <c r="BS4" s="202" t="s">
        <v>425</v>
      </c>
    </row>
    <row r="5" spans="1:71" s="192" customFormat="1" ht="25.15" customHeight="1">
      <c r="B5" s="286">
        <f t="shared" ref="B5:B10" si="2">C5*9%</f>
        <v>39.24</v>
      </c>
      <c r="C5" s="280">
        <v>436</v>
      </c>
      <c r="D5" s="280">
        <v>1577.87</v>
      </c>
      <c r="E5" s="280">
        <f t="shared" ref="E5:E10" si="3">D5*7%</f>
        <v>110.4509</v>
      </c>
      <c r="F5" s="280">
        <v>190</v>
      </c>
      <c r="G5" s="280">
        <v>213.53</v>
      </c>
      <c r="H5" s="280">
        <v>122.96</v>
      </c>
      <c r="I5" s="280">
        <f t="shared" ref="I5:I10" si="4">G5+H5</f>
        <v>336.49</v>
      </c>
      <c r="J5" s="203">
        <f t="shared" ref="J5:J10" si="5">C5+B5</f>
        <v>475.24</v>
      </c>
      <c r="K5" s="203">
        <f t="shared" ref="K5:K10" si="6">J5*15%</f>
        <v>71.290000000000006</v>
      </c>
      <c r="L5" s="203">
        <f t="shared" ref="L5:L10" si="7">J5*1%</f>
        <v>4.75</v>
      </c>
      <c r="M5" s="203">
        <f t="shared" ref="M5:M10" si="8">J5*2%</f>
        <v>9.5</v>
      </c>
      <c r="N5" s="203">
        <f>J5*3%</f>
        <v>14.26</v>
      </c>
      <c r="O5" s="203">
        <f t="shared" ref="O5:O10" si="9">D5+E5+F5</f>
        <v>1878.32</v>
      </c>
      <c r="P5" s="202">
        <v>54.14</v>
      </c>
      <c r="Q5" s="202">
        <f t="shared" ref="Q5:Q10" si="10">SUM(R5:AB5)</f>
        <v>346.49</v>
      </c>
      <c r="R5" s="203">
        <f t="shared" ref="R5:R10" si="11">I5*60%</f>
        <v>201.89</v>
      </c>
      <c r="S5" s="203">
        <f t="shared" ref="S5:S10" si="12">I5*40%</f>
        <v>134.6</v>
      </c>
      <c r="T5" s="202">
        <v>10</v>
      </c>
      <c r="U5" s="202"/>
      <c r="V5" s="202"/>
      <c r="W5" s="202"/>
      <c r="X5" s="202"/>
      <c r="Y5" s="202"/>
      <c r="Z5" s="202"/>
      <c r="AA5" s="202"/>
      <c r="AB5" s="202"/>
      <c r="AC5" s="203">
        <f t="shared" ref="AC5:AC10" si="13">IF(AF5&gt;3360,3360*15%,AF5*15%)</f>
        <v>270.56</v>
      </c>
      <c r="AD5" s="203">
        <f t="shared" ref="AD5:AD10" si="14">IF(AF5&gt;3360,3360*1%,AF5*1%)</f>
        <v>18.04</v>
      </c>
      <c r="AE5" s="203">
        <f t="shared" ref="AE5:AE10" si="15">IF(AF5&gt;2800,2800*3%,AF5*3%)</f>
        <v>54.11</v>
      </c>
      <c r="AF5" s="203">
        <f t="shared" ref="AF5:AF10" si="16">O5+P5+Q5-J5</f>
        <v>1803.71</v>
      </c>
      <c r="AG5" s="203">
        <f t="shared" ref="AG5:AG10" si="17">K5+L5+M5+N5+O5+P5+Q5+AC5+AD5+AE5</f>
        <v>2721.46</v>
      </c>
      <c r="AH5" s="203">
        <f t="shared" ref="AH5:AH10" si="18">J5*15%</f>
        <v>71.290000000000006</v>
      </c>
      <c r="AI5" s="203">
        <f t="shared" ref="AI5:AI10" si="19">J5*1%</f>
        <v>4.75</v>
      </c>
      <c r="AJ5" s="203">
        <f t="shared" ref="AJ5:AJ10" si="20">J5*2%</f>
        <v>9.5</v>
      </c>
      <c r="AK5" s="203">
        <f t="shared" ref="AK5:AK10" si="21">J5*3%</f>
        <v>14.26</v>
      </c>
      <c r="AL5" s="203">
        <f t="shared" ref="AL5:AL10" si="22">J5*10%</f>
        <v>47.52</v>
      </c>
      <c r="AM5" s="203">
        <f t="shared" ref="AM5:AM10" si="23">J5*3%</f>
        <v>14.26</v>
      </c>
      <c r="AN5" s="203">
        <f t="shared" ref="AN5:AN10" si="24">J5*1%</f>
        <v>4.75</v>
      </c>
      <c r="AO5" s="203">
        <f t="shared" ref="AO5:AO10" si="25">IF(AF5&gt;3360,3360*15%,AF5*15%)</f>
        <v>270.56</v>
      </c>
      <c r="AP5" s="203">
        <f t="shared" ref="AP5:AP10" si="26">IF(AF5&gt;3360,3360*1%,AF5*1%)</f>
        <v>18.04</v>
      </c>
      <c r="AQ5" s="203">
        <f t="shared" ref="AQ5:AQ10" si="27">IF(AF5&gt;3360,3360*3%,AF5*3%)</f>
        <v>54.11</v>
      </c>
      <c r="AR5" s="203">
        <f t="shared" ref="AR5:AR10" si="28">IF(AF5&gt;3360,3360*10%,AF5*10%)</f>
        <v>180.37</v>
      </c>
      <c r="AS5" s="203">
        <f t="shared" ref="AS5:AS10" si="29">IF(AF5&gt;3360,3360*1%,AF5*1%)</f>
        <v>18.04</v>
      </c>
      <c r="AT5" s="202"/>
      <c r="AU5" s="202"/>
      <c r="AV5" s="202"/>
      <c r="AW5" s="202"/>
      <c r="AX5" s="202"/>
      <c r="AY5" s="203">
        <f>'ضريبه بنك مصر شهر يوليو'!M4</f>
        <v>10.43</v>
      </c>
      <c r="AZ5" s="203">
        <f>'ضريبه بنك مصر شهر يوليو'!J4</f>
        <v>14.32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3">
        <f t="shared" si="0"/>
        <v>732.2</v>
      </c>
      <c r="BN5" s="203">
        <f t="shared" si="1"/>
        <v>1989.26</v>
      </c>
      <c r="BO5" s="202" t="s">
        <v>188</v>
      </c>
      <c r="BP5" s="202" t="s">
        <v>300</v>
      </c>
      <c r="BQ5" s="202"/>
      <c r="BR5" s="202"/>
      <c r="BS5" s="202" t="s">
        <v>425</v>
      </c>
    </row>
    <row r="6" spans="1:71" s="192" customFormat="1" ht="25.15" customHeight="1">
      <c r="B6" s="286">
        <f t="shared" si="2"/>
        <v>24.39</v>
      </c>
      <c r="C6" s="280">
        <v>270.98</v>
      </c>
      <c r="D6" s="280">
        <v>1149.77</v>
      </c>
      <c r="E6" s="280">
        <f t="shared" si="3"/>
        <v>80.483900000000006</v>
      </c>
      <c r="F6" s="280">
        <v>200</v>
      </c>
      <c r="G6" s="280">
        <v>141.01</v>
      </c>
      <c r="H6" s="280">
        <v>57.44</v>
      </c>
      <c r="I6" s="280">
        <f t="shared" si="4"/>
        <v>198.45</v>
      </c>
      <c r="J6" s="203">
        <f t="shared" si="5"/>
        <v>295.37</v>
      </c>
      <c r="K6" s="203">
        <f t="shared" si="6"/>
        <v>44.31</v>
      </c>
      <c r="L6" s="203">
        <f t="shared" si="7"/>
        <v>2.95</v>
      </c>
      <c r="M6" s="203">
        <f t="shared" si="8"/>
        <v>5.91</v>
      </c>
      <c r="N6" s="203">
        <f t="shared" ref="N6:N10" si="30">J6*3%</f>
        <v>8.86</v>
      </c>
      <c r="O6" s="203">
        <f t="shared" si="9"/>
        <v>1430.25</v>
      </c>
      <c r="P6" s="202">
        <v>4.28</v>
      </c>
      <c r="Q6" s="202">
        <f t="shared" si="10"/>
        <v>217.25</v>
      </c>
      <c r="R6" s="203">
        <f t="shared" si="11"/>
        <v>119.07</v>
      </c>
      <c r="S6" s="203">
        <f t="shared" si="12"/>
        <v>79.38</v>
      </c>
      <c r="T6" s="202">
        <v>8</v>
      </c>
      <c r="U6" s="202"/>
      <c r="V6" s="202"/>
      <c r="W6" s="202"/>
      <c r="X6" s="202"/>
      <c r="Y6" s="202">
        <v>10.8</v>
      </c>
      <c r="Z6" s="202"/>
      <c r="AA6" s="202"/>
      <c r="AB6" s="202"/>
      <c r="AC6" s="203">
        <f t="shared" si="13"/>
        <v>203.46</v>
      </c>
      <c r="AD6" s="203">
        <f t="shared" si="14"/>
        <v>13.56</v>
      </c>
      <c r="AE6" s="203">
        <f t="shared" si="15"/>
        <v>40.69</v>
      </c>
      <c r="AF6" s="203">
        <f t="shared" si="16"/>
        <v>1356.41</v>
      </c>
      <c r="AG6" s="203">
        <f t="shared" si="17"/>
        <v>1971.52</v>
      </c>
      <c r="AH6" s="203">
        <f t="shared" si="18"/>
        <v>44.31</v>
      </c>
      <c r="AI6" s="203">
        <f t="shared" si="19"/>
        <v>2.95</v>
      </c>
      <c r="AJ6" s="203">
        <f t="shared" si="20"/>
        <v>5.91</v>
      </c>
      <c r="AK6" s="203">
        <f t="shared" si="21"/>
        <v>8.86</v>
      </c>
      <c r="AL6" s="203">
        <f t="shared" si="22"/>
        <v>29.54</v>
      </c>
      <c r="AM6" s="203">
        <f t="shared" si="23"/>
        <v>8.86</v>
      </c>
      <c r="AN6" s="203">
        <f t="shared" si="24"/>
        <v>2.95</v>
      </c>
      <c r="AO6" s="203">
        <f t="shared" si="25"/>
        <v>203.46</v>
      </c>
      <c r="AP6" s="203">
        <f t="shared" si="26"/>
        <v>13.56</v>
      </c>
      <c r="AQ6" s="203">
        <f t="shared" si="27"/>
        <v>40.69</v>
      </c>
      <c r="AR6" s="203">
        <f t="shared" si="28"/>
        <v>135.63999999999999</v>
      </c>
      <c r="AS6" s="203">
        <f t="shared" si="29"/>
        <v>13.56</v>
      </c>
      <c r="AT6" s="202"/>
      <c r="AU6" s="202"/>
      <c r="AV6" s="202"/>
      <c r="AW6" s="202"/>
      <c r="AX6" s="202"/>
      <c r="AY6" s="203">
        <f>'ضريبه بنك مصر شهر يوليو'!M5</f>
        <v>2.95</v>
      </c>
      <c r="AZ6" s="203">
        <f>'ضريبه بنك مصر شهر يوليو'!J5</f>
        <v>10.55</v>
      </c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f t="shared" si="0"/>
        <v>523.79</v>
      </c>
      <c r="BN6" s="203">
        <f t="shared" si="1"/>
        <v>1447.73</v>
      </c>
      <c r="BO6" s="202" t="s">
        <v>189</v>
      </c>
      <c r="BP6" s="202" t="s">
        <v>302</v>
      </c>
      <c r="BQ6" s="202"/>
      <c r="BR6" s="202"/>
      <c r="BS6" s="202" t="s">
        <v>421</v>
      </c>
    </row>
    <row r="7" spans="1:71" s="192" customFormat="1" ht="25.15" customHeight="1">
      <c r="B7" s="286">
        <f t="shared" si="2"/>
        <v>49.05</v>
      </c>
      <c r="C7" s="280">
        <v>545.04</v>
      </c>
      <c r="D7" s="280">
        <v>1724.62</v>
      </c>
      <c r="E7" s="280">
        <f t="shared" si="3"/>
        <v>120.7234</v>
      </c>
      <c r="F7" s="280">
        <v>190</v>
      </c>
      <c r="G7" s="280">
        <v>264.45</v>
      </c>
      <c r="H7" s="280">
        <v>156.43</v>
      </c>
      <c r="I7" s="280">
        <f t="shared" si="4"/>
        <v>420.88</v>
      </c>
      <c r="J7" s="203">
        <f t="shared" si="5"/>
        <v>594.09</v>
      </c>
      <c r="K7" s="203">
        <f t="shared" si="6"/>
        <v>89.11</v>
      </c>
      <c r="L7" s="203">
        <f t="shared" si="7"/>
        <v>5.94</v>
      </c>
      <c r="M7" s="203">
        <f t="shared" si="8"/>
        <v>11.88</v>
      </c>
      <c r="N7" s="203">
        <f t="shared" si="30"/>
        <v>17.82</v>
      </c>
      <c r="O7" s="203">
        <f t="shared" si="9"/>
        <v>2035.34</v>
      </c>
      <c r="P7" s="202">
        <v>69.62</v>
      </c>
      <c r="Q7" s="202">
        <f t="shared" si="10"/>
        <v>435.88</v>
      </c>
      <c r="R7" s="203">
        <f t="shared" si="11"/>
        <v>252.53</v>
      </c>
      <c r="S7" s="203">
        <f t="shared" si="12"/>
        <v>168.35</v>
      </c>
      <c r="T7" s="202">
        <v>15</v>
      </c>
      <c r="U7" s="202"/>
      <c r="V7" s="202"/>
      <c r="W7" s="202"/>
      <c r="X7" s="202"/>
      <c r="Y7" s="202"/>
      <c r="Z7" s="202"/>
      <c r="AA7" s="202"/>
      <c r="AB7" s="202"/>
      <c r="AC7" s="203">
        <f t="shared" si="13"/>
        <v>292.01</v>
      </c>
      <c r="AD7" s="203">
        <f t="shared" si="14"/>
        <v>19.47</v>
      </c>
      <c r="AE7" s="203">
        <f t="shared" si="15"/>
        <v>58.4</v>
      </c>
      <c r="AF7" s="203">
        <f t="shared" si="16"/>
        <v>1946.75</v>
      </c>
      <c r="AG7" s="203">
        <f t="shared" si="17"/>
        <v>3035.47</v>
      </c>
      <c r="AH7" s="203">
        <f t="shared" si="18"/>
        <v>89.11</v>
      </c>
      <c r="AI7" s="203">
        <f t="shared" si="19"/>
        <v>5.94</v>
      </c>
      <c r="AJ7" s="203">
        <f t="shared" si="20"/>
        <v>11.88</v>
      </c>
      <c r="AK7" s="203">
        <f t="shared" si="21"/>
        <v>17.82</v>
      </c>
      <c r="AL7" s="203">
        <f t="shared" si="22"/>
        <v>59.41</v>
      </c>
      <c r="AM7" s="203">
        <f t="shared" si="23"/>
        <v>17.82</v>
      </c>
      <c r="AN7" s="203">
        <f t="shared" si="24"/>
        <v>5.94</v>
      </c>
      <c r="AO7" s="203">
        <f t="shared" si="25"/>
        <v>292.01</v>
      </c>
      <c r="AP7" s="203">
        <f t="shared" si="26"/>
        <v>19.47</v>
      </c>
      <c r="AQ7" s="203">
        <f t="shared" si="27"/>
        <v>58.4</v>
      </c>
      <c r="AR7" s="203">
        <f t="shared" si="28"/>
        <v>194.68</v>
      </c>
      <c r="AS7" s="203">
        <f t="shared" si="29"/>
        <v>19.47</v>
      </c>
      <c r="AT7" s="202"/>
      <c r="AU7" s="202"/>
      <c r="AV7" s="202"/>
      <c r="AW7" s="202"/>
      <c r="AX7" s="202"/>
      <c r="AY7" s="203">
        <f>'ضريبه بنك مصر شهر يوليو'!M6</f>
        <v>13.35</v>
      </c>
      <c r="AZ7" s="203">
        <f>'ضريبه بنك مصر شهر يوليو'!J6</f>
        <v>15.79</v>
      </c>
      <c r="BA7" s="202"/>
      <c r="BB7" s="202"/>
      <c r="BC7" s="202"/>
      <c r="BD7" s="202"/>
      <c r="BE7" s="202"/>
      <c r="BF7" s="202"/>
      <c r="BG7" s="202">
        <v>18</v>
      </c>
      <c r="BH7" s="202"/>
      <c r="BI7" s="202"/>
      <c r="BJ7" s="202"/>
      <c r="BK7" s="202"/>
      <c r="BL7" s="202"/>
      <c r="BM7" s="203">
        <f t="shared" si="0"/>
        <v>839.09</v>
      </c>
      <c r="BN7" s="203">
        <f t="shared" si="1"/>
        <v>2196.38</v>
      </c>
      <c r="BO7" s="202" t="s">
        <v>191</v>
      </c>
      <c r="BP7" s="202" t="s">
        <v>300</v>
      </c>
      <c r="BQ7" s="202"/>
      <c r="BR7" s="202"/>
      <c r="BS7" s="202" t="s">
        <v>423</v>
      </c>
    </row>
    <row r="8" spans="1:71" s="192" customFormat="1" ht="25.15" customHeight="1">
      <c r="B8" s="286">
        <f t="shared" si="2"/>
        <v>39.36</v>
      </c>
      <c r="C8" s="280">
        <v>437.35</v>
      </c>
      <c r="D8" s="280">
        <v>1514.84</v>
      </c>
      <c r="E8" s="280">
        <f t="shared" si="3"/>
        <v>106.03879999999999</v>
      </c>
      <c r="F8" s="280">
        <v>190</v>
      </c>
      <c r="G8" s="280">
        <v>217.5</v>
      </c>
      <c r="H8" s="280">
        <v>120.22</v>
      </c>
      <c r="I8" s="280">
        <f t="shared" si="4"/>
        <v>337.72</v>
      </c>
      <c r="J8" s="203">
        <f t="shared" si="5"/>
        <v>476.71</v>
      </c>
      <c r="K8" s="203">
        <f t="shared" si="6"/>
        <v>71.510000000000005</v>
      </c>
      <c r="L8" s="203">
        <f t="shared" si="7"/>
        <v>4.7699999999999996</v>
      </c>
      <c r="M8" s="203">
        <f t="shared" si="8"/>
        <v>9.5299999999999994</v>
      </c>
      <c r="N8" s="203">
        <f t="shared" si="30"/>
        <v>14.3</v>
      </c>
      <c r="O8" s="203">
        <f t="shared" si="9"/>
        <v>1810.88</v>
      </c>
      <c r="P8" s="202">
        <v>49.68</v>
      </c>
      <c r="Q8" s="202">
        <f t="shared" si="10"/>
        <v>352.72</v>
      </c>
      <c r="R8" s="203">
        <f t="shared" si="11"/>
        <v>202.63</v>
      </c>
      <c r="S8" s="203">
        <f t="shared" si="12"/>
        <v>135.09</v>
      </c>
      <c r="T8" s="202">
        <v>15</v>
      </c>
      <c r="U8" s="202"/>
      <c r="V8" s="202"/>
      <c r="W8" s="202"/>
      <c r="X8" s="202"/>
      <c r="Y8" s="202"/>
      <c r="Z8" s="202"/>
      <c r="AA8" s="202"/>
      <c r="AB8" s="202"/>
      <c r="AC8" s="203">
        <f t="shared" si="13"/>
        <v>260.49</v>
      </c>
      <c r="AD8" s="203">
        <f t="shared" si="14"/>
        <v>17.37</v>
      </c>
      <c r="AE8" s="203">
        <f t="shared" si="15"/>
        <v>52.1</v>
      </c>
      <c r="AF8" s="203">
        <f t="shared" si="16"/>
        <v>1736.57</v>
      </c>
      <c r="AG8" s="203">
        <f t="shared" si="17"/>
        <v>2643.35</v>
      </c>
      <c r="AH8" s="203">
        <f t="shared" si="18"/>
        <v>71.510000000000005</v>
      </c>
      <c r="AI8" s="203">
        <f t="shared" si="19"/>
        <v>4.7699999999999996</v>
      </c>
      <c r="AJ8" s="203">
        <f t="shared" si="20"/>
        <v>9.5299999999999994</v>
      </c>
      <c r="AK8" s="203">
        <f t="shared" si="21"/>
        <v>14.3</v>
      </c>
      <c r="AL8" s="203">
        <f t="shared" si="22"/>
        <v>47.67</v>
      </c>
      <c r="AM8" s="203">
        <f t="shared" si="23"/>
        <v>14.3</v>
      </c>
      <c r="AN8" s="203">
        <f t="shared" si="24"/>
        <v>4.7699999999999996</v>
      </c>
      <c r="AO8" s="203">
        <f t="shared" si="25"/>
        <v>260.49</v>
      </c>
      <c r="AP8" s="203">
        <f t="shared" si="26"/>
        <v>17.37</v>
      </c>
      <c r="AQ8" s="203">
        <f t="shared" si="27"/>
        <v>52.1</v>
      </c>
      <c r="AR8" s="203">
        <f t="shared" si="28"/>
        <v>173.66</v>
      </c>
      <c r="AS8" s="203">
        <f t="shared" si="29"/>
        <v>17.37</v>
      </c>
      <c r="AT8" s="202"/>
      <c r="AU8" s="202"/>
      <c r="AV8" s="202"/>
      <c r="AW8" s="202"/>
      <c r="AX8" s="202"/>
      <c r="AY8" s="203">
        <f>'ضريبه بنك مصر شهر يوليو'!M7</f>
        <v>9.6300000000000008</v>
      </c>
      <c r="AZ8" s="203">
        <f>'ضريبه بنك مصر شهر يوليو'!J7</f>
        <v>13.92</v>
      </c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f t="shared" si="0"/>
        <v>711.39</v>
      </c>
      <c r="BN8" s="203">
        <f t="shared" si="1"/>
        <v>1931.96</v>
      </c>
      <c r="BO8" s="202" t="s">
        <v>193</v>
      </c>
      <c r="BP8" s="202" t="s">
        <v>300</v>
      </c>
      <c r="BQ8" s="202"/>
      <c r="BR8" s="202"/>
      <c r="BS8" s="202" t="s">
        <v>423</v>
      </c>
    </row>
    <row r="9" spans="1:71" s="192" customFormat="1" ht="25.15" customHeight="1">
      <c r="B9" s="286">
        <f t="shared" si="2"/>
        <v>25.25</v>
      </c>
      <c r="C9" s="280">
        <v>280.56</v>
      </c>
      <c r="D9" s="280">
        <v>1217.03</v>
      </c>
      <c r="E9" s="280">
        <f t="shared" si="3"/>
        <v>85.192099999999996</v>
      </c>
      <c r="F9" s="280">
        <v>200</v>
      </c>
      <c r="G9" s="280">
        <v>160.79</v>
      </c>
      <c r="H9" s="280">
        <v>86.61</v>
      </c>
      <c r="I9" s="280">
        <f t="shared" si="4"/>
        <v>247.4</v>
      </c>
      <c r="J9" s="203">
        <f t="shared" si="5"/>
        <v>305.81</v>
      </c>
      <c r="K9" s="203">
        <f t="shared" si="6"/>
        <v>45.87</v>
      </c>
      <c r="L9" s="203">
        <f t="shared" si="7"/>
        <v>3.06</v>
      </c>
      <c r="M9" s="203">
        <f t="shared" si="8"/>
        <v>6.12</v>
      </c>
      <c r="N9" s="203">
        <f t="shared" si="30"/>
        <v>9.17</v>
      </c>
      <c r="O9" s="203">
        <f t="shared" si="9"/>
        <v>1502.22</v>
      </c>
      <c r="P9" s="202">
        <v>22.5</v>
      </c>
      <c r="Q9" s="202">
        <f t="shared" si="10"/>
        <v>255.4</v>
      </c>
      <c r="R9" s="203">
        <f t="shared" si="11"/>
        <v>148.44</v>
      </c>
      <c r="S9" s="203">
        <f t="shared" si="12"/>
        <v>98.96</v>
      </c>
      <c r="T9" s="202">
        <v>8</v>
      </c>
      <c r="U9" s="202"/>
      <c r="V9" s="202"/>
      <c r="W9" s="202"/>
      <c r="X9" s="202"/>
      <c r="Y9" s="202"/>
      <c r="Z9" s="202"/>
      <c r="AA9" s="202"/>
      <c r="AB9" s="202"/>
      <c r="AC9" s="203">
        <f t="shared" si="13"/>
        <v>221.15</v>
      </c>
      <c r="AD9" s="203">
        <f t="shared" si="14"/>
        <v>14.74</v>
      </c>
      <c r="AE9" s="203">
        <f t="shared" si="15"/>
        <v>44.23</v>
      </c>
      <c r="AF9" s="203">
        <f t="shared" si="16"/>
        <v>1474.31</v>
      </c>
      <c r="AG9" s="203">
        <f t="shared" si="17"/>
        <v>2124.46</v>
      </c>
      <c r="AH9" s="203">
        <f t="shared" si="18"/>
        <v>45.87</v>
      </c>
      <c r="AI9" s="203">
        <f t="shared" si="19"/>
        <v>3.06</v>
      </c>
      <c r="AJ9" s="203">
        <f t="shared" si="20"/>
        <v>6.12</v>
      </c>
      <c r="AK9" s="203">
        <f t="shared" si="21"/>
        <v>9.17</v>
      </c>
      <c r="AL9" s="203">
        <f t="shared" si="22"/>
        <v>30.58</v>
      </c>
      <c r="AM9" s="203">
        <f t="shared" si="23"/>
        <v>9.17</v>
      </c>
      <c r="AN9" s="203">
        <f t="shared" si="24"/>
        <v>3.06</v>
      </c>
      <c r="AO9" s="203">
        <f t="shared" si="25"/>
        <v>221.15</v>
      </c>
      <c r="AP9" s="203">
        <f t="shared" si="26"/>
        <v>14.74</v>
      </c>
      <c r="AQ9" s="203">
        <f t="shared" si="27"/>
        <v>44.23</v>
      </c>
      <c r="AR9" s="203">
        <f t="shared" si="28"/>
        <v>147.43</v>
      </c>
      <c r="AS9" s="203">
        <f t="shared" si="29"/>
        <v>14.74</v>
      </c>
      <c r="AT9" s="202"/>
      <c r="AU9" s="202"/>
      <c r="AV9" s="202"/>
      <c r="AW9" s="202"/>
      <c r="AX9" s="202"/>
      <c r="AY9" s="203">
        <f>'ضريبه بنك مصر شهر يوليو'!M8</f>
        <v>4.37</v>
      </c>
      <c r="AZ9" s="203">
        <f>'ضريبه بنك مصر شهر يوليو'!J8</f>
        <v>11.27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f t="shared" si="0"/>
        <v>564.96</v>
      </c>
      <c r="BN9" s="203">
        <f t="shared" si="1"/>
        <v>1559.5</v>
      </c>
      <c r="BO9" s="202" t="s">
        <v>194</v>
      </c>
      <c r="BP9" s="202" t="s">
        <v>300</v>
      </c>
      <c r="BQ9" s="202"/>
      <c r="BR9" s="202"/>
      <c r="BS9" s="202" t="s">
        <v>423</v>
      </c>
    </row>
    <row r="10" spans="1:71" s="192" customFormat="1" ht="25.15" customHeight="1">
      <c r="B10" s="286">
        <f t="shared" si="2"/>
        <v>46.19</v>
      </c>
      <c r="C10" s="280">
        <v>513.16999999999996</v>
      </c>
      <c r="D10" s="280">
        <v>1687.47</v>
      </c>
      <c r="E10" s="280">
        <f t="shared" si="3"/>
        <v>118.1229</v>
      </c>
      <c r="F10" s="280">
        <v>190</v>
      </c>
      <c r="G10" s="280">
        <v>241.49</v>
      </c>
      <c r="H10" s="280">
        <v>190.78</v>
      </c>
      <c r="I10" s="280">
        <f t="shared" si="4"/>
        <v>432.27</v>
      </c>
      <c r="J10" s="203">
        <f t="shared" si="5"/>
        <v>559.36</v>
      </c>
      <c r="K10" s="203">
        <f t="shared" si="6"/>
        <v>83.9</v>
      </c>
      <c r="L10" s="203">
        <f t="shared" si="7"/>
        <v>5.59</v>
      </c>
      <c r="M10" s="203">
        <f t="shared" si="8"/>
        <v>11.19</v>
      </c>
      <c r="N10" s="203">
        <f t="shared" si="30"/>
        <v>16.78</v>
      </c>
      <c r="O10" s="203">
        <f t="shared" si="9"/>
        <v>1995.59</v>
      </c>
      <c r="P10" s="202">
        <v>69.64</v>
      </c>
      <c r="Q10" s="202">
        <f t="shared" si="10"/>
        <v>447.27</v>
      </c>
      <c r="R10" s="203">
        <f t="shared" si="11"/>
        <v>259.36</v>
      </c>
      <c r="S10" s="203">
        <f t="shared" si="12"/>
        <v>172.91</v>
      </c>
      <c r="T10" s="202">
        <v>15</v>
      </c>
      <c r="U10" s="202"/>
      <c r="V10" s="202"/>
      <c r="W10" s="202"/>
      <c r="X10" s="202"/>
      <c r="Y10" s="202"/>
      <c r="Z10" s="202"/>
      <c r="AA10" s="202"/>
      <c r="AB10" s="202"/>
      <c r="AC10" s="203">
        <f t="shared" si="13"/>
        <v>292.97000000000003</v>
      </c>
      <c r="AD10" s="203">
        <f t="shared" si="14"/>
        <v>19.53</v>
      </c>
      <c r="AE10" s="203">
        <f t="shared" si="15"/>
        <v>58.59</v>
      </c>
      <c r="AF10" s="203">
        <f t="shared" si="16"/>
        <v>1953.14</v>
      </c>
      <c r="AG10" s="203">
        <f t="shared" si="17"/>
        <v>3001.05</v>
      </c>
      <c r="AH10" s="203">
        <f t="shared" si="18"/>
        <v>83.9</v>
      </c>
      <c r="AI10" s="203">
        <f t="shared" si="19"/>
        <v>5.59</v>
      </c>
      <c r="AJ10" s="203">
        <f t="shared" si="20"/>
        <v>11.19</v>
      </c>
      <c r="AK10" s="203">
        <f t="shared" si="21"/>
        <v>16.78</v>
      </c>
      <c r="AL10" s="203">
        <f t="shared" si="22"/>
        <v>55.94</v>
      </c>
      <c r="AM10" s="203">
        <f t="shared" si="23"/>
        <v>16.78</v>
      </c>
      <c r="AN10" s="203">
        <f t="shared" si="24"/>
        <v>5.59</v>
      </c>
      <c r="AO10" s="203">
        <f t="shared" si="25"/>
        <v>292.97000000000003</v>
      </c>
      <c r="AP10" s="203">
        <f t="shared" si="26"/>
        <v>19.53</v>
      </c>
      <c r="AQ10" s="203">
        <f t="shared" si="27"/>
        <v>58.59</v>
      </c>
      <c r="AR10" s="203">
        <f t="shared" si="28"/>
        <v>195.31</v>
      </c>
      <c r="AS10" s="203">
        <f t="shared" si="29"/>
        <v>19.53</v>
      </c>
      <c r="AT10" s="202"/>
      <c r="AU10" s="202"/>
      <c r="AV10" s="202"/>
      <c r="AW10" s="202"/>
      <c r="AX10" s="202"/>
      <c r="AY10" s="203">
        <f>'ضريبه بنك مصر شهر يوليو'!M9</f>
        <v>13.26</v>
      </c>
      <c r="AZ10" s="203">
        <f>'ضريبه بنك مصر شهر يوليو'!J9</f>
        <v>15.75</v>
      </c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f t="shared" si="0"/>
        <v>810.71</v>
      </c>
      <c r="BN10" s="203">
        <f t="shared" si="1"/>
        <v>2190.34</v>
      </c>
      <c r="BO10" s="202" t="s">
        <v>441</v>
      </c>
      <c r="BP10" s="202" t="s">
        <v>442</v>
      </c>
      <c r="BQ10" s="202"/>
      <c r="BR10" s="202"/>
      <c r="BS10" s="202" t="s">
        <v>443</v>
      </c>
    </row>
    <row r="11" spans="1:71" s="208" customFormat="1" ht="25.15" customHeight="1">
      <c r="B11" s="280"/>
      <c r="C11" s="280"/>
      <c r="D11" s="280"/>
      <c r="E11" s="280"/>
      <c r="F11" s="280"/>
      <c r="G11" s="280"/>
      <c r="H11" s="280"/>
      <c r="I11" s="280"/>
      <c r="J11" s="283">
        <f>SUM(J4:J10)</f>
        <v>3290.61</v>
      </c>
      <c r="K11" s="283">
        <f t="shared" ref="K11:BN11" si="31">SUM(K4:K10)</f>
        <v>493.59</v>
      </c>
      <c r="L11" s="283">
        <f t="shared" si="31"/>
        <v>32.9</v>
      </c>
      <c r="M11" s="283">
        <f t="shared" si="31"/>
        <v>65.81</v>
      </c>
      <c r="N11" s="283">
        <f t="shared" si="31"/>
        <v>98.71</v>
      </c>
      <c r="O11" s="283">
        <f t="shared" si="31"/>
        <v>12663.03</v>
      </c>
      <c r="P11" s="283">
        <f t="shared" si="31"/>
        <v>338.73</v>
      </c>
      <c r="Q11" s="283">
        <f t="shared" si="31"/>
        <v>2523.75</v>
      </c>
      <c r="R11" s="283">
        <f t="shared" si="31"/>
        <v>1456.16</v>
      </c>
      <c r="S11" s="283">
        <f t="shared" si="31"/>
        <v>970.79</v>
      </c>
      <c r="T11" s="283">
        <f t="shared" si="31"/>
        <v>86</v>
      </c>
      <c r="U11" s="283">
        <f t="shared" si="31"/>
        <v>0</v>
      </c>
      <c r="V11" s="283">
        <f t="shared" si="31"/>
        <v>0</v>
      </c>
      <c r="W11" s="283">
        <f t="shared" si="31"/>
        <v>0</v>
      </c>
      <c r="X11" s="283">
        <f t="shared" si="31"/>
        <v>0</v>
      </c>
      <c r="Y11" s="283">
        <f t="shared" si="31"/>
        <v>10.8</v>
      </c>
      <c r="Z11" s="283">
        <f t="shared" si="31"/>
        <v>0</v>
      </c>
      <c r="AA11" s="283">
        <f t="shared" si="31"/>
        <v>0</v>
      </c>
      <c r="AB11" s="283">
        <f t="shared" si="31"/>
        <v>0</v>
      </c>
      <c r="AC11" s="283">
        <f t="shared" si="31"/>
        <v>1835.24</v>
      </c>
      <c r="AD11" s="283">
        <f t="shared" si="31"/>
        <v>122.35</v>
      </c>
      <c r="AE11" s="283">
        <f t="shared" si="31"/>
        <v>367.04</v>
      </c>
      <c r="AF11" s="283">
        <f t="shared" si="31"/>
        <v>12234.9</v>
      </c>
      <c r="AG11" s="283">
        <f t="shared" si="31"/>
        <v>18541.150000000001</v>
      </c>
      <c r="AH11" s="283">
        <f t="shared" si="31"/>
        <v>493.59</v>
      </c>
      <c r="AI11" s="283">
        <f t="shared" si="31"/>
        <v>32.9</v>
      </c>
      <c r="AJ11" s="283">
        <f t="shared" si="31"/>
        <v>65.81</v>
      </c>
      <c r="AK11" s="283">
        <f t="shared" si="31"/>
        <v>98.71</v>
      </c>
      <c r="AL11" s="283">
        <f t="shared" si="31"/>
        <v>329.06</v>
      </c>
      <c r="AM11" s="283">
        <f t="shared" si="31"/>
        <v>98.71</v>
      </c>
      <c r="AN11" s="283">
        <f t="shared" si="31"/>
        <v>32.9</v>
      </c>
      <c r="AO11" s="283">
        <f t="shared" si="31"/>
        <v>1835.24</v>
      </c>
      <c r="AP11" s="283">
        <f t="shared" si="31"/>
        <v>122.35</v>
      </c>
      <c r="AQ11" s="283">
        <f t="shared" si="31"/>
        <v>367.04</v>
      </c>
      <c r="AR11" s="283">
        <f t="shared" si="31"/>
        <v>1223.49</v>
      </c>
      <c r="AS11" s="283">
        <f t="shared" si="31"/>
        <v>122.35</v>
      </c>
      <c r="AT11" s="283">
        <f t="shared" si="31"/>
        <v>0</v>
      </c>
      <c r="AU11" s="283">
        <f t="shared" si="31"/>
        <v>0</v>
      </c>
      <c r="AV11" s="283">
        <f t="shared" si="31"/>
        <v>0</v>
      </c>
      <c r="AW11" s="283">
        <f t="shared" si="31"/>
        <v>0</v>
      </c>
      <c r="AX11" s="283">
        <f t="shared" si="31"/>
        <v>0</v>
      </c>
      <c r="AY11" s="283">
        <f t="shared" si="31"/>
        <v>67.680000000000007</v>
      </c>
      <c r="AZ11" s="283">
        <f t="shared" si="31"/>
        <v>97.56</v>
      </c>
      <c r="BA11" s="283">
        <f t="shared" si="31"/>
        <v>0</v>
      </c>
      <c r="BB11" s="283">
        <f t="shared" si="31"/>
        <v>0</v>
      </c>
      <c r="BC11" s="283">
        <f t="shared" si="31"/>
        <v>0</v>
      </c>
      <c r="BD11" s="283">
        <f t="shared" si="31"/>
        <v>0</v>
      </c>
      <c r="BE11" s="283">
        <f t="shared" si="31"/>
        <v>0</v>
      </c>
      <c r="BF11" s="283">
        <f t="shared" si="31"/>
        <v>0</v>
      </c>
      <c r="BG11" s="283">
        <f t="shared" si="31"/>
        <v>21</v>
      </c>
      <c r="BH11" s="283">
        <f t="shared" si="31"/>
        <v>0</v>
      </c>
      <c r="BI11" s="283">
        <f t="shared" si="31"/>
        <v>0</v>
      </c>
      <c r="BJ11" s="283">
        <f t="shared" si="31"/>
        <v>0</v>
      </c>
      <c r="BK11" s="283">
        <f t="shared" si="31"/>
        <v>0</v>
      </c>
      <c r="BL11" s="283">
        <f t="shared" si="31"/>
        <v>0</v>
      </c>
      <c r="BM11" s="283">
        <f t="shared" si="31"/>
        <v>5008.3900000000003</v>
      </c>
      <c r="BN11" s="283">
        <f t="shared" si="31"/>
        <v>13532.76</v>
      </c>
      <c r="BO11" s="205"/>
      <c r="BP11" s="205"/>
      <c r="BQ11" s="205"/>
      <c r="BR11" s="205"/>
      <c r="BS11" s="205"/>
    </row>
  </sheetData>
  <mergeCells count="19">
    <mergeCell ref="BN1:BN3"/>
    <mergeCell ref="BP1:BP3"/>
    <mergeCell ref="BQ1:BQ3"/>
    <mergeCell ref="BR1:BR3"/>
    <mergeCell ref="BS1:BS3"/>
    <mergeCell ref="BO1:BO3"/>
    <mergeCell ref="J1:AB1"/>
    <mergeCell ref="AC1:AF1"/>
    <mergeCell ref="AG1:AG3"/>
    <mergeCell ref="AH1:BL1"/>
    <mergeCell ref="BM1:BM3"/>
    <mergeCell ref="J2:N2"/>
    <mergeCell ref="R2:AB2"/>
    <mergeCell ref="AC2:AE2"/>
    <mergeCell ref="AF2:AF3"/>
    <mergeCell ref="AH2:AN2"/>
    <mergeCell ref="AO2:AS2"/>
    <mergeCell ref="AT2:AZ2"/>
    <mergeCell ref="BD2:BJ2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L11"/>
  <sheetViews>
    <sheetView rightToLeft="1" topLeftCell="AH1" workbookViewId="0">
      <selection activeCell="AT3" sqref="AT3:AU3"/>
    </sheetView>
  </sheetViews>
  <sheetFormatPr defaultRowHeight="15"/>
  <cols>
    <col min="1" max="1" width="4.140625" hidden="1" customWidth="1"/>
    <col min="2" max="12" width="9.140625" customWidth="1"/>
    <col min="13" max="13" width="6.7109375" customWidth="1"/>
    <col min="14" max="14" width="7.7109375" customWidth="1"/>
    <col min="15" max="20" width="6.7109375" customWidth="1"/>
    <col min="21" max="37" width="9.140625" customWidth="1"/>
    <col min="38" max="42" width="6.7109375" customWidth="1"/>
    <col min="43" max="44" width="9.140625" customWidth="1"/>
    <col min="45" max="47" width="6.7109375" customWidth="1"/>
    <col min="48" max="48" width="9.140625" customWidth="1"/>
    <col min="49" max="49" width="6.7109375" customWidth="1"/>
    <col min="50" max="50" width="9.140625" customWidth="1"/>
    <col min="51" max="56" width="6.7109375" customWidth="1"/>
    <col min="57" max="58" width="9.140625" customWidth="1"/>
    <col min="59" max="59" width="17.42578125" customWidth="1"/>
    <col min="60" max="60" width="26.85546875" customWidth="1"/>
  </cols>
  <sheetData>
    <row r="1" spans="1:64" s="4" customFormat="1" ht="18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404"/>
      <c r="V1" s="405"/>
      <c r="W1" s="405"/>
      <c r="X1" s="406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7.5" customHeight="1">
      <c r="A2" s="8"/>
      <c r="B2" s="354" t="s">
        <v>0</v>
      </c>
      <c r="C2" s="354"/>
      <c r="D2" s="354"/>
      <c r="E2" s="354"/>
      <c r="F2" s="354"/>
      <c r="G2" s="413" t="s">
        <v>6</v>
      </c>
      <c r="H2" s="414"/>
      <c r="I2" s="415"/>
      <c r="J2" s="407" t="s">
        <v>110</v>
      </c>
      <c r="K2" s="408"/>
      <c r="L2" s="408"/>
      <c r="M2" s="408"/>
      <c r="N2" s="408"/>
      <c r="O2" s="408"/>
      <c r="P2" s="408"/>
      <c r="Q2" s="408"/>
      <c r="R2" s="408"/>
      <c r="S2" s="408"/>
      <c r="T2" s="409"/>
      <c r="U2" s="413" t="s">
        <v>18</v>
      </c>
      <c r="V2" s="414"/>
      <c r="W2" s="415"/>
      <c r="X2" s="170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172"/>
      <c r="AT2" s="197"/>
      <c r="AU2" s="197"/>
      <c r="AV2" s="410" t="s">
        <v>39</v>
      </c>
      <c r="AW2" s="411"/>
      <c r="AX2" s="411"/>
      <c r="AY2" s="411"/>
      <c r="AZ2" s="411"/>
      <c r="BA2" s="411"/>
      <c r="BB2" s="412"/>
      <c r="BC2" s="172"/>
      <c r="BD2" s="111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1.75" customHeight="1">
      <c r="A3" s="172"/>
      <c r="B3" s="173" t="s">
        <v>1</v>
      </c>
      <c r="C3" s="169" t="s">
        <v>2</v>
      </c>
      <c r="D3" s="169" t="s">
        <v>3</v>
      </c>
      <c r="E3" s="169" t="s">
        <v>4</v>
      </c>
      <c r="F3" s="169" t="s">
        <v>5</v>
      </c>
      <c r="G3" s="169" t="s">
        <v>7</v>
      </c>
      <c r="H3" s="169" t="s">
        <v>109</v>
      </c>
      <c r="I3" s="169" t="s">
        <v>108</v>
      </c>
      <c r="J3" s="173" t="s">
        <v>8</v>
      </c>
      <c r="K3" s="173" t="s">
        <v>9</v>
      </c>
      <c r="L3" s="173" t="s">
        <v>10</v>
      </c>
      <c r="M3" s="169" t="s">
        <v>11</v>
      </c>
      <c r="N3" s="169" t="s">
        <v>12</v>
      </c>
      <c r="O3" s="169" t="s">
        <v>13</v>
      </c>
      <c r="P3" s="169" t="s">
        <v>180</v>
      </c>
      <c r="Q3" s="173" t="s">
        <v>14</v>
      </c>
      <c r="R3" s="169" t="s">
        <v>15</v>
      </c>
      <c r="S3" s="169" t="s">
        <v>16</v>
      </c>
      <c r="T3" s="169" t="s">
        <v>17</v>
      </c>
      <c r="U3" s="174" t="s">
        <v>19</v>
      </c>
      <c r="V3" s="169" t="s">
        <v>20</v>
      </c>
      <c r="W3" s="169" t="s">
        <v>21</v>
      </c>
      <c r="X3" s="170"/>
      <c r="Y3" s="353"/>
      <c r="Z3" s="169" t="s">
        <v>24</v>
      </c>
      <c r="AA3" s="169" t="s">
        <v>25</v>
      </c>
      <c r="AB3" s="169" t="s">
        <v>26</v>
      </c>
      <c r="AC3" s="169" t="s">
        <v>21</v>
      </c>
      <c r="AD3" s="169" t="s">
        <v>27</v>
      </c>
      <c r="AE3" s="169" t="s">
        <v>28</v>
      </c>
      <c r="AF3" s="169" t="s">
        <v>29</v>
      </c>
      <c r="AG3" s="169" t="s">
        <v>104</v>
      </c>
      <c r="AH3" s="169" t="s">
        <v>105</v>
      </c>
      <c r="AI3" s="169" t="s">
        <v>106</v>
      </c>
      <c r="AJ3" s="169" t="s">
        <v>107</v>
      </c>
      <c r="AK3" s="169" t="s">
        <v>3</v>
      </c>
      <c r="AL3" s="169" t="s">
        <v>31</v>
      </c>
      <c r="AM3" s="169" t="s">
        <v>116</v>
      </c>
      <c r="AN3" s="169" t="s">
        <v>32</v>
      </c>
      <c r="AO3" s="173" t="s">
        <v>33</v>
      </c>
      <c r="AP3" s="169" t="s">
        <v>36</v>
      </c>
      <c r="AQ3" s="169" t="s">
        <v>115</v>
      </c>
      <c r="AR3" s="169" t="s">
        <v>37</v>
      </c>
      <c r="AS3" s="169" t="s">
        <v>149</v>
      </c>
      <c r="AT3" s="169" t="s">
        <v>231</v>
      </c>
      <c r="AU3" s="169" t="s">
        <v>232</v>
      </c>
      <c r="AV3" s="169" t="s">
        <v>40</v>
      </c>
      <c r="AW3" s="169" t="s">
        <v>150</v>
      </c>
      <c r="AX3" s="169" t="s">
        <v>45</v>
      </c>
      <c r="AY3" s="169" t="s">
        <v>41</v>
      </c>
      <c r="AZ3" s="169" t="s">
        <v>42</v>
      </c>
      <c r="BA3" s="169" t="s">
        <v>43</v>
      </c>
      <c r="BB3" s="174" t="s">
        <v>333</v>
      </c>
      <c r="BC3" s="169" t="s">
        <v>46</v>
      </c>
      <c r="BD3" s="175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92" customFormat="1" ht="25.15" customHeight="1">
      <c r="B4" s="193">
        <v>453.32</v>
      </c>
      <c r="C4" s="190">
        <f>B4*15%</f>
        <v>68</v>
      </c>
      <c r="D4" s="190">
        <f>B4*1%</f>
        <v>4.53</v>
      </c>
      <c r="E4" s="190">
        <f>B4*2%</f>
        <v>9.07</v>
      </c>
      <c r="F4" s="190">
        <f>B4*3%</f>
        <v>13.6</v>
      </c>
      <c r="G4" s="193">
        <v>1554.72</v>
      </c>
      <c r="H4" s="193">
        <v>54.66</v>
      </c>
      <c r="I4" s="190">
        <f>SUM(J4:Q4)</f>
        <v>365.14</v>
      </c>
      <c r="J4" s="193">
        <v>223.68</v>
      </c>
      <c r="K4" s="193">
        <v>126.46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228.18</v>
      </c>
      <c r="V4" s="190">
        <f>IF(X4&gt;2800,2800*1%,X4*1%)</f>
        <v>15.21</v>
      </c>
      <c r="W4" s="190">
        <f>IF(X4&gt;2800,2800*3%,X4*3%)</f>
        <v>45.64</v>
      </c>
      <c r="X4" s="190">
        <f>G4+H4+I4-B4</f>
        <v>1521.2</v>
      </c>
      <c r="Y4" s="190">
        <f>C4+D4+E4+F4+G4+H4+I4+U4+V4+W4</f>
        <v>2358.75</v>
      </c>
      <c r="Z4" s="190">
        <f>B4*15%</f>
        <v>68</v>
      </c>
      <c r="AA4" s="190">
        <f>B4*1%</f>
        <v>4.53</v>
      </c>
      <c r="AB4" s="190">
        <f>B4*2%</f>
        <v>9.07</v>
      </c>
      <c r="AC4" s="190">
        <f>B4*3%</f>
        <v>13.6</v>
      </c>
      <c r="AD4" s="190">
        <f>B4*10%</f>
        <v>45.33</v>
      </c>
      <c r="AE4" s="190">
        <f>B4*3%</f>
        <v>13.6</v>
      </c>
      <c r="AF4" s="190">
        <f>B4*1%</f>
        <v>4.53</v>
      </c>
      <c r="AG4" s="190">
        <f>IF(X4&gt;2800,2800*15%,X4*15%)</f>
        <v>228.18</v>
      </c>
      <c r="AH4" s="190">
        <f>IF(X4&gt;2800,2800*1%,X4*1%)</f>
        <v>15.21</v>
      </c>
      <c r="AI4" s="190">
        <f>IF(X4&gt;2800,2800*3%,X4*3%)</f>
        <v>45.64</v>
      </c>
      <c r="AJ4" s="190">
        <f>IF(X4&gt;2800,2800*10%,X4*10%)</f>
        <v>152.12</v>
      </c>
      <c r="AK4" s="190">
        <f>IF(X4&gt;2800,2800*1%,X4*1%)</f>
        <v>15.21</v>
      </c>
      <c r="AL4" s="193"/>
      <c r="AM4" s="193"/>
      <c r="AN4" s="193"/>
      <c r="AO4" s="193"/>
      <c r="AP4" s="193"/>
      <c r="AQ4" s="193">
        <v>6.62</v>
      </c>
      <c r="AR4" s="193">
        <v>11.5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633.14</v>
      </c>
      <c r="BF4" s="190">
        <f>AVERAGE(Y4-BE4)</f>
        <v>1725.61</v>
      </c>
      <c r="BG4" s="192" t="s">
        <v>181</v>
      </c>
      <c r="BH4" s="192" t="s">
        <v>294</v>
      </c>
      <c r="BJ4" s="189" t="s">
        <v>360</v>
      </c>
      <c r="BL4" s="193" t="s">
        <v>434</v>
      </c>
    </row>
    <row r="5" spans="1:64" s="192" customFormat="1" ht="25.15" customHeight="1">
      <c r="B5" s="193">
        <v>282.95</v>
      </c>
      <c r="C5" s="190">
        <f t="shared" ref="C5:C10" si="0">B5*15%</f>
        <v>42.44</v>
      </c>
      <c r="D5" s="190">
        <f t="shared" ref="D5:D10" si="1">B5*1%</f>
        <v>2.83</v>
      </c>
      <c r="E5" s="190">
        <f t="shared" ref="E5:E10" si="2">B5*2%</f>
        <v>5.66</v>
      </c>
      <c r="F5" s="190">
        <f t="shared" ref="F5:F10" si="3">B5*3%</f>
        <v>8.49</v>
      </c>
      <c r="G5" s="193">
        <v>1058.54</v>
      </c>
      <c r="H5" s="193">
        <v>4.7</v>
      </c>
      <c r="I5" s="190">
        <f t="shared" ref="I5:I9" si="4">SUM(J5:Q5)</f>
        <v>224.5</v>
      </c>
      <c r="J5" s="193">
        <v>145.94999999999999</v>
      </c>
      <c r="K5" s="193">
        <v>68.55</v>
      </c>
      <c r="L5" s="193">
        <v>10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10" si="5">IF(X5&gt;2800,2800*15%,X5*15%)</f>
        <v>150.72</v>
      </c>
      <c r="V5" s="190">
        <f t="shared" ref="V5:V10" si="6">IF(X5&gt;2800,2800*1%,X5*1%)</f>
        <v>10.050000000000001</v>
      </c>
      <c r="W5" s="190">
        <f t="shared" ref="W5:W10" si="7">IF(X5&gt;2800,2800*3%,X5*3%)</f>
        <v>30.14</v>
      </c>
      <c r="X5" s="190">
        <f t="shared" ref="X5:X10" si="8">G5+H5+I5-B5</f>
        <v>1004.79</v>
      </c>
      <c r="Y5" s="190">
        <f t="shared" ref="Y5:Y10" si="9">C5+D5+E5+F5+G5+H5+I5+U5+V5+W5</f>
        <v>1538.07</v>
      </c>
      <c r="Z5" s="190">
        <f t="shared" ref="Z5:Z10" si="10">B5*15%</f>
        <v>42.44</v>
      </c>
      <c r="AA5" s="190">
        <f t="shared" ref="AA5:AA10" si="11">B5*1%</f>
        <v>2.83</v>
      </c>
      <c r="AB5" s="190">
        <f t="shared" ref="AB5:AB10" si="12">B5*2%</f>
        <v>5.66</v>
      </c>
      <c r="AC5" s="190">
        <f t="shared" ref="AC5:AC10" si="13">B5*3%</f>
        <v>8.49</v>
      </c>
      <c r="AD5" s="190">
        <f t="shared" ref="AD5:AD10" si="14">B5*10%</f>
        <v>28.3</v>
      </c>
      <c r="AE5" s="190">
        <f t="shared" ref="AE5:AE10" si="15">B5*3%</f>
        <v>8.49</v>
      </c>
      <c r="AF5" s="190">
        <f t="shared" ref="AF5:AF10" si="16">B5*1%</f>
        <v>2.83</v>
      </c>
      <c r="AG5" s="190">
        <f t="shared" ref="AG5:AG10" si="17">IF(X5&gt;2800,2800*15%,X5*15%)</f>
        <v>150.72</v>
      </c>
      <c r="AH5" s="190">
        <f t="shared" ref="AH5:AH10" si="18">IF(X5&gt;2800,2800*1%,X5*1%)</f>
        <v>10.050000000000001</v>
      </c>
      <c r="AI5" s="190">
        <f t="shared" ref="AI5:AI10" si="19">IF(X5&gt;2800,2800*3%,X5*3%)</f>
        <v>30.14</v>
      </c>
      <c r="AJ5" s="190">
        <f t="shared" ref="AJ5:AJ10" si="20">IF(X5&gt;2800,2800*10%,X5*10%)</f>
        <v>100.48</v>
      </c>
      <c r="AK5" s="190">
        <f t="shared" ref="AK5:AK10" si="21">IF(X5&gt;2800,2800*1%,X5*1%)</f>
        <v>10.050000000000001</v>
      </c>
      <c r="AL5" s="193"/>
      <c r="AM5" s="193"/>
      <c r="AN5" s="193"/>
      <c r="AO5" s="193"/>
      <c r="AP5" s="193"/>
      <c r="AQ5" s="193"/>
      <c r="AR5" s="193">
        <v>7.6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10" si="22">SUM(Z5:BD5)</f>
        <v>408.08</v>
      </c>
      <c r="BF5" s="190">
        <f t="shared" ref="BF5:BF10" si="23">AVERAGE(Y5-BE5)</f>
        <v>1129.99</v>
      </c>
      <c r="BG5" s="192" t="s">
        <v>182</v>
      </c>
      <c r="BH5" s="192" t="s">
        <v>295</v>
      </c>
      <c r="BJ5" s="189" t="s">
        <v>361</v>
      </c>
      <c r="BL5" s="193" t="s">
        <v>435</v>
      </c>
    </row>
    <row r="6" spans="1:64" s="192" customFormat="1" ht="25.15" customHeight="1">
      <c r="B6" s="193">
        <v>322.45999999999998</v>
      </c>
      <c r="C6" s="190">
        <f t="shared" si="0"/>
        <v>48.37</v>
      </c>
      <c r="D6" s="190">
        <f t="shared" si="1"/>
        <v>3.22</v>
      </c>
      <c r="E6" s="190">
        <f t="shared" si="2"/>
        <v>6.45</v>
      </c>
      <c r="F6" s="190">
        <f t="shared" si="3"/>
        <v>9.67</v>
      </c>
      <c r="G6" s="193">
        <v>1244.55</v>
      </c>
      <c r="H6" s="193">
        <v>10.19</v>
      </c>
      <c r="I6" s="190">
        <f t="shared" si="4"/>
        <v>266.60000000000002</v>
      </c>
      <c r="J6" s="193">
        <v>172.2</v>
      </c>
      <c r="K6" s="193">
        <v>60.8</v>
      </c>
      <c r="L6" s="193">
        <v>19.2</v>
      </c>
      <c r="M6" s="193"/>
      <c r="N6" s="193">
        <v>14.4</v>
      </c>
      <c r="O6" s="193"/>
      <c r="P6" s="193"/>
      <c r="Q6" s="193"/>
      <c r="R6" s="193"/>
      <c r="S6" s="193"/>
      <c r="T6" s="193"/>
      <c r="U6" s="190">
        <f t="shared" si="5"/>
        <v>179.83</v>
      </c>
      <c r="V6" s="190">
        <f t="shared" si="6"/>
        <v>11.99</v>
      </c>
      <c r="W6" s="190">
        <f t="shared" si="7"/>
        <v>35.97</v>
      </c>
      <c r="X6" s="190">
        <f t="shared" si="8"/>
        <v>1198.8800000000001</v>
      </c>
      <c r="Y6" s="190">
        <f t="shared" si="9"/>
        <v>1816.84</v>
      </c>
      <c r="Z6" s="190">
        <f t="shared" si="10"/>
        <v>48.37</v>
      </c>
      <c r="AA6" s="190">
        <f t="shared" si="11"/>
        <v>3.22</v>
      </c>
      <c r="AB6" s="190">
        <f t="shared" si="12"/>
        <v>6.45</v>
      </c>
      <c r="AC6" s="190">
        <f t="shared" si="13"/>
        <v>9.67</v>
      </c>
      <c r="AD6" s="190">
        <f t="shared" si="14"/>
        <v>32.25</v>
      </c>
      <c r="AE6" s="190">
        <f t="shared" si="15"/>
        <v>9.67</v>
      </c>
      <c r="AF6" s="190">
        <f t="shared" si="16"/>
        <v>3.22</v>
      </c>
      <c r="AG6" s="190">
        <f t="shared" si="17"/>
        <v>179.83</v>
      </c>
      <c r="AH6" s="190">
        <f t="shared" si="18"/>
        <v>11.99</v>
      </c>
      <c r="AI6" s="190">
        <f t="shared" si="19"/>
        <v>35.97</v>
      </c>
      <c r="AJ6" s="190">
        <f t="shared" si="20"/>
        <v>119.89</v>
      </c>
      <c r="AK6" s="190">
        <f t="shared" si="21"/>
        <v>11.99</v>
      </c>
      <c r="AL6" s="193"/>
      <c r="AM6" s="193"/>
      <c r="AN6" s="193"/>
      <c r="AO6" s="193"/>
      <c r="AP6" s="193"/>
      <c r="AQ6" s="193">
        <v>1</v>
      </c>
      <c r="AR6" s="193">
        <v>9.0500000000000007</v>
      </c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0">
        <f t="shared" si="22"/>
        <v>482.57</v>
      </c>
      <c r="BF6" s="190">
        <f t="shared" si="23"/>
        <v>1334.27</v>
      </c>
      <c r="BG6" s="192" t="s">
        <v>183</v>
      </c>
      <c r="BH6" s="192" t="s">
        <v>296</v>
      </c>
      <c r="BL6" s="193" t="s">
        <v>436</v>
      </c>
    </row>
    <row r="7" spans="1:64" s="192" customFormat="1" ht="25.15" customHeight="1">
      <c r="B7" s="193">
        <v>714.48</v>
      </c>
      <c r="C7" s="190">
        <f t="shared" si="0"/>
        <v>107.17</v>
      </c>
      <c r="D7" s="190">
        <f t="shared" si="1"/>
        <v>7.14</v>
      </c>
      <c r="E7" s="190">
        <f t="shared" si="2"/>
        <v>14.29</v>
      </c>
      <c r="F7" s="190">
        <f t="shared" si="3"/>
        <v>21.43</v>
      </c>
      <c r="G7" s="193">
        <v>2078.42</v>
      </c>
      <c r="H7" s="193">
        <v>92.02</v>
      </c>
      <c r="I7" s="190">
        <f t="shared" si="4"/>
        <v>566.71</v>
      </c>
      <c r="J7" s="193">
        <v>390.02</v>
      </c>
      <c r="K7" s="193">
        <v>161.69</v>
      </c>
      <c r="L7" s="193">
        <v>15</v>
      </c>
      <c r="M7" s="193"/>
      <c r="N7" s="193"/>
      <c r="O7" s="193"/>
      <c r="P7" s="193"/>
      <c r="Q7" s="193"/>
      <c r="R7" s="193"/>
      <c r="S7" s="193"/>
      <c r="T7" s="193"/>
      <c r="U7" s="190">
        <f t="shared" si="5"/>
        <v>303.39999999999998</v>
      </c>
      <c r="V7" s="190">
        <f t="shared" si="6"/>
        <v>20.23</v>
      </c>
      <c r="W7" s="190">
        <f t="shared" si="7"/>
        <v>60.68</v>
      </c>
      <c r="X7" s="190">
        <f t="shared" si="8"/>
        <v>2022.67</v>
      </c>
      <c r="Y7" s="190">
        <f t="shared" si="9"/>
        <v>3271.49</v>
      </c>
      <c r="Z7" s="190">
        <f t="shared" si="10"/>
        <v>107.17</v>
      </c>
      <c r="AA7" s="190">
        <f t="shared" si="11"/>
        <v>7.14</v>
      </c>
      <c r="AB7" s="190">
        <f t="shared" si="12"/>
        <v>14.29</v>
      </c>
      <c r="AC7" s="190">
        <f t="shared" si="13"/>
        <v>21.43</v>
      </c>
      <c r="AD7" s="190">
        <f t="shared" si="14"/>
        <v>71.45</v>
      </c>
      <c r="AE7" s="190">
        <f t="shared" si="15"/>
        <v>21.43</v>
      </c>
      <c r="AF7" s="190">
        <f t="shared" si="16"/>
        <v>7.14</v>
      </c>
      <c r="AG7" s="190">
        <f t="shared" si="17"/>
        <v>303.39999999999998</v>
      </c>
      <c r="AH7" s="190">
        <f t="shared" si="18"/>
        <v>20.23</v>
      </c>
      <c r="AI7" s="190">
        <f t="shared" si="19"/>
        <v>60.68</v>
      </c>
      <c r="AJ7" s="190">
        <f t="shared" si="20"/>
        <v>202.27</v>
      </c>
      <c r="AK7" s="190">
        <f t="shared" si="21"/>
        <v>20.23</v>
      </c>
      <c r="AL7" s="193"/>
      <c r="AM7" s="193"/>
      <c r="AN7" s="193"/>
      <c r="AO7" s="193"/>
      <c r="AP7" s="193"/>
      <c r="AQ7" s="193">
        <v>14</v>
      </c>
      <c r="AR7" s="193">
        <v>15.9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886.76</v>
      </c>
      <c r="BF7" s="190">
        <f t="shared" si="23"/>
        <v>2384.73</v>
      </c>
      <c r="BG7" s="192" t="s">
        <v>184</v>
      </c>
      <c r="BH7" s="192" t="s">
        <v>297</v>
      </c>
      <c r="BJ7" s="189" t="s">
        <v>362</v>
      </c>
      <c r="BL7" s="193" t="s">
        <v>351</v>
      </c>
    </row>
    <row r="8" spans="1:64" s="192" customFormat="1" ht="25.15" customHeight="1">
      <c r="B8" s="193">
        <v>457.12</v>
      </c>
      <c r="C8" s="190">
        <f t="shared" si="0"/>
        <v>68.569999999999993</v>
      </c>
      <c r="D8" s="190">
        <f t="shared" si="1"/>
        <v>4.57</v>
      </c>
      <c r="E8" s="190">
        <f t="shared" si="2"/>
        <v>9.14</v>
      </c>
      <c r="F8" s="190">
        <f t="shared" si="3"/>
        <v>13.71</v>
      </c>
      <c r="G8" s="193">
        <v>1640.2</v>
      </c>
      <c r="H8" s="193">
        <v>56.5</v>
      </c>
      <c r="I8" s="190">
        <f t="shared" si="4"/>
        <v>365.99</v>
      </c>
      <c r="J8" s="193">
        <v>258.33999999999997</v>
      </c>
      <c r="K8" s="193">
        <v>92.65</v>
      </c>
      <c r="L8" s="193">
        <v>15</v>
      </c>
      <c r="M8" s="193"/>
      <c r="N8" s="193"/>
      <c r="O8" s="193"/>
      <c r="P8" s="193"/>
      <c r="Q8" s="193"/>
      <c r="R8" s="193"/>
      <c r="S8" s="193"/>
      <c r="T8" s="193"/>
      <c r="U8" s="190">
        <f t="shared" si="5"/>
        <v>240.84</v>
      </c>
      <c r="V8" s="190">
        <f t="shared" si="6"/>
        <v>16.059999999999999</v>
      </c>
      <c r="W8" s="190">
        <f t="shared" si="7"/>
        <v>48.17</v>
      </c>
      <c r="X8" s="190">
        <f t="shared" si="8"/>
        <v>1605.57</v>
      </c>
      <c r="Y8" s="190">
        <f t="shared" si="9"/>
        <v>2463.75</v>
      </c>
      <c r="Z8" s="190">
        <f t="shared" si="10"/>
        <v>68.569999999999993</v>
      </c>
      <c r="AA8" s="190">
        <f t="shared" si="11"/>
        <v>4.57</v>
      </c>
      <c r="AB8" s="190">
        <f t="shared" si="12"/>
        <v>9.14</v>
      </c>
      <c r="AC8" s="190">
        <f t="shared" si="13"/>
        <v>13.71</v>
      </c>
      <c r="AD8" s="190">
        <f t="shared" si="14"/>
        <v>45.71</v>
      </c>
      <c r="AE8" s="190">
        <f t="shared" si="15"/>
        <v>13.71</v>
      </c>
      <c r="AF8" s="190">
        <f t="shared" si="16"/>
        <v>4.57</v>
      </c>
      <c r="AG8" s="190">
        <f t="shared" si="17"/>
        <v>240.84</v>
      </c>
      <c r="AH8" s="190">
        <f t="shared" si="18"/>
        <v>16.059999999999999</v>
      </c>
      <c r="AI8" s="190">
        <f t="shared" si="19"/>
        <v>48.17</v>
      </c>
      <c r="AJ8" s="190">
        <f t="shared" si="20"/>
        <v>160.56</v>
      </c>
      <c r="AK8" s="190">
        <f t="shared" si="21"/>
        <v>16.059999999999999</v>
      </c>
      <c r="AL8" s="193"/>
      <c r="AM8" s="193"/>
      <c r="AN8" s="193"/>
      <c r="AO8" s="193"/>
      <c r="AP8" s="193"/>
      <c r="AQ8" s="193">
        <v>7.4</v>
      </c>
      <c r="AR8" s="193">
        <v>12</v>
      </c>
      <c r="AS8" s="193"/>
      <c r="AT8" s="193"/>
      <c r="AU8" s="193"/>
      <c r="AV8" s="193"/>
      <c r="AW8" s="193"/>
      <c r="AX8" s="193">
        <v>21.17</v>
      </c>
      <c r="AY8" s="193"/>
      <c r="AZ8" s="193"/>
      <c r="BA8" s="193"/>
      <c r="BB8" s="193"/>
      <c r="BC8" s="193"/>
      <c r="BD8" s="193"/>
      <c r="BE8" s="190">
        <f t="shared" si="22"/>
        <v>682.24</v>
      </c>
      <c r="BF8" s="190">
        <f t="shared" si="23"/>
        <v>1781.51</v>
      </c>
      <c r="BG8" s="192" t="s">
        <v>185</v>
      </c>
      <c r="BH8" s="192" t="s">
        <v>298</v>
      </c>
      <c r="BL8" s="193" t="s">
        <v>351</v>
      </c>
    </row>
    <row r="9" spans="1:64" s="192" customFormat="1" ht="25.15" customHeight="1">
      <c r="B9" s="193">
        <v>454.59</v>
      </c>
      <c r="C9" s="190">
        <f t="shared" si="0"/>
        <v>68.19</v>
      </c>
      <c r="D9" s="190">
        <f t="shared" si="1"/>
        <v>4.55</v>
      </c>
      <c r="E9" s="190">
        <f t="shared" si="2"/>
        <v>9.09</v>
      </c>
      <c r="F9" s="190">
        <f t="shared" si="3"/>
        <v>13.64</v>
      </c>
      <c r="G9" s="193">
        <v>1556.26</v>
      </c>
      <c r="H9" s="193">
        <v>54.56</v>
      </c>
      <c r="I9" s="190">
        <f t="shared" si="4"/>
        <v>364.04</v>
      </c>
      <c r="J9" s="193">
        <v>222.51</v>
      </c>
      <c r="K9" s="193">
        <v>126.53</v>
      </c>
      <c r="L9" s="193">
        <v>15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228.04</v>
      </c>
      <c r="V9" s="190">
        <f t="shared" si="6"/>
        <v>15.2</v>
      </c>
      <c r="W9" s="190">
        <f t="shared" si="7"/>
        <v>45.61</v>
      </c>
      <c r="X9" s="190">
        <f t="shared" si="8"/>
        <v>1520.27</v>
      </c>
      <c r="Y9" s="190">
        <f t="shared" si="9"/>
        <v>2359.1799999999998</v>
      </c>
      <c r="Z9" s="190">
        <f t="shared" si="10"/>
        <v>68.19</v>
      </c>
      <c r="AA9" s="190">
        <f t="shared" si="11"/>
        <v>4.55</v>
      </c>
      <c r="AB9" s="190">
        <f t="shared" si="12"/>
        <v>9.09</v>
      </c>
      <c r="AC9" s="190">
        <f t="shared" si="13"/>
        <v>13.64</v>
      </c>
      <c r="AD9" s="190">
        <f t="shared" si="14"/>
        <v>45.46</v>
      </c>
      <c r="AE9" s="190">
        <f t="shared" si="15"/>
        <v>13.64</v>
      </c>
      <c r="AF9" s="190">
        <f t="shared" si="16"/>
        <v>4.55</v>
      </c>
      <c r="AG9" s="190">
        <f t="shared" si="17"/>
        <v>228.04</v>
      </c>
      <c r="AH9" s="190">
        <f t="shared" si="18"/>
        <v>15.2</v>
      </c>
      <c r="AI9" s="190">
        <f t="shared" si="19"/>
        <v>45.61</v>
      </c>
      <c r="AJ9" s="190">
        <f t="shared" si="20"/>
        <v>152.03</v>
      </c>
      <c r="AK9" s="190">
        <f t="shared" si="21"/>
        <v>15.2</v>
      </c>
      <c r="AL9" s="193"/>
      <c r="AM9" s="193"/>
      <c r="AN9" s="193"/>
      <c r="AO9" s="193"/>
      <c r="AP9" s="193"/>
      <c r="AQ9" s="193">
        <v>6.53</v>
      </c>
      <c r="AR9" s="193">
        <v>11.45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2"/>
        <v>633.17999999999995</v>
      </c>
      <c r="BF9" s="190">
        <f t="shared" si="23"/>
        <v>1726</v>
      </c>
      <c r="BG9" s="192" t="s">
        <v>186</v>
      </c>
      <c r="BH9" s="192" t="s">
        <v>299</v>
      </c>
      <c r="BL9" s="193" t="s">
        <v>423</v>
      </c>
    </row>
    <row r="10" spans="1:64" s="192" customFormat="1" ht="25.15" customHeight="1">
      <c r="B10" s="193">
        <v>658.48</v>
      </c>
      <c r="C10" s="190">
        <f t="shared" si="0"/>
        <v>98.77</v>
      </c>
      <c r="D10" s="190">
        <f t="shared" si="1"/>
        <v>6.58</v>
      </c>
      <c r="E10" s="190">
        <f t="shared" si="2"/>
        <v>13.17</v>
      </c>
      <c r="F10" s="190">
        <f t="shared" si="3"/>
        <v>19.75</v>
      </c>
      <c r="G10" s="193">
        <v>2001.98</v>
      </c>
      <c r="H10" s="193">
        <v>84.96</v>
      </c>
      <c r="I10" s="190">
        <f>SUM(J10:Q10)</f>
        <v>557.74</v>
      </c>
      <c r="J10" s="193">
        <v>315.66000000000003</v>
      </c>
      <c r="K10" s="193">
        <v>193.08</v>
      </c>
      <c r="L10" s="193">
        <v>28</v>
      </c>
      <c r="M10" s="193"/>
      <c r="N10" s="193">
        <v>21</v>
      </c>
      <c r="O10" s="193"/>
      <c r="P10" s="193"/>
      <c r="Q10" s="193"/>
      <c r="R10" s="193"/>
      <c r="S10" s="193"/>
      <c r="T10" s="193"/>
      <c r="U10" s="190">
        <f t="shared" si="5"/>
        <v>297.93</v>
      </c>
      <c r="V10" s="190">
        <f t="shared" si="6"/>
        <v>19.86</v>
      </c>
      <c r="W10" s="190">
        <f t="shared" si="7"/>
        <v>59.59</v>
      </c>
      <c r="X10" s="190">
        <f t="shared" si="8"/>
        <v>1986.2</v>
      </c>
      <c r="Y10" s="190">
        <f t="shared" si="9"/>
        <v>3160.33</v>
      </c>
      <c r="Z10" s="190">
        <f t="shared" si="10"/>
        <v>98.77</v>
      </c>
      <c r="AA10" s="190">
        <f t="shared" si="11"/>
        <v>6.58</v>
      </c>
      <c r="AB10" s="190">
        <f t="shared" si="12"/>
        <v>13.17</v>
      </c>
      <c r="AC10" s="190">
        <f t="shared" si="13"/>
        <v>19.75</v>
      </c>
      <c r="AD10" s="190">
        <f t="shared" si="14"/>
        <v>65.849999999999994</v>
      </c>
      <c r="AE10" s="190">
        <f t="shared" si="15"/>
        <v>19.75</v>
      </c>
      <c r="AF10" s="190">
        <f t="shared" si="16"/>
        <v>6.58</v>
      </c>
      <c r="AG10" s="190">
        <f t="shared" si="17"/>
        <v>297.93</v>
      </c>
      <c r="AH10" s="190">
        <f t="shared" si="18"/>
        <v>19.86</v>
      </c>
      <c r="AI10" s="190">
        <f t="shared" si="19"/>
        <v>59.59</v>
      </c>
      <c r="AJ10" s="190">
        <f t="shared" si="20"/>
        <v>198.62</v>
      </c>
      <c r="AK10" s="190">
        <f t="shared" si="21"/>
        <v>19.86</v>
      </c>
      <c r="AL10" s="193">
        <v>14.8</v>
      </c>
      <c r="AM10" s="193"/>
      <c r="AN10" s="193"/>
      <c r="AO10" s="193"/>
      <c r="AP10" s="193"/>
      <c r="AQ10" s="193">
        <v>13.55</v>
      </c>
      <c r="AR10" s="193">
        <v>15.25</v>
      </c>
      <c r="AS10" s="193"/>
      <c r="AT10" s="193"/>
      <c r="AU10" s="193"/>
      <c r="AV10" s="193">
        <v>7.1</v>
      </c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2"/>
        <v>877.01</v>
      </c>
      <c r="BF10" s="190">
        <f t="shared" si="23"/>
        <v>2283.3200000000002</v>
      </c>
      <c r="BG10" s="192" t="s">
        <v>208</v>
      </c>
      <c r="BH10" s="192" t="s">
        <v>297</v>
      </c>
      <c r="BL10" s="193" t="s">
        <v>428</v>
      </c>
    </row>
    <row r="11" spans="1:64" s="194" customFormat="1" ht="25.15" customHeight="1">
      <c r="B11" s="195">
        <f>SUM(B4:B10)</f>
        <v>3343.4</v>
      </c>
      <c r="C11" s="195">
        <f t="shared" ref="C11:BF11" si="24">SUM(C4:C10)</f>
        <v>501.51</v>
      </c>
      <c r="D11" s="195">
        <f t="shared" si="24"/>
        <v>33.42</v>
      </c>
      <c r="E11" s="195">
        <f t="shared" si="24"/>
        <v>66.87</v>
      </c>
      <c r="F11" s="195">
        <f t="shared" si="24"/>
        <v>100.29</v>
      </c>
      <c r="G11" s="195">
        <f t="shared" si="24"/>
        <v>11134.67</v>
      </c>
      <c r="H11" s="195">
        <f t="shared" si="24"/>
        <v>357.59</v>
      </c>
      <c r="I11" s="195">
        <f t="shared" si="24"/>
        <v>2710.72</v>
      </c>
      <c r="J11" s="195">
        <f t="shared" si="24"/>
        <v>1728.36</v>
      </c>
      <c r="K11" s="195">
        <f t="shared" si="24"/>
        <v>829.76</v>
      </c>
      <c r="L11" s="195">
        <f t="shared" si="24"/>
        <v>117.2</v>
      </c>
      <c r="M11" s="195">
        <f t="shared" si="24"/>
        <v>0</v>
      </c>
      <c r="N11" s="195">
        <f t="shared" si="24"/>
        <v>35.4</v>
      </c>
      <c r="O11" s="195">
        <f t="shared" si="24"/>
        <v>0</v>
      </c>
      <c r="P11" s="195">
        <f t="shared" si="24"/>
        <v>0</v>
      </c>
      <c r="Q11" s="195">
        <f t="shared" si="24"/>
        <v>0</v>
      </c>
      <c r="R11" s="195">
        <f t="shared" si="24"/>
        <v>0</v>
      </c>
      <c r="S11" s="195">
        <f t="shared" si="24"/>
        <v>0</v>
      </c>
      <c r="T11" s="195">
        <f t="shared" si="24"/>
        <v>0</v>
      </c>
      <c r="U11" s="195">
        <f t="shared" si="24"/>
        <v>1628.94</v>
      </c>
      <c r="V11" s="195">
        <f t="shared" si="24"/>
        <v>108.6</v>
      </c>
      <c r="W11" s="195">
        <f t="shared" si="24"/>
        <v>325.8</v>
      </c>
      <c r="X11" s="195">
        <f t="shared" si="24"/>
        <v>10859.58</v>
      </c>
      <c r="Y11" s="195">
        <f t="shared" si="24"/>
        <v>16968.41</v>
      </c>
      <c r="Z11" s="195">
        <f t="shared" si="24"/>
        <v>501.51</v>
      </c>
      <c r="AA11" s="195">
        <f t="shared" si="24"/>
        <v>33.42</v>
      </c>
      <c r="AB11" s="195">
        <f t="shared" si="24"/>
        <v>66.87</v>
      </c>
      <c r="AC11" s="195">
        <f t="shared" si="24"/>
        <v>100.29</v>
      </c>
      <c r="AD11" s="195">
        <f t="shared" si="24"/>
        <v>334.35</v>
      </c>
      <c r="AE11" s="195">
        <f t="shared" si="24"/>
        <v>100.29</v>
      </c>
      <c r="AF11" s="195">
        <f t="shared" si="24"/>
        <v>33.42</v>
      </c>
      <c r="AG11" s="195">
        <f t="shared" si="24"/>
        <v>1628.94</v>
      </c>
      <c r="AH11" s="195">
        <f t="shared" si="24"/>
        <v>108.6</v>
      </c>
      <c r="AI11" s="195">
        <f t="shared" si="24"/>
        <v>325.8</v>
      </c>
      <c r="AJ11" s="195">
        <f t="shared" si="24"/>
        <v>1085.97</v>
      </c>
      <c r="AK11" s="195">
        <f t="shared" si="24"/>
        <v>108.6</v>
      </c>
      <c r="AL11" s="195">
        <f t="shared" si="24"/>
        <v>14.8</v>
      </c>
      <c r="AM11" s="195">
        <f t="shared" si="24"/>
        <v>0</v>
      </c>
      <c r="AN11" s="195">
        <f t="shared" si="24"/>
        <v>0</v>
      </c>
      <c r="AO11" s="195">
        <f t="shared" si="24"/>
        <v>0</v>
      </c>
      <c r="AP11" s="195">
        <f t="shared" si="24"/>
        <v>0</v>
      </c>
      <c r="AQ11" s="195">
        <f t="shared" si="24"/>
        <v>49.1</v>
      </c>
      <c r="AR11" s="195">
        <f t="shared" si="24"/>
        <v>82.75</v>
      </c>
      <c r="AS11" s="195">
        <f t="shared" si="24"/>
        <v>0</v>
      </c>
      <c r="AT11" s="195"/>
      <c r="AU11" s="195"/>
      <c r="AV11" s="195">
        <f t="shared" si="24"/>
        <v>7.1</v>
      </c>
      <c r="AW11" s="195">
        <f t="shared" si="24"/>
        <v>0</v>
      </c>
      <c r="AX11" s="195">
        <f t="shared" si="24"/>
        <v>21.17</v>
      </c>
      <c r="AY11" s="195">
        <f t="shared" si="24"/>
        <v>0</v>
      </c>
      <c r="AZ11" s="195">
        <f t="shared" si="24"/>
        <v>0</v>
      </c>
      <c r="BA11" s="195">
        <f t="shared" si="24"/>
        <v>0</v>
      </c>
      <c r="BB11" s="195">
        <f t="shared" si="24"/>
        <v>0</v>
      </c>
      <c r="BC11" s="195">
        <f t="shared" si="24"/>
        <v>0</v>
      </c>
      <c r="BD11" s="195">
        <f t="shared" si="24"/>
        <v>0</v>
      </c>
      <c r="BE11" s="195">
        <f t="shared" si="24"/>
        <v>4602.9799999999996</v>
      </c>
      <c r="BF11" s="195">
        <f t="shared" si="24"/>
        <v>12365.43</v>
      </c>
    </row>
  </sheetData>
  <mergeCells count="20">
    <mergeCell ref="BL1:BL3"/>
    <mergeCell ref="BG1:BG3"/>
    <mergeCell ref="BI1:BI3"/>
    <mergeCell ref="BJ1:BJ3"/>
    <mergeCell ref="BK1:BK3"/>
    <mergeCell ref="BE1:BE3"/>
    <mergeCell ref="BF1:BF3"/>
    <mergeCell ref="BH1:BH3"/>
    <mergeCell ref="B1:T1"/>
    <mergeCell ref="U1:X1"/>
    <mergeCell ref="Y1:Y3"/>
    <mergeCell ref="Z1:BD1"/>
    <mergeCell ref="B2:F2"/>
    <mergeCell ref="J2:T2"/>
    <mergeCell ref="Z2:AF2"/>
    <mergeCell ref="AG2:AK2"/>
    <mergeCell ref="AV2:BB2"/>
    <mergeCell ref="G2:I2"/>
    <mergeCell ref="U2:W2"/>
    <mergeCell ref="AL2:AR2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2:M80"/>
  <sheetViews>
    <sheetView rightToLeft="1" topLeftCell="D1" workbookViewId="0">
      <selection activeCell="G3" sqref="G3"/>
    </sheetView>
  </sheetViews>
  <sheetFormatPr defaultRowHeight="15"/>
  <cols>
    <col min="1" max="1" width="20.7109375" customWidth="1"/>
    <col min="2" max="13" width="15.7109375" customWidth="1"/>
  </cols>
  <sheetData>
    <row r="2" spans="1:13" ht="63">
      <c r="A2" s="256" t="s">
        <v>451</v>
      </c>
      <c r="B2" s="256" t="s">
        <v>452</v>
      </c>
      <c r="C2" s="256" t="s">
        <v>453</v>
      </c>
      <c r="D2" s="256" t="s">
        <v>454</v>
      </c>
      <c r="E2" s="256" t="s">
        <v>455</v>
      </c>
      <c r="F2" s="256" t="s">
        <v>456</v>
      </c>
      <c r="G2" s="256" t="s">
        <v>457</v>
      </c>
      <c r="H2" s="256" t="s">
        <v>458</v>
      </c>
      <c r="I2" s="257" t="s">
        <v>459</v>
      </c>
      <c r="J2" s="256" t="s">
        <v>460</v>
      </c>
      <c r="K2" s="256" t="s">
        <v>461</v>
      </c>
      <c r="L2" s="256" t="s">
        <v>462</v>
      </c>
      <c r="M2" s="256" t="s">
        <v>463</v>
      </c>
    </row>
    <row r="3" spans="1:13" ht="15.75">
      <c r="A3" s="256" t="str">
        <f>'بنك مصر شهريوليو'!BO4</f>
        <v>شعبان حلمي عبد القادر</v>
      </c>
      <c r="B3" s="258">
        <f>'بنك مصر شهريوليو'!O4</f>
        <v>2010.43</v>
      </c>
      <c r="C3" s="258">
        <f>'بنك مصر شهريوليو'!Q4</f>
        <v>468.74</v>
      </c>
      <c r="D3" s="258">
        <f>B3+C3</f>
        <v>2479.17</v>
      </c>
      <c r="E3" s="258">
        <f>'بنك مصر شهريوليو'!J4*14%</f>
        <v>81.760000000000005</v>
      </c>
      <c r="F3" s="258">
        <f>'بنك مصر شهريوليو'!AF4*11%</f>
        <v>216.04</v>
      </c>
      <c r="G3" s="258">
        <f>'بنك مصر شهريوليو'!AT4+'بنك مصر شهريوليو'!AU4+'بنك مصر شهريوليو'!AV4+'بنك مصر شهريوليو'!AX4+'بنك مصر شهريوليو'!BB4+'بنك مصر شهريوليو'!BC4+'بنك مصر شهريوليو'!BD4+'بنك مصر شهريوليو'!BE4+'بنك مصر شهريوليو'!BF4+'بنك مصر شهريوليو'!BG4+'بنك مصر شهريوليو'!BH4+'بنك مصر شهريوليو'!BI4+'بنك مصر شهريوليو'!BJ4+'بنك مصر شهريوليو'!BK4+'ضريبه بنك مصر شهر يوليو'!BI4</f>
        <v>3</v>
      </c>
      <c r="H3" s="258">
        <f>E3+F3+G3</f>
        <v>300.8</v>
      </c>
      <c r="I3" s="258">
        <f>D3-H3</f>
        <v>2178.37</v>
      </c>
      <c r="J3" s="258">
        <f>(I3-50)*(7.5/1000)</f>
        <v>15.96</v>
      </c>
      <c r="K3" s="258">
        <f>I3-J3</f>
        <v>2162.41</v>
      </c>
      <c r="L3" s="258">
        <f>IF(K3-1250&lt;0,0,K3-1250)</f>
        <v>912.41</v>
      </c>
      <c r="M3" s="12">
        <f>IF(L3&lt;=1833.33,(L3*10%)*15%,IF(L3&lt;=3083.33,(183.33+((L3-1833.33)*15%))*55%,((((L3-3083.33)*15%)+183.33+187.5))*92.5%))</f>
        <v>13.69</v>
      </c>
    </row>
    <row r="4" spans="1:13" ht="15.75">
      <c r="A4" s="256" t="str">
        <f>'بنك مصر شهريوليو'!BO5</f>
        <v>اشرف حسين حافظ</v>
      </c>
      <c r="B4" s="258">
        <f>'بنك مصر شهريوليو'!O5</f>
        <v>1878.32</v>
      </c>
      <c r="C4" s="258">
        <f>'بنك مصر شهريوليو'!Q5</f>
        <v>346.49</v>
      </c>
      <c r="D4" s="258">
        <f t="shared" ref="D4:D67" si="0">B4+C4</f>
        <v>2224.81</v>
      </c>
      <c r="E4" s="258">
        <f>'بنك مصر شهريوليو'!J5*14%</f>
        <v>66.53</v>
      </c>
      <c r="F4" s="258">
        <f>'بنك مصر شهريوليو'!AF5*11%</f>
        <v>198.41</v>
      </c>
      <c r="G4" s="258">
        <f>'بنك مصر شهريوليو'!AT5+'بنك مصر شهريوليو'!AU5+'بنك مصر شهريوليو'!AV5+'بنك مصر شهريوليو'!AX5+'بنك مصر شهريوليو'!BB5+'بنك مصر شهريوليو'!BC5+'بنك مصر شهريوليو'!BD5+'بنك مصر شهريوليو'!BE5+'بنك مصر شهريوليو'!BF5+'بنك مصر شهريوليو'!BG5+'بنك مصر شهريوليو'!BH5+'بنك مصر شهريوليو'!BI5+'بنك مصر شهريوليو'!BJ5+'بنك مصر شهريوليو'!BK5+'ضريبه بنك مصر شهر يوليو'!BI5</f>
        <v>0</v>
      </c>
      <c r="H4" s="258">
        <f t="shared" ref="H4:H67" si="1">E4+F4+G4</f>
        <v>264.94</v>
      </c>
      <c r="I4" s="258">
        <f t="shared" ref="I4:I67" si="2">D4-H4</f>
        <v>1959.87</v>
      </c>
      <c r="J4" s="258">
        <f t="shared" ref="J4:J67" si="3">(I4-50)*(7.5/1000)</f>
        <v>14.32</v>
      </c>
      <c r="K4" s="258">
        <f t="shared" ref="K4:K67" si="4">I4-J4</f>
        <v>1945.55</v>
      </c>
      <c r="L4" s="258">
        <f t="shared" ref="L4:L9" si="5">IF(K4-1250&lt;0,0,K4-1250)</f>
        <v>695.55</v>
      </c>
      <c r="M4" s="12">
        <f t="shared" ref="M4:M9" si="6">IF(L4&lt;=1833.33,(L4*10%)*15%,IF(L4&lt;=3083.33,(183.33+((L4-1833.33)*15%))*55%,((((L4-3083.33)*15%)+183.33+187.5))*92.5%))</f>
        <v>10.43</v>
      </c>
    </row>
    <row r="5" spans="1:13" ht="15.75">
      <c r="A5" s="256" t="str">
        <f>'بنك مصر شهريوليو'!BO6</f>
        <v>احمد محمد احمد محمود</v>
      </c>
      <c r="B5" s="258">
        <f>'بنك مصر شهريوليو'!O6</f>
        <v>1430.25</v>
      </c>
      <c r="C5" s="258">
        <f>'بنك مصر شهريوليو'!Q6</f>
        <v>217.25</v>
      </c>
      <c r="D5" s="258">
        <f t="shared" si="0"/>
        <v>1647.5</v>
      </c>
      <c r="E5" s="258">
        <f>'بنك مصر شهريوليو'!J6*14%</f>
        <v>41.35</v>
      </c>
      <c r="F5" s="258">
        <f>'بنك مصر شهريوليو'!AF6*11%</f>
        <v>149.21</v>
      </c>
      <c r="G5" s="258">
        <f>'بنك مصر شهريوليو'!AT6+'بنك مصر شهريوليو'!AU6+'بنك مصر شهريوليو'!AV6+'بنك مصر شهريوليو'!AX6+'بنك مصر شهريوليو'!BB6+'بنك مصر شهريوليو'!BC6+'بنك مصر شهريوليو'!BD6+'بنك مصر شهريوليو'!BE6+'بنك مصر شهريوليو'!BF6+'بنك مصر شهريوليو'!BG6+'بنك مصر شهريوليو'!BH6+'بنك مصر شهريوليو'!BI6+'بنك مصر شهريوليو'!BJ6+'بنك مصر شهريوليو'!BK6+'ضريبه بنك مصر شهر يوليو'!BI6</f>
        <v>0</v>
      </c>
      <c r="H5" s="258">
        <f t="shared" si="1"/>
        <v>190.56</v>
      </c>
      <c r="I5" s="258">
        <f t="shared" si="2"/>
        <v>1456.94</v>
      </c>
      <c r="J5" s="258">
        <f t="shared" si="3"/>
        <v>10.55</v>
      </c>
      <c r="K5" s="258">
        <f t="shared" si="4"/>
        <v>1446.39</v>
      </c>
      <c r="L5" s="258">
        <f t="shared" si="5"/>
        <v>196.39</v>
      </c>
      <c r="M5" s="12">
        <f t="shared" si="6"/>
        <v>2.95</v>
      </c>
    </row>
    <row r="6" spans="1:13" ht="15.75">
      <c r="A6" s="256" t="str">
        <f>'بنك مصر شهريوليو'!BO7</f>
        <v>السيد عبد العزيز السيد</v>
      </c>
      <c r="B6" s="258">
        <f>'بنك مصر شهريوليو'!O7</f>
        <v>2035.34</v>
      </c>
      <c r="C6" s="258">
        <f>'بنك مصر شهريوليو'!Q7</f>
        <v>435.88</v>
      </c>
      <c r="D6" s="258">
        <f t="shared" si="0"/>
        <v>2471.2199999999998</v>
      </c>
      <c r="E6" s="258">
        <f>'بنك مصر شهريوليو'!J7*14%</f>
        <v>83.17</v>
      </c>
      <c r="F6" s="258">
        <f>'بنك مصر شهريوليو'!AF7*11%</f>
        <v>214.14</v>
      </c>
      <c r="G6" s="258">
        <f>'بنك مصر شهريوليو'!AT7+'بنك مصر شهريوليو'!AU7+'بنك مصر شهريوليو'!AV7+'بنك مصر شهريوليو'!AX7+'بنك مصر شهريوليو'!BB7+'بنك مصر شهريوليو'!BC7+'بنك مصر شهريوليو'!BD7+'بنك مصر شهريوليو'!BE7+'بنك مصر شهريوليو'!BF7+'بنك مصر شهريوليو'!BG7+'بنك مصر شهريوليو'!BH7+'بنك مصر شهريوليو'!BI7+'بنك مصر شهريوليو'!BJ7+'بنك مصر شهريوليو'!BK7+'ضريبه بنك مصر شهر يوليو'!BI7</f>
        <v>18</v>
      </c>
      <c r="H6" s="258">
        <f t="shared" si="1"/>
        <v>315.31</v>
      </c>
      <c r="I6" s="258">
        <f t="shared" si="2"/>
        <v>2155.91</v>
      </c>
      <c r="J6" s="258">
        <f t="shared" si="3"/>
        <v>15.79</v>
      </c>
      <c r="K6" s="258">
        <f t="shared" si="4"/>
        <v>2140.12</v>
      </c>
      <c r="L6" s="258">
        <f t="shared" si="5"/>
        <v>890.12</v>
      </c>
      <c r="M6" s="12">
        <f t="shared" si="6"/>
        <v>13.35</v>
      </c>
    </row>
    <row r="7" spans="1:13" ht="15.75">
      <c r="A7" s="256" t="str">
        <f>'بنك مصر شهريوليو'!BO8</f>
        <v>جمعه محمد جمعه</v>
      </c>
      <c r="B7" s="258">
        <f>'بنك مصر شهريوليو'!O8</f>
        <v>1810.88</v>
      </c>
      <c r="C7" s="258">
        <f>'بنك مصر شهريوليو'!Q8</f>
        <v>352.72</v>
      </c>
      <c r="D7" s="258">
        <f t="shared" si="0"/>
        <v>2163.6</v>
      </c>
      <c r="E7" s="258">
        <f>'بنك مصر شهريوليو'!J8*14%</f>
        <v>66.739999999999995</v>
      </c>
      <c r="F7" s="258">
        <f>'بنك مصر شهريوليو'!AF8*11%</f>
        <v>191.02</v>
      </c>
      <c r="G7" s="258">
        <f>'بنك مصر شهريوليو'!AT8+'بنك مصر شهريوليو'!AU8+'بنك مصر شهريوليو'!AV8+'بنك مصر شهريوليو'!AX8+'بنك مصر شهريوليو'!BB8+'بنك مصر شهريوليو'!BC8+'بنك مصر شهريوليو'!BD8+'بنك مصر شهريوليو'!BE8+'بنك مصر شهريوليو'!BF8+'بنك مصر شهريوليو'!BG8+'بنك مصر شهريوليو'!BH8+'بنك مصر شهريوليو'!BI8+'بنك مصر شهريوليو'!BJ8+'بنك مصر شهريوليو'!BK8+'ضريبه بنك مصر شهر يوليو'!BI8</f>
        <v>0</v>
      </c>
      <c r="H7" s="258">
        <f t="shared" si="1"/>
        <v>257.76</v>
      </c>
      <c r="I7" s="258">
        <f t="shared" si="2"/>
        <v>1905.84</v>
      </c>
      <c r="J7" s="258">
        <f t="shared" si="3"/>
        <v>13.92</v>
      </c>
      <c r="K7" s="258">
        <f t="shared" si="4"/>
        <v>1891.92</v>
      </c>
      <c r="L7" s="258">
        <f t="shared" si="5"/>
        <v>641.91999999999996</v>
      </c>
      <c r="M7" s="12">
        <f t="shared" si="6"/>
        <v>9.6300000000000008</v>
      </c>
    </row>
    <row r="8" spans="1:13" ht="15.75">
      <c r="A8" s="256" t="str">
        <f>'بنك مصر شهريوليو'!BO9</f>
        <v>عبد ربه حمدى سليمان</v>
      </c>
      <c r="B8" s="258">
        <f>'بنك مصر شهريوليو'!O9</f>
        <v>1502.22</v>
      </c>
      <c r="C8" s="258">
        <f>'بنك مصر شهريوليو'!Q9</f>
        <v>255.4</v>
      </c>
      <c r="D8" s="258">
        <f t="shared" si="0"/>
        <v>1757.62</v>
      </c>
      <c r="E8" s="258">
        <f>'بنك مصر شهريوليو'!J9*14%</f>
        <v>42.81</v>
      </c>
      <c r="F8" s="258">
        <f>'بنك مصر شهريوليو'!AF9*11%</f>
        <v>162.16999999999999</v>
      </c>
      <c r="G8" s="258">
        <f>'بنك مصر شهريوليو'!AT9+'بنك مصر شهريوليو'!AU9+'بنك مصر شهريوليو'!AV9+'بنك مصر شهريوليو'!AX9+'بنك مصر شهريوليو'!BB9+'بنك مصر شهريوليو'!BC9+'بنك مصر شهريوليو'!BD9+'بنك مصر شهريوليو'!BE9+'بنك مصر شهريوليو'!BF9+'بنك مصر شهريوليو'!BG9+'بنك مصر شهريوليو'!BH9+'بنك مصر شهريوليو'!BI9+'بنك مصر شهريوليو'!BJ9+'بنك مصر شهريوليو'!BK9+'ضريبه بنك مصر شهر يوليو'!BI9</f>
        <v>0</v>
      </c>
      <c r="H8" s="258">
        <f t="shared" si="1"/>
        <v>204.98</v>
      </c>
      <c r="I8" s="258">
        <f t="shared" si="2"/>
        <v>1552.64</v>
      </c>
      <c r="J8" s="258">
        <f t="shared" si="3"/>
        <v>11.27</v>
      </c>
      <c r="K8" s="258">
        <f t="shared" si="4"/>
        <v>1541.37</v>
      </c>
      <c r="L8" s="258">
        <f t="shared" si="5"/>
        <v>291.37</v>
      </c>
      <c r="M8" s="12">
        <f t="shared" si="6"/>
        <v>4.37</v>
      </c>
    </row>
    <row r="9" spans="1:13" ht="15.75">
      <c r="A9" s="256" t="str">
        <f>'بنك مصر شهريوليو'!BO10</f>
        <v xml:space="preserve">عبير عبد العزيز شحات محمد </v>
      </c>
      <c r="B9" s="258">
        <f>'بنك مصر شهريوليو'!O10</f>
        <v>1995.59</v>
      </c>
      <c r="C9" s="258">
        <f>'بنك مصر شهريوليو'!Q10</f>
        <v>447.27</v>
      </c>
      <c r="D9" s="258">
        <f t="shared" si="0"/>
        <v>2442.86</v>
      </c>
      <c r="E9" s="258">
        <f>'بنك مصر شهريوليو'!J10*14%</f>
        <v>78.31</v>
      </c>
      <c r="F9" s="258">
        <f>'بنك مصر شهريوليو'!AF10*11%</f>
        <v>214.85</v>
      </c>
      <c r="G9" s="258">
        <f>'بنك مصر شهريوليو'!AT10+'بنك مصر شهريوليو'!AU10+'بنك مصر شهريوليو'!AV10+'بنك مصر شهريوليو'!AX10+'بنك مصر شهريوليو'!BB10+'بنك مصر شهريوليو'!BC10+'بنك مصر شهريوليو'!BD10+'بنك مصر شهريوليو'!BE10+'بنك مصر شهريوليو'!BF10+'بنك مصر شهريوليو'!BG10+'بنك مصر شهريوليو'!BH10+'بنك مصر شهريوليو'!BI10+'بنك مصر شهريوليو'!BJ10+'بنك مصر شهريوليو'!BK10+'ضريبه بنك مصر شهر يوليو'!BI10</f>
        <v>0</v>
      </c>
      <c r="H9" s="258">
        <f t="shared" si="1"/>
        <v>293.16000000000003</v>
      </c>
      <c r="I9" s="258">
        <f t="shared" si="2"/>
        <v>2149.6999999999998</v>
      </c>
      <c r="J9" s="258">
        <f t="shared" si="3"/>
        <v>15.75</v>
      </c>
      <c r="K9" s="258">
        <f t="shared" si="4"/>
        <v>2133.9499999999998</v>
      </c>
      <c r="L9" s="258">
        <f t="shared" si="5"/>
        <v>883.95</v>
      </c>
      <c r="M9" s="12">
        <f t="shared" si="6"/>
        <v>13.26</v>
      </c>
    </row>
    <row r="10" spans="1:13" ht="15.75">
      <c r="A10" s="272"/>
      <c r="B10" s="270">
        <f>[1]مرتبات!G11</f>
        <v>0</v>
      </c>
      <c r="C10" s="270">
        <f>[1]مرتبات!I11</f>
        <v>0</v>
      </c>
      <c r="D10" s="270">
        <f t="shared" si="0"/>
        <v>0</v>
      </c>
      <c r="E10" s="270">
        <f>[1]مرتبات!B11*14%</f>
        <v>0</v>
      </c>
      <c r="F10" s="270">
        <f>[1]مرتبات!W11*11%</f>
        <v>0</v>
      </c>
      <c r="G10" s="270">
        <f>[1]مرتبات!AK11+[1]مرتبات!AL11+[1]مرتبات!AM11+[1]مرتبات!AN11+[1]مرتبات!AO11+[1]مرتبات!AR11+[1]مرتبات!AS11+[1]مرتبات!AT11+[1]مرتبات!AU11+[1]مرتبات!AV11+[1]مرتبات!AW11+[1]مرتبات!AX11+[1]مرتبات!AY11+[1]مرتبات!AZ11+[1]مرتبات!BA11</f>
        <v>0</v>
      </c>
      <c r="H10" s="270">
        <f t="shared" si="1"/>
        <v>0</v>
      </c>
      <c r="I10" s="270">
        <f t="shared" si="2"/>
        <v>0</v>
      </c>
      <c r="J10" s="270">
        <f t="shared" si="3"/>
        <v>-0.38</v>
      </c>
      <c r="K10" s="270">
        <f t="shared" si="4"/>
        <v>0.38</v>
      </c>
      <c r="L10" s="270">
        <f t="shared" ref="L10:L67" si="7">IF(K10-1183.33&lt;0,0,K10-1183.33)</f>
        <v>0</v>
      </c>
      <c r="M10" s="273">
        <f t="shared" ref="M10:M67" si="8">IF(L10&lt;=1900,(L10*10%)*20%,IF(L10&lt;=3150,(190+((L10-1900)*15%))*60%,((((L10-3150)*20%)+190+187.5))*95%))</f>
        <v>0</v>
      </c>
    </row>
    <row r="11" spans="1:13" ht="15.75">
      <c r="A11" s="256"/>
      <c r="B11" s="258">
        <f>[1]مرتبات!G12</f>
        <v>0</v>
      </c>
      <c r="C11" s="258">
        <f>[1]مرتبات!I12</f>
        <v>0</v>
      </c>
      <c r="D11" s="258">
        <f t="shared" si="0"/>
        <v>0</v>
      </c>
      <c r="E11" s="258">
        <f>[1]مرتبات!B12*14%</f>
        <v>0</v>
      </c>
      <c r="F11" s="258">
        <f>[1]مرتبات!W12*11%</f>
        <v>0</v>
      </c>
      <c r="G11" s="258">
        <f>[1]مرتبات!AK12+[1]مرتبات!AL12+[1]مرتبات!AM12+[1]مرتبات!AN12+[1]مرتبات!AO12+[1]مرتبات!AR12+[1]مرتبات!AS12+[1]مرتبات!AT12+[1]مرتبات!AU12+[1]مرتبات!AV12+[1]مرتبات!AW12+[1]مرتبات!AX12+[1]مرتبات!AY12+[1]مرتبات!AZ12+[1]مرتبات!BA12</f>
        <v>0</v>
      </c>
      <c r="H11" s="258">
        <f t="shared" si="1"/>
        <v>0</v>
      </c>
      <c r="I11" s="258">
        <f t="shared" si="2"/>
        <v>0</v>
      </c>
      <c r="J11" s="258">
        <f t="shared" si="3"/>
        <v>-0.38</v>
      </c>
      <c r="K11" s="258">
        <f t="shared" si="4"/>
        <v>0.38</v>
      </c>
      <c r="L11" s="258">
        <f t="shared" si="7"/>
        <v>0</v>
      </c>
      <c r="M11" s="145">
        <f t="shared" si="8"/>
        <v>0</v>
      </c>
    </row>
    <row r="12" spans="1:13" ht="15.75">
      <c r="A12" s="256"/>
      <c r="B12" s="258">
        <f>[1]مرتبات!G13</f>
        <v>0</v>
      </c>
      <c r="C12" s="258">
        <f>[1]مرتبات!I13</f>
        <v>0</v>
      </c>
      <c r="D12" s="258">
        <f t="shared" si="0"/>
        <v>0</v>
      </c>
      <c r="E12" s="258">
        <f>[1]مرتبات!B13*14%</f>
        <v>0</v>
      </c>
      <c r="F12" s="258">
        <f>[1]مرتبات!W13*11%</f>
        <v>0</v>
      </c>
      <c r="G12" s="258">
        <f>[1]مرتبات!AK13+[1]مرتبات!AL13+[1]مرتبات!AM13+[1]مرتبات!AN13+[1]مرتبات!AO13+[1]مرتبات!AR13+[1]مرتبات!AS13+[1]مرتبات!AT13+[1]مرتبات!AU13+[1]مرتبات!AV13+[1]مرتبات!AW13+[1]مرتبات!AX13+[1]مرتبات!AY13+[1]مرتبات!AZ13+[1]مرتبات!BA13</f>
        <v>0</v>
      </c>
      <c r="H12" s="258">
        <f t="shared" si="1"/>
        <v>0</v>
      </c>
      <c r="I12" s="258">
        <f t="shared" si="2"/>
        <v>0</v>
      </c>
      <c r="J12" s="258">
        <f t="shared" si="3"/>
        <v>-0.38</v>
      </c>
      <c r="K12" s="258">
        <f t="shared" si="4"/>
        <v>0.38</v>
      </c>
      <c r="L12" s="258">
        <f t="shared" si="7"/>
        <v>0</v>
      </c>
      <c r="M12" s="145">
        <f t="shared" si="8"/>
        <v>0</v>
      </c>
    </row>
    <row r="13" spans="1:13" ht="15.75">
      <c r="A13" s="256"/>
      <c r="B13" s="258">
        <f>[1]مرتبات!G14</f>
        <v>0</v>
      </c>
      <c r="C13" s="258">
        <f>[1]مرتبات!I14</f>
        <v>0</v>
      </c>
      <c r="D13" s="258">
        <f t="shared" si="0"/>
        <v>0</v>
      </c>
      <c r="E13" s="258">
        <f>[1]مرتبات!B14*14%</f>
        <v>0</v>
      </c>
      <c r="F13" s="258">
        <f>[1]مرتبات!W14*11%</f>
        <v>0</v>
      </c>
      <c r="G13" s="258">
        <f>[1]مرتبات!AK14+[1]مرتبات!AL14+[1]مرتبات!AM14+[1]مرتبات!AN14+[1]مرتبات!AO14+[1]مرتبات!AR14+[1]مرتبات!AS14+[1]مرتبات!AT14+[1]مرتبات!AU14+[1]مرتبات!AV14+[1]مرتبات!AW14+[1]مرتبات!AX14+[1]مرتبات!AY14+[1]مرتبات!AZ14+[1]مرتبات!BA14</f>
        <v>0</v>
      </c>
      <c r="H13" s="258">
        <f t="shared" si="1"/>
        <v>0</v>
      </c>
      <c r="I13" s="258">
        <f t="shared" si="2"/>
        <v>0</v>
      </c>
      <c r="J13" s="258">
        <f t="shared" si="3"/>
        <v>-0.38</v>
      </c>
      <c r="K13" s="258">
        <f t="shared" si="4"/>
        <v>0.38</v>
      </c>
      <c r="L13" s="258">
        <f t="shared" si="7"/>
        <v>0</v>
      </c>
      <c r="M13" s="145">
        <f t="shared" si="8"/>
        <v>0</v>
      </c>
    </row>
    <row r="14" spans="1:13" ht="15.75">
      <c r="A14" s="256"/>
      <c r="B14" s="258">
        <f>[1]مرتبات!G15</f>
        <v>0</v>
      </c>
      <c r="C14" s="258">
        <f>[1]مرتبات!I15</f>
        <v>0</v>
      </c>
      <c r="D14" s="258">
        <f t="shared" si="0"/>
        <v>0</v>
      </c>
      <c r="E14" s="258">
        <f>[1]مرتبات!B15*14%</f>
        <v>0</v>
      </c>
      <c r="F14" s="258">
        <f>[1]مرتبات!W15*11%</f>
        <v>0</v>
      </c>
      <c r="G14" s="258">
        <f>[1]مرتبات!AK15+[1]مرتبات!AL15+[1]مرتبات!AM15+[1]مرتبات!AN15+[1]مرتبات!AO15+[1]مرتبات!AR15+[1]مرتبات!AS15+[1]مرتبات!AT15+[1]مرتبات!AU15+[1]مرتبات!AV15+[1]مرتبات!AW15+[1]مرتبات!AX15+[1]مرتبات!AY15+[1]مرتبات!AZ15+[1]مرتبات!BA15</f>
        <v>0</v>
      </c>
      <c r="H14" s="258">
        <f t="shared" si="1"/>
        <v>0</v>
      </c>
      <c r="I14" s="258">
        <f t="shared" si="2"/>
        <v>0</v>
      </c>
      <c r="J14" s="258">
        <f t="shared" si="3"/>
        <v>-0.38</v>
      </c>
      <c r="K14" s="258">
        <f t="shared" si="4"/>
        <v>0.38</v>
      </c>
      <c r="L14" s="258">
        <f t="shared" si="7"/>
        <v>0</v>
      </c>
      <c r="M14" s="145">
        <f t="shared" si="8"/>
        <v>0</v>
      </c>
    </row>
    <row r="15" spans="1:13" ht="15.75">
      <c r="A15" s="256"/>
      <c r="B15" s="258">
        <f>[1]مرتبات!G16</f>
        <v>0</v>
      </c>
      <c r="C15" s="258">
        <f>[1]مرتبات!I16</f>
        <v>0</v>
      </c>
      <c r="D15" s="258">
        <f t="shared" si="0"/>
        <v>0</v>
      </c>
      <c r="E15" s="258">
        <f>[1]مرتبات!B16*14%</f>
        <v>0</v>
      </c>
      <c r="F15" s="258">
        <f>[1]مرتبات!W16*11%</f>
        <v>0</v>
      </c>
      <c r="G15" s="258">
        <f>[1]مرتبات!AK16+[1]مرتبات!AL16+[1]مرتبات!AM16+[1]مرتبات!AN16+[1]مرتبات!AO16+[1]مرتبات!AR16+[1]مرتبات!AS16+[1]مرتبات!AT16+[1]مرتبات!AU16+[1]مرتبات!AV16+[1]مرتبات!AW16+[1]مرتبات!AX16+[1]مرتبات!AY16+[1]مرتبات!AZ16+[1]مرتبات!BA16</f>
        <v>0</v>
      </c>
      <c r="H15" s="258">
        <f t="shared" si="1"/>
        <v>0</v>
      </c>
      <c r="I15" s="258">
        <f t="shared" si="2"/>
        <v>0</v>
      </c>
      <c r="J15" s="258">
        <f t="shared" si="3"/>
        <v>-0.38</v>
      </c>
      <c r="K15" s="258">
        <f t="shared" si="4"/>
        <v>0.38</v>
      </c>
      <c r="L15" s="258">
        <f t="shared" si="7"/>
        <v>0</v>
      </c>
      <c r="M15" s="145">
        <f t="shared" si="8"/>
        <v>0</v>
      </c>
    </row>
    <row r="16" spans="1:13" ht="15.75">
      <c r="A16" s="256"/>
      <c r="B16" s="258">
        <f>[1]مرتبات!G17</f>
        <v>0</v>
      </c>
      <c r="C16" s="258">
        <f>[1]مرتبات!I17</f>
        <v>0</v>
      </c>
      <c r="D16" s="258">
        <f t="shared" si="0"/>
        <v>0</v>
      </c>
      <c r="E16" s="258">
        <f>[1]مرتبات!B17*14%</f>
        <v>0</v>
      </c>
      <c r="F16" s="258">
        <f>[1]مرتبات!W17*11%</f>
        <v>0</v>
      </c>
      <c r="G16" s="258">
        <f>[1]مرتبات!AK17+[1]مرتبات!AL17+[1]مرتبات!AM17+[1]مرتبات!AN17+[1]مرتبات!AO17+[1]مرتبات!AR17+[1]مرتبات!AS17+[1]مرتبات!AT17+[1]مرتبات!AU17+[1]مرتبات!AV17+[1]مرتبات!AW17+[1]مرتبات!AX17+[1]مرتبات!AY17+[1]مرتبات!AZ17+[1]مرتبات!BA17</f>
        <v>0</v>
      </c>
      <c r="H16" s="258">
        <f t="shared" si="1"/>
        <v>0</v>
      </c>
      <c r="I16" s="258">
        <f t="shared" si="2"/>
        <v>0</v>
      </c>
      <c r="J16" s="258">
        <f t="shared" si="3"/>
        <v>-0.38</v>
      </c>
      <c r="K16" s="258">
        <f t="shared" si="4"/>
        <v>0.38</v>
      </c>
      <c r="L16" s="258">
        <f t="shared" si="7"/>
        <v>0</v>
      </c>
      <c r="M16" s="145">
        <f t="shared" si="8"/>
        <v>0</v>
      </c>
    </row>
    <row r="17" spans="1:13" ht="15.75">
      <c r="A17" s="256"/>
      <c r="B17" s="258">
        <f>[1]مرتبات!G18</f>
        <v>0</v>
      </c>
      <c r="C17" s="258">
        <f>[1]مرتبات!I18</f>
        <v>0</v>
      </c>
      <c r="D17" s="258">
        <f t="shared" si="0"/>
        <v>0</v>
      </c>
      <c r="E17" s="258">
        <f>[1]مرتبات!B18*14%</f>
        <v>0</v>
      </c>
      <c r="F17" s="258">
        <f>[1]مرتبات!W18*11%</f>
        <v>0</v>
      </c>
      <c r="G17" s="258">
        <f>[1]مرتبات!AK18+[1]مرتبات!AL18+[1]مرتبات!AM18+[1]مرتبات!AN18+[1]مرتبات!AO18+[1]مرتبات!AR18+[1]مرتبات!AS18+[1]مرتبات!AT18+[1]مرتبات!AU18+[1]مرتبات!AV18+[1]مرتبات!AW18+[1]مرتبات!AX18+[1]مرتبات!AY18+[1]مرتبات!AZ18+[1]مرتبات!BA18</f>
        <v>0</v>
      </c>
      <c r="H17" s="258">
        <f t="shared" si="1"/>
        <v>0</v>
      </c>
      <c r="I17" s="258">
        <f t="shared" si="2"/>
        <v>0</v>
      </c>
      <c r="J17" s="258">
        <f t="shared" si="3"/>
        <v>-0.38</v>
      </c>
      <c r="K17" s="258">
        <f t="shared" si="4"/>
        <v>0.38</v>
      </c>
      <c r="L17" s="258">
        <f t="shared" si="7"/>
        <v>0</v>
      </c>
      <c r="M17" s="145">
        <f t="shared" si="8"/>
        <v>0</v>
      </c>
    </row>
    <row r="18" spans="1:13" ht="15.75">
      <c r="A18" s="256"/>
      <c r="B18" s="258">
        <f>[1]مرتبات!G19</f>
        <v>0</v>
      </c>
      <c r="C18" s="258">
        <f>[1]مرتبات!I19</f>
        <v>0</v>
      </c>
      <c r="D18" s="258">
        <f t="shared" si="0"/>
        <v>0</v>
      </c>
      <c r="E18" s="258">
        <f>[1]مرتبات!B19*14%</f>
        <v>0</v>
      </c>
      <c r="F18" s="258">
        <f>[1]مرتبات!W19*11%</f>
        <v>0</v>
      </c>
      <c r="G18" s="258">
        <f>[1]مرتبات!AK19+[1]مرتبات!AL19+[1]مرتبات!AM19+[1]مرتبات!AN19+[1]مرتبات!AO19+[1]مرتبات!AR19+[1]مرتبات!AS19+[1]مرتبات!AT19+[1]مرتبات!AU19+[1]مرتبات!AV19+[1]مرتبات!AW19+[1]مرتبات!AX19+[1]مرتبات!AY19+[1]مرتبات!AZ19+[1]مرتبات!BA19</f>
        <v>0</v>
      </c>
      <c r="H18" s="258">
        <f t="shared" si="1"/>
        <v>0</v>
      </c>
      <c r="I18" s="258">
        <f t="shared" si="2"/>
        <v>0</v>
      </c>
      <c r="J18" s="258">
        <f t="shared" si="3"/>
        <v>-0.38</v>
      </c>
      <c r="K18" s="258">
        <f t="shared" si="4"/>
        <v>0.38</v>
      </c>
      <c r="L18" s="258">
        <f t="shared" si="7"/>
        <v>0</v>
      </c>
      <c r="M18" s="145">
        <f t="shared" si="8"/>
        <v>0</v>
      </c>
    </row>
    <row r="19" spans="1:13" ht="15.75">
      <c r="A19" s="256"/>
      <c r="B19" s="258">
        <f>[1]مرتبات!G20</f>
        <v>0</v>
      </c>
      <c r="C19" s="258">
        <f>[1]مرتبات!I20</f>
        <v>0</v>
      </c>
      <c r="D19" s="258">
        <f t="shared" si="0"/>
        <v>0</v>
      </c>
      <c r="E19" s="258">
        <f>[1]مرتبات!B20*14%</f>
        <v>0</v>
      </c>
      <c r="F19" s="258">
        <f>[1]مرتبات!W20*11%</f>
        <v>0</v>
      </c>
      <c r="G19" s="258">
        <f>[1]مرتبات!AK20+[1]مرتبات!AL20+[1]مرتبات!AM20+[1]مرتبات!AN20+[1]مرتبات!AO20+[1]مرتبات!AR20+[1]مرتبات!AS20+[1]مرتبات!AT20+[1]مرتبات!AU20+[1]مرتبات!AV20+[1]مرتبات!AW20+[1]مرتبات!AX20+[1]مرتبات!AY20+[1]مرتبات!AZ20+[1]مرتبات!BA20</f>
        <v>0</v>
      </c>
      <c r="H19" s="258">
        <f t="shared" si="1"/>
        <v>0</v>
      </c>
      <c r="I19" s="258">
        <f t="shared" si="2"/>
        <v>0</v>
      </c>
      <c r="J19" s="258">
        <f t="shared" si="3"/>
        <v>-0.38</v>
      </c>
      <c r="K19" s="258">
        <f t="shared" si="4"/>
        <v>0.38</v>
      </c>
      <c r="L19" s="258">
        <f t="shared" si="7"/>
        <v>0</v>
      </c>
      <c r="M19" s="145">
        <f t="shared" si="8"/>
        <v>0</v>
      </c>
    </row>
    <row r="20" spans="1:13" ht="15.75">
      <c r="A20" s="256"/>
      <c r="B20" s="258">
        <f>[1]مرتبات!G21</f>
        <v>0</v>
      </c>
      <c r="C20" s="258">
        <f>[1]مرتبات!I21</f>
        <v>0</v>
      </c>
      <c r="D20" s="258">
        <f t="shared" si="0"/>
        <v>0</v>
      </c>
      <c r="E20" s="258">
        <f>[1]مرتبات!B21*14%</f>
        <v>0</v>
      </c>
      <c r="F20" s="258">
        <f>[1]مرتبات!W21*11%</f>
        <v>0</v>
      </c>
      <c r="G20" s="258">
        <f>[1]مرتبات!AK21+[1]مرتبات!AL21+[1]مرتبات!AM21+[1]مرتبات!AN21+[1]مرتبات!AO21+[1]مرتبات!AR21+[1]مرتبات!AS21+[1]مرتبات!AT21+[1]مرتبات!AU21+[1]مرتبات!AV21+[1]مرتبات!AW21+[1]مرتبات!AX21+[1]مرتبات!AY21+[1]مرتبات!AZ21+[1]مرتبات!BA21</f>
        <v>0</v>
      </c>
      <c r="H20" s="258">
        <f t="shared" si="1"/>
        <v>0</v>
      </c>
      <c r="I20" s="258">
        <f t="shared" si="2"/>
        <v>0</v>
      </c>
      <c r="J20" s="258">
        <f t="shared" si="3"/>
        <v>-0.38</v>
      </c>
      <c r="K20" s="258">
        <f t="shared" si="4"/>
        <v>0.38</v>
      </c>
      <c r="L20" s="258">
        <f t="shared" si="7"/>
        <v>0</v>
      </c>
      <c r="M20" s="145">
        <f t="shared" si="8"/>
        <v>0</v>
      </c>
    </row>
    <row r="21" spans="1:13" ht="15.75">
      <c r="A21" s="256"/>
      <c r="B21" s="258">
        <f>[1]مرتبات!G22</f>
        <v>0</v>
      </c>
      <c r="C21" s="258">
        <f>[1]مرتبات!I22</f>
        <v>0</v>
      </c>
      <c r="D21" s="258">
        <f t="shared" si="0"/>
        <v>0</v>
      </c>
      <c r="E21" s="258">
        <f>[1]مرتبات!B22*14%</f>
        <v>0</v>
      </c>
      <c r="F21" s="258">
        <f>[1]مرتبات!W22*11%</f>
        <v>0</v>
      </c>
      <c r="G21" s="258">
        <f>[1]مرتبات!AK22+[1]مرتبات!AL22+[1]مرتبات!AM22+[1]مرتبات!AN22+[1]مرتبات!AO22+[1]مرتبات!AR22+[1]مرتبات!AS22+[1]مرتبات!AT22+[1]مرتبات!AU22+[1]مرتبات!AV22+[1]مرتبات!AW22+[1]مرتبات!AX22+[1]مرتبات!AY22+[1]مرتبات!AZ22+[1]مرتبات!BA22</f>
        <v>0</v>
      </c>
      <c r="H21" s="258">
        <f t="shared" si="1"/>
        <v>0</v>
      </c>
      <c r="I21" s="258">
        <f t="shared" si="2"/>
        <v>0</v>
      </c>
      <c r="J21" s="258">
        <f t="shared" si="3"/>
        <v>-0.38</v>
      </c>
      <c r="K21" s="258">
        <f t="shared" si="4"/>
        <v>0.38</v>
      </c>
      <c r="L21" s="258">
        <f t="shared" si="7"/>
        <v>0</v>
      </c>
      <c r="M21" s="145">
        <f t="shared" si="8"/>
        <v>0</v>
      </c>
    </row>
    <row r="22" spans="1:13" ht="15.75">
      <c r="A22" s="256"/>
      <c r="B22" s="258">
        <f>[1]مرتبات!G23</f>
        <v>0</v>
      </c>
      <c r="C22" s="258">
        <f>[1]مرتبات!I23</f>
        <v>0</v>
      </c>
      <c r="D22" s="258">
        <f t="shared" si="0"/>
        <v>0</v>
      </c>
      <c r="E22" s="258">
        <f>[1]مرتبات!B23*14%</f>
        <v>0</v>
      </c>
      <c r="F22" s="258">
        <f>[1]مرتبات!W23*11%</f>
        <v>0</v>
      </c>
      <c r="G22" s="258">
        <f>[1]مرتبات!AK23+[1]مرتبات!AL23+[1]مرتبات!AM23+[1]مرتبات!AN23+[1]مرتبات!AO23+[1]مرتبات!AR23+[1]مرتبات!AS23+[1]مرتبات!AT23+[1]مرتبات!AU23+[1]مرتبات!AV23+[1]مرتبات!AW23+[1]مرتبات!AX23+[1]مرتبات!AY23+[1]مرتبات!AZ23+[1]مرتبات!BA23</f>
        <v>0</v>
      </c>
      <c r="H22" s="258">
        <f t="shared" si="1"/>
        <v>0</v>
      </c>
      <c r="I22" s="258">
        <f t="shared" si="2"/>
        <v>0</v>
      </c>
      <c r="J22" s="258">
        <f t="shared" si="3"/>
        <v>-0.38</v>
      </c>
      <c r="K22" s="258">
        <f t="shared" si="4"/>
        <v>0.38</v>
      </c>
      <c r="L22" s="258">
        <f t="shared" si="7"/>
        <v>0</v>
      </c>
      <c r="M22" s="145">
        <f t="shared" si="8"/>
        <v>0</v>
      </c>
    </row>
    <row r="23" spans="1:13" ht="15.75">
      <c r="A23" s="256"/>
      <c r="B23" s="258">
        <f>[1]مرتبات!G24</f>
        <v>0</v>
      </c>
      <c r="C23" s="258">
        <f>[1]مرتبات!I24</f>
        <v>0</v>
      </c>
      <c r="D23" s="258">
        <f t="shared" si="0"/>
        <v>0</v>
      </c>
      <c r="E23" s="258">
        <f>[1]مرتبات!B24*14%</f>
        <v>0</v>
      </c>
      <c r="F23" s="258">
        <f>[1]مرتبات!W24*11%</f>
        <v>0</v>
      </c>
      <c r="G23" s="258">
        <f>[1]مرتبات!AK24+[1]مرتبات!AL24+[1]مرتبات!AM24+[1]مرتبات!AN24+[1]مرتبات!AO24+[1]مرتبات!AR24+[1]مرتبات!AS24+[1]مرتبات!AT24+[1]مرتبات!AU24+[1]مرتبات!AV24+[1]مرتبات!AW24+[1]مرتبات!AX24+[1]مرتبات!AY24+[1]مرتبات!AZ24+[1]مرتبات!BA24</f>
        <v>0</v>
      </c>
      <c r="H23" s="258">
        <f t="shared" si="1"/>
        <v>0</v>
      </c>
      <c r="I23" s="258">
        <f t="shared" si="2"/>
        <v>0</v>
      </c>
      <c r="J23" s="258">
        <f t="shared" si="3"/>
        <v>-0.38</v>
      </c>
      <c r="K23" s="258">
        <f t="shared" si="4"/>
        <v>0.38</v>
      </c>
      <c r="L23" s="258">
        <f t="shared" si="7"/>
        <v>0</v>
      </c>
      <c r="M23" s="145">
        <f t="shared" si="8"/>
        <v>0</v>
      </c>
    </row>
    <row r="24" spans="1:13" ht="15.75">
      <c r="A24" s="256"/>
      <c r="B24" s="258">
        <f>[1]مرتبات!G25</f>
        <v>0</v>
      </c>
      <c r="C24" s="258">
        <f>[1]مرتبات!I25</f>
        <v>0</v>
      </c>
      <c r="D24" s="258">
        <f t="shared" si="0"/>
        <v>0</v>
      </c>
      <c r="E24" s="258">
        <f>[1]مرتبات!B25*14%</f>
        <v>0</v>
      </c>
      <c r="F24" s="258">
        <f>[1]مرتبات!W25*11%</f>
        <v>0</v>
      </c>
      <c r="G24" s="258">
        <f>[1]مرتبات!AK25+[1]مرتبات!AL25+[1]مرتبات!AM25+[1]مرتبات!AN25+[1]مرتبات!AO25+[1]مرتبات!AR25+[1]مرتبات!AS25+[1]مرتبات!AT25+[1]مرتبات!AU25+[1]مرتبات!AV25+[1]مرتبات!AW25+[1]مرتبات!AX25+[1]مرتبات!AY25+[1]مرتبات!AZ25+[1]مرتبات!BA25</f>
        <v>0</v>
      </c>
      <c r="H24" s="258">
        <f t="shared" si="1"/>
        <v>0</v>
      </c>
      <c r="I24" s="258">
        <f t="shared" si="2"/>
        <v>0</v>
      </c>
      <c r="J24" s="258">
        <f t="shared" si="3"/>
        <v>-0.38</v>
      </c>
      <c r="K24" s="258">
        <f t="shared" si="4"/>
        <v>0.38</v>
      </c>
      <c r="L24" s="258">
        <f t="shared" si="7"/>
        <v>0</v>
      </c>
      <c r="M24" s="145">
        <f t="shared" si="8"/>
        <v>0</v>
      </c>
    </row>
    <row r="25" spans="1:13" ht="15.75">
      <c r="A25" s="256"/>
      <c r="B25" s="258">
        <f>[1]مرتبات!G26</f>
        <v>0</v>
      </c>
      <c r="C25" s="258">
        <f>[1]مرتبات!I26</f>
        <v>0</v>
      </c>
      <c r="D25" s="258">
        <f t="shared" si="0"/>
        <v>0</v>
      </c>
      <c r="E25" s="258">
        <f>[1]مرتبات!B26*14%</f>
        <v>0</v>
      </c>
      <c r="F25" s="258">
        <f>[1]مرتبات!W26*11%</f>
        <v>0</v>
      </c>
      <c r="G25" s="258">
        <f>[1]مرتبات!AK26+[1]مرتبات!AL26+[1]مرتبات!AM26+[1]مرتبات!AN26+[1]مرتبات!AO26+[1]مرتبات!AR26+[1]مرتبات!AS26+[1]مرتبات!AT26+[1]مرتبات!AU26+[1]مرتبات!AV26+[1]مرتبات!AW26+[1]مرتبات!AX26+[1]مرتبات!AY26+[1]مرتبات!AZ26+[1]مرتبات!BA26</f>
        <v>0</v>
      </c>
      <c r="H25" s="258">
        <f t="shared" si="1"/>
        <v>0</v>
      </c>
      <c r="I25" s="258">
        <f t="shared" si="2"/>
        <v>0</v>
      </c>
      <c r="J25" s="258">
        <f t="shared" si="3"/>
        <v>-0.38</v>
      </c>
      <c r="K25" s="258">
        <f t="shared" si="4"/>
        <v>0.38</v>
      </c>
      <c r="L25" s="258">
        <f t="shared" si="7"/>
        <v>0</v>
      </c>
      <c r="M25" s="145">
        <f t="shared" si="8"/>
        <v>0</v>
      </c>
    </row>
    <row r="26" spans="1:13" ht="15.75">
      <c r="A26" s="256"/>
      <c r="B26" s="258">
        <f>[1]مرتبات!G27</f>
        <v>0</v>
      </c>
      <c r="C26" s="258">
        <f>[1]مرتبات!I27</f>
        <v>0</v>
      </c>
      <c r="D26" s="258">
        <f t="shared" si="0"/>
        <v>0</v>
      </c>
      <c r="E26" s="258">
        <f>[1]مرتبات!B27*14%</f>
        <v>0</v>
      </c>
      <c r="F26" s="258">
        <f>[1]مرتبات!W27*11%</f>
        <v>0</v>
      </c>
      <c r="G26" s="258">
        <f>[1]مرتبات!AK27+[1]مرتبات!AL27+[1]مرتبات!AM27+[1]مرتبات!AN27+[1]مرتبات!AO27+[1]مرتبات!AR27+[1]مرتبات!AS27+[1]مرتبات!AT27+[1]مرتبات!AU27+[1]مرتبات!AV27+[1]مرتبات!AW27+[1]مرتبات!AX27+[1]مرتبات!AY27+[1]مرتبات!AZ27+[1]مرتبات!BA27</f>
        <v>0</v>
      </c>
      <c r="H26" s="258">
        <f t="shared" si="1"/>
        <v>0</v>
      </c>
      <c r="I26" s="258">
        <f t="shared" si="2"/>
        <v>0</v>
      </c>
      <c r="J26" s="258">
        <f t="shared" si="3"/>
        <v>-0.38</v>
      </c>
      <c r="K26" s="258">
        <f t="shared" si="4"/>
        <v>0.38</v>
      </c>
      <c r="L26" s="258">
        <f t="shared" si="7"/>
        <v>0</v>
      </c>
      <c r="M26" s="145">
        <f t="shared" si="8"/>
        <v>0</v>
      </c>
    </row>
    <row r="27" spans="1:13" ht="15.75">
      <c r="A27" s="256"/>
      <c r="B27" s="258">
        <f>[1]مرتبات!G28</f>
        <v>0</v>
      </c>
      <c r="C27" s="258">
        <f>[1]مرتبات!I28</f>
        <v>0</v>
      </c>
      <c r="D27" s="258">
        <f t="shared" si="0"/>
        <v>0</v>
      </c>
      <c r="E27" s="258">
        <f>[1]مرتبات!B28*14%</f>
        <v>0</v>
      </c>
      <c r="F27" s="258">
        <f>[1]مرتبات!W28*11%</f>
        <v>0</v>
      </c>
      <c r="G27" s="258">
        <f>[1]مرتبات!AK28+[1]مرتبات!AL28+[1]مرتبات!AM28+[1]مرتبات!AN28+[1]مرتبات!AO28+[1]مرتبات!AR28+[1]مرتبات!AS28+[1]مرتبات!AT28+[1]مرتبات!AU28+[1]مرتبات!AV28+[1]مرتبات!AW28+[1]مرتبات!AX28+[1]مرتبات!AY28+[1]مرتبات!AZ28+[1]مرتبات!BA28</f>
        <v>0</v>
      </c>
      <c r="H27" s="258">
        <f t="shared" si="1"/>
        <v>0</v>
      </c>
      <c r="I27" s="258">
        <f t="shared" si="2"/>
        <v>0</v>
      </c>
      <c r="J27" s="258">
        <f t="shared" si="3"/>
        <v>-0.38</v>
      </c>
      <c r="K27" s="258">
        <f t="shared" si="4"/>
        <v>0.38</v>
      </c>
      <c r="L27" s="258">
        <f t="shared" si="7"/>
        <v>0</v>
      </c>
      <c r="M27" s="145">
        <f t="shared" si="8"/>
        <v>0</v>
      </c>
    </row>
    <row r="28" spans="1:13" ht="15.75">
      <c r="A28" s="256"/>
      <c r="B28" s="258">
        <f>[1]مرتبات!G29</f>
        <v>0</v>
      </c>
      <c r="C28" s="258">
        <f>[1]مرتبات!I29</f>
        <v>0</v>
      </c>
      <c r="D28" s="258">
        <f t="shared" si="0"/>
        <v>0</v>
      </c>
      <c r="E28" s="258">
        <f>[1]مرتبات!B29*14%</f>
        <v>0</v>
      </c>
      <c r="F28" s="258">
        <f>[1]مرتبات!W29*11%</f>
        <v>0</v>
      </c>
      <c r="G28" s="258">
        <f>[1]مرتبات!AK29+[1]مرتبات!AL29+[1]مرتبات!AM29+[1]مرتبات!AN29+[1]مرتبات!AO29+[1]مرتبات!AR29+[1]مرتبات!AS29+[1]مرتبات!AT29+[1]مرتبات!AU29+[1]مرتبات!AV29+[1]مرتبات!AW29+[1]مرتبات!AX29+[1]مرتبات!AY29+[1]مرتبات!AZ29+[1]مرتبات!BA29</f>
        <v>0</v>
      </c>
      <c r="H28" s="258">
        <f t="shared" si="1"/>
        <v>0</v>
      </c>
      <c r="I28" s="258">
        <f t="shared" si="2"/>
        <v>0</v>
      </c>
      <c r="J28" s="258">
        <f t="shared" si="3"/>
        <v>-0.38</v>
      </c>
      <c r="K28" s="258">
        <f t="shared" si="4"/>
        <v>0.38</v>
      </c>
      <c r="L28" s="258">
        <f t="shared" si="7"/>
        <v>0</v>
      </c>
      <c r="M28" s="145">
        <f t="shared" si="8"/>
        <v>0</v>
      </c>
    </row>
    <row r="29" spans="1:13" ht="15.75">
      <c r="A29" s="256"/>
      <c r="B29" s="258">
        <f>[1]مرتبات!G30</f>
        <v>0</v>
      </c>
      <c r="C29" s="258">
        <f>[1]مرتبات!I30</f>
        <v>0</v>
      </c>
      <c r="D29" s="258">
        <f t="shared" si="0"/>
        <v>0</v>
      </c>
      <c r="E29" s="258">
        <f>[1]مرتبات!B30*14%</f>
        <v>0</v>
      </c>
      <c r="F29" s="258">
        <f>[1]مرتبات!W30*11%</f>
        <v>0</v>
      </c>
      <c r="G29" s="258">
        <f>[1]مرتبات!AK30+[1]مرتبات!AL30+[1]مرتبات!AM30+[1]مرتبات!AN30+[1]مرتبات!AO30+[1]مرتبات!AR30+[1]مرتبات!AS30+[1]مرتبات!AT30+[1]مرتبات!AU30+[1]مرتبات!AV30+[1]مرتبات!AW30+[1]مرتبات!AX30+[1]مرتبات!AY30+[1]مرتبات!AZ30+[1]مرتبات!BA30</f>
        <v>0</v>
      </c>
      <c r="H29" s="258">
        <f t="shared" si="1"/>
        <v>0</v>
      </c>
      <c r="I29" s="258">
        <f t="shared" si="2"/>
        <v>0</v>
      </c>
      <c r="J29" s="258">
        <f t="shared" si="3"/>
        <v>-0.38</v>
      </c>
      <c r="K29" s="258">
        <f t="shared" si="4"/>
        <v>0.38</v>
      </c>
      <c r="L29" s="258">
        <f t="shared" si="7"/>
        <v>0</v>
      </c>
      <c r="M29" s="145">
        <f t="shared" si="8"/>
        <v>0</v>
      </c>
    </row>
    <row r="30" spans="1:13" ht="15.75">
      <c r="A30" s="256"/>
      <c r="B30" s="258">
        <f>[1]مرتبات!G31</f>
        <v>0</v>
      </c>
      <c r="C30" s="258">
        <f>[1]مرتبات!I31</f>
        <v>0</v>
      </c>
      <c r="D30" s="258">
        <f t="shared" si="0"/>
        <v>0</v>
      </c>
      <c r="E30" s="258">
        <f>[1]مرتبات!B31*14%</f>
        <v>0</v>
      </c>
      <c r="F30" s="258">
        <f>[1]مرتبات!W31*11%</f>
        <v>0</v>
      </c>
      <c r="G30" s="258">
        <f>[1]مرتبات!AK31+[1]مرتبات!AL31+[1]مرتبات!AM31+[1]مرتبات!AN31+[1]مرتبات!AO31+[1]مرتبات!AR31+[1]مرتبات!AS31+[1]مرتبات!AT31+[1]مرتبات!AU31+[1]مرتبات!AV31+[1]مرتبات!AW31+[1]مرتبات!AX31+[1]مرتبات!AY31+[1]مرتبات!AZ31+[1]مرتبات!BA31</f>
        <v>0</v>
      </c>
      <c r="H30" s="258">
        <f t="shared" si="1"/>
        <v>0</v>
      </c>
      <c r="I30" s="258">
        <f t="shared" si="2"/>
        <v>0</v>
      </c>
      <c r="J30" s="258">
        <f t="shared" si="3"/>
        <v>-0.38</v>
      </c>
      <c r="K30" s="258">
        <f t="shared" si="4"/>
        <v>0.38</v>
      </c>
      <c r="L30" s="258">
        <f t="shared" si="7"/>
        <v>0</v>
      </c>
      <c r="M30" s="145">
        <f t="shared" si="8"/>
        <v>0</v>
      </c>
    </row>
    <row r="31" spans="1:13" ht="15.75">
      <c r="A31" s="256"/>
      <c r="B31" s="258">
        <f>[1]مرتبات!G32</f>
        <v>0</v>
      </c>
      <c r="C31" s="258">
        <f>[1]مرتبات!I32</f>
        <v>0</v>
      </c>
      <c r="D31" s="258">
        <f t="shared" si="0"/>
        <v>0</v>
      </c>
      <c r="E31" s="258">
        <f>[1]مرتبات!B32*14%</f>
        <v>0</v>
      </c>
      <c r="F31" s="258">
        <f>[1]مرتبات!W32*11%</f>
        <v>0</v>
      </c>
      <c r="G31" s="258">
        <f>[1]مرتبات!AK32+[1]مرتبات!AL32+[1]مرتبات!AM32+[1]مرتبات!AN32+[1]مرتبات!AO32+[1]مرتبات!AR32+[1]مرتبات!AS32+[1]مرتبات!AT32+[1]مرتبات!AU32+[1]مرتبات!AV32+[1]مرتبات!AW32+[1]مرتبات!AX32+[1]مرتبات!AY32+[1]مرتبات!AZ32+[1]مرتبات!BA32</f>
        <v>0</v>
      </c>
      <c r="H31" s="258">
        <f t="shared" si="1"/>
        <v>0</v>
      </c>
      <c r="I31" s="258">
        <f t="shared" si="2"/>
        <v>0</v>
      </c>
      <c r="J31" s="258">
        <f t="shared" si="3"/>
        <v>-0.38</v>
      </c>
      <c r="K31" s="258">
        <f t="shared" si="4"/>
        <v>0.38</v>
      </c>
      <c r="L31" s="258">
        <f t="shared" si="7"/>
        <v>0</v>
      </c>
      <c r="M31" s="145">
        <f t="shared" si="8"/>
        <v>0</v>
      </c>
    </row>
    <row r="32" spans="1:13" ht="15.75">
      <c r="A32" s="256"/>
      <c r="B32" s="258">
        <f>[1]مرتبات!G33</f>
        <v>0</v>
      </c>
      <c r="C32" s="258">
        <f>[1]مرتبات!I33</f>
        <v>0</v>
      </c>
      <c r="D32" s="258">
        <f t="shared" si="0"/>
        <v>0</v>
      </c>
      <c r="E32" s="258">
        <f>[1]مرتبات!B33*14%</f>
        <v>0</v>
      </c>
      <c r="F32" s="258">
        <f>[1]مرتبات!W33*11%</f>
        <v>0</v>
      </c>
      <c r="G32" s="258">
        <f>[1]مرتبات!AK33+[1]مرتبات!AL33+[1]مرتبات!AM33+[1]مرتبات!AN33+[1]مرتبات!AO33+[1]مرتبات!AR33+[1]مرتبات!AS33+[1]مرتبات!AT33+[1]مرتبات!AU33+[1]مرتبات!AV33+[1]مرتبات!AW33+[1]مرتبات!AX33+[1]مرتبات!AY33+[1]مرتبات!AZ33+[1]مرتبات!BA33</f>
        <v>0</v>
      </c>
      <c r="H32" s="258">
        <f t="shared" si="1"/>
        <v>0</v>
      </c>
      <c r="I32" s="258">
        <f t="shared" si="2"/>
        <v>0</v>
      </c>
      <c r="J32" s="258">
        <f t="shared" si="3"/>
        <v>-0.38</v>
      </c>
      <c r="K32" s="258">
        <f t="shared" si="4"/>
        <v>0.38</v>
      </c>
      <c r="L32" s="258">
        <f t="shared" si="7"/>
        <v>0</v>
      </c>
      <c r="M32" s="145">
        <f t="shared" si="8"/>
        <v>0</v>
      </c>
    </row>
    <row r="33" spans="1:13" ht="15.75">
      <c r="A33" s="256"/>
      <c r="B33" s="258">
        <f>[1]مرتبات!G34</f>
        <v>0</v>
      </c>
      <c r="C33" s="258">
        <f>[1]مرتبات!I34</f>
        <v>0</v>
      </c>
      <c r="D33" s="258">
        <f t="shared" si="0"/>
        <v>0</v>
      </c>
      <c r="E33" s="258">
        <f>[1]مرتبات!B34*14%</f>
        <v>0</v>
      </c>
      <c r="F33" s="258">
        <f>[1]مرتبات!W34*11%</f>
        <v>0</v>
      </c>
      <c r="G33" s="258">
        <f>[1]مرتبات!AK34+[1]مرتبات!AL34+[1]مرتبات!AM34+[1]مرتبات!AN34+[1]مرتبات!AO34+[1]مرتبات!AR34+[1]مرتبات!AS34+[1]مرتبات!AT34+[1]مرتبات!AU34+[1]مرتبات!AV34+[1]مرتبات!AW34+[1]مرتبات!AX34+[1]مرتبات!AY34+[1]مرتبات!AZ34+[1]مرتبات!BA34</f>
        <v>0</v>
      </c>
      <c r="H33" s="258">
        <f t="shared" si="1"/>
        <v>0</v>
      </c>
      <c r="I33" s="258">
        <f t="shared" si="2"/>
        <v>0</v>
      </c>
      <c r="J33" s="258">
        <f t="shared" si="3"/>
        <v>-0.38</v>
      </c>
      <c r="K33" s="258">
        <f t="shared" si="4"/>
        <v>0.38</v>
      </c>
      <c r="L33" s="258">
        <f t="shared" si="7"/>
        <v>0</v>
      </c>
      <c r="M33" s="145">
        <f t="shared" si="8"/>
        <v>0</v>
      </c>
    </row>
    <row r="34" spans="1:13" ht="15.75">
      <c r="A34" s="256"/>
      <c r="B34" s="258">
        <f>[1]مرتبات!G35</f>
        <v>0</v>
      </c>
      <c r="C34" s="258">
        <f>[1]مرتبات!I35</f>
        <v>0</v>
      </c>
      <c r="D34" s="258">
        <f t="shared" si="0"/>
        <v>0</v>
      </c>
      <c r="E34" s="258">
        <f>[1]مرتبات!B35*14%</f>
        <v>0</v>
      </c>
      <c r="F34" s="258">
        <f>[1]مرتبات!W35*11%</f>
        <v>0</v>
      </c>
      <c r="G34" s="258">
        <f>[1]مرتبات!AK35+[1]مرتبات!AL35+[1]مرتبات!AM35+[1]مرتبات!AN35+[1]مرتبات!AO35+[1]مرتبات!AR35+[1]مرتبات!AS35+[1]مرتبات!AT35+[1]مرتبات!AU35+[1]مرتبات!AV35+[1]مرتبات!AW35+[1]مرتبات!AX35+[1]مرتبات!AY35+[1]مرتبات!AZ35+[1]مرتبات!BA35</f>
        <v>0</v>
      </c>
      <c r="H34" s="258">
        <f t="shared" si="1"/>
        <v>0</v>
      </c>
      <c r="I34" s="258">
        <f t="shared" si="2"/>
        <v>0</v>
      </c>
      <c r="J34" s="258">
        <f t="shared" si="3"/>
        <v>-0.38</v>
      </c>
      <c r="K34" s="258">
        <f t="shared" si="4"/>
        <v>0.38</v>
      </c>
      <c r="L34" s="258">
        <f t="shared" si="7"/>
        <v>0</v>
      </c>
      <c r="M34" s="145">
        <f t="shared" si="8"/>
        <v>0</v>
      </c>
    </row>
    <row r="35" spans="1:13" ht="15.75">
      <c r="A35" s="256"/>
      <c r="B35" s="258">
        <f>[1]مرتبات!G36</f>
        <v>0</v>
      </c>
      <c r="C35" s="258">
        <f>[1]مرتبات!I36</f>
        <v>0</v>
      </c>
      <c r="D35" s="258">
        <f t="shared" si="0"/>
        <v>0</v>
      </c>
      <c r="E35" s="258">
        <f>[1]مرتبات!B36*14%</f>
        <v>0</v>
      </c>
      <c r="F35" s="258">
        <f>[1]مرتبات!W36*11%</f>
        <v>0</v>
      </c>
      <c r="G35" s="258">
        <f>[1]مرتبات!AK36+[1]مرتبات!AL36+[1]مرتبات!AM36+[1]مرتبات!AN36+[1]مرتبات!AO36+[1]مرتبات!AR36+[1]مرتبات!AS36+[1]مرتبات!AT36+[1]مرتبات!AU36+[1]مرتبات!AV36+[1]مرتبات!AW36+[1]مرتبات!AX36+[1]مرتبات!AY36+[1]مرتبات!AZ36+[1]مرتبات!BA36</f>
        <v>0</v>
      </c>
      <c r="H35" s="258">
        <f t="shared" si="1"/>
        <v>0</v>
      </c>
      <c r="I35" s="258">
        <f t="shared" si="2"/>
        <v>0</v>
      </c>
      <c r="J35" s="258">
        <f t="shared" si="3"/>
        <v>-0.38</v>
      </c>
      <c r="K35" s="258">
        <f t="shared" si="4"/>
        <v>0.38</v>
      </c>
      <c r="L35" s="258">
        <f t="shared" si="7"/>
        <v>0</v>
      </c>
      <c r="M35" s="145">
        <f t="shared" si="8"/>
        <v>0</v>
      </c>
    </row>
    <row r="36" spans="1:13" ht="15.75">
      <c r="A36" s="256"/>
      <c r="B36" s="258">
        <f>[1]مرتبات!G37</f>
        <v>0</v>
      </c>
      <c r="C36" s="258">
        <f>[1]مرتبات!I37</f>
        <v>0</v>
      </c>
      <c r="D36" s="258">
        <f t="shared" si="0"/>
        <v>0</v>
      </c>
      <c r="E36" s="258">
        <f>[1]مرتبات!B37*14%</f>
        <v>0</v>
      </c>
      <c r="F36" s="258">
        <f>[1]مرتبات!W37*11%</f>
        <v>0</v>
      </c>
      <c r="G36" s="258">
        <f>[1]مرتبات!AK37+[1]مرتبات!AL37+[1]مرتبات!AM37+[1]مرتبات!AN37+[1]مرتبات!AO37+[1]مرتبات!AR37+[1]مرتبات!AS37+[1]مرتبات!AT37+[1]مرتبات!AU37+[1]مرتبات!AV37+[1]مرتبات!AW37+[1]مرتبات!AX37+[1]مرتبات!AY37+[1]مرتبات!AZ37+[1]مرتبات!BA37</f>
        <v>0</v>
      </c>
      <c r="H36" s="258">
        <f t="shared" si="1"/>
        <v>0</v>
      </c>
      <c r="I36" s="258">
        <f t="shared" si="2"/>
        <v>0</v>
      </c>
      <c r="J36" s="258">
        <f t="shared" si="3"/>
        <v>-0.38</v>
      </c>
      <c r="K36" s="258">
        <f t="shared" si="4"/>
        <v>0.38</v>
      </c>
      <c r="L36" s="258">
        <f t="shared" si="7"/>
        <v>0</v>
      </c>
      <c r="M36" s="145">
        <f t="shared" si="8"/>
        <v>0</v>
      </c>
    </row>
    <row r="37" spans="1:13" ht="15.75">
      <c r="A37" s="256"/>
      <c r="B37" s="258">
        <f>[1]مرتبات!G38</f>
        <v>0</v>
      </c>
      <c r="C37" s="258">
        <f>[1]مرتبات!I38</f>
        <v>0</v>
      </c>
      <c r="D37" s="258">
        <f t="shared" si="0"/>
        <v>0</v>
      </c>
      <c r="E37" s="258">
        <f>[1]مرتبات!B38*14%</f>
        <v>0</v>
      </c>
      <c r="F37" s="258">
        <f>[1]مرتبات!W38*11%</f>
        <v>0</v>
      </c>
      <c r="G37" s="258">
        <f>[1]مرتبات!AK38+[1]مرتبات!AL38+[1]مرتبات!AM38+[1]مرتبات!AN38+[1]مرتبات!AO38+[1]مرتبات!AR38+[1]مرتبات!AS38+[1]مرتبات!AT38+[1]مرتبات!AU38+[1]مرتبات!AV38+[1]مرتبات!AW38+[1]مرتبات!AX38+[1]مرتبات!AY38+[1]مرتبات!AZ38+[1]مرتبات!BA38</f>
        <v>0</v>
      </c>
      <c r="H37" s="258">
        <f t="shared" si="1"/>
        <v>0</v>
      </c>
      <c r="I37" s="258">
        <f t="shared" si="2"/>
        <v>0</v>
      </c>
      <c r="J37" s="258">
        <f t="shared" si="3"/>
        <v>-0.38</v>
      </c>
      <c r="K37" s="258">
        <f t="shared" si="4"/>
        <v>0.38</v>
      </c>
      <c r="L37" s="258">
        <f t="shared" si="7"/>
        <v>0</v>
      </c>
      <c r="M37" s="145">
        <f t="shared" si="8"/>
        <v>0</v>
      </c>
    </row>
    <row r="38" spans="1:13" ht="15.75">
      <c r="A38" s="256"/>
      <c r="B38" s="258">
        <f>[1]مرتبات!G39</f>
        <v>0</v>
      </c>
      <c r="C38" s="258">
        <f>[1]مرتبات!I39</f>
        <v>0</v>
      </c>
      <c r="D38" s="258">
        <f t="shared" si="0"/>
        <v>0</v>
      </c>
      <c r="E38" s="258">
        <f>[1]مرتبات!B39*14%</f>
        <v>0</v>
      </c>
      <c r="F38" s="258">
        <f>[1]مرتبات!W39*11%</f>
        <v>0</v>
      </c>
      <c r="G38" s="258">
        <f>[1]مرتبات!AK39+[1]مرتبات!AL39+[1]مرتبات!AM39+[1]مرتبات!AN39+[1]مرتبات!AO39+[1]مرتبات!AR39+[1]مرتبات!AS39+[1]مرتبات!AT39+[1]مرتبات!AU39+[1]مرتبات!AV39+[1]مرتبات!AW39+[1]مرتبات!AX39+[1]مرتبات!AY39+[1]مرتبات!AZ39+[1]مرتبات!BA39</f>
        <v>0</v>
      </c>
      <c r="H38" s="258">
        <f t="shared" si="1"/>
        <v>0</v>
      </c>
      <c r="I38" s="258">
        <f t="shared" si="2"/>
        <v>0</v>
      </c>
      <c r="J38" s="258">
        <f t="shared" si="3"/>
        <v>-0.38</v>
      </c>
      <c r="K38" s="258">
        <f t="shared" si="4"/>
        <v>0.38</v>
      </c>
      <c r="L38" s="258">
        <f t="shared" si="7"/>
        <v>0</v>
      </c>
      <c r="M38" s="145">
        <f t="shared" si="8"/>
        <v>0</v>
      </c>
    </row>
    <row r="39" spans="1:13" ht="15.75">
      <c r="A39" s="256"/>
      <c r="B39" s="258">
        <f>[1]مرتبات!G40</f>
        <v>0</v>
      </c>
      <c r="C39" s="258">
        <f>[1]مرتبات!I40</f>
        <v>0</v>
      </c>
      <c r="D39" s="258">
        <f t="shared" si="0"/>
        <v>0</v>
      </c>
      <c r="E39" s="258">
        <f>[1]مرتبات!B40*14%</f>
        <v>0</v>
      </c>
      <c r="F39" s="258">
        <f>[1]مرتبات!W40*11%</f>
        <v>0</v>
      </c>
      <c r="G39" s="258">
        <f>[1]مرتبات!AK40+[1]مرتبات!AL40+[1]مرتبات!AM40+[1]مرتبات!AN40+[1]مرتبات!AO40+[1]مرتبات!AR40+[1]مرتبات!AS40+[1]مرتبات!AT40+[1]مرتبات!AU40+[1]مرتبات!AV40+[1]مرتبات!AW40+[1]مرتبات!AX40+[1]مرتبات!AY40+[1]مرتبات!AZ40+[1]مرتبات!BA40</f>
        <v>0</v>
      </c>
      <c r="H39" s="258">
        <f t="shared" si="1"/>
        <v>0</v>
      </c>
      <c r="I39" s="258">
        <f t="shared" si="2"/>
        <v>0</v>
      </c>
      <c r="J39" s="258">
        <f t="shared" si="3"/>
        <v>-0.38</v>
      </c>
      <c r="K39" s="258">
        <f t="shared" si="4"/>
        <v>0.38</v>
      </c>
      <c r="L39" s="258">
        <f t="shared" si="7"/>
        <v>0</v>
      </c>
      <c r="M39" s="145">
        <f t="shared" si="8"/>
        <v>0</v>
      </c>
    </row>
    <row r="40" spans="1:13" ht="15.75">
      <c r="A40" s="256"/>
      <c r="B40" s="258">
        <f>[1]مرتبات!G41</f>
        <v>0</v>
      </c>
      <c r="C40" s="258">
        <f>[1]مرتبات!I41</f>
        <v>0</v>
      </c>
      <c r="D40" s="258">
        <f t="shared" si="0"/>
        <v>0</v>
      </c>
      <c r="E40" s="258">
        <f>[1]مرتبات!B41*14%</f>
        <v>0</v>
      </c>
      <c r="F40" s="258">
        <f>[1]مرتبات!W41*11%</f>
        <v>0</v>
      </c>
      <c r="G40" s="258">
        <f>[1]مرتبات!AK41+[1]مرتبات!AL41+[1]مرتبات!AM41+[1]مرتبات!AN41+[1]مرتبات!AO41+[1]مرتبات!AR41+[1]مرتبات!AS41+[1]مرتبات!AT41+[1]مرتبات!AU41+[1]مرتبات!AV41+[1]مرتبات!AW41+[1]مرتبات!AX41+[1]مرتبات!AY41+[1]مرتبات!AZ41+[1]مرتبات!BA41</f>
        <v>0</v>
      </c>
      <c r="H40" s="258">
        <f t="shared" si="1"/>
        <v>0</v>
      </c>
      <c r="I40" s="258">
        <f t="shared" si="2"/>
        <v>0</v>
      </c>
      <c r="J40" s="258">
        <f t="shared" si="3"/>
        <v>-0.38</v>
      </c>
      <c r="K40" s="258">
        <f t="shared" si="4"/>
        <v>0.38</v>
      </c>
      <c r="L40" s="258">
        <f t="shared" si="7"/>
        <v>0</v>
      </c>
      <c r="M40" s="145">
        <f t="shared" si="8"/>
        <v>0</v>
      </c>
    </row>
    <row r="41" spans="1:13" ht="15.75">
      <c r="A41" s="256"/>
      <c r="B41" s="258">
        <f>[1]مرتبات!G42</f>
        <v>0</v>
      </c>
      <c r="C41" s="258">
        <f>[1]مرتبات!I42</f>
        <v>0</v>
      </c>
      <c r="D41" s="258">
        <f t="shared" si="0"/>
        <v>0</v>
      </c>
      <c r="E41" s="258">
        <f>[1]مرتبات!B42*14%</f>
        <v>0</v>
      </c>
      <c r="F41" s="258">
        <f>[1]مرتبات!W42*11%</f>
        <v>0</v>
      </c>
      <c r="G41" s="258">
        <f>[1]مرتبات!AK42+[1]مرتبات!AL42+[1]مرتبات!AM42+[1]مرتبات!AN42+[1]مرتبات!AO42+[1]مرتبات!AR42+[1]مرتبات!AS42+[1]مرتبات!AT42+[1]مرتبات!AU42+[1]مرتبات!AV42+[1]مرتبات!AW42+[1]مرتبات!AX42+[1]مرتبات!AY42+[1]مرتبات!AZ42+[1]مرتبات!BA42</f>
        <v>0</v>
      </c>
      <c r="H41" s="258">
        <f t="shared" si="1"/>
        <v>0</v>
      </c>
      <c r="I41" s="258">
        <f t="shared" si="2"/>
        <v>0</v>
      </c>
      <c r="J41" s="258">
        <f t="shared" si="3"/>
        <v>-0.38</v>
      </c>
      <c r="K41" s="258">
        <f t="shared" si="4"/>
        <v>0.38</v>
      </c>
      <c r="L41" s="258">
        <f t="shared" si="7"/>
        <v>0</v>
      </c>
      <c r="M41" s="145">
        <f t="shared" si="8"/>
        <v>0</v>
      </c>
    </row>
    <row r="42" spans="1:13" ht="15.75">
      <c r="A42" s="256"/>
      <c r="B42" s="258">
        <f>[1]مرتبات!G43</f>
        <v>0</v>
      </c>
      <c r="C42" s="258">
        <f>[1]مرتبات!I43</f>
        <v>0</v>
      </c>
      <c r="D42" s="258">
        <f t="shared" si="0"/>
        <v>0</v>
      </c>
      <c r="E42" s="258">
        <f>[1]مرتبات!B43*14%</f>
        <v>0</v>
      </c>
      <c r="F42" s="258">
        <f>[1]مرتبات!W43*11%</f>
        <v>0</v>
      </c>
      <c r="G42" s="258">
        <f>[1]مرتبات!AK43+[1]مرتبات!AL43+[1]مرتبات!AM43+[1]مرتبات!AN43+[1]مرتبات!AO43+[1]مرتبات!AR43+[1]مرتبات!AS43+[1]مرتبات!AT43+[1]مرتبات!AU43+[1]مرتبات!AV43+[1]مرتبات!AW43+[1]مرتبات!AX43+[1]مرتبات!AY43+[1]مرتبات!AZ43+[1]مرتبات!BA43</f>
        <v>0</v>
      </c>
      <c r="H42" s="258">
        <f t="shared" si="1"/>
        <v>0</v>
      </c>
      <c r="I42" s="258">
        <f t="shared" si="2"/>
        <v>0</v>
      </c>
      <c r="J42" s="258">
        <f t="shared" si="3"/>
        <v>-0.38</v>
      </c>
      <c r="K42" s="258">
        <f t="shared" si="4"/>
        <v>0.38</v>
      </c>
      <c r="L42" s="258">
        <f t="shared" si="7"/>
        <v>0</v>
      </c>
      <c r="M42" s="145">
        <f t="shared" si="8"/>
        <v>0</v>
      </c>
    </row>
    <row r="43" spans="1:13" ht="15.75">
      <c r="A43" s="256"/>
      <c r="B43" s="258">
        <f>[1]مرتبات!G44</f>
        <v>0</v>
      </c>
      <c r="C43" s="258">
        <f>[1]مرتبات!I44</f>
        <v>0</v>
      </c>
      <c r="D43" s="258">
        <f t="shared" si="0"/>
        <v>0</v>
      </c>
      <c r="E43" s="258">
        <f>[1]مرتبات!B44*14%</f>
        <v>0</v>
      </c>
      <c r="F43" s="258">
        <f>[1]مرتبات!W44*11%</f>
        <v>0</v>
      </c>
      <c r="G43" s="258">
        <f>[1]مرتبات!AK44+[1]مرتبات!AL44+[1]مرتبات!AM44+[1]مرتبات!AN44+[1]مرتبات!AO44+[1]مرتبات!AR44+[1]مرتبات!AS44+[1]مرتبات!AT44+[1]مرتبات!AU44+[1]مرتبات!AV44+[1]مرتبات!AW44+[1]مرتبات!AX44+[1]مرتبات!AY44+[1]مرتبات!AZ44+[1]مرتبات!BA44</f>
        <v>0</v>
      </c>
      <c r="H43" s="258">
        <f t="shared" si="1"/>
        <v>0</v>
      </c>
      <c r="I43" s="258">
        <f t="shared" si="2"/>
        <v>0</v>
      </c>
      <c r="J43" s="258">
        <f t="shared" si="3"/>
        <v>-0.38</v>
      </c>
      <c r="K43" s="258">
        <f t="shared" si="4"/>
        <v>0.38</v>
      </c>
      <c r="L43" s="258">
        <f t="shared" si="7"/>
        <v>0</v>
      </c>
      <c r="M43" s="145">
        <f t="shared" si="8"/>
        <v>0</v>
      </c>
    </row>
    <row r="44" spans="1:13" ht="15.75">
      <c r="A44" s="256"/>
      <c r="B44" s="258">
        <f>[1]مرتبات!G45</f>
        <v>0</v>
      </c>
      <c r="C44" s="258">
        <f>[1]مرتبات!I45</f>
        <v>0</v>
      </c>
      <c r="D44" s="258">
        <f t="shared" si="0"/>
        <v>0</v>
      </c>
      <c r="E44" s="258">
        <f>[1]مرتبات!B45*14%</f>
        <v>0</v>
      </c>
      <c r="F44" s="258">
        <f>[1]مرتبات!W45*11%</f>
        <v>0</v>
      </c>
      <c r="G44" s="258">
        <f>[1]مرتبات!AK45+[1]مرتبات!AL45+[1]مرتبات!AM45+[1]مرتبات!AN45+[1]مرتبات!AO45+[1]مرتبات!AR45+[1]مرتبات!AS45+[1]مرتبات!AT45+[1]مرتبات!AU45+[1]مرتبات!AV45+[1]مرتبات!AW45+[1]مرتبات!AX45+[1]مرتبات!AY45+[1]مرتبات!AZ45+[1]مرتبات!BA45</f>
        <v>0</v>
      </c>
      <c r="H44" s="258">
        <f t="shared" si="1"/>
        <v>0</v>
      </c>
      <c r="I44" s="258">
        <f t="shared" si="2"/>
        <v>0</v>
      </c>
      <c r="J44" s="258">
        <f t="shared" si="3"/>
        <v>-0.38</v>
      </c>
      <c r="K44" s="258">
        <f t="shared" si="4"/>
        <v>0.38</v>
      </c>
      <c r="L44" s="258">
        <f t="shared" si="7"/>
        <v>0</v>
      </c>
      <c r="M44" s="145">
        <f t="shared" si="8"/>
        <v>0</v>
      </c>
    </row>
    <row r="45" spans="1:13" ht="15.75">
      <c r="A45" s="256"/>
      <c r="B45" s="258">
        <f>[1]مرتبات!G46</f>
        <v>0</v>
      </c>
      <c r="C45" s="258">
        <f>[1]مرتبات!I46</f>
        <v>0</v>
      </c>
      <c r="D45" s="258">
        <f t="shared" si="0"/>
        <v>0</v>
      </c>
      <c r="E45" s="258">
        <f>[1]مرتبات!B46*14%</f>
        <v>0</v>
      </c>
      <c r="F45" s="258">
        <f>[1]مرتبات!W46*11%</f>
        <v>0</v>
      </c>
      <c r="G45" s="258">
        <f>[1]مرتبات!AK46+[1]مرتبات!AL46+[1]مرتبات!AM46+[1]مرتبات!AN46+[1]مرتبات!AO46+[1]مرتبات!AR46+[1]مرتبات!AS46+[1]مرتبات!AT46+[1]مرتبات!AU46+[1]مرتبات!AV46+[1]مرتبات!AW46+[1]مرتبات!AX46+[1]مرتبات!AY46+[1]مرتبات!AZ46+[1]مرتبات!BA46</f>
        <v>0</v>
      </c>
      <c r="H45" s="258">
        <f t="shared" si="1"/>
        <v>0</v>
      </c>
      <c r="I45" s="258">
        <f t="shared" si="2"/>
        <v>0</v>
      </c>
      <c r="J45" s="258">
        <f t="shared" si="3"/>
        <v>-0.38</v>
      </c>
      <c r="K45" s="258">
        <f t="shared" si="4"/>
        <v>0.38</v>
      </c>
      <c r="L45" s="258">
        <f t="shared" si="7"/>
        <v>0</v>
      </c>
      <c r="M45" s="145">
        <f t="shared" si="8"/>
        <v>0</v>
      </c>
    </row>
    <row r="46" spans="1:13" ht="15.75">
      <c r="A46" s="256"/>
      <c r="B46" s="258">
        <f>[1]مرتبات!G47</f>
        <v>0</v>
      </c>
      <c r="C46" s="258">
        <f>[1]مرتبات!I47</f>
        <v>0</v>
      </c>
      <c r="D46" s="258">
        <f t="shared" si="0"/>
        <v>0</v>
      </c>
      <c r="E46" s="258">
        <f>[1]مرتبات!B47*14%</f>
        <v>0</v>
      </c>
      <c r="F46" s="258">
        <f>[1]مرتبات!W47*11%</f>
        <v>0</v>
      </c>
      <c r="G46" s="258">
        <f>[1]مرتبات!AK47+[1]مرتبات!AL47+[1]مرتبات!AM47+[1]مرتبات!AN47+[1]مرتبات!AO47+[1]مرتبات!AR47+[1]مرتبات!AS47+[1]مرتبات!AT47+[1]مرتبات!AU47+[1]مرتبات!AV47+[1]مرتبات!AW47+[1]مرتبات!AX47+[1]مرتبات!AY47+[1]مرتبات!AZ47+[1]مرتبات!BA47</f>
        <v>0</v>
      </c>
      <c r="H46" s="258">
        <f t="shared" si="1"/>
        <v>0</v>
      </c>
      <c r="I46" s="258">
        <f t="shared" si="2"/>
        <v>0</v>
      </c>
      <c r="J46" s="258">
        <f t="shared" si="3"/>
        <v>-0.38</v>
      </c>
      <c r="K46" s="258">
        <f t="shared" si="4"/>
        <v>0.38</v>
      </c>
      <c r="L46" s="258">
        <f t="shared" si="7"/>
        <v>0</v>
      </c>
      <c r="M46" s="145">
        <f t="shared" si="8"/>
        <v>0</v>
      </c>
    </row>
    <row r="47" spans="1:13" ht="15.75">
      <c r="A47" s="256"/>
      <c r="B47" s="258">
        <f>[1]مرتبات!G48</f>
        <v>0</v>
      </c>
      <c r="C47" s="258">
        <f>[1]مرتبات!I48</f>
        <v>0</v>
      </c>
      <c r="D47" s="258">
        <f t="shared" si="0"/>
        <v>0</v>
      </c>
      <c r="E47" s="258">
        <f>[1]مرتبات!B48*14%</f>
        <v>0</v>
      </c>
      <c r="F47" s="258">
        <f>[1]مرتبات!W48*11%</f>
        <v>0</v>
      </c>
      <c r="G47" s="258">
        <f>[1]مرتبات!AK48+[1]مرتبات!AL48+[1]مرتبات!AM48+[1]مرتبات!AN48+[1]مرتبات!AO48+[1]مرتبات!AR48+[1]مرتبات!AS48+[1]مرتبات!AT48+[1]مرتبات!AU48+[1]مرتبات!AV48+[1]مرتبات!AW48+[1]مرتبات!AX48+[1]مرتبات!AY48+[1]مرتبات!AZ48+[1]مرتبات!BA48</f>
        <v>0</v>
      </c>
      <c r="H47" s="258">
        <f t="shared" si="1"/>
        <v>0</v>
      </c>
      <c r="I47" s="258">
        <f t="shared" si="2"/>
        <v>0</v>
      </c>
      <c r="J47" s="258">
        <f t="shared" si="3"/>
        <v>-0.38</v>
      </c>
      <c r="K47" s="258">
        <f t="shared" si="4"/>
        <v>0.38</v>
      </c>
      <c r="L47" s="258">
        <f t="shared" si="7"/>
        <v>0</v>
      </c>
      <c r="M47" s="145">
        <f t="shared" si="8"/>
        <v>0</v>
      </c>
    </row>
    <row r="48" spans="1:13" ht="15.75">
      <c r="A48" s="256"/>
      <c r="B48" s="258">
        <f>[1]مرتبات!G49</f>
        <v>0</v>
      </c>
      <c r="C48" s="258">
        <f>[1]مرتبات!I49</f>
        <v>0</v>
      </c>
      <c r="D48" s="258">
        <f t="shared" si="0"/>
        <v>0</v>
      </c>
      <c r="E48" s="258">
        <f>[1]مرتبات!B49*14%</f>
        <v>0</v>
      </c>
      <c r="F48" s="258">
        <f>[1]مرتبات!W49*11%</f>
        <v>0</v>
      </c>
      <c r="G48" s="258">
        <f>[1]مرتبات!AK49+[1]مرتبات!AL49+[1]مرتبات!AM49+[1]مرتبات!AN49+[1]مرتبات!AO49+[1]مرتبات!AR49+[1]مرتبات!AS49+[1]مرتبات!AT49+[1]مرتبات!AU49+[1]مرتبات!AV49+[1]مرتبات!AW49+[1]مرتبات!AX49+[1]مرتبات!AY49+[1]مرتبات!AZ49+[1]مرتبات!BA49</f>
        <v>0</v>
      </c>
      <c r="H48" s="258">
        <f t="shared" si="1"/>
        <v>0</v>
      </c>
      <c r="I48" s="258">
        <f t="shared" si="2"/>
        <v>0</v>
      </c>
      <c r="J48" s="258">
        <f t="shared" si="3"/>
        <v>-0.38</v>
      </c>
      <c r="K48" s="258">
        <f t="shared" si="4"/>
        <v>0.38</v>
      </c>
      <c r="L48" s="258">
        <f t="shared" si="7"/>
        <v>0</v>
      </c>
      <c r="M48" s="145">
        <f t="shared" si="8"/>
        <v>0</v>
      </c>
    </row>
    <row r="49" spans="1:13" ht="15.75">
      <c r="A49" s="256"/>
      <c r="B49" s="258">
        <f>[1]مرتبات!G50</f>
        <v>0</v>
      </c>
      <c r="C49" s="258">
        <f>[1]مرتبات!I50</f>
        <v>0</v>
      </c>
      <c r="D49" s="258">
        <f t="shared" si="0"/>
        <v>0</v>
      </c>
      <c r="E49" s="258">
        <f>[1]مرتبات!B50*14%</f>
        <v>0</v>
      </c>
      <c r="F49" s="258">
        <f>[1]مرتبات!W50*11%</f>
        <v>0</v>
      </c>
      <c r="G49" s="258">
        <f>[1]مرتبات!AK50+[1]مرتبات!AL50+[1]مرتبات!AM50+[1]مرتبات!AN50+[1]مرتبات!AO50+[1]مرتبات!AR50+[1]مرتبات!AS50+[1]مرتبات!AT50+[1]مرتبات!AU50+[1]مرتبات!AV50+[1]مرتبات!AW50+[1]مرتبات!AX50+[1]مرتبات!AY50+[1]مرتبات!AZ50+[1]مرتبات!BA50</f>
        <v>0</v>
      </c>
      <c r="H49" s="258">
        <f t="shared" si="1"/>
        <v>0</v>
      </c>
      <c r="I49" s="258">
        <f t="shared" si="2"/>
        <v>0</v>
      </c>
      <c r="J49" s="258">
        <f t="shared" si="3"/>
        <v>-0.38</v>
      </c>
      <c r="K49" s="258">
        <f t="shared" si="4"/>
        <v>0.38</v>
      </c>
      <c r="L49" s="258">
        <f t="shared" si="7"/>
        <v>0</v>
      </c>
      <c r="M49" s="145">
        <f t="shared" si="8"/>
        <v>0</v>
      </c>
    </row>
    <row r="50" spans="1:13" ht="15.75">
      <c r="A50" s="256"/>
      <c r="B50" s="258">
        <f>[1]مرتبات!G51</f>
        <v>0</v>
      </c>
      <c r="C50" s="258">
        <f>[1]مرتبات!I51</f>
        <v>0</v>
      </c>
      <c r="D50" s="258">
        <f t="shared" si="0"/>
        <v>0</v>
      </c>
      <c r="E50" s="258">
        <f>[1]مرتبات!B51*14%</f>
        <v>0</v>
      </c>
      <c r="F50" s="258">
        <f>[1]مرتبات!W51*11%</f>
        <v>0</v>
      </c>
      <c r="G50" s="258">
        <f>[1]مرتبات!AK51+[1]مرتبات!AL51+[1]مرتبات!AM51+[1]مرتبات!AN51+[1]مرتبات!AO51+[1]مرتبات!AR51+[1]مرتبات!AS51+[1]مرتبات!AT51+[1]مرتبات!AU51+[1]مرتبات!AV51+[1]مرتبات!AW51+[1]مرتبات!AX51+[1]مرتبات!AY51+[1]مرتبات!AZ51+[1]مرتبات!BA51</f>
        <v>0</v>
      </c>
      <c r="H50" s="258">
        <f t="shared" si="1"/>
        <v>0</v>
      </c>
      <c r="I50" s="258">
        <f t="shared" si="2"/>
        <v>0</v>
      </c>
      <c r="J50" s="258">
        <f t="shared" si="3"/>
        <v>-0.38</v>
      </c>
      <c r="K50" s="258">
        <f t="shared" si="4"/>
        <v>0.38</v>
      </c>
      <c r="L50" s="258">
        <f t="shared" si="7"/>
        <v>0</v>
      </c>
      <c r="M50" s="145">
        <f t="shared" si="8"/>
        <v>0</v>
      </c>
    </row>
    <row r="51" spans="1:13" ht="15.75">
      <c r="A51" s="256"/>
      <c r="B51" s="258">
        <f>[1]مرتبات!G52</f>
        <v>0</v>
      </c>
      <c r="C51" s="258">
        <f>[1]مرتبات!I52</f>
        <v>0</v>
      </c>
      <c r="D51" s="258">
        <f t="shared" si="0"/>
        <v>0</v>
      </c>
      <c r="E51" s="258">
        <f>[1]مرتبات!B52*14%</f>
        <v>0</v>
      </c>
      <c r="F51" s="258">
        <f>[1]مرتبات!W52*11%</f>
        <v>0</v>
      </c>
      <c r="G51" s="258">
        <f>[1]مرتبات!AK52+[1]مرتبات!AL52+[1]مرتبات!AM52+[1]مرتبات!AN52+[1]مرتبات!AO52+[1]مرتبات!AR52+[1]مرتبات!AS52+[1]مرتبات!AT52+[1]مرتبات!AU52+[1]مرتبات!AV52+[1]مرتبات!AW52+[1]مرتبات!AX52+[1]مرتبات!AY52+[1]مرتبات!AZ52+[1]مرتبات!BA52</f>
        <v>0</v>
      </c>
      <c r="H51" s="258">
        <f t="shared" si="1"/>
        <v>0</v>
      </c>
      <c r="I51" s="258">
        <f t="shared" si="2"/>
        <v>0</v>
      </c>
      <c r="J51" s="258">
        <f t="shared" si="3"/>
        <v>-0.38</v>
      </c>
      <c r="K51" s="258">
        <f t="shared" si="4"/>
        <v>0.38</v>
      </c>
      <c r="L51" s="258">
        <f t="shared" si="7"/>
        <v>0</v>
      </c>
      <c r="M51" s="145">
        <f t="shared" si="8"/>
        <v>0</v>
      </c>
    </row>
    <row r="52" spans="1:13" ht="15.75">
      <c r="A52" s="256"/>
      <c r="B52" s="258">
        <f>[1]مرتبات!G53</f>
        <v>0</v>
      </c>
      <c r="C52" s="258">
        <f>[1]مرتبات!I53</f>
        <v>0</v>
      </c>
      <c r="D52" s="258">
        <f t="shared" si="0"/>
        <v>0</v>
      </c>
      <c r="E52" s="258">
        <f>[1]مرتبات!B53*14%</f>
        <v>0</v>
      </c>
      <c r="F52" s="258">
        <f>[1]مرتبات!W53*11%</f>
        <v>0</v>
      </c>
      <c r="G52" s="258">
        <f>[1]مرتبات!AK53+[1]مرتبات!AL53+[1]مرتبات!AM53+[1]مرتبات!AN53+[1]مرتبات!AO53+[1]مرتبات!AR53+[1]مرتبات!AS53+[1]مرتبات!AT53+[1]مرتبات!AU53+[1]مرتبات!AV53+[1]مرتبات!AW53+[1]مرتبات!AX53+[1]مرتبات!AY53+[1]مرتبات!AZ53+[1]مرتبات!BA53</f>
        <v>0</v>
      </c>
      <c r="H52" s="258">
        <f t="shared" si="1"/>
        <v>0</v>
      </c>
      <c r="I52" s="258">
        <f t="shared" si="2"/>
        <v>0</v>
      </c>
      <c r="J52" s="258">
        <f t="shared" si="3"/>
        <v>-0.38</v>
      </c>
      <c r="K52" s="258">
        <f t="shared" si="4"/>
        <v>0.38</v>
      </c>
      <c r="L52" s="258">
        <f t="shared" si="7"/>
        <v>0</v>
      </c>
      <c r="M52" s="145">
        <f t="shared" si="8"/>
        <v>0</v>
      </c>
    </row>
    <row r="53" spans="1:13" ht="15.75">
      <c r="A53" s="256"/>
      <c r="B53" s="258">
        <f>[1]مرتبات!G54</f>
        <v>0</v>
      </c>
      <c r="C53" s="258">
        <f>[1]مرتبات!I54</f>
        <v>0</v>
      </c>
      <c r="D53" s="258">
        <f t="shared" si="0"/>
        <v>0</v>
      </c>
      <c r="E53" s="258">
        <f>[1]مرتبات!B54*14%</f>
        <v>0</v>
      </c>
      <c r="F53" s="258">
        <f>[1]مرتبات!W54*11%</f>
        <v>0</v>
      </c>
      <c r="G53" s="258">
        <f>[1]مرتبات!AK54+[1]مرتبات!AL54+[1]مرتبات!AM54+[1]مرتبات!AN54+[1]مرتبات!AO54+[1]مرتبات!AR54+[1]مرتبات!AS54+[1]مرتبات!AT54+[1]مرتبات!AU54+[1]مرتبات!AV54+[1]مرتبات!AW54+[1]مرتبات!AX54+[1]مرتبات!AY54+[1]مرتبات!AZ54+[1]مرتبات!BA54</f>
        <v>0</v>
      </c>
      <c r="H53" s="258">
        <f t="shared" si="1"/>
        <v>0</v>
      </c>
      <c r="I53" s="258">
        <f t="shared" si="2"/>
        <v>0</v>
      </c>
      <c r="J53" s="258">
        <f t="shared" si="3"/>
        <v>-0.38</v>
      </c>
      <c r="K53" s="258">
        <f t="shared" si="4"/>
        <v>0.38</v>
      </c>
      <c r="L53" s="258">
        <f t="shared" si="7"/>
        <v>0</v>
      </c>
      <c r="M53" s="145">
        <f t="shared" si="8"/>
        <v>0</v>
      </c>
    </row>
    <row r="54" spans="1:13" ht="15.75">
      <c r="A54" s="256"/>
      <c r="B54" s="258">
        <f>[1]مرتبات!G55</f>
        <v>0</v>
      </c>
      <c r="C54" s="258">
        <f>[1]مرتبات!I55</f>
        <v>0</v>
      </c>
      <c r="D54" s="258">
        <f t="shared" si="0"/>
        <v>0</v>
      </c>
      <c r="E54" s="258">
        <f>[1]مرتبات!B55*14%</f>
        <v>0</v>
      </c>
      <c r="F54" s="258">
        <f>[1]مرتبات!W55*11%</f>
        <v>0</v>
      </c>
      <c r="G54" s="258">
        <f>[1]مرتبات!AK55+[1]مرتبات!AL55+[1]مرتبات!AM55+[1]مرتبات!AN55+[1]مرتبات!AO55+[1]مرتبات!AR55+[1]مرتبات!AS55+[1]مرتبات!AT55+[1]مرتبات!AU55+[1]مرتبات!AV55+[1]مرتبات!AW55+[1]مرتبات!AX55+[1]مرتبات!AY55+[1]مرتبات!AZ55+[1]مرتبات!BA55</f>
        <v>0</v>
      </c>
      <c r="H54" s="258">
        <f t="shared" si="1"/>
        <v>0</v>
      </c>
      <c r="I54" s="258">
        <f t="shared" si="2"/>
        <v>0</v>
      </c>
      <c r="J54" s="258">
        <f t="shared" si="3"/>
        <v>-0.38</v>
      </c>
      <c r="K54" s="258">
        <f t="shared" si="4"/>
        <v>0.38</v>
      </c>
      <c r="L54" s="258">
        <f t="shared" si="7"/>
        <v>0</v>
      </c>
      <c r="M54" s="145">
        <f t="shared" si="8"/>
        <v>0</v>
      </c>
    </row>
    <row r="55" spans="1:13" ht="15.75">
      <c r="A55" s="256"/>
      <c r="B55" s="258">
        <f>[1]مرتبات!G56</f>
        <v>0</v>
      </c>
      <c r="C55" s="258">
        <f>[1]مرتبات!I56</f>
        <v>0</v>
      </c>
      <c r="D55" s="258">
        <f t="shared" si="0"/>
        <v>0</v>
      </c>
      <c r="E55" s="258">
        <f>[1]مرتبات!B56*14%</f>
        <v>0</v>
      </c>
      <c r="F55" s="258">
        <f>[1]مرتبات!W56*11%</f>
        <v>0</v>
      </c>
      <c r="G55" s="258">
        <f>[1]مرتبات!AK56+[1]مرتبات!AL56+[1]مرتبات!AM56+[1]مرتبات!AN56+[1]مرتبات!AO56+[1]مرتبات!AR56+[1]مرتبات!AS56+[1]مرتبات!AT56+[1]مرتبات!AU56+[1]مرتبات!AV56+[1]مرتبات!AW56+[1]مرتبات!AX56+[1]مرتبات!AY56+[1]مرتبات!AZ56+[1]مرتبات!BA56</f>
        <v>0</v>
      </c>
      <c r="H55" s="258">
        <f t="shared" si="1"/>
        <v>0</v>
      </c>
      <c r="I55" s="258">
        <f t="shared" si="2"/>
        <v>0</v>
      </c>
      <c r="J55" s="258">
        <f t="shared" si="3"/>
        <v>-0.38</v>
      </c>
      <c r="K55" s="258">
        <f t="shared" si="4"/>
        <v>0.38</v>
      </c>
      <c r="L55" s="258">
        <f t="shared" si="7"/>
        <v>0</v>
      </c>
      <c r="M55" s="145">
        <f t="shared" si="8"/>
        <v>0</v>
      </c>
    </row>
    <row r="56" spans="1:13" ht="15.75">
      <c r="A56" s="256"/>
      <c r="B56" s="258">
        <f>[1]مرتبات!G57</f>
        <v>0</v>
      </c>
      <c r="C56" s="258">
        <f>[1]مرتبات!I57</f>
        <v>0</v>
      </c>
      <c r="D56" s="258">
        <f t="shared" si="0"/>
        <v>0</v>
      </c>
      <c r="E56" s="258">
        <f>[1]مرتبات!B57*14%</f>
        <v>0</v>
      </c>
      <c r="F56" s="258">
        <f>[1]مرتبات!W57*11%</f>
        <v>0</v>
      </c>
      <c r="G56" s="258">
        <f>[1]مرتبات!AK57+[1]مرتبات!AL57+[1]مرتبات!AM57+[1]مرتبات!AN57+[1]مرتبات!AO57+[1]مرتبات!AR57+[1]مرتبات!AS57+[1]مرتبات!AT57+[1]مرتبات!AU57+[1]مرتبات!AV57+[1]مرتبات!AW57+[1]مرتبات!AX57+[1]مرتبات!AY57+[1]مرتبات!AZ57+[1]مرتبات!BA57</f>
        <v>0</v>
      </c>
      <c r="H56" s="258">
        <f t="shared" si="1"/>
        <v>0</v>
      </c>
      <c r="I56" s="258">
        <f t="shared" si="2"/>
        <v>0</v>
      </c>
      <c r="J56" s="258">
        <f t="shared" si="3"/>
        <v>-0.38</v>
      </c>
      <c r="K56" s="258">
        <f t="shared" si="4"/>
        <v>0.38</v>
      </c>
      <c r="L56" s="258">
        <f t="shared" si="7"/>
        <v>0</v>
      </c>
      <c r="M56" s="145">
        <f t="shared" si="8"/>
        <v>0</v>
      </c>
    </row>
    <row r="57" spans="1:13" ht="15.75">
      <c r="A57" s="256"/>
      <c r="B57" s="258">
        <f>[1]مرتبات!G58</f>
        <v>0</v>
      </c>
      <c r="C57" s="258">
        <f>[1]مرتبات!I58</f>
        <v>0</v>
      </c>
      <c r="D57" s="258">
        <f t="shared" si="0"/>
        <v>0</v>
      </c>
      <c r="E57" s="258">
        <f>[1]مرتبات!B58*14%</f>
        <v>0</v>
      </c>
      <c r="F57" s="258">
        <f>[1]مرتبات!W58*11%</f>
        <v>0</v>
      </c>
      <c r="G57" s="258">
        <f>[1]مرتبات!AK58+[1]مرتبات!AL58+[1]مرتبات!AM58+[1]مرتبات!AN58+[1]مرتبات!AO58+[1]مرتبات!AR58+[1]مرتبات!AS58+[1]مرتبات!AT58+[1]مرتبات!AU58+[1]مرتبات!AV58+[1]مرتبات!AW58+[1]مرتبات!AX58+[1]مرتبات!AY58+[1]مرتبات!AZ58+[1]مرتبات!BA58</f>
        <v>0</v>
      </c>
      <c r="H57" s="258">
        <f t="shared" si="1"/>
        <v>0</v>
      </c>
      <c r="I57" s="258">
        <f t="shared" si="2"/>
        <v>0</v>
      </c>
      <c r="J57" s="258">
        <f t="shared" si="3"/>
        <v>-0.38</v>
      </c>
      <c r="K57" s="258">
        <f t="shared" si="4"/>
        <v>0.38</v>
      </c>
      <c r="L57" s="258">
        <f t="shared" si="7"/>
        <v>0</v>
      </c>
      <c r="M57" s="145">
        <f t="shared" si="8"/>
        <v>0</v>
      </c>
    </row>
    <row r="58" spans="1:13" ht="15.75">
      <c r="A58" s="256"/>
      <c r="B58" s="258">
        <f>[1]مرتبات!G59</f>
        <v>0</v>
      </c>
      <c r="C58" s="258">
        <f>[1]مرتبات!I59</f>
        <v>0</v>
      </c>
      <c r="D58" s="258">
        <f t="shared" si="0"/>
        <v>0</v>
      </c>
      <c r="E58" s="258">
        <f>[1]مرتبات!B59*14%</f>
        <v>0</v>
      </c>
      <c r="F58" s="258">
        <f>[1]مرتبات!W59*11%</f>
        <v>0</v>
      </c>
      <c r="G58" s="258">
        <f>[1]مرتبات!AK59+[1]مرتبات!AL59+[1]مرتبات!AM59+[1]مرتبات!AN59+[1]مرتبات!AO59+[1]مرتبات!AR59+[1]مرتبات!AS59+[1]مرتبات!AT59+[1]مرتبات!AU59+[1]مرتبات!AV59+[1]مرتبات!AW59+[1]مرتبات!AX59+[1]مرتبات!AY59+[1]مرتبات!AZ59+[1]مرتبات!BA59</f>
        <v>0</v>
      </c>
      <c r="H58" s="258">
        <f t="shared" si="1"/>
        <v>0</v>
      </c>
      <c r="I58" s="258">
        <f t="shared" si="2"/>
        <v>0</v>
      </c>
      <c r="J58" s="258">
        <f t="shared" si="3"/>
        <v>-0.38</v>
      </c>
      <c r="K58" s="258">
        <f t="shared" si="4"/>
        <v>0.38</v>
      </c>
      <c r="L58" s="258">
        <f t="shared" si="7"/>
        <v>0</v>
      </c>
      <c r="M58" s="145">
        <f t="shared" si="8"/>
        <v>0</v>
      </c>
    </row>
    <row r="59" spans="1:13" ht="15.75">
      <c r="A59" s="256"/>
      <c r="B59" s="258">
        <f>[1]مرتبات!G60</f>
        <v>0</v>
      </c>
      <c r="C59" s="258">
        <f>[1]مرتبات!I60</f>
        <v>0</v>
      </c>
      <c r="D59" s="258">
        <f t="shared" si="0"/>
        <v>0</v>
      </c>
      <c r="E59" s="258">
        <f>[1]مرتبات!B60*14%</f>
        <v>0</v>
      </c>
      <c r="F59" s="258">
        <f>[1]مرتبات!W60*11%</f>
        <v>0</v>
      </c>
      <c r="G59" s="258">
        <f>[1]مرتبات!AK60+[1]مرتبات!AL60+[1]مرتبات!AM60+[1]مرتبات!AN60+[1]مرتبات!AO60+[1]مرتبات!AR60+[1]مرتبات!AS60+[1]مرتبات!AT60+[1]مرتبات!AU60+[1]مرتبات!AV60+[1]مرتبات!AW60+[1]مرتبات!AX60+[1]مرتبات!AY60+[1]مرتبات!AZ60+[1]مرتبات!BA60</f>
        <v>0</v>
      </c>
      <c r="H59" s="258">
        <f t="shared" si="1"/>
        <v>0</v>
      </c>
      <c r="I59" s="258">
        <f t="shared" si="2"/>
        <v>0</v>
      </c>
      <c r="J59" s="258">
        <f t="shared" si="3"/>
        <v>-0.38</v>
      </c>
      <c r="K59" s="258">
        <f t="shared" si="4"/>
        <v>0.38</v>
      </c>
      <c r="L59" s="258">
        <f t="shared" si="7"/>
        <v>0</v>
      </c>
      <c r="M59" s="145">
        <f t="shared" si="8"/>
        <v>0</v>
      </c>
    </row>
    <row r="60" spans="1:13" ht="15.75">
      <c r="A60" s="256"/>
      <c r="B60" s="258">
        <f>[1]مرتبات!G61</f>
        <v>0</v>
      </c>
      <c r="C60" s="258">
        <f>[1]مرتبات!I61</f>
        <v>0</v>
      </c>
      <c r="D60" s="258">
        <f t="shared" si="0"/>
        <v>0</v>
      </c>
      <c r="E60" s="258">
        <f>[1]مرتبات!B61*14%</f>
        <v>0</v>
      </c>
      <c r="F60" s="258">
        <f>[1]مرتبات!W61*11%</f>
        <v>0</v>
      </c>
      <c r="G60" s="258">
        <f>[1]مرتبات!AK61+[1]مرتبات!AL61+[1]مرتبات!AM61+[1]مرتبات!AN61+[1]مرتبات!AO61+[1]مرتبات!AR61+[1]مرتبات!AS61+[1]مرتبات!AT61+[1]مرتبات!AU61+[1]مرتبات!AV61+[1]مرتبات!AW61+[1]مرتبات!AX61+[1]مرتبات!AY61+[1]مرتبات!AZ61+[1]مرتبات!BA61</f>
        <v>0</v>
      </c>
      <c r="H60" s="258">
        <f t="shared" si="1"/>
        <v>0</v>
      </c>
      <c r="I60" s="258">
        <f t="shared" si="2"/>
        <v>0</v>
      </c>
      <c r="J60" s="258">
        <f t="shared" si="3"/>
        <v>-0.38</v>
      </c>
      <c r="K60" s="258">
        <f t="shared" si="4"/>
        <v>0.38</v>
      </c>
      <c r="L60" s="258">
        <f t="shared" si="7"/>
        <v>0</v>
      </c>
      <c r="M60" s="145">
        <f t="shared" si="8"/>
        <v>0</v>
      </c>
    </row>
    <row r="61" spans="1:13" ht="15.75">
      <c r="A61" s="256"/>
      <c r="B61" s="258">
        <f>[1]مرتبات!G62</f>
        <v>0</v>
      </c>
      <c r="C61" s="258">
        <f>[1]مرتبات!I62</f>
        <v>0</v>
      </c>
      <c r="D61" s="258">
        <f t="shared" si="0"/>
        <v>0</v>
      </c>
      <c r="E61" s="258">
        <f>[1]مرتبات!B62*14%</f>
        <v>0</v>
      </c>
      <c r="F61" s="258">
        <f>[1]مرتبات!W62*11%</f>
        <v>0</v>
      </c>
      <c r="G61" s="258">
        <f>[1]مرتبات!AK62+[1]مرتبات!AL62+[1]مرتبات!AM62+[1]مرتبات!AN62+[1]مرتبات!AO62+[1]مرتبات!AR62+[1]مرتبات!AS62+[1]مرتبات!AT62+[1]مرتبات!AU62+[1]مرتبات!AV62+[1]مرتبات!AW62+[1]مرتبات!AX62+[1]مرتبات!AY62+[1]مرتبات!AZ62+[1]مرتبات!BA62</f>
        <v>0</v>
      </c>
      <c r="H61" s="258">
        <f t="shared" si="1"/>
        <v>0</v>
      </c>
      <c r="I61" s="258">
        <f t="shared" si="2"/>
        <v>0</v>
      </c>
      <c r="J61" s="258">
        <f t="shared" si="3"/>
        <v>-0.38</v>
      </c>
      <c r="K61" s="258">
        <f t="shared" si="4"/>
        <v>0.38</v>
      </c>
      <c r="L61" s="258">
        <f t="shared" si="7"/>
        <v>0</v>
      </c>
      <c r="M61" s="145">
        <f t="shared" si="8"/>
        <v>0</v>
      </c>
    </row>
    <row r="62" spans="1:13" ht="15.75">
      <c r="A62" s="256"/>
      <c r="B62" s="258">
        <f>[1]مرتبات!G63</f>
        <v>0</v>
      </c>
      <c r="C62" s="258">
        <f>[1]مرتبات!I63</f>
        <v>0</v>
      </c>
      <c r="D62" s="258">
        <f t="shared" si="0"/>
        <v>0</v>
      </c>
      <c r="E62" s="258">
        <f>[1]مرتبات!B63*14%</f>
        <v>0</v>
      </c>
      <c r="F62" s="258">
        <f>[1]مرتبات!W63*11%</f>
        <v>0</v>
      </c>
      <c r="G62" s="258">
        <f>[1]مرتبات!AK63+[1]مرتبات!AL63+[1]مرتبات!AM63+[1]مرتبات!AN63+[1]مرتبات!AO63+[1]مرتبات!AR63+[1]مرتبات!AS63+[1]مرتبات!AT63+[1]مرتبات!AU63+[1]مرتبات!AV63+[1]مرتبات!AW63+[1]مرتبات!AX63+[1]مرتبات!AY63+[1]مرتبات!AZ63+[1]مرتبات!BA63</f>
        <v>0</v>
      </c>
      <c r="H62" s="258">
        <f t="shared" si="1"/>
        <v>0</v>
      </c>
      <c r="I62" s="258">
        <f t="shared" si="2"/>
        <v>0</v>
      </c>
      <c r="J62" s="258">
        <f t="shared" si="3"/>
        <v>-0.38</v>
      </c>
      <c r="K62" s="258">
        <f t="shared" si="4"/>
        <v>0.38</v>
      </c>
      <c r="L62" s="258">
        <f t="shared" si="7"/>
        <v>0</v>
      </c>
      <c r="M62" s="145">
        <f t="shared" si="8"/>
        <v>0</v>
      </c>
    </row>
    <row r="63" spans="1:13" ht="15.75">
      <c r="A63" s="256"/>
      <c r="B63" s="258">
        <f>[1]مرتبات!G64</f>
        <v>0</v>
      </c>
      <c r="C63" s="258">
        <f>[1]مرتبات!I64</f>
        <v>0</v>
      </c>
      <c r="D63" s="258">
        <f t="shared" si="0"/>
        <v>0</v>
      </c>
      <c r="E63" s="258">
        <f>[1]مرتبات!B64*14%</f>
        <v>0</v>
      </c>
      <c r="F63" s="258">
        <f>[1]مرتبات!W64*11%</f>
        <v>0</v>
      </c>
      <c r="G63" s="258">
        <f>[1]مرتبات!AK64+[1]مرتبات!AL64+[1]مرتبات!AM64+[1]مرتبات!AN64+[1]مرتبات!AO64+[1]مرتبات!AR64+[1]مرتبات!AS64+[1]مرتبات!AT64+[1]مرتبات!AU64+[1]مرتبات!AV64+[1]مرتبات!AW64+[1]مرتبات!AX64+[1]مرتبات!AY64+[1]مرتبات!AZ64+[1]مرتبات!BA64</f>
        <v>0</v>
      </c>
      <c r="H63" s="258">
        <f t="shared" si="1"/>
        <v>0</v>
      </c>
      <c r="I63" s="258">
        <f t="shared" si="2"/>
        <v>0</v>
      </c>
      <c r="J63" s="258">
        <f t="shared" si="3"/>
        <v>-0.38</v>
      </c>
      <c r="K63" s="258">
        <f t="shared" si="4"/>
        <v>0.38</v>
      </c>
      <c r="L63" s="258">
        <f t="shared" si="7"/>
        <v>0</v>
      </c>
      <c r="M63" s="145">
        <f t="shared" si="8"/>
        <v>0</v>
      </c>
    </row>
    <row r="64" spans="1:13" ht="15.75">
      <c r="A64" s="256"/>
      <c r="B64" s="258">
        <f>[1]مرتبات!G65</f>
        <v>0</v>
      </c>
      <c r="C64" s="258">
        <f>[1]مرتبات!I65</f>
        <v>0</v>
      </c>
      <c r="D64" s="258">
        <f t="shared" si="0"/>
        <v>0</v>
      </c>
      <c r="E64" s="258">
        <f>[1]مرتبات!B65*14%</f>
        <v>0</v>
      </c>
      <c r="F64" s="258">
        <f>[1]مرتبات!W65*11%</f>
        <v>0</v>
      </c>
      <c r="G64" s="258">
        <f>[1]مرتبات!AK65+[1]مرتبات!AL65+[1]مرتبات!AM65+[1]مرتبات!AN65+[1]مرتبات!AO65+[1]مرتبات!AR65+[1]مرتبات!AS65+[1]مرتبات!AT65+[1]مرتبات!AU65+[1]مرتبات!AV65+[1]مرتبات!AW65+[1]مرتبات!AX65+[1]مرتبات!AY65+[1]مرتبات!AZ65+[1]مرتبات!BA65</f>
        <v>0</v>
      </c>
      <c r="H64" s="258">
        <f t="shared" si="1"/>
        <v>0</v>
      </c>
      <c r="I64" s="258">
        <f t="shared" si="2"/>
        <v>0</v>
      </c>
      <c r="J64" s="258">
        <f t="shared" si="3"/>
        <v>-0.38</v>
      </c>
      <c r="K64" s="258">
        <f t="shared" si="4"/>
        <v>0.38</v>
      </c>
      <c r="L64" s="258">
        <f t="shared" si="7"/>
        <v>0</v>
      </c>
      <c r="M64" s="145">
        <f t="shared" si="8"/>
        <v>0</v>
      </c>
    </row>
    <row r="65" spans="1:13" ht="15.75">
      <c r="A65" s="256"/>
      <c r="B65" s="258">
        <f>[1]مرتبات!G66</f>
        <v>0</v>
      </c>
      <c r="C65" s="258">
        <f>[1]مرتبات!I66</f>
        <v>0</v>
      </c>
      <c r="D65" s="258">
        <f t="shared" si="0"/>
        <v>0</v>
      </c>
      <c r="E65" s="258">
        <f>[1]مرتبات!B66*14%</f>
        <v>0</v>
      </c>
      <c r="F65" s="258">
        <f>[1]مرتبات!W66*11%</f>
        <v>0</v>
      </c>
      <c r="G65" s="258">
        <f>[1]مرتبات!AK66+[1]مرتبات!AL66+[1]مرتبات!AM66+[1]مرتبات!AN66+[1]مرتبات!AO66+[1]مرتبات!AR66+[1]مرتبات!AS66+[1]مرتبات!AT66+[1]مرتبات!AU66+[1]مرتبات!AV66+[1]مرتبات!AW66+[1]مرتبات!AX66+[1]مرتبات!AY66+[1]مرتبات!AZ66+[1]مرتبات!BA66</f>
        <v>0</v>
      </c>
      <c r="H65" s="258">
        <f t="shared" si="1"/>
        <v>0</v>
      </c>
      <c r="I65" s="258">
        <f t="shared" si="2"/>
        <v>0</v>
      </c>
      <c r="J65" s="258">
        <f t="shared" si="3"/>
        <v>-0.38</v>
      </c>
      <c r="K65" s="258">
        <f t="shared" si="4"/>
        <v>0.38</v>
      </c>
      <c r="L65" s="258">
        <f t="shared" si="7"/>
        <v>0</v>
      </c>
      <c r="M65" s="145">
        <f t="shared" si="8"/>
        <v>0</v>
      </c>
    </row>
    <row r="66" spans="1:13" ht="15.75">
      <c r="A66" s="256"/>
      <c r="B66" s="258">
        <f>[1]مرتبات!G67</f>
        <v>0</v>
      </c>
      <c r="C66" s="258">
        <f>[1]مرتبات!I67</f>
        <v>0</v>
      </c>
      <c r="D66" s="258">
        <f t="shared" si="0"/>
        <v>0</v>
      </c>
      <c r="E66" s="258">
        <f>[1]مرتبات!B67*14%</f>
        <v>0</v>
      </c>
      <c r="F66" s="258">
        <f>[1]مرتبات!W67*11%</f>
        <v>0</v>
      </c>
      <c r="G66" s="258">
        <f>[1]مرتبات!AK67+[1]مرتبات!AL67+[1]مرتبات!AM67+[1]مرتبات!AN67+[1]مرتبات!AO67+[1]مرتبات!AR67+[1]مرتبات!AS67+[1]مرتبات!AT67+[1]مرتبات!AU67+[1]مرتبات!AV67+[1]مرتبات!AW67+[1]مرتبات!AX67+[1]مرتبات!AY67+[1]مرتبات!AZ67+[1]مرتبات!BA67</f>
        <v>0</v>
      </c>
      <c r="H66" s="258">
        <f t="shared" si="1"/>
        <v>0</v>
      </c>
      <c r="I66" s="258">
        <f t="shared" si="2"/>
        <v>0</v>
      </c>
      <c r="J66" s="258">
        <f t="shared" si="3"/>
        <v>-0.38</v>
      </c>
      <c r="K66" s="258">
        <f t="shared" si="4"/>
        <v>0.38</v>
      </c>
      <c r="L66" s="258">
        <f t="shared" si="7"/>
        <v>0</v>
      </c>
      <c r="M66" s="145">
        <f t="shared" si="8"/>
        <v>0</v>
      </c>
    </row>
    <row r="67" spans="1:13" ht="15.75">
      <c r="A67" s="256"/>
      <c r="B67" s="258">
        <f>[1]مرتبات!G68</f>
        <v>0</v>
      </c>
      <c r="C67" s="258">
        <f>[1]مرتبات!I68</f>
        <v>0</v>
      </c>
      <c r="D67" s="258">
        <f t="shared" si="0"/>
        <v>0</v>
      </c>
      <c r="E67" s="258">
        <f>[1]مرتبات!B68*14%</f>
        <v>0</v>
      </c>
      <c r="F67" s="258">
        <f>[1]مرتبات!W68*11%</f>
        <v>0</v>
      </c>
      <c r="G67" s="258">
        <f>[1]مرتبات!AK68+[1]مرتبات!AL68+[1]مرتبات!AM68+[1]مرتبات!AN68+[1]مرتبات!AO68+[1]مرتبات!AR68+[1]مرتبات!AS68+[1]مرتبات!AT68+[1]مرتبات!AU68+[1]مرتبات!AV68+[1]مرتبات!AW68+[1]مرتبات!AX68+[1]مرتبات!AY68+[1]مرتبات!AZ68+[1]مرتبات!BA68</f>
        <v>0</v>
      </c>
      <c r="H67" s="258">
        <f t="shared" si="1"/>
        <v>0</v>
      </c>
      <c r="I67" s="258">
        <f t="shared" si="2"/>
        <v>0</v>
      </c>
      <c r="J67" s="258">
        <f t="shared" si="3"/>
        <v>-0.38</v>
      </c>
      <c r="K67" s="258">
        <f t="shared" si="4"/>
        <v>0.38</v>
      </c>
      <c r="L67" s="258">
        <f t="shared" si="7"/>
        <v>0</v>
      </c>
      <c r="M67" s="145">
        <f t="shared" si="8"/>
        <v>0</v>
      </c>
    </row>
    <row r="68" spans="1:13" ht="15.75">
      <c r="A68" s="256"/>
      <c r="B68" s="258">
        <f>[1]مرتبات!G69</f>
        <v>0</v>
      </c>
      <c r="C68" s="258">
        <f>[1]مرتبات!I69</f>
        <v>0</v>
      </c>
      <c r="D68" s="258">
        <f t="shared" ref="D68:D69" si="9">B68+C68</f>
        <v>0</v>
      </c>
      <c r="E68" s="258">
        <f>[1]مرتبات!B69*14%</f>
        <v>0</v>
      </c>
      <c r="F68" s="258">
        <f>[1]مرتبات!W69*11%</f>
        <v>0</v>
      </c>
      <c r="G68" s="258">
        <f>[1]مرتبات!AK69+[1]مرتبات!AL69+[1]مرتبات!AM69+[1]مرتبات!AN69+[1]مرتبات!AO69+[1]مرتبات!AR69+[1]مرتبات!AS69+[1]مرتبات!AT69+[1]مرتبات!AU69+[1]مرتبات!AV69+[1]مرتبات!AW69+[1]مرتبات!AX69+[1]مرتبات!AY69+[1]مرتبات!AZ69+[1]مرتبات!BA69</f>
        <v>0</v>
      </c>
      <c r="H68" s="258">
        <f t="shared" ref="H68:H69" si="10">E68+F68+G68</f>
        <v>0</v>
      </c>
      <c r="I68" s="258">
        <f t="shared" ref="I68:I69" si="11">D68-H68</f>
        <v>0</v>
      </c>
      <c r="J68" s="258">
        <f t="shared" ref="J68:J69" si="12">(I68-50)*(7.5/1000)</f>
        <v>-0.38</v>
      </c>
      <c r="K68" s="258">
        <f t="shared" ref="K68:K69" si="13">I68-J68</f>
        <v>0.38</v>
      </c>
      <c r="L68" s="258">
        <f t="shared" ref="L68:L69" si="14">IF(K68-1183.33&lt;0,0,K68-1183.33)</f>
        <v>0</v>
      </c>
      <c r="M68" s="145">
        <f t="shared" ref="M68:M69" si="15">IF(L68&lt;=1900,(L68*10%)*20%,IF(L68&lt;=3150,(190+((L68-1900)*15%))*60%,((((L68-3150)*20%)+190+187.5))*95%))</f>
        <v>0</v>
      </c>
    </row>
    <row r="69" spans="1:13" ht="15.75">
      <c r="A69" s="256"/>
      <c r="B69" s="258">
        <f>[1]مرتبات!G70</f>
        <v>0</v>
      </c>
      <c r="C69" s="258">
        <f>[1]مرتبات!I70</f>
        <v>0</v>
      </c>
      <c r="D69" s="258">
        <f t="shared" si="9"/>
        <v>0</v>
      </c>
      <c r="E69" s="258">
        <f>[1]مرتبات!B70*14%</f>
        <v>0</v>
      </c>
      <c r="F69" s="258">
        <f>[1]مرتبات!W70*11%</f>
        <v>0</v>
      </c>
      <c r="G69" s="258">
        <f>[1]مرتبات!AK70+[1]مرتبات!AL70+[1]مرتبات!AM70+[1]مرتبات!AN70+[1]مرتبات!AO70+[1]مرتبات!AR70+[1]مرتبات!AS70+[1]مرتبات!AT70+[1]مرتبات!AU70+[1]مرتبات!AV70+[1]مرتبات!AW70+[1]مرتبات!AX70+[1]مرتبات!AY70+[1]مرتبات!AZ70+[1]مرتبات!BA70</f>
        <v>0</v>
      </c>
      <c r="H69" s="258">
        <f t="shared" si="10"/>
        <v>0</v>
      </c>
      <c r="I69" s="258">
        <f t="shared" si="11"/>
        <v>0</v>
      </c>
      <c r="J69" s="258">
        <f t="shared" si="12"/>
        <v>-0.38</v>
      </c>
      <c r="K69" s="258">
        <f t="shared" si="13"/>
        <v>0.38</v>
      </c>
      <c r="L69" s="258">
        <f t="shared" si="14"/>
        <v>0</v>
      </c>
      <c r="M69" s="145">
        <f t="shared" si="15"/>
        <v>0</v>
      </c>
    </row>
    <row r="70" spans="1:13" ht="15.75">
      <c r="A70" s="1"/>
      <c r="B70" s="258">
        <f>[1]مرتبات!G71</f>
        <v>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>
      <c r="A71" s="1"/>
      <c r="B71" s="258">
        <f>[1]مرتبات!G72</f>
        <v>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>
      <c r="A72" s="1"/>
      <c r="B72" s="258">
        <f>[1]مرتبات!G73</f>
        <v>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>
      <c r="A73" s="1"/>
      <c r="B73" s="258">
        <f>[1]مرتبات!G74</f>
        <v>0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>
      <c r="A74" s="1"/>
      <c r="B74" s="258">
        <f>[1]مرتبات!G75</f>
        <v>0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>
      <c r="A75" s="1"/>
      <c r="B75" s="258">
        <f>[1]مرتبات!G76</f>
        <v>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>
      <c r="A76" s="1"/>
      <c r="B76" s="258">
        <f>[1]مرتبات!G77</f>
        <v>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>
      <c r="A77" s="1"/>
      <c r="B77" s="258">
        <f>[1]مرتبات!G78</f>
        <v>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>
      <c r="A78" s="1"/>
      <c r="B78" s="258">
        <f>[1]مرتبات!G79</f>
        <v>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>
      <c r="A79" s="1"/>
      <c r="B79" s="258">
        <f>[1]مرتبات!G80</f>
        <v>0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>
      <c r="A80" s="1"/>
      <c r="B80" s="258">
        <f>[1]مرتبات!G81</f>
        <v>0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BS24"/>
  <sheetViews>
    <sheetView rightToLeft="1" topLeftCell="B1" workbookViewId="0">
      <selection activeCell="BK13" sqref="BK13"/>
    </sheetView>
  </sheetViews>
  <sheetFormatPr defaultRowHeight="15"/>
  <cols>
    <col min="1" max="1" width="15.85546875" hidden="1" customWidth="1"/>
    <col min="2" max="9" width="8.5703125" customWidth="1"/>
    <col min="10" max="10" width="10.7109375" customWidth="1"/>
    <col min="11" max="14" width="8.7109375" customWidth="1"/>
    <col min="15" max="15" width="10.7109375" customWidth="1"/>
    <col min="16" max="16" width="9.140625" customWidth="1"/>
    <col min="17" max="17" width="9.7109375" customWidth="1"/>
    <col min="18" max="19" width="8.7109375" customWidth="1"/>
    <col min="20" max="20" width="7.7109375" customWidth="1"/>
    <col min="21" max="21" width="6.7109375" customWidth="1"/>
    <col min="22" max="22" width="7.7109375" customWidth="1"/>
    <col min="23" max="28" width="6.7109375" customWidth="1"/>
    <col min="29" max="31" width="8.7109375" customWidth="1"/>
    <col min="32" max="33" width="10.7109375" customWidth="1"/>
    <col min="34" max="45" width="8.7109375" customWidth="1"/>
    <col min="46" max="46" width="7.7109375" customWidth="1"/>
    <col min="47" max="50" width="6.7109375" customWidth="1"/>
    <col min="51" max="52" width="7.7109375" customWidth="1"/>
    <col min="53" max="64" width="6.7109375" customWidth="1"/>
    <col min="65" max="65" width="9.7109375" customWidth="1"/>
    <col min="66" max="66" width="10.7109375" customWidth="1"/>
    <col min="67" max="67" width="22" customWidth="1"/>
    <col min="68" max="68" width="25.42578125" customWidth="1"/>
    <col min="69" max="70" width="7.5703125" customWidth="1"/>
  </cols>
  <sheetData>
    <row r="1" spans="1:71" s="4" customFormat="1" ht="14.25" customHeight="1">
      <c r="A1" s="71" t="s">
        <v>112</v>
      </c>
      <c r="B1" s="296"/>
      <c r="C1" s="296"/>
      <c r="D1" s="296"/>
      <c r="E1" s="296"/>
      <c r="F1" s="296"/>
      <c r="G1" s="296"/>
      <c r="H1" s="296"/>
      <c r="I1" s="296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438" t="s">
        <v>117</v>
      </c>
      <c r="BN1" s="437" t="s">
        <v>48</v>
      </c>
      <c r="BO1" s="437" t="s">
        <v>118</v>
      </c>
      <c r="BP1" s="439" t="s">
        <v>288</v>
      </c>
      <c r="BQ1" s="438" t="s">
        <v>119</v>
      </c>
      <c r="BR1" s="438" t="s">
        <v>120</v>
      </c>
      <c r="BS1" s="441" t="s">
        <v>420</v>
      </c>
    </row>
    <row r="2" spans="1:71" s="4" customFormat="1" ht="33.75" customHeight="1">
      <c r="A2" s="8"/>
      <c r="B2" s="296"/>
      <c r="C2" s="296"/>
      <c r="D2" s="296"/>
      <c r="E2" s="296"/>
      <c r="F2" s="296"/>
      <c r="G2" s="296"/>
      <c r="H2" s="296"/>
      <c r="I2" s="296"/>
      <c r="J2" s="437" t="s">
        <v>0</v>
      </c>
      <c r="K2" s="437"/>
      <c r="L2" s="437"/>
      <c r="M2" s="437"/>
      <c r="N2" s="437"/>
      <c r="O2" s="450" t="s">
        <v>6</v>
      </c>
      <c r="P2" s="448"/>
      <c r="Q2" s="449"/>
      <c r="R2" s="450" t="s">
        <v>110</v>
      </c>
      <c r="S2" s="448"/>
      <c r="T2" s="448"/>
      <c r="U2" s="448"/>
      <c r="V2" s="448"/>
      <c r="W2" s="448"/>
      <c r="X2" s="448"/>
      <c r="Y2" s="448"/>
      <c r="Z2" s="448"/>
      <c r="AA2" s="448"/>
      <c r="AB2" s="449"/>
      <c r="AC2" s="450" t="s">
        <v>18</v>
      </c>
      <c r="AD2" s="448"/>
      <c r="AE2" s="449"/>
      <c r="AF2" s="439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38" t="s">
        <v>34</v>
      </c>
      <c r="AU2" s="438"/>
      <c r="AV2" s="438"/>
      <c r="AW2" s="438"/>
      <c r="AX2" s="450" t="s">
        <v>35</v>
      </c>
      <c r="AY2" s="448"/>
      <c r="AZ2" s="448"/>
      <c r="BA2" s="448"/>
      <c r="BB2" s="448"/>
      <c r="BC2" s="449"/>
      <c r="BD2" s="437" t="s">
        <v>39</v>
      </c>
      <c r="BE2" s="437"/>
      <c r="BF2" s="437"/>
      <c r="BG2" s="437"/>
      <c r="BH2" s="437"/>
      <c r="BI2" s="437"/>
      <c r="BJ2" s="437"/>
      <c r="BK2" s="295"/>
      <c r="BL2" s="295"/>
      <c r="BM2" s="438"/>
      <c r="BN2" s="437"/>
      <c r="BO2" s="437"/>
      <c r="BP2" s="446"/>
      <c r="BQ2" s="438"/>
      <c r="BR2" s="438"/>
      <c r="BS2" s="447"/>
    </row>
    <row r="3" spans="1:71" s="4" customFormat="1" ht="52.15" customHeight="1">
      <c r="A3" s="255"/>
      <c r="B3" s="308">
        <v>0.09</v>
      </c>
      <c r="C3" s="309" t="s">
        <v>1</v>
      </c>
      <c r="D3" s="310" t="s">
        <v>7</v>
      </c>
      <c r="E3" s="308">
        <v>7.0000000000000007E-2</v>
      </c>
      <c r="F3" s="309" t="s">
        <v>467</v>
      </c>
      <c r="G3" s="309" t="s">
        <v>8</v>
      </c>
      <c r="H3" s="309" t="s">
        <v>9</v>
      </c>
      <c r="I3" s="309" t="s">
        <v>493</v>
      </c>
      <c r="J3" s="296" t="s">
        <v>464</v>
      </c>
      <c r="K3" s="296" t="s">
        <v>2</v>
      </c>
      <c r="L3" s="296" t="s">
        <v>3</v>
      </c>
      <c r="M3" s="296" t="s">
        <v>4</v>
      </c>
      <c r="N3" s="296" t="s">
        <v>5</v>
      </c>
      <c r="O3" s="296" t="s">
        <v>466</v>
      </c>
      <c r="P3" s="296" t="s">
        <v>109</v>
      </c>
      <c r="Q3" s="296" t="s">
        <v>108</v>
      </c>
      <c r="R3" s="295" t="s">
        <v>494</v>
      </c>
      <c r="S3" s="295" t="s">
        <v>495</v>
      </c>
      <c r="T3" s="295" t="s">
        <v>10</v>
      </c>
      <c r="U3" s="296" t="s">
        <v>11</v>
      </c>
      <c r="V3" s="296" t="s">
        <v>12</v>
      </c>
      <c r="W3" s="296" t="s">
        <v>13</v>
      </c>
      <c r="X3" s="296" t="s">
        <v>180</v>
      </c>
      <c r="Y3" s="296" t="s">
        <v>14</v>
      </c>
      <c r="Z3" s="296" t="s">
        <v>15</v>
      </c>
      <c r="AA3" s="296" t="s">
        <v>16</v>
      </c>
      <c r="AB3" s="296" t="s">
        <v>17</v>
      </c>
      <c r="AC3" s="296" t="s">
        <v>19</v>
      </c>
      <c r="AD3" s="296" t="s">
        <v>20</v>
      </c>
      <c r="AE3" s="296" t="s">
        <v>21</v>
      </c>
      <c r="AF3" s="440"/>
      <c r="AG3" s="438"/>
      <c r="AH3" s="296" t="s">
        <v>24</v>
      </c>
      <c r="AI3" s="296" t="s">
        <v>25</v>
      </c>
      <c r="AJ3" s="296" t="s">
        <v>26</v>
      </c>
      <c r="AK3" s="296" t="s">
        <v>21</v>
      </c>
      <c r="AL3" s="296" t="s">
        <v>27</v>
      </c>
      <c r="AM3" s="296" t="s">
        <v>28</v>
      </c>
      <c r="AN3" s="296" t="s">
        <v>29</v>
      </c>
      <c r="AO3" s="296" t="s">
        <v>104</v>
      </c>
      <c r="AP3" s="296" t="s">
        <v>105</v>
      </c>
      <c r="AQ3" s="296" t="s">
        <v>106</v>
      </c>
      <c r="AR3" s="296" t="s">
        <v>107</v>
      </c>
      <c r="AS3" s="296" t="s">
        <v>3</v>
      </c>
      <c r="AT3" s="296" t="s">
        <v>31</v>
      </c>
      <c r="AU3" s="296" t="s">
        <v>116</v>
      </c>
      <c r="AV3" s="296" t="s">
        <v>32</v>
      </c>
      <c r="AW3" s="295" t="s">
        <v>33</v>
      </c>
      <c r="AX3" s="296" t="s">
        <v>36</v>
      </c>
      <c r="AY3" s="296" t="s">
        <v>115</v>
      </c>
      <c r="AZ3" s="296" t="s">
        <v>37</v>
      </c>
      <c r="BA3" s="296" t="s">
        <v>149</v>
      </c>
      <c r="BB3" s="296" t="s">
        <v>231</v>
      </c>
      <c r="BC3" s="296" t="s">
        <v>232</v>
      </c>
      <c r="BD3" s="296" t="s">
        <v>40</v>
      </c>
      <c r="BE3" s="296" t="s">
        <v>150</v>
      </c>
      <c r="BF3" s="296" t="s">
        <v>45</v>
      </c>
      <c r="BG3" s="296" t="s">
        <v>41</v>
      </c>
      <c r="BH3" s="296" t="s">
        <v>42</v>
      </c>
      <c r="BI3" s="296" t="s">
        <v>43</v>
      </c>
      <c r="BJ3" s="296" t="s">
        <v>44</v>
      </c>
      <c r="BK3" s="296" t="s">
        <v>46</v>
      </c>
      <c r="BL3" s="296" t="s">
        <v>47</v>
      </c>
      <c r="BM3" s="438"/>
      <c r="BN3" s="437"/>
      <c r="BO3" s="437"/>
      <c r="BP3" s="440"/>
      <c r="BQ3" s="438"/>
      <c r="BR3" s="438"/>
      <c r="BS3" s="442"/>
    </row>
    <row r="4" spans="1:71" s="198" customFormat="1" ht="25.15" customHeight="1">
      <c r="B4" s="308">
        <f>C4*9%</f>
        <v>82.05</v>
      </c>
      <c r="C4" s="311">
        <v>911.68</v>
      </c>
      <c r="D4" s="311">
        <v>2550.62</v>
      </c>
      <c r="E4" s="308">
        <f>D4*7%</f>
        <v>178.54</v>
      </c>
      <c r="F4" s="311">
        <v>190</v>
      </c>
      <c r="G4" s="311">
        <v>440.01</v>
      </c>
      <c r="H4" s="311">
        <v>263.97000000000003</v>
      </c>
      <c r="I4" s="311">
        <f>G4+H4</f>
        <v>703.98</v>
      </c>
      <c r="J4" s="203">
        <f>C4+B4</f>
        <v>993.73</v>
      </c>
      <c r="K4" s="203">
        <f>J4*15%</f>
        <v>149.06</v>
      </c>
      <c r="L4" s="203">
        <f>J4*1%</f>
        <v>9.94</v>
      </c>
      <c r="M4" s="203">
        <f>J4*2%</f>
        <v>19.87</v>
      </c>
      <c r="N4" s="203">
        <f>J4*3%</f>
        <v>29.81</v>
      </c>
      <c r="O4" s="203">
        <f>D4+E4+F4</f>
        <v>2919.16</v>
      </c>
      <c r="P4" s="202">
        <v>104.7</v>
      </c>
      <c r="Q4" s="202">
        <f>SUM(R4:AB4)</f>
        <v>733.98</v>
      </c>
      <c r="R4" s="203">
        <f>I4*60%</f>
        <v>422.39</v>
      </c>
      <c r="S4" s="203">
        <f>I4*40%</f>
        <v>281.58999999999997</v>
      </c>
      <c r="T4" s="202">
        <v>30</v>
      </c>
      <c r="U4" s="202"/>
      <c r="V4" s="202"/>
      <c r="W4" s="202"/>
      <c r="X4" s="202"/>
      <c r="Y4" s="202"/>
      <c r="Z4" s="202"/>
      <c r="AA4" s="202"/>
      <c r="AB4" s="202"/>
      <c r="AC4" s="203">
        <f>IF(AF4&gt;3360,3360*15%,AF4*15%)</f>
        <v>414.62</v>
      </c>
      <c r="AD4" s="203">
        <f>IF(AF4&gt;3360,3360*1%,AF4*1%)</f>
        <v>27.64</v>
      </c>
      <c r="AE4" s="203">
        <f>IF(AF4&gt;3360,3360*3%,AF4*3%)</f>
        <v>82.92</v>
      </c>
      <c r="AF4" s="203">
        <f>O4+P4+Q4-J4</f>
        <v>2764.11</v>
      </c>
      <c r="AG4" s="203">
        <f>K4+L4+M4+N4+O4+P4+Q4+AC4+AD4+AE4</f>
        <v>4491.7</v>
      </c>
      <c r="AH4" s="203">
        <f>J4*15%</f>
        <v>149.06</v>
      </c>
      <c r="AI4" s="203">
        <f>J4*1%</f>
        <v>9.94</v>
      </c>
      <c r="AJ4" s="203">
        <f>J4*2%</f>
        <v>19.87</v>
      </c>
      <c r="AK4" s="203">
        <f>J4*3%</f>
        <v>29.81</v>
      </c>
      <c r="AL4" s="203">
        <f>J4*10%</f>
        <v>99.37</v>
      </c>
      <c r="AM4" s="203">
        <f>J4*3%</f>
        <v>29.81</v>
      </c>
      <c r="AN4" s="203">
        <f>J4*1%</f>
        <v>9.94</v>
      </c>
      <c r="AO4" s="203">
        <f>IF(AF4&gt;3360,3360*15%,AF4*15%)</f>
        <v>414.62</v>
      </c>
      <c r="AP4" s="203">
        <f>IF(AF4&gt;3360,3360*1%,AF4*1%)</f>
        <v>27.64</v>
      </c>
      <c r="AQ4" s="203">
        <f>IF(AF4&gt;3360,3360*3%,AF4*3%)</f>
        <v>82.92</v>
      </c>
      <c r="AR4" s="203">
        <f>IF(AF4&gt;3360,3360*10%,AF4*10%)</f>
        <v>276.41000000000003</v>
      </c>
      <c r="AS4" s="203">
        <f>IF(AF4&gt;3360,3360*1%,AF4*1%)</f>
        <v>27.64</v>
      </c>
      <c r="AT4" s="202"/>
      <c r="AU4" s="202"/>
      <c r="AV4" s="202"/>
      <c r="AW4" s="202"/>
      <c r="AX4" s="202"/>
      <c r="AY4" s="203">
        <f>'ضريبه بنك الاهلى شهر يوليو '!M3</f>
        <v>109.32</v>
      </c>
      <c r="AZ4" s="203">
        <f>'ضريبه بنك الاهلى شهر يوليو '!J3</f>
        <v>23.7</v>
      </c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3">
        <f t="shared" ref="BM4:BM23" si="0">SUM(AH4:BL4)</f>
        <v>1310.05</v>
      </c>
      <c r="BN4" s="203">
        <f t="shared" ref="BN4:BN23" si="1">AVERAGE(AG4-BM4)</f>
        <v>3181.65</v>
      </c>
      <c r="BO4" s="199" t="s">
        <v>195</v>
      </c>
      <c r="BP4" s="199" t="s">
        <v>303</v>
      </c>
      <c r="BQ4" s="199"/>
      <c r="BR4" s="199"/>
      <c r="BS4" s="199" t="s">
        <v>425</v>
      </c>
    </row>
    <row r="5" spans="1:71" s="198" customFormat="1" ht="25.15" customHeight="1">
      <c r="B5" s="308">
        <f t="shared" ref="B5:B23" si="2">C5*9%</f>
        <v>43.39</v>
      </c>
      <c r="C5" s="311">
        <v>482.15</v>
      </c>
      <c r="D5" s="311">
        <v>1624.71</v>
      </c>
      <c r="E5" s="308">
        <f t="shared" ref="E5:E23" si="3">D5*7%</f>
        <v>113.73</v>
      </c>
      <c r="F5" s="311">
        <v>190</v>
      </c>
      <c r="G5" s="311">
        <v>226.63</v>
      </c>
      <c r="H5" s="311">
        <v>145.66999999999999</v>
      </c>
      <c r="I5" s="311">
        <f t="shared" ref="I5:I23" si="4">G5+H5</f>
        <v>372.3</v>
      </c>
      <c r="J5" s="203">
        <f t="shared" ref="J5:J23" si="5">C5+B5</f>
        <v>525.54</v>
      </c>
      <c r="K5" s="203">
        <f t="shared" ref="K5:K23" si="6">J5*15%</f>
        <v>78.83</v>
      </c>
      <c r="L5" s="203">
        <f t="shared" ref="L5:L23" si="7">J5*1%</f>
        <v>5.26</v>
      </c>
      <c r="M5" s="203">
        <f t="shared" ref="M5:M23" si="8">J5*2%</f>
        <v>10.51</v>
      </c>
      <c r="N5" s="203">
        <f t="shared" ref="N5:N23" si="9">J5*3%</f>
        <v>15.77</v>
      </c>
      <c r="O5" s="203">
        <f t="shared" ref="O5:O23" si="10">D5+E5+F5</f>
        <v>1928.44</v>
      </c>
      <c r="P5" s="202">
        <v>63.44</v>
      </c>
      <c r="Q5" s="202">
        <f t="shared" ref="Q5:Q23" si="11">SUM(R5:AB5)</f>
        <v>387.3</v>
      </c>
      <c r="R5" s="203">
        <f t="shared" ref="R5:R23" si="12">I5*60%</f>
        <v>223.38</v>
      </c>
      <c r="S5" s="203">
        <f t="shared" ref="S5:S23" si="13">I5*40%</f>
        <v>148.91999999999999</v>
      </c>
      <c r="T5" s="202">
        <v>15</v>
      </c>
      <c r="U5" s="202"/>
      <c r="V5" s="202"/>
      <c r="W5" s="202"/>
      <c r="X5" s="202"/>
      <c r="Y5" s="202"/>
      <c r="Z5" s="202"/>
      <c r="AA5" s="202"/>
      <c r="AB5" s="202"/>
      <c r="AC5" s="203">
        <f t="shared" ref="AC5:AC23" si="14">IF(AF5&gt;3360,3360*15%,AF5*15%)</f>
        <v>278.05</v>
      </c>
      <c r="AD5" s="203">
        <f t="shared" ref="AD5:AD23" si="15">IF(AF5&gt;3360,3360*1%,AF5*1%)</f>
        <v>18.54</v>
      </c>
      <c r="AE5" s="203">
        <f t="shared" ref="AE5:AE23" si="16">IF(AF5&gt;3360,3360*3%,AF5*3%)</f>
        <v>55.61</v>
      </c>
      <c r="AF5" s="203">
        <f t="shared" ref="AF5:AF23" si="17">O5+P5+Q5-J5</f>
        <v>1853.64</v>
      </c>
      <c r="AG5" s="203">
        <f t="shared" ref="AG5:AG23" si="18">K5+L5+M5+N5+O5+P5+Q5+AC5+AD5+AE5</f>
        <v>2841.75</v>
      </c>
      <c r="AH5" s="203">
        <f t="shared" ref="AH5:AH23" si="19">J5*15%</f>
        <v>78.83</v>
      </c>
      <c r="AI5" s="203">
        <f t="shared" ref="AI5:AI23" si="20">J5*1%</f>
        <v>5.26</v>
      </c>
      <c r="AJ5" s="203">
        <f t="shared" ref="AJ5:AJ23" si="21">J5*2%</f>
        <v>10.51</v>
      </c>
      <c r="AK5" s="203">
        <f t="shared" ref="AK5:AK23" si="22">J5*3%</f>
        <v>15.77</v>
      </c>
      <c r="AL5" s="203">
        <f t="shared" ref="AL5:AL23" si="23">J5*10%</f>
        <v>52.55</v>
      </c>
      <c r="AM5" s="203">
        <f t="shared" ref="AM5:AM23" si="24">J5*3%</f>
        <v>15.77</v>
      </c>
      <c r="AN5" s="203">
        <f t="shared" ref="AN5:AN23" si="25">J5*1%</f>
        <v>5.26</v>
      </c>
      <c r="AO5" s="203">
        <f t="shared" ref="AO5:AO23" si="26">IF(AF5&gt;3360,3360*15%,AF5*15%)</f>
        <v>278.05</v>
      </c>
      <c r="AP5" s="203">
        <f t="shared" ref="AP5:AP23" si="27">IF(AF5&gt;3360,3360*1%,AF5*1%)</f>
        <v>18.54</v>
      </c>
      <c r="AQ5" s="203">
        <f t="shared" ref="AQ5:AQ23" si="28">IF(AF5&gt;3360,3360*3%,AF5*3%)</f>
        <v>55.61</v>
      </c>
      <c r="AR5" s="203">
        <f t="shared" ref="AR5:AR23" si="29">IF(AF5&gt;3360,3360*10%,AF5*10%)</f>
        <v>185.36</v>
      </c>
      <c r="AS5" s="203">
        <f t="shared" ref="AS5:AS23" si="30">IF(AF5&gt;3360,3360*1%,AF5*1%)</f>
        <v>18.54</v>
      </c>
      <c r="AT5" s="202"/>
      <c r="AU5" s="202"/>
      <c r="AV5" s="202"/>
      <c r="AW5" s="202"/>
      <c r="AX5" s="202"/>
      <c r="AY5" s="203">
        <f>'ضريبه بنك الاهلى شهر يوليو '!M4</f>
        <v>11.6</v>
      </c>
      <c r="AZ5" s="203">
        <f>'ضريبه بنك الاهلى شهر يوليو '!J4</f>
        <v>14.91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3">
        <f t="shared" si="0"/>
        <v>766.56</v>
      </c>
      <c r="BN5" s="203">
        <f t="shared" si="1"/>
        <v>2075.19</v>
      </c>
      <c r="BO5" s="199" t="s">
        <v>196</v>
      </c>
      <c r="BP5" s="199" t="s">
        <v>304</v>
      </c>
      <c r="BQ5" s="199"/>
      <c r="BR5" s="199"/>
      <c r="BS5" s="199" t="s">
        <v>425</v>
      </c>
    </row>
    <row r="6" spans="1:71" s="198" customFormat="1" ht="25.15" customHeight="1">
      <c r="B6" s="308">
        <f t="shared" si="2"/>
        <v>25.47</v>
      </c>
      <c r="C6" s="311">
        <v>282.98</v>
      </c>
      <c r="D6" s="311">
        <v>1058.55</v>
      </c>
      <c r="E6" s="308">
        <f t="shared" si="3"/>
        <v>74.099999999999994</v>
      </c>
      <c r="F6" s="311">
        <v>190</v>
      </c>
      <c r="G6" s="311">
        <v>145.94999999999999</v>
      </c>
      <c r="H6" s="311">
        <v>70.55</v>
      </c>
      <c r="I6" s="311">
        <f t="shared" si="4"/>
        <v>216.5</v>
      </c>
      <c r="J6" s="203">
        <f t="shared" si="5"/>
        <v>308.45</v>
      </c>
      <c r="K6" s="203">
        <f t="shared" si="6"/>
        <v>46.27</v>
      </c>
      <c r="L6" s="203">
        <f t="shared" si="7"/>
        <v>3.08</v>
      </c>
      <c r="M6" s="203">
        <f t="shared" si="8"/>
        <v>6.17</v>
      </c>
      <c r="N6" s="203">
        <f t="shared" si="9"/>
        <v>9.25</v>
      </c>
      <c r="O6" s="203">
        <f t="shared" si="10"/>
        <v>1322.65</v>
      </c>
      <c r="P6" s="202">
        <v>4.04</v>
      </c>
      <c r="Q6" s="202">
        <f t="shared" si="11"/>
        <v>226.5</v>
      </c>
      <c r="R6" s="203">
        <f t="shared" si="12"/>
        <v>129.9</v>
      </c>
      <c r="S6" s="203">
        <f t="shared" si="13"/>
        <v>86.6</v>
      </c>
      <c r="T6" s="202">
        <v>10</v>
      </c>
      <c r="U6" s="202"/>
      <c r="V6" s="202"/>
      <c r="W6" s="202"/>
      <c r="X6" s="202"/>
      <c r="Y6" s="202"/>
      <c r="Z6" s="202"/>
      <c r="AA6" s="202"/>
      <c r="AB6" s="202"/>
      <c r="AC6" s="203">
        <f t="shared" si="14"/>
        <v>186.71</v>
      </c>
      <c r="AD6" s="203">
        <f t="shared" si="15"/>
        <v>12.45</v>
      </c>
      <c r="AE6" s="203">
        <f t="shared" si="16"/>
        <v>37.340000000000003</v>
      </c>
      <c r="AF6" s="203">
        <f t="shared" si="17"/>
        <v>1244.74</v>
      </c>
      <c r="AG6" s="203">
        <f t="shared" si="18"/>
        <v>1854.46</v>
      </c>
      <c r="AH6" s="203">
        <f t="shared" si="19"/>
        <v>46.27</v>
      </c>
      <c r="AI6" s="203">
        <f t="shared" si="20"/>
        <v>3.08</v>
      </c>
      <c r="AJ6" s="203">
        <f t="shared" si="21"/>
        <v>6.17</v>
      </c>
      <c r="AK6" s="203">
        <f t="shared" si="22"/>
        <v>9.25</v>
      </c>
      <c r="AL6" s="203">
        <f t="shared" si="23"/>
        <v>30.85</v>
      </c>
      <c r="AM6" s="203">
        <f t="shared" si="24"/>
        <v>9.25</v>
      </c>
      <c r="AN6" s="203">
        <f t="shared" si="25"/>
        <v>3.08</v>
      </c>
      <c r="AO6" s="203">
        <f t="shared" si="26"/>
        <v>186.71</v>
      </c>
      <c r="AP6" s="203">
        <f t="shared" si="27"/>
        <v>12.45</v>
      </c>
      <c r="AQ6" s="203">
        <f t="shared" si="28"/>
        <v>37.340000000000003</v>
      </c>
      <c r="AR6" s="203">
        <f t="shared" si="29"/>
        <v>124.47</v>
      </c>
      <c r="AS6" s="203">
        <f t="shared" si="30"/>
        <v>12.45</v>
      </c>
      <c r="AT6" s="202"/>
      <c r="AU6" s="202"/>
      <c r="AV6" s="202"/>
      <c r="AW6" s="202"/>
      <c r="AX6" s="202"/>
      <c r="AY6" s="203">
        <f>'ضريبه بنك الاهلى شهر يوليو '!M5</f>
        <v>1.64</v>
      </c>
      <c r="AZ6" s="203">
        <f>'ضريبه بنك الاهلى شهر يوليو '!J5</f>
        <v>9.89</v>
      </c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f t="shared" si="0"/>
        <v>492.9</v>
      </c>
      <c r="BN6" s="203">
        <f t="shared" si="1"/>
        <v>1361.56</v>
      </c>
      <c r="BO6" s="199" t="s">
        <v>197</v>
      </c>
      <c r="BP6" s="199" t="s">
        <v>305</v>
      </c>
      <c r="BQ6" s="199"/>
      <c r="BR6" s="199"/>
      <c r="BS6" s="199" t="s">
        <v>425</v>
      </c>
    </row>
    <row r="7" spans="1:71" s="198" customFormat="1" ht="25.15" customHeight="1">
      <c r="B7" s="308">
        <f t="shared" si="2"/>
        <v>65.180000000000007</v>
      </c>
      <c r="C7" s="311">
        <v>724.17</v>
      </c>
      <c r="D7" s="311">
        <v>2105.06</v>
      </c>
      <c r="E7" s="308">
        <f t="shared" si="3"/>
        <v>147.35</v>
      </c>
      <c r="F7" s="311">
        <v>190</v>
      </c>
      <c r="G7" s="311">
        <v>344.98</v>
      </c>
      <c r="H7" s="311">
        <v>214.22</v>
      </c>
      <c r="I7" s="311">
        <f t="shared" si="4"/>
        <v>559.20000000000005</v>
      </c>
      <c r="J7" s="203">
        <f t="shared" si="5"/>
        <v>789.35</v>
      </c>
      <c r="K7" s="203">
        <f t="shared" si="6"/>
        <v>118.4</v>
      </c>
      <c r="L7" s="203">
        <f t="shared" si="7"/>
        <v>7.89</v>
      </c>
      <c r="M7" s="203">
        <f t="shared" si="8"/>
        <v>15.79</v>
      </c>
      <c r="N7" s="203">
        <f t="shared" si="9"/>
        <v>23.68</v>
      </c>
      <c r="O7" s="203">
        <f t="shared" si="10"/>
        <v>2442.41</v>
      </c>
      <c r="P7" s="202">
        <v>91.96</v>
      </c>
      <c r="Q7" s="202">
        <f t="shared" si="11"/>
        <v>737.05</v>
      </c>
      <c r="R7" s="203">
        <f t="shared" si="12"/>
        <v>335.52</v>
      </c>
      <c r="S7" s="203">
        <f t="shared" si="13"/>
        <v>223.68</v>
      </c>
      <c r="T7" s="202">
        <v>30</v>
      </c>
      <c r="U7" s="202"/>
      <c r="V7" s="202">
        <v>147.85</v>
      </c>
      <c r="W7" s="202"/>
      <c r="X7" s="202"/>
      <c r="Y7" s="202"/>
      <c r="Z7" s="202"/>
      <c r="AA7" s="202"/>
      <c r="AB7" s="202"/>
      <c r="AC7" s="203">
        <f t="shared" si="14"/>
        <v>372.31</v>
      </c>
      <c r="AD7" s="203">
        <f t="shared" si="15"/>
        <v>24.82</v>
      </c>
      <c r="AE7" s="203">
        <f t="shared" si="16"/>
        <v>74.459999999999994</v>
      </c>
      <c r="AF7" s="203">
        <f t="shared" si="17"/>
        <v>2482.0700000000002</v>
      </c>
      <c r="AG7" s="203">
        <f t="shared" si="18"/>
        <v>3908.77</v>
      </c>
      <c r="AH7" s="203">
        <f t="shared" si="19"/>
        <v>118.4</v>
      </c>
      <c r="AI7" s="203">
        <f t="shared" si="20"/>
        <v>7.89</v>
      </c>
      <c r="AJ7" s="203">
        <f t="shared" si="21"/>
        <v>15.79</v>
      </c>
      <c r="AK7" s="203">
        <f t="shared" si="22"/>
        <v>23.68</v>
      </c>
      <c r="AL7" s="203">
        <f t="shared" si="23"/>
        <v>78.94</v>
      </c>
      <c r="AM7" s="203">
        <f t="shared" si="24"/>
        <v>23.68</v>
      </c>
      <c r="AN7" s="203">
        <f t="shared" si="25"/>
        <v>7.89</v>
      </c>
      <c r="AO7" s="203">
        <f t="shared" si="26"/>
        <v>372.31</v>
      </c>
      <c r="AP7" s="203">
        <f t="shared" si="27"/>
        <v>24.82</v>
      </c>
      <c r="AQ7" s="203">
        <f t="shared" si="28"/>
        <v>74.459999999999994</v>
      </c>
      <c r="AR7" s="203">
        <f t="shared" si="29"/>
        <v>248.21</v>
      </c>
      <c r="AS7" s="203">
        <f t="shared" si="30"/>
        <v>24.82</v>
      </c>
      <c r="AT7" s="202"/>
      <c r="AU7" s="202"/>
      <c r="AV7" s="202">
        <v>0.86</v>
      </c>
      <c r="AW7" s="202"/>
      <c r="AX7" s="203">
        <v>0.6</v>
      </c>
      <c r="AY7" s="203">
        <f>'ضريبه بنك الاهلى شهر يوليو '!M6</f>
        <v>22.75</v>
      </c>
      <c r="AZ7" s="203">
        <f>'ضريبه بنك الاهلى شهر يوليو '!J6</f>
        <v>20.53</v>
      </c>
      <c r="BA7" s="202"/>
      <c r="BB7" s="202"/>
      <c r="BC7" s="202"/>
      <c r="BD7" s="202">
        <v>7.1</v>
      </c>
      <c r="BE7" s="202"/>
      <c r="BF7" s="202"/>
      <c r="BG7" s="202"/>
      <c r="BH7" s="202"/>
      <c r="BI7" s="202"/>
      <c r="BJ7" s="202"/>
      <c r="BK7" s="202"/>
      <c r="BL7" s="202"/>
      <c r="BM7" s="203">
        <f t="shared" si="0"/>
        <v>1072.73</v>
      </c>
      <c r="BN7" s="203">
        <f t="shared" si="1"/>
        <v>2836.04</v>
      </c>
      <c r="BO7" s="199" t="s">
        <v>198</v>
      </c>
      <c r="BP7" s="199" t="s">
        <v>306</v>
      </c>
      <c r="BQ7" s="199"/>
      <c r="BR7" s="199"/>
      <c r="BS7" s="199" t="s">
        <v>352</v>
      </c>
    </row>
    <row r="8" spans="1:71" s="198" customFormat="1" ht="25.15" customHeight="1">
      <c r="B8" s="308">
        <f t="shared" si="2"/>
        <v>72.44</v>
      </c>
      <c r="C8" s="311">
        <v>804.89</v>
      </c>
      <c r="D8" s="311">
        <v>2185.15</v>
      </c>
      <c r="E8" s="308">
        <f t="shared" si="3"/>
        <v>152.96</v>
      </c>
      <c r="F8" s="311">
        <v>180</v>
      </c>
      <c r="G8" s="311">
        <v>388.18</v>
      </c>
      <c r="H8" s="311">
        <v>314.35000000000002</v>
      </c>
      <c r="I8" s="311">
        <f t="shared" si="4"/>
        <v>702.53</v>
      </c>
      <c r="J8" s="203">
        <f t="shared" si="5"/>
        <v>877.33</v>
      </c>
      <c r="K8" s="203">
        <f t="shared" si="6"/>
        <v>131.6</v>
      </c>
      <c r="L8" s="203">
        <f t="shared" si="7"/>
        <v>8.77</v>
      </c>
      <c r="M8" s="203">
        <f t="shared" si="8"/>
        <v>17.55</v>
      </c>
      <c r="N8" s="203">
        <f t="shared" si="9"/>
        <v>26.32</v>
      </c>
      <c r="O8" s="203">
        <f t="shared" si="10"/>
        <v>2518.11</v>
      </c>
      <c r="P8" s="202">
        <v>94.44</v>
      </c>
      <c r="Q8" s="202">
        <f t="shared" si="11"/>
        <v>906.09</v>
      </c>
      <c r="R8" s="203">
        <f t="shared" si="12"/>
        <v>421.52</v>
      </c>
      <c r="S8" s="203">
        <f t="shared" si="13"/>
        <v>281.01</v>
      </c>
      <c r="T8" s="202">
        <v>30</v>
      </c>
      <c r="U8" s="202"/>
      <c r="V8" s="202">
        <v>173.56</v>
      </c>
      <c r="W8" s="202"/>
      <c r="X8" s="202"/>
      <c r="Y8" s="202"/>
      <c r="Z8" s="202"/>
      <c r="AA8" s="202"/>
      <c r="AB8" s="202"/>
      <c r="AC8" s="203">
        <f t="shared" si="14"/>
        <v>396.2</v>
      </c>
      <c r="AD8" s="203">
        <f t="shared" si="15"/>
        <v>26.41</v>
      </c>
      <c r="AE8" s="203">
        <f t="shared" si="16"/>
        <v>79.239999999999995</v>
      </c>
      <c r="AF8" s="203">
        <f t="shared" si="17"/>
        <v>2641.31</v>
      </c>
      <c r="AG8" s="203">
        <f t="shared" si="18"/>
        <v>4204.7299999999996</v>
      </c>
      <c r="AH8" s="203">
        <f t="shared" si="19"/>
        <v>131.6</v>
      </c>
      <c r="AI8" s="203">
        <f t="shared" si="20"/>
        <v>8.77</v>
      </c>
      <c r="AJ8" s="203">
        <f t="shared" si="21"/>
        <v>17.55</v>
      </c>
      <c r="AK8" s="203">
        <f t="shared" si="22"/>
        <v>26.32</v>
      </c>
      <c r="AL8" s="203">
        <f t="shared" si="23"/>
        <v>87.73</v>
      </c>
      <c r="AM8" s="203">
        <f t="shared" si="24"/>
        <v>26.32</v>
      </c>
      <c r="AN8" s="203">
        <f t="shared" si="25"/>
        <v>8.77</v>
      </c>
      <c r="AO8" s="203">
        <f t="shared" si="26"/>
        <v>396.2</v>
      </c>
      <c r="AP8" s="203">
        <f t="shared" si="27"/>
        <v>26.41</v>
      </c>
      <c r="AQ8" s="203">
        <f t="shared" si="28"/>
        <v>79.239999999999995</v>
      </c>
      <c r="AR8" s="203">
        <f t="shared" si="29"/>
        <v>264.13</v>
      </c>
      <c r="AS8" s="203">
        <f t="shared" si="30"/>
        <v>26.41</v>
      </c>
      <c r="AT8" s="202"/>
      <c r="AU8" s="202"/>
      <c r="AV8" s="202"/>
      <c r="AW8" s="202"/>
      <c r="AX8" s="202"/>
      <c r="AY8" s="203">
        <f>'ضريبه بنك الاهلى شهر يوليو '!M7</f>
        <v>25.95</v>
      </c>
      <c r="AZ8" s="203">
        <f>'ضريبه بنك الاهلى شهر يوليو '!J7</f>
        <v>23.63</v>
      </c>
      <c r="BA8" s="202"/>
      <c r="BB8" s="202"/>
      <c r="BC8" s="202"/>
      <c r="BD8" s="202">
        <v>7.1</v>
      </c>
      <c r="BE8" s="202"/>
      <c r="BF8" s="202"/>
      <c r="BG8" s="202"/>
      <c r="BH8" s="202"/>
      <c r="BI8" s="202"/>
      <c r="BJ8" s="202"/>
      <c r="BK8" s="202"/>
      <c r="BL8" s="202"/>
      <c r="BM8" s="203">
        <f t="shared" si="0"/>
        <v>1156.1300000000001</v>
      </c>
      <c r="BN8" s="203">
        <f t="shared" si="1"/>
        <v>3048.6</v>
      </c>
      <c r="BO8" s="199" t="s">
        <v>199</v>
      </c>
      <c r="BP8" s="199" t="s">
        <v>305</v>
      </c>
      <c r="BQ8" s="199"/>
      <c r="BR8" s="199"/>
      <c r="BS8" s="199" t="s">
        <v>151</v>
      </c>
    </row>
    <row r="9" spans="1:71" s="198" customFormat="1" ht="25.15" customHeight="1">
      <c r="B9" s="308">
        <f t="shared" si="2"/>
        <v>24.3</v>
      </c>
      <c r="C9" s="311">
        <v>270</v>
      </c>
      <c r="D9" s="311">
        <v>1037.1400000000001</v>
      </c>
      <c r="E9" s="308">
        <f t="shared" si="3"/>
        <v>72.599999999999994</v>
      </c>
      <c r="F9" s="311">
        <v>190</v>
      </c>
      <c r="G9" s="311">
        <v>145.94999999999999</v>
      </c>
      <c r="H9" s="311">
        <v>58.55</v>
      </c>
      <c r="I9" s="311">
        <f t="shared" si="4"/>
        <v>204.5</v>
      </c>
      <c r="J9" s="203">
        <f t="shared" si="5"/>
        <v>294.3</v>
      </c>
      <c r="K9" s="203">
        <f t="shared" si="6"/>
        <v>44.15</v>
      </c>
      <c r="L9" s="203">
        <f t="shared" si="7"/>
        <v>2.94</v>
      </c>
      <c r="M9" s="203">
        <f t="shared" si="8"/>
        <v>5.89</v>
      </c>
      <c r="N9" s="203">
        <f t="shared" si="9"/>
        <v>8.83</v>
      </c>
      <c r="O9" s="203">
        <f t="shared" si="10"/>
        <v>1299.74</v>
      </c>
      <c r="P9" s="202">
        <v>3.91</v>
      </c>
      <c r="Q9" s="202">
        <f t="shared" si="11"/>
        <v>214.5</v>
      </c>
      <c r="R9" s="203">
        <f t="shared" si="12"/>
        <v>122.7</v>
      </c>
      <c r="S9" s="203">
        <f t="shared" si="13"/>
        <v>81.8</v>
      </c>
      <c r="T9" s="202">
        <v>10</v>
      </c>
      <c r="U9" s="202"/>
      <c r="V9" s="202"/>
      <c r="W9" s="202"/>
      <c r="X9" s="202"/>
      <c r="Y9" s="202"/>
      <c r="Z9" s="202"/>
      <c r="AA9" s="202"/>
      <c r="AB9" s="202"/>
      <c r="AC9" s="203">
        <f t="shared" si="14"/>
        <v>183.58</v>
      </c>
      <c r="AD9" s="203">
        <f t="shared" si="15"/>
        <v>12.24</v>
      </c>
      <c r="AE9" s="203">
        <f t="shared" si="16"/>
        <v>36.72</v>
      </c>
      <c r="AF9" s="203">
        <f t="shared" si="17"/>
        <v>1223.8499999999999</v>
      </c>
      <c r="AG9" s="203">
        <f t="shared" si="18"/>
        <v>1812.5</v>
      </c>
      <c r="AH9" s="203">
        <f t="shared" si="19"/>
        <v>44.15</v>
      </c>
      <c r="AI9" s="203">
        <f t="shared" si="20"/>
        <v>2.94</v>
      </c>
      <c r="AJ9" s="203">
        <f t="shared" si="21"/>
        <v>5.89</v>
      </c>
      <c r="AK9" s="203">
        <f t="shared" si="22"/>
        <v>8.83</v>
      </c>
      <c r="AL9" s="203">
        <f t="shared" si="23"/>
        <v>29.43</v>
      </c>
      <c r="AM9" s="203">
        <f t="shared" si="24"/>
        <v>8.83</v>
      </c>
      <c r="AN9" s="203">
        <f t="shared" si="25"/>
        <v>2.94</v>
      </c>
      <c r="AO9" s="203">
        <f t="shared" si="26"/>
        <v>183.58</v>
      </c>
      <c r="AP9" s="203">
        <f t="shared" si="27"/>
        <v>12.24</v>
      </c>
      <c r="AQ9" s="203">
        <f t="shared" si="28"/>
        <v>36.72</v>
      </c>
      <c r="AR9" s="203">
        <f t="shared" si="29"/>
        <v>122.39</v>
      </c>
      <c r="AS9" s="203">
        <f t="shared" si="30"/>
        <v>12.24</v>
      </c>
      <c r="AT9" s="202">
        <v>49</v>
      </c>
      <c r="AU9" s="202"/>
      <c r="AV9" s="202"/>
      <c r="AW9" s="202"/>
      <c r="AX9" s="202"/>
      <c r="AY9" s="203">
        <f>'ضريبه بنك الاهلى شهر يوليو '!M8</f>
        <v>0.45</v>
      </c>
      <c r="AZ9" s="203">
        <f>'ضريبه بنك الاهلى شهر يوليو '!J8</f>
        <v>9.3000000000000007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f t="shared" si="0"/>
        <v>528.92999999999995</v>
      </c>
      <c r="BN9" s="203">
        <f t="shared" si="1"/>
        <v>1283.57</v>
      </c>
      <c r="BO9" s="199" t="s">
        <v>200</v>
      </c>
      <c r="BP9" s="199" t="s">
        <v>305</v>
      </c>
      <c r="BQ9" s="199"/>
      <c r="BR9" s="199"/>
      <c r="BS9" s="199" t="s">
        <v>151</v>
      </c>
    </row>
    <row r="10" spans="1:71" s="198" customFormat="1" ht="25.15" customHeight="1">
      <c r="B10" s="308">
        <f t="shared" si="2"/>
        <v>32.17</v>
      </c>
      <c r="C10" s="311">
        <v>357.42</v>
      </c>
      <c r="D10" s="311">
        <v>1306.3900000000001</v>
      </c>
      <c r="E10" s="308">
        <f t="shared" si="3"/>
        <v>91.45</v>
      </c>
      <c r="F10" s="311">
        <v>190</v>
      </c>
      <c r="G10" s="311">
        <v>187.6</v>
      </c>
      <c r="H10" s="311">
        <v>82.4</v>
      </c>
      <c r="I10" s="311">
        <f t="shared" si="4"/>
        <v>270</v>
      </c>
      <c r="J10" s="203">
        <f t="shared" si="5"/>
        <v>389.59</v>
      </c>
      <c r="K10" s="203">
        <f t="shared" si="6"/>
        <v>58.44</v>
      </c>
      <c r="L10" s="203">
        <f t="shared" si="7"/>
        <v>3.9</v>
      </c>
      <c r="M10" s="203">
        <f t="shared" si="8"/>
        <v>7.79</v>
      </c>
      <c r="N10" s="203">
        <f t="shared" si="9"/>
        <v>11.69</v>
      </c>
      <c r="O10" s="203">
        <f t="shared" si="10"/>
        <v>1587.84</v>
      </c>
      <c r="P10" s="202">
        <v>19.149999999999999</v>
      </c>
      <c r="Q10" s="202">
        <f t="shared" si="11"/>
        <v>298</v>
      </c>
      <c r="R10" s="203">
        <f t="shared" si="12"/>
        <v>162</v>
      </c>
      <c r="S10" s="203">
        <f t="shared" si="13"/>
        <v>108</v>
      </c>
      <c r="T10" s="202">
        <v>28</v>
      </c>
      <c r="U10" s="202"/>
      <c r="V10" s="202"/>
      <c r="W10" s="202"/>
      <c r="X10" s="202"/>
      <c r="Y10" s="202"/>
      <c r="Z10" s="202"/>
      <c r="AA10" s="202"/>
      <c r="AB10" s="202"/>
      <c r="AC10" s="203">
        <f t="shared" si="14"/>
        <v>227.31</v>
      </c>
      <c r="AD10" s="203">
        <f t="shared" si="15"/>
        <v>15.15</v>
      </c>
      <c r="AE10" s="203">
        <f t="shared" si="16"/>
        <v>45.46</v>
      </c>
      <c r="AF10" s="203">
        <f t="shared" si="17"/>
        <v>1515.4</v>
      </c>
      <c r="AG10" s="203">
        <f t="shared" si="18"/>
        <v>2274.73</v>
      </c>
      <c r="AH10" s="203">
        <f t="shared" si="19"/>
        <v>58.44</v>
      </c>
      <c r="AI10" s="203">
        <f t="shared" si="20"/>
        <v>3.9</v>
      </c>
      <c r="AJ10" s="203">
        <f t="shared" si="21"/>
        <v>7.79</v>
      </c>
      <c r="AK10" s="203">
        <f t="shared" si="22"/>
        <v>11.69</v>
      </c>
      <c r="AL10" s="203">
        <f t="shared" si="23"/>
        <v>38.96</v>
      </c>
      <c r="AM10" s="203">
        <f t="shared" si="24"/>
        <v>11.69</v>
      </c>
      <c r="AN10" s="203">
        <f t="shared" si="25"/>
        <v>3.9</v>
      </c>
      <c r="AO10" s="203">
        <f t="shared" si="26"/>
        <v>227.31</v>
      </c>
      <c r="AP10" s="203">
        <f t="shared" si="27"/>
        <v>15.15</v>
      </c>
      <c r="AQ10" s="203">
        <f t="shared" si="28"/>
        <v>45.46</v>
      </c>
      <c r="AR10" s="203">
        <f t="shared" si="29"/>
        <v>151.54</v>
      </c>
      <c r="AS10" s="203">
        <f t="shared" si="30"/>
        <v>15.15</v>
      </c>
      <c r="AT10" s="202"/>
      <c r="AU10" s="202"/>
      <c r="AV10" s="202"/>
      <c r="AW10" s="202"/>
      <c r="AX10" s="202"/>
      <c r="AY10" s="203">
        <f>'ضريبه بنك الاهلى شهر يوليو '!M9</f>
        <v>6.04</v>
      </c>
      <c r="AZ10" s="203">
        <f>'ضريبه بنك الاهلى شهر يوليو '!J9</f>
        <v>12.11</v>
      </c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f t="shared" si="0"/>
        <v>609.13</v>
      </c>
      <c r="BN10" s="203">
        <f t="shared" si="1"/>
        <v>1665.6</v>
      </c>
      <c r="BO10" s="199" t="s">
        <v>201</v>
      </c>
      <c r="BP10" s="199" t="s">
        <v>426</v>
      </c>
      <c r="BQ10" s="199"/>
      <c r="BR10" s="199"/>
      <c r="BS10" s="199" t="s">
        <v>352</v>
      </c>
    </row>
    <row r="11" spans="1:71" s="198" customFormat="1" ht="25.15" customHeight="1">
      <c r="B11" s="308">
        <f t="shared" si="2"/>
        <v>43.78</v>
      </c>
      <c r="C11" s="311">
        <v>486.42</v>
      </c>
      <c r="D11" s="311">
        <v>1629.8</v>
      </c>
      <c r="E11" s="308">
        <f t="shared" si="3"/>
        <v>114.09</v>
      </c>
      <c r="F11" s="311">
        <v>190</v>
      </c>
      <c r="G11" s="311">
        <v>279.39999999999998</v>
      </c>
      <c r="H11" s="311">
        <v>129.38</v>
      </c>
      <c r="I11" s="311">
        <f t="shared" si="4"/>
        <v>408.78</v>
      </c>
      <c r="J11" s="203">
        <f t="shared" si="5"/>
        <v>530.20000000000005</v>
      </c>
      <c r="K11" s="203">
        <f t="shared" si="6"/>
        <v>79.53</v>
      </c>
      <c r="L11" s="203">
        <f t="shared" si="7"/>
        <v>5.3</v>
      </c>
      <c r="M11" s="203">
        <f t="shared" si="8"/>
        <v>10.6</v>
      </c>
      <c r="N11" s="203">
        <f t="shared" si="9"/>
        <v>15.91</v>
      </c>
      <c r="O11" s="203">
        <f t="shared" si="10"/>
        <v>1933.89</v>
      </c>
      <c r="P11" s="202">
        <v>67.73</v>
      </c>
      <c r="Q11" s="202">
        <f t="shared" si="11"/>
        <v>423.78</v>
      </c>
      <c r="R11" s="203">
        <f t="shared" si="12"/>
        <v>245.27</v>
      </c>
      <c r="S11" s="203">
        <f t="shared" si="13"/>
        <v>163.51</v>
      </c>
      <c r="T11" s="202">
        <v>15</v>
      </c>
      <c r="U11" s="202"/>
      <c r="V11" s="202"/>
      <c r="W11" s="202"/>
      <c r="X11" s="202"/>
      <c r="Y11" s="202"/>
      <c r="Z11" s="202"/>
      <c r="AA11" s="202"/>
      <c r="AB11" s="202"/>
      <c r="AC11" s="203">
        <f t="shared" si="14"/>
        <v>284.27999999999997</v>
      </c>
      <c r="AD11" s="203">
        <f t="shared" si="15"/>
        <v>18.95</v>
      </c>
      <c r="AE11" s="203">
        <f t="shared" si="16"/>
        <v>56.86</v>
      </c>
      <c r="AF11" s="203">
        <f t="shared" si="17"/>
        <v>1895.2</v>
      </c>
      <c r="AG11" s="203">
        <f t="shared" si="18"/>
        <v>2896.83</v>
      </c>
      <c r="AH11" s="203">
        <f t="shared" si="19"/>
        <v>79.53</v>
      </c>
      <c r="AI11" s="203">
        <f t="shared" si="20"/>
        <v>5.3</v>
      </c>
      <c r="AJ11" s="203">
        <f t="shared" si="21"/>
        <v>10.6</v>
      </c>
      <c r="AK11" s="203">
        <f t="shared" si="22"/>
        <v>15.91</v>
      </c>
      <c r="AL11" s="203">
        <f t="shared" si="23"/>
        <v>53.02</v>
      </c>
      <c r="AM11" s="203">
        <f t="shared" si="24"/>
        <v>15.91</v>
      </c>
      <c r="AN11" s="203">
        <f t="shared" si="25"/>
        <v>5.3</v>
      </c>
      <c r="AO11" s="203">
        <f t="shared" si="26"/>
        <v>284.27999999999997</v>
      </c>
      <c r="AP11" s="203">
        <f t="shared" si="27"/>
        <v>18.95</v>
      </c>
      <c r="AQ11" s="203">
        <f t="shared" si="28"/>
        <v>56.86</v>
      </c>
      <c r="AR11" s="203">
        <f t="shared" si="29"/>
        <v>189.52</v>
      </c>
      <c r="AS11" s="203">
        <f t="shared" si="30"/>
        <v>18.95</v>
      </c>
      <c r="AT11" s="202"/>
      <c r="AU11" s="202"/>
      <c r="AV11" s="202"/>
      <c r="AW11" s="202"/>
      <c r="AX11" s="202"/>
      <c r="AY11" s="203">
        <f>'ضريبه بنك الاهلى شهر يوليو '!M10</f>
        <v>12.04</v>
      </c>
      <c r="AZ11" s="203">
        <f>'ضريبه بنك الاهلى شهر يوليو '!J10</f>
        <v>15.13</v>
      </c>
      <c r="BA11" s="202"/>
      <c r="BB11" s="202"/>
      <c r="BC11" s="202"/>
      <c r="BD11" s="202">
        <v>7.1</v>
      </c>
      <c r="BE11" s="202"/>
      <c r="BF11" s="202"/>
      <c r="BG11" s="202"/>
      <c r="BH11" s="202"/>
      <c r="BI11" s="202"/>
      <c r="BJ11" s="202"/>
      <c r="BK11" s="202"/>
      <c r="BL11" s="202"/>
      <c r="BM11" s="203">
        <f t="shared" si="0"/>
        <v>788.4</v>
      </c>
      <c r="BN11" s="203">
        <f t="shared" si="1"/>
        <v>2108.4299999999998</v>
      </c>
      <c r="BO11" s="199" t="s">
        <v>202</v>
      </c>
      <c r="BP11" s="199" t="s">
        <v>308</v>
      </c>
      <c r="BQ11" s="199"/>
      <c r="BR11" s="199"/>
      <c r="BS11" s="199" t="s">
        <v>427</v>
      </c>
    </row>
    <row r="12" spans="1:71" s="198" customFormat="1" ht="25.15" customHeight="1">
      <c r="B12" s="308">
        <f t="shared" si="2"/>
        <v>39.75</v>
      </c>
      <c r="C12" s="311">
        <v>441.67</v>
      </c>
      <c r="D12" s="311">
        <v>1525.43</v>
      </c>
      <c r="E12" s="308">
        <f t="shared" si="3"/>
        <v>106.78</v>
      </c>
      <c r="F12" s="311">
        <v>190</v>
      </c>
      <c r="G12" s="311">
        <v>249.47</v>
      </c>
      <c r="H12" s="311">
        <v>91.59</v>
      </c>
      <c r="I12" s="311">
        <f t="shared" si="4"/>
        <v>341.06</v>
      </c>
      <c r="J12" s="203">
        <f t="shared" si="5"/>
        <v>481.42</v>
      </c>
      <c r="K12" s="203">
        <f t="shared" si="6"/>
        <v>72.209999999999994</v>
      </c>
      <c r="L12" s="203">
        <f t="shared" si="7"/>
        <v>4.8099999999999996</v>
      </c>
      <c r="M12" s="203">
        <f t="shared" si="8"/>
        <v>9.6300000000000008</v>
      </c>
      <c r="N12" s="203">
        <f t="shared" si="9"/>
        <v>14.44</v>
      </c>
      <c r="O12" s="203">
        <f t="shared" si="10"/>
        <v>1822.21</v>
      </c>
      <c r="P12" s="202">
        <v>51.78</v>
      </c>
      <c r="Q12" s="202">
        <f t="shared" si="11"/>
        <v>356.06</v>
      </c>
      <c r="R12" s="203">
        <f t="shared" si="12"/>
        <v>204.64</v>
      </c>
      <c r="S12" s="203">
        <f t="shared" si="13"/>
        <v>136.41999999999999</v>
      </c>
      <c r="T12" s="202">
        <v>15</v>
      </c>
      <c r="U12" s="202"/>
      <c r="V12" s="202"/>
      <c r="W12" s="202"/>
      <c r="X12" s="202"/>
      <c r="Y12" s="202"/>
      <c r="Z12" s="202"/>
      <c r="AA12" s="202"/>
      <c r="AB12" s="202"/>
      <c r="AC12" s="203">
        <f t="shared" si="14"/>
        <v>262.29000000000002</v>
      </c>
      <c r="AD12" s="203">
        <f t="shared" si="15"/>
        <v>17.489999999999998</v>
      </c>
      <c r="AE12" s="203">
        <f t="shared" si="16"/>
        <v>52.46</v>
      </c>
      <c r="AF12" s="203">
        <f t="shared" si="17"/>
        <v>1748.63</v>
      </c>
      <c r="AG12" s="203">
        <f t="shared" si="18"/>
        <v>2663.38</v>
      </c>
      <c r="AH12" s="203">
        <f t="shared" si="19"/>
        <v>72.209999999999994</v>
      </c>
      <c r="AI12" s="203">
        <f t="shared" si="20"/>
        <v>4.8099999999999996</v>
      </c>
      <c r="AJ12" s="203">
        <f t="shared" si="21"/>
        <v>9.6300000000000008</v>
      </c>
      <c r="AK12" s="203">
        <f t="shared" si="22"/>
        <v>14.44</v>
      </c>
      <c r="AL12" s="203">
        <f t="shared" si="23"/>
        <v>48.14</v>
      </c>
      <c r="AM12" s="203">
        <f t="shared" si="24"/>
        <v>14.44</v>
      </c>
      <c r="AN12" s="203">
        <f t="shared" si="25"/>
        <v>4.8099999999999996</v>
      </c>
      <c r="AO12" s="203">
        <f t="shared" si="26"/>
        <v>262.29000000000002</v>
      </c>
      <c r="AP12" s="203">
        <f t="shared" si="27"/>
        <v>17.489999999999998</v>
      </c>
      <c r="AQ12" s="203">
        <f t="shared" si="28"/>
        <v>52.46</v>
      </c>
      <c r="AR12" s="203">
        <f t="shared" si="29"/>
        <v>174.86</v>
      </c>
      <c r="AS12" s="203">
        <f t="shared" si="30"/>
        <v>17.489999999999998</v>
      </c>
      <c r="AT12" s="202">
        <v>5.92</v>
      </c>
      <c r="AU12" s="202"/>
      <c r="AV12" s="202"/>
      <c r="AW12" s="202"/>
      <c r="AX12" s="202"/>
      <c r="AY12" s="203">
        <f>'ضريبه بنك الاهلى شهر يوليو '!M11</f>
        <v>9.73</v>
      </c>
      <c r="AZ12" s="203">
        <f>'ضريبه بنك الاهلى شهر يوليو '!J11</f>
        <v>13.97</v>
      </c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3">
        <f t="shared" si="0"/>
        <v>722.69</v>
      </c>
      <c r="BN12" s="203">
        <f t="shared" si="1"/>
        <v>1940.69</v>
      </c>
      <c r="BO12" s="199" t="s">
        <v>203</v>
      </c>
      <c r="BP12" s="199" t="s">
        <v>307</v>
      </c>
      <c r="BQ12" s="199"/>
      <c r="BR12" s="199"/>
      <c r="BS12" s="199" t="s">
        <v>427</v>
      </c>
    </row>
    <row r="13" spans="1:71" s="198" customFormat="1" ht="25.15" customHeight="1">
      <c r="B13" s="308">
        <f t="shared" si="2"/>
        <v>42.99</v>
      </c>
      <c r="C13" s="311">
        <v>477.68</v>
      </c>
      <c r="D13" s="311">
        <v>1693.65</v>
      </c>
      <c r="E13" s="308">
        <f t="shared" si="3"/>
        <v>118.56</v>
      </c>
      <c r="F13" s="311">
        <v>200</v>
      </c>
      <c r="G13" s="311">
        <v>261.88</v>
      </c>
      <c r="H13" s="311">
        <v>106.98</v>
      </c>
      <c r="I13" s="311">
        <f t="shared" si="4"/>
        <v>368.86</v>
      </c>
      <c r="J13" s="203">
        <f t="shared" si="5"/>
        <v>520.66999999999996</v>
      </c>
      <c r="K13" s="203">
        <f t="shared" si="6"/>
        <v>78.099999999999994</v>
      </c>
      <c r="L13" s="203">
        <f t="shared" si="7"/>
        <v>5.21</v>
      </c>
      <c r="M13" s="203">
        <f t="shared" si="8"/>
        <v>10.41</v>
      </c>
      <c r="N13" s="203">
        <f t="shared" si="9"/>
        <v>15.62</v>
      </c>
      <c r="O13" s="203">
        <f t="shared" si="10"/>
        <v>2012.21</v>
      </c>
      <c r="P13" s="202">
        <v>61.35</v>
      </c>
      <c r="Q13" s="202">
        <f t="shared" si="11"/>
        <v>383.86</v>
      </c>
      <c r="R13" s="203">
        <f t="shared" si="12"/>
        <v>221.32</v>
      </c>
      <c r="S13" s="203">
        <f t="shared" si="13"/>
        <v>147.54</v>
      </c>
      <c r="T13" s="202">
        <v>15</v>
      </c>
      <c r="U13" s="202"/>
      <c r="V13" s="202"/>
      <c r="W13" s="202"/>
      <c r="X13" s="202"/>
      <c r="Y13" s="202"/>
      <c r="Z13" s="202"/>
      <c r="AA13" s="202"/>
      <c r="AB13" s="202"/>
      <c r="AC13" s="203">
        <f t="shared" si="14"/>
        <v>290.51</v>
      </c>
      <c r="AD13" s="203">
        <f t="shared" si="15"/>
        <v>19.37</v>
      </c>
      <c r="AE13" s="203">
        <f t="shared" si="16"/>
        <v>58.1</v>
      </c>
      <c r="AF13" s="203">
        <f t="shared" si="17"/>
        <v>1936.75</v>
      </c>
      <c r="AG13" s="203">
        <f t="shared" si="18"/>
        <v>2934.74</v>
      </c>
      <c r="AH13" s="203">
        <f t="shared" si="19"/>
        <v>78.099999999999994</v>
      </c>
      <c r="AI13" s="203">
        <f t="shared" si="20"/>
        <v>5.21</v>
      </c>
      <c r="AJ13" s="203">
        <f t="shared" si="21"/>
        <v>10.41</v>
      </c>
      <c r="AK13" s="203">
        <f t="shared" si="22"/>
        <v>15.62</v>
      </c>
      <c r="AL13" s="203">
        <f t="shared" si="23"/>
        <v>52.07</v>
      </c>
      <c r="AM13" s="203">
        <f t="shared" si="24"/>
        <v>15.62</v>
      </c>
      <c r="AN13" s="203">
        <f t="shared" si="25"/>
        <v>5.21</v>
      </c>
      <c r="AO13" s="203">
        <f t="shared" si="26"/>
        <v>290.51</v>
      </c>
      <c r="AP13" s="203">
        <f t="shared" si="27"/>
        <v>19.37</v>
      </c>
      <c r="AQ13" s="203">
        <f t="shared" si="28"/>
        <v>58.1</v>
      </c>
      <c r="AR13" s="203">
        <f t="shared" si="29"/>
        <v>193.68</v>
      </c>
      <c r="AS13" s="203">
        <f t="shared" si="30"/>
        <v>19.37</v>
      </c>
      <c r="AT13" s="202"/>
      <c r="AU13" s="202"/>
      <c r="AV13" s="202"/>
      <c r="AW13" s="202"/>
      <c r="AX13" s="202"/>
      <c r="AY13" s="203">
        <f>'ضريبه بنك الاهلى شهر يوليو '!M12</f>
        <v>12.66</v>
      </c>
      <c r="AZ13" s="203">
        <f>'ضريبه بنك الاهلى شهر يوليو '!J12</f>
        <v>15.44</v>
      </c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>
        <v>1</v>
      </c>
      <c r="BL13" s="202"/>
      <c r="BM13" s="203">
        <f t="shared" si="0"/>
        <v>792.37</v>
      </c>
      <c r="BN13" s="203">
        <f t="shared" si="1"/>
        <v>2142.37</v>
      </c>
      <c r="BO13" s="199" t="s">
        <v>204</v>
      </c>
      <c r="BP13" s="199" t="s">
        <v>309</v>
      </c>
      <c r="BQ13" s="199"/>
      <c r="BR13" s="199"/>
      <c r="BS13" s="199" t="s">
        <v>427</v>
      </c>
    </row>
    <row r="14" spans="1:71" s="198" customFormat="1" ht="25.15" customHeight="1">
      <c r="B14" s="308">
        <f t="shared" si="2"/>
        <v>24.39</v>
      </c>
      <c r="C14" s="311">
        <v>270.98</v>
      </c>
      <c r="D14" s="311">
        <v>1164.6500000000001</v>
      </c>
      <c r="E14" s="308">
        <f t="shared" si="3"/>
        <v>81.53</v>
      </c>
      <c r="F14" s="311">
        <v>200</v>
      </c>
      <c r="G14" s="311">
        <v>141.01</v>
      </c>
      <c r="H14" s="311">
        <v>64.239999999999995</v>
      </c>
      <c r="I14" s="311">
        <f t="shared" si="4"/>
        <v>205.25</v>
      </c>
      <c r="J14" s="203">
        <f t="shared" si="5"/>
        <v>295.37</v>
      </c>
      <c r="K14" s="203">
        <f t="shared" si="6"/>
        <v>44.31</v>
      </c>
      <c r="L14" s="203">
        <f t="shared" si="7"/>
        <v>2.95</v>
      </c>
      <c r="M14" s="203">
        <f t="shared" si="8"/>
        <v>5.91</v>
      </c>
      <c r="N14" s="203">
        <f t="shared" si="9"/>
        <v>8.86</v>
      </c>
      <c r="O14" s="203">
        <f t="shared" si="10"/>
        <v>1446.18</v>
      </c>
      <c r="P14" s="202">
        <v>3.97</v>
      </c>
      <c r="Q14" s="202">
        <f t="shared" si="11"/>
        <v>213.25</v>
      </c>
      <c r="R14" s="203">
        <f t="shared" si="12"/>
        <v>123.15</v>
      </c>
      <c r="S14" s="203">
        <f t="shared" si="13"/>
        <v>82.1</v>
      </c>
      <c r="T14" s="202">
        <v>8</v>
      </c>
      <c r="U14" s="202"/>
      <c r="V14" s="202"/>
      <c r="W14" s="202"/>
      <c r="X14" s="202"/>
      <c r="Y14" s="202"/>
      <c r="Z14" s="202"/>
      <c r="AA14" s="202"/>
      <c r="AB14" s="202"/>
      <c r="AC14" s="203">
        <f t="shared" si="14"/>
        <v>205.2</v>
      </c>
      <c r="AD14" s="203">
        <f t="shared" si="15"/>
        <v>13.68</v>
      </c>
      <c r="AE14" s="203">
        <f t="shared" si="16"/>
        <v>41.04</v>
      </c>
      <c r="AF14" s="203">
        <f t="shared" si="17"/>
        <v>1368.03</v>
      </c>
      <c r="AG14" s="203">
        <f t="shared" si="18"/>
        <v>1985.35</v>
      </c>
      <c r="AH14" s="203">
        <f t="shared" si="19"/>
        <v>44.31</v>
      </c>
      <c r="AI14" s="203">
        <f t="shared" si="20"/>
        <v>2.95</v>
      </c>
      <c r="AJ14" s="203">
        <f t="shared" si="21"/>
        <v>5.91</v>
      </c>
      <c r="AK14" s="203">
        <f t="shared" si="22"/>
        <v>8.86</v>
      </c>
      <c r="AL14" s="203">
        <f t="shared" si="23"/>
        <v>29.54</v>
      </c>
      <c r="AM14" s="203">
        <f t="shared" si="24"/>
        <v>8.86</v>
      </c>
      <c r="AN14" s="203">
        <f t="shared" si="25"/>
        <v>2.95</v>
      </c>
      <c r="AO14" s="203">
        <f t="shared" si="26"/>
        <v>205.2</v>
      </c>
      <c r="AP14" s="203">
        <f t="shared" si="27"/>
        <v>13.68</v>
      </c>
      <c r="AQ14" s="203">
        <f t="shared" si="28"/>
        <v>41.04</v>
      </c>
      <c r="AR14" s="203">
        <f t="shared" si="29"/>
        <v>136.80000000000001</v>
      </c>
      <c r="AS14" s="203">
        <f t="shared" si="30"/>
        <v>13.68</v>
      </c>
      <c r="AT14" s="202"/>
      <c r="AU14" s="202"/>
      <c r="AV14" s="202"/>
      <c r="AW14" s="202"/>
      <c r="AX14" s="202"/>
      <c r="AY14" s="203">
        <f>'ضريبه بنك الاهلى شهر يوليو '!M13</f>
        <v>3.1</v>
      </c>
      <c r="AZ14" s="203">
        <f>'ضريبه بنك الاهلى شهر يوليو '!J13</f>
        <v>10.63</v>
      </c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3">
        <f t="shared" si="0"/>
        <v>527.51</v>
      </c>
      <c r="BN14" s="203">
        <f t="shared" si="1"/>
        <v>1457.84</v>
      </c>
      <c r="BO14" s="199" t="s">
        <v>205</v>
      </c>
      <c r="BP14" s="199" t="s">
        <v>310</v>
      </c>
      <c r="BQ14" s="199"/>
      <c r="BR14" s="199"/>
      <c r="BS14" s="199" t="s">
        <v>421</v>
      </c>
    </row>
    <row r="15" spans="1:71" s="198" customFormat="1" ht="25.15" customHeight="1">
      <c r="B15" s="308">
        <f t="shared" si="2"/>
        <v>45.16</v>
      </c>
      <c r="C15" s="311">
        <v>501.81</v>
      </c>
      <c r="D15" s="311">
        <v>1672.57</v>
      </c>
      <c r="E15" s="308">
        <f t="shared" si="3"/>
        <v>117.08</v>
      </c>
      <c r="F15" s="311">
        <v>190</v>
      </c>
      <c r="G15" s="311">
        <v>247.11</v>
      </c>
      <c r="H15" s="311">
        <v>140.38999999999999</v>
      </c>
      <c r="I15" s="311">
        <f t="shared" si="4"/>
        <v>387.5</v>
      </c>
      <c r="J15" s="203">
        <f t="shared" si="5"/>
        <v>546.97</v>
      </c>
      <c r="K15" s="203">
        <f t="shared" si="6"/>
        <v>82.05</v>
      </c>
      <c r="L15" s="203">
        <f t="shared" si="7"/>
        <v>5.47</v>
      </c>
      <c r="M15" s="203">
        <f t="shared" si="8"/>
        <v>10.94</v>
      </c>
      <c r="N15" s="203">
        <f t="shared" si="9"/>
        <v>16.41</v>
      </c>
      <c r="O15" s="203">
        <f t="shared" si="10"/>
        <v>1979.65</v>
      </c>
      <c r="P15" s="202">
        <v>65.930000000000007</v>
      </c>
      <c r="Q15" s="202">
        <f t="shared" si="11"/>
        <v>402.5</v>
      </c>
      <c r="R15" s="203">
        <f t="shared" si="12"/>
        <v>232.5</v>
      </c>
      <c r="S15" s="203">
        <f t="shared" si="13"/>
        <v>155</v>
      </c>
      <c r="T15" s="202">
        <v>15</v>
      </c>
      <c r="U15" s="202"/>
      <c r="V15" s="202"/>
      <c r="W15" s="202"/>
      <c r="X15" s="202"/>
      <c r="Y15" s="202"/>
      <c r="Z15" s="202"/>
      <c r="AA15" s="202"/>
      <c r="AB15" s="202"/>
      <c r="AC15" s="203">
        <f t="shared" si="14"/>
        <v>285.17</v>
      </c>
      <c r="AD15" s="203">
        <f t="shared" si="15"/>
        <v>19.010000000000002</v>
      </c>
      <c r="AE15" s="203">
        <f t="shared" si="16"/>
        <v>57.03</v>
      </c>
      <c r="AF15" s="203">
        <f t="shared" si="17"/>
        <v>1901.11</v>
      </c>
      <c r="AG15" s="203">
        <f t="shared" si="18"/>
        <v>2924.16</v>
      </c>
      <c r="AH15" s="203">
        <f t="shared" si="19"/>
        <v>82.05</v>
      </c>
      <c r="AI15" s="203">
        <f t="shared" si="20"/>
        <v>5.47</v>
      </c>
      <c r="AJ15" s="203">
        <f t="shared" si="21"/>
        <v>10.94</v>
      </c>
      <c r="AK15" s="203">
        <f t="shared" si="22"/>
        <v>16.41</v>
      </c>
      <c r="AL15" s="203">
        <f t="shared" si="23"/>
        <v>54.7</v>
      </c>
      <c r="AM15" s="203">
        <f t="shared" si="24"/>
        <v>16.41</v>
      </c>
      <c r="AN15" s="203">
        <f t="shared" si="25"/>
        <v>5.47</v>
      </c>
      <c r="AO15" s="203">
        <f t="shared" si="26"/>
        <v>285.17</v>
      </c>
      <c r="AP15" s="203">
        <f t="shared" si="27"/>
        <v>19.010000000000002</v>
      </c>
      <c r="AQ15" s="203">
        <f t="shared" si="28"/>
        <v>57.03</v>
      </c>
      <c r="AR15" s="203">
        <f t="shared" si="29"/>
        <v>190.11</v>
      </c>
      <c r="AS15" s="203">
        <f t="shared" si="30"/>
        <v>19.010000000000002</v>
      </c>
      <c r="AT15" s="202"/>
      <c r="AU15" s="202"/>
      <c r="AV15" s="202"/>
      <c r="AW15" s="202"/>
      <c r="AX15" s="202"/>
      <c r="AY15" s="203">
        <f>'ضريبه بنك الاهلى شهر يوليو '!M14</f>
        <v>12.2</v>
      </c>
      <c r="AZ15" s="203">
        <f>'ضريبه بنك الاهلى شهر يوليو '!J14</f>
        <v>15.21</v>
      </c>
      <c r="BA15" s="202"/>
      <c r="BB15" s="202"/>
      <c r="BC15" s="202"/>
      <c r="BD15" s="202"/>
      <c r="BE15" s="202"/>
      <c r="BF15" s="202"/>
      <c r="BG15" s="202">
        <v>18</v>
      </c>
      <c r="BH15" s="202"/>
      <c r="BI15" s="202"/>
      <c r="BJ15" s="202"/>
      <c r="BK15" s="202"/>
      <c r="BL15" s="202"/>
      <c r="BM15" s="203">
        <f t="shared" si="0"/>
        <v>807.19</v>
      </c>
      <c r="BN15" s="203">
        <f t="shared" si="1"/>
        <v>2116.9699999999998</v>
      </c>
      <c r="BO15" s="199" t="s">
        <v>206</v>
      </c>
      <c r="BP15" s="199" t="s">
        <v>304</v>
      </c>
      <c r="BQ15" s="199"/>
      <c r="BR15" s="199"/>
      <c r="BS15" s="199" t="s">
        <v>423</v>
      </c>
    </row>
    <row r="16" spans="1:71" s="198" customFormat="1" ht="25.15" customHeight="1">
      <c r="B16" s="308">
        <f t="shared" si="2"/>
        <v>39.36</v>
      </c>
      <c r="C16" s="311">
        <v>437.35</v>
      </c>
      <c r="D16" s="311">
        <v>1514.84</v>
      </c>
      <c r="E16" s="308">
        <f t="shared" si="3"/>
        <v>106.04</v>
      </c>
      <c r="F16" s="311">
        <v>190</v>
      </c>
      <c r="G16" s="311">
        <v>217.5</v>
      </c>
      <c r="H16" s="311">
        <v>120.22</v>
      </c>
      <c r="I16" s="311">
        <f t="shared" si="4"/>
        <v>337.72</v>
      </c>
      <c r="J16" s="203">
        <f t="shared" si="5"/>
        <v>476.71</v>
      </c>
      <c r="K16" s="203">
        <f t="shared" si="6"/>
        <v>71.510000000000005</v>
      </c>
      <c r="L16" s="203">
        <f t="shared" si="7"/>
        <v>4.7699999999999996</v>
      </c>
      <c r="M16" s="203">
        <f t="shared" si="8"/>
        <v>9.5299999999999994</v>
      </c>
      <c r="N16" s="203">
        <f t="shared" si="9"/>
        <v>14.3</v>
      </c>
      <c r="O16" s="203">
        <f t="shared" si="10"/>
        <v>1810.88</v>
      </c>
      <c r="P16" s="202">
        <v>49.72</v>
      </c>
      <c r="Q16" s="202">
        <f t="shared" si="11"/>
        <v>352.72</v>
      </c>
      <c r="R16" s="203">
        <f t="shared" si="12"/>
        <v>202.63</v>
      </c>
      <c r="S16" s="203">
        <f t="shared" si="13"/>
        <v>135.09</v>
      </c>
      <c r="T16" s="202">
        <v>15</v>
      </c>
      <c r="U16" s="202"/>
      <c r="V16" s="202"/>
      <c r="W16" s="202"/>
      <c r="X16" s="202"/>
      <c r="Y16" s="202"/>
      <c r="Z16" s="202"/>
      <c r="AA16" s="202"/>
      <c r="AB16" s="202"/>
      <c r="AC16" s="203">
        <f t="shared" si="14"/>
        <v>260.49</v>
      </c>
      <c r="AD16" s="203">
        <f t="shared" si="15"/>
        <v>17.37</v>
      </c>
      <c r="AE16" s="203">
        <f t="shared" si="16"/>
        <v>52.1</v>
      </c>
      <c r="AF16" s="203">
        <f t="shared" si="17"/>
        <v>1736.61</v>
      </c>
      <c r="AG16" s="203">
        <f t="shared" si="18"/>
        <v>2643.39</v>
      </c>
      <c r="AH16" s="203">
        <f t="shared" si="19"/>
        <v>71.510000000000005</v>
      </c>
      <c r="AI16" s="203">
        <f t="shared" si="20"/>
        <v>4.7699999999999996</v>
      </c>
      <c r="AJ16" s="203">
        <f t="shared" si="21"/>
        <v>9.5299999999999994</v>
      </c>
      <c r="AK16" s="203">
        <f t="shared" si="22"/>
        <v>14.3</v>
      </c>
      <c r="AL16" s="203">
        <f t="shared" si="23"/>
        <v>47.67</v>
      </c>
      <c r="AM16" s="203">
        <f t="shared" si="24"/>
        <v>14.3</v>
      </c>
      <c r="AN16" s="203">
        <f t="shared" si="25"/>
        <v>4.7699999999999996</v>
      </c>
      <c r="AO16" s="203">
        <f t="shared" si="26"/>
        <v>260.49</v>
      </c>
      <c r="AP16" s="203">
        <f t="shared" si="27"/>
        <v>17.37</v>
      </c>
      <c r="AQ16" s="203">
        <f t="shared" si="28"/>
        <v>52.1</v>
      </c>
      <c r="AR16" s="203">
        <f t="shared" si="29"/>
        <v>173.66</v>
      </c>
      <c r="AS16" s="203">
        <f t="shared" si="30"/>
        <v>17.37</v>
      </c>
      <c r="AT16" s="202"/>
      <c r="AU16" s="202"/>
      <c r="AV16" s="202"/>
      <c r="AW16" s="202"/>
      <c r="AX16" s="202"/>
      <c r="AY16" s="203">
        <f>'ضريبه بنك الاهلى شهر يوليو '!M15</f>
        <v>9.6300000000000008</v>
      </c>
      <c r="AZ16" s="203">
        <f>'ضريبه بنك الاهلى شهر يوليو '!J15</f>
        <v>13.92</v>
      </c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3">
        <f t="shared" si="0"/>
        <v>711.39</v>
      </c>
      <c r="BN16" s="203">
        <f t="shared" si="1"/>
        <v>1932</v>
      </c>
      <c r="BO16" s="199" t="s">
        <v>207</v>
      </c>
      <c r="BP16" s="199" t="s">
        <v>304</v>
      </c>
      <c r="BQ16" s="199"/>
      <c r="BR16" s="199"/>
      <c r="BS16" s="199" t="s">
        <v>423</v>
      </c>
    </row>
    <row r="17" spans="2:71" s="198" customFormat="1" ht="25.15" customHeight="1">
      <c r="B17" s="308">
        <f t="shared" si="2"/>
        <v>97.07</v>
      </c>
      <c r="C17" s="311">
        <v>1078.57</v>
      </c>
      <c r="D17" s="311">
        <v>2951.6</v>
      </c>
      <c r="E17" s="308">
        <f t="shared" si="3"/>
        <v>206.61</v>
      </c>
      <c r="F17" s="311">
        <v>180</v>
      </c>
      <c r="G17" s="311">
        <v>515.15</v>
      </c>
      <c r="H17" s="311">
        <v>317.70999999999998</v>
      </c>
      <c r="I17" s="311">
        <f t="shared" si="4"/>
        <v>832.86</v>
      </c>
      <c r="J17" s="203">
        <f t="shared" si="5"/>
        <v>1175.6400000000001</v>
      </c>
      <c r="K17" s="203">
        <f t="shared" si="6"/>
        <v>176.35</v>
      </c>
      <c r="L17" s="203">
        <f t="shared" si="7"/>
        <v>11.76</v>
      </c>
      <c r="M17" s="203">
        <f t="shared" si="8"/>
        <v>23.51</v>
      </c>
      <c r="N17" s="203">
        <f t="shared" si="9"/>
        <v>35.270000000000003</v>
      </c>
      <c r="O17" s="203">
        <f t="shared" si="10"/>
        <v>3338.21</v>
      </c>
      <c r="P17" s="202">
        <v>128.72</v>
      </c>
      <c r="Q17" s="202">
        <f t="shared" si="11"/>
        <v>900.36</v>
      </c>
      <c r="R17" s="203">
        <f t="shared" si="12"/>
        <v>499.72</v>
      </c>
      <c r="S17" s="203">
        <f t="shared" si="13"/>
        <v>333.14</v>
      </c>
      <c r="T17" s="202">
        <v>30</v>
      </c>
      <c r="U17" s="202"/>
      <c r="V17" s="202">
        <v>37.5</v>
      </c>
      <c r="W17" s="202"/>
      <c r="X17" s="202"/>
      <c r="Y17" s="202"/>
      <c r="Z17" s="202"/>
      <c r="AA17" s="202"/>
      <c r="AB17" s="202"/>
      <c r="AC17" s="203">
        <f t="shared" si="14"/>
        <v>478.75</v>
      </c>
      <c r="AD17" s="203">
        <f t="shared" si="15"/>
        <v>31.92</v>
      </c>
      <c r="AE17" s="203">
        <f t="shared" si="16"/>
        <v>95.75</v>
      </c>
      <c r="AF17" s="203">
        <f t="shared" si="17"/>
        <v>3191.65</v>
      </c>
      <c r="AG17" s="203">
        <f t="shared" si="18"/>
        <v>5220.6000000000004</v>
      </c>
      <c r="AH17" s="203">
        <f t="shared" si="19"/>
        <v>176.35</v>
      </c>
      <c r="AI17" s="203">
        <f t="shared" si="20"/>
        <v>11.76</v>
      </c>
      <c r="AJ17" s="203">
        <f t="shared" si="21"/>
        <v>23.51</v>
      </c>
      <c r="AK17" s="203">
        <f t="shared" si="22"/>
        <v>35.270000000000003</v>
      </c>
      <c r="AL17" s="203">
        <f t="shared" si="23"/>
        <v>117.56</v>
      </c>
      <c r="AM17" s="203">
        <f t="shared" si="24"/>
        <v>35.270000000000003</v>
      </c>
      <c r="AN17" s="203">
        <f t="shared" si="25"/>
        <v>11.76</v>
      </c>
      <c r="AO17" s="203">
        <f t="shared" si="26"/>
        <v>478.75</v>
      </c>
      <c r="AP17" s="203">
        <f t="shared" si="27"/>
        <v>31.92</v>
      </c>
      <c r="AQ17" s="203">
        <f t="shared" si="28"/>
        <v>95.75</v>
      </c>
      <c r="AR17" s="203">
        <f t="shared" si="29"/>
        <v>319.17</v>
      </c>
      <c r="AS17" s="203">
        <f t="shared" si="30"/>
        <v>31.92</v>
      </c>
      <c r="AT17" s="202"/>
      <c r="AU17" s="202"/>
      <c r="AV17" s="202">
        <v>1.23</v>
      </c>
      <c r="AW17" s="202"/>
      <c r="AX17" s="202"/>
      <c r="AY17" s="203">
        <f>'ضريبه بنك الاهلى شهر يوليو '!M16</f>
        <v>150.49</v>
      </c>
      <c r="AZ17" s="203">
        <f>'ضريبه بنك الاهلى شهر يوليو '!J16</f>
        <v>29.32</v>
      </c>
      <c r="BA17" s="202"/>
      <c r="BB17" s="202"/>
      <c r="BC17" s="202"/>
      <c r="BD17" s="202">
        <v>7.1</v>
      </c>
      <c r="BE17" s="202"/>
      <c r="BF17" s="202"/>
      <c r="BG17" s="202"/>
      <c r="BH17" s="202"/>
      <c r="BI17" s="202"/>
      <c r="BJ17" s="202"/>
      <c r="BK17" s="202"/>
      <c r="BL17" s="202"/>
      <c r="BM17" s="203">
        <f t="shared" si="0"/>
        <v>1557.13</v>
      </c>
      <c r="BN17" s="203">
        <f t="shared" si="1"/>
        <v>3663.47</v>
      </c>
      <c r="BO17" s="199" t="s">
        <v>209</v>
      </c>
      <c r="BP17" s="199" t="s">
        <v>311</v>
      </c>
      <c r="BQ17" s="199"/>
      <c r="BR17" s="199"/>
      <c r="BS17" s="199" t="s">
        <v>428</v>
      </c>
    </row>
    <row r="18" spans="2:71" s="198" customFormat="1" ht="25.15" customHeight="1">
      <c r="B18" s="308">
        <f t="shared" si="2"/>
        <v>71.14</v>
      </c>
      <c r="C18" s="311">
        <v>790.47</v>
      </c>
      <c r="D18" s="311">
        <v>2366.77</v>
      </c>
      <c r="E18" s="308">
        <f t="shared" si="3"/>
        <v>165.67</v>
      </c>
      <c r="F18" s="311">
        <v>180</v>
      </c>
      <c r="G18" s="311">
        <v>387.35</v>
      </c>
      <c r="H18" s="311">
        <v>223.04</v>
      </c>
      <c r="I18" s="311">
        <f t="shared" si="4"/>
        <v>610.39</v>
      </c>
      <c r="J18" s="203">
        <f t="shared" si="5"/>
        <v>861.61</v>
      </c>
      <c r="K18" s="203">
        <f t="shared" si="6"/>
        <v>129.24</v>
      </c>
      <c r="L18" s="203">
        <f t="shared" si="7"/>
        <v>8.6199999999999992</v>
      </c>
      <c r="M18" s="203">
        <f t="shared" si="8"/>
        <v>17.23</v>
      </c>
      <c r="N18" s="203">
        <f t="shared" si="9"/>
        <v>25.85</v>
      </c>
      <c r="O18" s="203">
        <f t="shared" si="10"/>
        <v>2712.44</v>
      </c>
      <c r="P18" s="202">
        <v>89.84</v>
      </c>
      <c r="Q18" s="202">
        <f t="shared" si="11"/>
        <v>805.38</v>
      </c>
      <c r="R18" s="203">
        <f t="shared" si="12"/>
        <v>366.23</v>
      </c>
      <c r="S18" s="203">
        <f t="shared" si="13"/>
        <v>244.16</v>
      </c>
      <c r="T18" s="202">
        <v>30</v>
      </c>
      <c r="U18" s="202"/>
      <c r="V18" s="202">
        <v>164.99</v>
      </c>
      <c r="W18" s="202"/>
      <c r="X18" s="202"/>
      <c r="Y18" s="202"/>
      <c r="Z18" s="202"/>
      <c r="AA18" s="202"/>
      <c r="AB18" s="202"/>
      <c r="AC18" s="203">
        <f t="shared" si="14"/>
        <v>411.91</v>
      </c>
      <c r="AD18" s="203">
        <f t="shared" si="15"/>
        <v>27.46</v>
      </c>
      <c r="AE18" s="203">
        <f t="shared" si="16"/>
        <v>82.38</v>
      </c>
      <c r="AF18" s="203">
        <f t="shared" si="17"/>
        <v>2746.05</v>
      </c>
      <c r="AG18" s="203">
        <f t="shared" si="18"/>
        <v>4310.3500000000004</v>
      </c>
      <c r="AH18" s="203">
        <f t="shared" si="19"/>
        <v>129.24</v>
      </c>
      <c r="AI18" s="203">
        <f t="shared" si="20"/>
        <v>8.6199999999999992</v>
      </c>
      <c r="AJ18" s="203">
        <f t="shared" si="21"/>
        <v>17.23</v>
      </c>
      <c r="AK18" s="203">
        <f t="shared" si="22"/>
        <v>25.85</v>
      </c>
      <c r="AL18" s="203">
        <f t="shared" si="23"/>
        <v>86.16</v>
      </c>
      <c r="AM18" s="203">
        <f t="shared" si="24"/>
        <v>25.85</v>
      </c>
      <c r="AN18" s="203">
        <f t="shared" si="25"/>
        <v>8.6199999999999992</v>
      </c>
      <c r="AO18" s="203">
        <f t="shared" si="26"/>
        <v>411.91</v>
      </c>
      <c r="AP18" s="203">
        <f t="shared" si="27"/>
        <v>27.46</v>
      </c>
      <c r="AQ18" s="203">
        <f t="shared" si="28"/>
        <v>82.38</v>
      </c>
      <c r="AR18" s="203">
        <f t="shared" si="29"/>
        <v>274.61</v>
      </c>
      <c r="AS18" s="203">
        <f t="shared" si="30"/>
        <v>27.46</v>
      </c>
      <c r="AT18" s="202"/>
      <c r="AU18" s="202"/>
      <c r="AV18" s="202">
        <v>2.62</v>
      </c>
      <c r="AW18" s="202"/>
      <c r="AX18" s="202"/>
      <c r="AY18" s="203">
        <f>'ضريبه بنك الاهلى شهر يوليو '!M17</f>
        <v>27.17</v>
      </c>
      <c r="AZ18" s="203">
        <f>'ضريبه بنك الاهلى شهر يوليو '!J17</f>
        <v>24.28</v>
      </c>
      <c r="BA18" s="202"/>
      <c r="BB18" s="202"/>
      <c r="BC18" s="202"/>
      <c r="BD18" s="202">
        <v>7.1</v>
      </c>
      <c r="BE18" s="202"/>
      <c r="BF18" s="202"/>
      <c r="BG18" s="202"/>
      <c r="BH18" s="202"/>
      <c r="BI18" s="202"/>
      <c r="BJ18" s="202"/>
      <c r="BK18" s="202"/>
      <c r="BL18" s="202"/>
      <c r="BM18" s="203">
        <f t="shared" si="0"/>
        <v>1186.56</v>
      </c>
      <c r="BN18" s="203">
        <f t="shared" si="1"/>
        <v>3123.79</v>
      </c>
      <c r="BO18" s="199" t="s">
        <v>210</v>
      </c>
      <c r="BP18" s="199" t="s">
        <v>305</v>
      </c>
      <c r="BQ18" s="199"/>
      <c r="BR18" s="199"/>
      <c r="BS18" s="199" t="s">
        <v>428</v>
      </c>
    </row>
    <row r="19" spans="2:71" s="198" customFormat="1" ht="25.15" customHeight="1">
      <c r="B19" s="308">
        <f t="shared" si="2"/>
        <v>66.41</v>
      </c>
      <c r="C19" s="311">
        <v>737.88</v>
      </c>
      <c r="D19" s="311">
        <v>2023.72</v>
      </c>
      <c r="E19" s="308">
        <f t="shared" si="3"/>
        <v>141.66</v>
      </c>
      <c r="F19" s="311">
        <v>180</v>
      </c>
      <c r="G19" s="311">
        <v>364.55</v>
      </c>
      <c r="H19" s="311">
        <v>286.24</v>
      </c>
      <c r="I19" s="311">
        <f t="shared" si="4"/>
        <v>650.79</v>
      </c>
      <c r="J19" s="203">
        <f t="shared" si="5"/>
        <v>804.29</v>
      </c>
      <c r="K19" s="203">
        <f t="shared" si="6"/>
        <v>120.64</v>
      </c>
      <c r="L19" s="203">
        <f t="shared" si="7"/>
        <v>8.0399999999999991</v>
      </c>
      <c r="M19" s="203">
        <f t="shared" si="8"/>
        <v>16.09</v>
      </c>
      <c r="N19" s="203">
        <f t="shared" si="9"/>
        <v>24.13</v>
      </c>
      <c r="O19" s="203">
        <f t="shared" si="10"/>
        <v>2345.38</v>
      </c>
      <c r="P19" s="202">
        <v>91.64</v>
      </c>
      <c r="Q19" s="202">
        <f t="shared" si="11"/>
        <v>665.79</v>
      </c>
      <c r="R19" s="203">
        <f t="shared" si="12"/>
        <v>390.47</v>
      </c>
      <c r="S19" s="203">
        <f t="shared" si="13"/>
        <v>260.32</v>
      </c>
      <c r="T19" s="202">
        <v>15</v>
      </c>
      <c r="U19" s="202"/>
      <c r="V19" s="202"/>
      <c r="W19" s="202"/>
      <c r="X19" s="202"/>
      <c r="Y19" s="202"/>
      <c r="Z19" s="202"/>
      <c r="AA19" s="202"/>
      <c r="AB19" s="202"/>
      <c r="AC19" s="203">
        <f t="shared" si="14"/>
        <v>344.78</v>
      </c>
      <c r="AD19" s="203">
        <f t="shared" si="15"/>
        <v>22.99</v>
      </c>
      <c r="AE19" s="203">
        <f t="shared" si="16"/>
        <v>68.959999999999994</v>
      </c>
      <c r="AF19" s="203">
        <f t="shared" si="17"/>
        <v>2298.52</v>
      </c>
      <c r="AG19" s="203">
        <f t="shared" si="18"/>
        <v>3708.44</v>
      </c>
      <c r="AH19" s="203">
        <f t="shared" si="19"/>
        <v>120.64</v>
      </c>
      <c r="AI19" s="203">
        <f t="shared" si="20"/>
        <v>8.0399999999999991</v>
      </c>
      <c r="AJ19" s="203">
        <f t="shared" si="21"/>
        <v>16.09</v>
      </c>
      <c r="AK19" s="203">
        <f t="shared" si="22"/>
        <v>24.13</v>
      </c>
      <c r="AL19" s="203">
        <f t="shared" si="23"/>
        <v>80.430000000000007</v>
      </c>
      <c r="AM19" s="203">
        <f t="shared" si="24"/>
        <v>24.13</v>
      </c>
      <c r="AN19" s="203">
        <f t="shared" si="25"/>
        <v>8.0399999999999991</v>
      </c>
      <c r="AO19" s="203">
        <f t="shared" si="26"/>
        <v>344.78</v>
      </c>
      <c r="AP19" s="203">
        <f t="shared" si="27"/>
        <v>22.99</v>
      </c>
      <c r="AQ19" s="203">
        <f t="shared" si="28"/>
        <v>68.959999999999994</v>
      </c>
      <c r="AR19" s="203">
        <f t="shared" si="29"/>
        <v>229.85</v>
      </c>
      <c r="AS19" s="203">
        <f t="shared" si="30"/>
        <v>22.99</v>
      </c>
      <c r="AT19" s="202">
        <v>19.440000000000001</v>
      </c>
      <c r="AU19" s="202"/>
      <c r="AV19" s="202"/>
      <c r="AW19" s="202"/>
      <c r="AX19" s="202"/>
      <c r="AY19" s="203">
        <f>'ضريبه بنك الاهلى شهر يوليو '!M18</f>
        <v>20.34</v>
      </c>
      <c r="AZ19" s="203">
        <f>'ضريبه بنك الاهلى شهر يوليو '!J18</f>
        <v>20.61</v>
      </c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3">
        <f t="shared" si="0"/>
        <v>1031.46</v>
      </c>
      <c r="BN19" s="203">
        <f t="shared" si="1"/>
        <v>2676.98</v>
      </c>
      <c r="BO19" s="199" t="s">
        <v>211</v>
      </c>
      <c r="BP19" s="199" t="s">
        <v>429</v>
      </c>
      <c r="BQ19" s="199"/>
      <c r="BR19" s="312" t="s">
        <v>364</v>
      </c>
      <c r="BS19" s="199" t="s">
        <v>169</v>
      </c>
    </row>
    <row r="20" spans="2:71" s="198" customFormat="1" ht="25.15" customHeight="1">
      <c r="B20" s="308">
        <f t="shared" si="2"/>
        <v>52.9</v>
      </c>
      <c r="C20" s="311">
        <v>587.82000000000005</v>
      </c>
      <c r="D20" s="311">
        <v>1769.57</v>
      </c>
      <c r="E20" s="308">
        <f t="shared" si="3"/>
        <v>123.87</v>
      </c>
      <c r="F20" s="311">
        <v>190</v>
      </c>
      <c r="G20" s="311">
        <v>273.63</v>
      </c>
      <c r="H20" s="311">
        <v>225.27</v>
      </c>
      <c r="I20" s="311">
        <f t="shared" si="4"/>
        <v>498.9</v>
      </c>
      <c r="J20" s="203">
        <f t="shared" si="5"/>
        <v>640.72</v>
      </c>
      <c r="K20" s="203">
        <f t="shared" si="6"/>
        <v>96.11</v>
      </c>
      <c r="L20" s="203">
        <f t="shared" si="7"/>
        <v>6.41</v>
      </c>
      <c r="M20" s="203">
        <f t="shared" si="8"/>
        <v>12.81</v>
      </c>
      <c r="N20" s="203">
        <f t="shared" si="9"/>
        <v>19.22</v>
      </c>
      <c r="O20" s="203">
        <f t="shared" si="10"/>
        <v>2083.44</v>
      </c>
      <c r="P20" s="202">
        <v>77.38</v>
      </c>
      <c r="Q20" s="202">
        <f t="shared" si="11"/>
        <v>513.9</v>
      </c>
      <c r="R20" s="203">
        <f t="shared" si="12"/>
        <v>299.33999999999997</v>
      </c>
      <c r="S20" s="203">
        <f t="shared" si="13"/>
        <v>199.56</v>
      </c>
      <c r="T20" s="202">
        <v>15</v>
      </c>
      <c r="U20" s="202"/>
      <c r="V20" s="202"/>
      <c r="W20" s="202"/>
      <c r="X20" s="202"/>
      <c r="Y20" s="202"/>
      <c r="Z20" s="202"/>
      <c r="AA20" s="202"/>
      <c r="AB20" s="202"/>
      <c r="AC20" s="203">
        <f t="shared" si="14"/>
        <v>305.10000000000002</v>
      </c>
      <c r="AD20" s="203">
        <f t="shared" si="15"/>
        <v>20.34</v>
      </c>
      <c r="AE20" s="203">
        <f t="shared" si="16"/>
        <v>61.02</v>
      </c>
      <c r="AF20" s="203">
        <f t="shared" si="17"/>
        <v>2034</v>
      </c>
      <c r="AG20" s="203">
        <f t="shared" si="18"/>
        <v>3195.73</v>
      </c>
      <c r="AH20" s="203">
        <f t="shared" si="19"/>
        <v>96.11</v>
      </c>
      <c r="AI20" s="203">
        <f t="shared" si="20"/>
        <v>6.41</v>
      </c>
      <c r="AJ20" s="203">
        <f t="shared" si="21"/>
        <v>12.81</v>
      </c>
      <c r="AK20" s="203">
        <f t="shared" si="22"/>
        <v>19.22</v>
      </c>
      <c r="AL20" s="203">
        <f t="shared" si="23"/>
        <v>64.069999999999993</v>
      </c>
      <c r="AM20" s="203">
        <f t="shared" si="24"/>
        <v>19.22</v>
      </c>
      <c r="AN20" s="203">
        <f t="shared" si="25"/>
        <v>6.41</v>
      </c>
      <c r="AO20" s="203">
        <f t="shared" si="26"/>
        <v>305.10000000000002</v>
      </c>
      <c r="AP20" s="203">
        <f t="shared" si="27"/>
        <v>20.34</v>
      </c>
      <c r="AQ20" s="203">
        <f t="shared" si="28"/>
        <v>61.02</v>
      </c>
      <c r="AR20" s="203">
        <f t="shared" si="29"/>
        <v>203.4</v>
      </c>
      <c r="AS20" s="203">
        <f t="shared" si="30"/>
        <v>20.34</v>
      </c>
      <c r="AT20" s="202"/>
      <c r="AU20" s="202"/>
      <c r="AV20" s="202"/>
      <c r="AW20" s="202"/>
      <c r="AX20" s="202"/>
      <c r="AY20" s="203">
        <f>'ضريبه بنك الاهلى شهر يوليو '!M19</f>
        <v>15.26</v>
      </c>
      <c r="AZ20" s="203">
        <f>'ضريبه بنك الاهلى شهر يوليو '!J19</f>
        <v>16.75</v>
      </c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3">
        <f t="shared" si="0"/>
        <v>866.46</v>
      </c>
      <c r="BN20" s="203">
        <f t="shared" si="1"/>
        <v>2329.27</v>
      </c>
      <c r="BO20" s="199" t="s">
        <v>280</v>
      </c>
      <c r="BP20" s="199" t="s">
        <v>312</v>
      </c>
      <c r="BQ20" s="199"/>
      <c r="BR20" s="199"/>
      <c r="BS20" s="199" t="s">
        <v>424</v>
      </c>
    </row>
    <row r="21" spans="2:71" s="198" customFormat="1" ht="25.15" customHeight="1">
      <c r="B21" s="308">
        <f t="shared" si="2"/>
        <v>26.63</v>
      </c>
      <c r="C21" s="311">
        <v>295.92</v>
      </c>
      <c r="D21" s="311">
        <v>1152.31</v>
      </c>
      <c r="E21" s="308">
        <f t="shared" si="3"/>
        <v>80.66</v>
      </c>
      <c r="F21" s="311">
        <v>190</v>
      </c>
      <c r="G21" s="311">
        <v>152.94999999999999</v>
      </c>
      <c r="H21" s="311">
        <v>71.55</v>
      </c>
      <c r="I21" s="311">
        <f t="shared" si="4"/>
        <v>224.5</v>
      </c>
      <c r="J21" s="203">
        <f t="shared" si="5"/>
        <v>322.55</v>
      </c>
      <c r="K21" s="203">
        <f t="shared" si="6"/>
        <v>48.38</v>
      </c>
      <c r="L21" s="203">
        <f t="shared" si="7"/>
        <v>3.23</v>
      </c>
      <c r="M21" s="203">
        <f t="shared" si="8"/>
        <v>6.45</v>
      </c>
      <c r="N21" s="203">
        <f t="shared" si="9"/>
        <v>9.68</v>
      </c>
      <c r="O21" s="203">
        <f t="shared" si="10"/>
        <v>1422.97</v>
      </c>
      <c r="P21" s="202">
        <v>2.44</v>
      </c>
      <c r="Q21" s="202">
        <f t="shared" si="11"/>
        <v>239.5</v>
      </c>
      <c r="R21" s="203">
        <f t="shared" si="12"/>
        <v>134.69999999999999</v>
      </c>
      <c r="S21" s="203">
        <f t="shared" si="13"/>
        <v>89.8</v>
      </c>
      <c r="T21" s="202">
        <v>15</v>
      </c>
      <c r="U21" s="202"/>
      <c r="V21" s="202"/>
      <c r="W21" s="202"/>
      <c r="X21" s="202"/>
      <c r="Y21" s="202"/>
      <c r="Z21" s="202"/>
      <c r="AA21" s="202"/>
      <c r="AB21" s="202"/>
      <c r="AC21" s="203">
        <f t="shared" si="14"/>
        <v>201.35</v>
      </c>
      <c r="AD21" s="203">
        <f t="shared" si="15"/>
        <v>13.42</v>
      </c>
      <c r="AE21" s="203">
        <f t="shared" si="16"/>
        <v>40.270000000000003</v>
      </c>
      <c r="AF21" s="203">
        <f t="shared" si="17"/>
        <v>1342.36</v>
      </c>
      <c r="AG21" s="203">
        <f t="shared" si="18"/>
        <v>1987.69</v>
      </c>
      <c r="AH21" s="203">
        <f t="shared" si="19"/>
        <v>48.38</v>
      </c>
      <c r="AI21" s="203">
        <f t="shared" si="20"/>
        <v>3.23</v>
      </c>
      <c r="AJ21" s="203">
        <f t="shared" si="21"/>
        <v>6.45</v>
      </c>
      <c r="AK21" s="203">
        <f t="shared" si="22"/>
        <v>9.68</v>
      </c>
      <c r="AL21" s="203">
        <f t="shared" si="23"/>
        <v>32.26</v>
      </c>
      <c r="AM21" s="203">
        <f t="shared" si="24"/>
        <v>9.68</v>
      </c>
      <c r="AN21" s="203">
        <f t="shared" si="25"/>
        <v>3.23</v>
      </c>
      <c r="AO21" s="203">
        <f t="shared" si="26"/>
        <v>201.35</v>
      </c>
      <c r="AP21" s="203">
        <f t="shared" si="27"/>
        <v>13.42</v>
      </c>
      <c r="AQ21" s="203">
        <f t="shared" si="28"/>
        <v>40.270000000000003</v>
      </c>
      <c r="AR21" s="203">
        <f t="shared" si="29"/>
        <v>134.24</v>
      </c>
      <c r="AS21" s="203">
        <f t="shared" si="30"/>
        <v>13.42</v>
      </c>
      <c r="AT21" s="202">
        <v>29.72</v>
      </c>
      <c r="AU21" s="202"/>
      <c r="AV21" s="202"/>
      <c r="AW21" s="202"/>
      <c r="AX21" s="202"/>
      <c r="AY21" s="203">
        <f>'ضريبه بنك الاهلى شهر يوليو '!M20</f>
        <v>2.69</v>
      </c>
      <c r="AZ21" s="203">
        <f>'ضريبه بنك الاهلى شهر يوليو '!J20</f>
        <v>10.42</v>
      </c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3">
        <f t="shared" si="0"/>
        <v>558.44000000000005</v>
      </c>
      <c r="BN21" s="203">
        <f t="shared" si="1"/>
        <v>1429.25</v>
      </c>
      <c r="BO21" s="199" t="s">
        <v>281</v>
      </c>
      <c r="BP21" s="199" t="s">
        <v>313</v>
      </c>
      <c r="BQ21" s="199"/>
      <c r="BR21" s="199"/>
      <c r="BS21" s="199" t="s">
        <v>424</v>
      </c>
    </row>
    <row r="22" spans="2:71" s="198" customFormat="1" ht="25.15" customHeight="1">
      <c r="B22" s="308">
        <f t="shared" si="2"/>
        <v>23.86</v>
      </c>
      <c r="C22" s="311">
        <v>265.14</v>
      </c>
      <c r="D22" s="311">
        <v>1096.07</v>
      </c>
      <c r="E22" s="308">
        <f t="shared" si="3"/>
        <v>76.72</v>
      </c>
      <c r="F22" s="311">
        <v>200</v>
      </c>
      <c r="G22" s="311">
        <v>141.01</v>
      </c>
      <c r="H22" s="311">
        <v>63.74</v>
      </c>
      <c r="I22" s="311">
        <f t="shared" si="4"/>
        <v>204.75</v>
      </c>
      <c r="J22" s="203">
        <f t="shared" si="5"/>
        <v>289</v>
      </c>
      <c r="K22" s="203">
        <f t="shared" si="6"/>
        <v>43.35</v>
      </c>
      <c r="L22" s="203">
        <f t="shared" si="7"/>
        <v>2.89</v>
      </c>
      <c r="M22" s="203">
        <f t="shared" si="8"/>
        <v>5.78</v>
      </c>
      <c r="N22" s="203">
        <f t="shared" si="9"/>
        <v>8.67</v>
      </c>
      <c r="O22" s="203">
        <f t="shared" si="10"/>
        <v>1372.79</v>
      </c>
      <c r="P22" s="202">
        <v>2.9</v>
      </c>
      <c r="Q22" s="202">
        <f t="shared" si="11"/>
        <v>212.75</v>
      </c>
      <c r="R22" s="203">
        <f t="shared" si="12"/>
        <v>122.85</v>
      </c>
      <c r="S22" s="203">
        <f t="shared" si="13"/>
        <v>81.900000000000006</v>
      </c>
      <c r="T22" s="202">
        <v>8</v>
      </c>
      <c r="U22" s="202"/>
      <c r="V22" s="202"/>
      <c r="W22" s="202"/>
      <c r="X22" s="202"/>
      <c r="Y22" s="202"/>
      <c r="Z22" s="202"/>
      <c r="AA22" s="202"/>
      <c r="AB22" s="202"/>
      <c r="AC22" s="203">
        <f t="shared" si="14"/>
        <v>194.92</v>
      </c>
      <c r="AD22" s="203">
        <f t="shared" si="15"/>
        <v>12.99</v>
      </c>
      <c r="AE22" s="203">
        <f t="shared" si="16"/>
        <v>38.979999999999997</v>
      </c>
      <c r="AF22" s="203">
        <f t="shared" si="17"/>
        <v>1299.44</v>
      </c>
      <c r="AG22" s="203">
        <f t="shared" si="18"/>
        <v>1896.02</v>
      </c>
      <c r="AH22" s="203">
        <f t="shared" si="19"/>
        <v>43.35</v>
      </c>
      <c r="AI22" s="203">
        <f t="shared" si="20"/>
        <v>2.89</v>
      </c>
      <c r="AJ22" s="203">
        <f t="shared" si="21"/>
        <v>5.78</v>
      </c>
      <c r="AK22" s="203">
        <f t="shared" si="22"/>
        <v>8.67</v>
      </c>
      <c r="AL22" s="203">
        <f t="shared" si="23"/>
        <v>28.9</v>
      </c>
      <c r="AM22" s="203">
        <f t="shared" si="24"/>
        <v>8.67</v>
      </c>
      <c r="AN22" s="203">
        <f t="shared" si="25"/>
        <v>2.89</v>
      </c>
      <c r="AO22" s="203">
        <f t="shared" si="26"/>
        <v>194.92</v>
      </c>
      <c r="AP22" s="203">
        <f t="shared" si="27"/>
        <v>12.99</v>
      </c>
      <c r="AQ22" s="203">
        <f t="shared" si="28"/>
        <v>38.979999999999997</v>
      </c>
      <c r="AR22" s="203">
        <f t="shared" si="29"/>
        <v>129.94</v>
      </c>
      <c r="AS22" s="203">
        <f t="shared" si="30"/>
        <v>12.99</v>
      </c>
      <c r="AT22" s="202">
        <v>52</v>
      </c>
      <c r="AU22" s="202"/>
      <c r="AV22" s="202"/>
      <c r="AW22" s="202"/>
      <c r="AX22" s="202"/>
      <c r="AY22" s="203">
        <f>'ضريبه بنك الاهلى شهر يوليو '!M21</f>
        <v>1.18</v>
      </c>
      <c r="AZ22" s="203">
        <f>'ضريبه بنك الاهلى شهر يوليو '!J21</f>
        <v>9.66</v>
      </c>
      <c r="BA22" s="202"/>
      <c r="BB22" s="202"/>
      <c r="BC22" s="202"/>
      <c r="BD22" s="202"/>
      <c r="BE22" s="202"/>
      <c r="BF22" s="202">
        <v>11.83</v>
      </c>
      <c r="BG22" s="202"/>
      <c r="BH22" s="202"/>
      <c r="BI22" s="202"/>
      <c r="BJ22" s="202"/>
      <c r="BK22" s="202"/>
      <c r="BL22" s="202"/>
      <c r="BM22" s="203">
        <f t="shared" si="0"/>
        <v>565.64</v>
      </c>
      <c r="BN22" s="203">
        <f t="shared" si="1"/>
        <v>1330.38</v>
      </c>
      <c r="BO22" s="199" t="s">
        <v>439</v>
      </c>
      <c r="BP22" s="199" t="s">
        <v>440</v>
      </c>
      <c r="BQ22" s="199"/>
      <c r="BR22" s="199"/>
      <c r="BS22" s="199" t="s">
        <v>423</v>
      </c>
    </row>
    <row r="23" spans="2:71" s="198" customFormat="1" ht="25.15" customHeight="1">
      <c r="B23" s="308">
        <f t="shared" si="2"/>
        <v>24.82</v>
      </c>
      <c r="C23" s="311">
        <v>275.83</v>
      </c>
      <c r="D23" s="311">
        <v>1192.3499999999999</v>
      </c>
      <c r="E23" s="308">
        <f t="shared" si="3"/>
        <v>83.46</v>
      </c>
      <c r="F23" s="311">
        <v>200</v>
      </c>
      <c r="G23" s="311">
        <v>142.1</v>
      </c>
      <c r="H23" s="311">
        <v>70.900000000000006</v>
      </c>
      <c r="I23" s="311">
        <f t="shared" si="4"/>
        <v>213</v>
      </c>
      <c r="J23" s="203">
        <f t="shared" si="5"/>
        <v>300.64999999999998</v>
      </c>
      <c r="K23" s="203">
        <f t="shared" si="6"/>
        <v>45.1</v>
      </c>
      <c r="L23" s="203">
        <f t="shared" si="7"/>
        <v>3.01</v>
      </c>
      <c r="M23" s="203">
        <f t="shared" si="8"/>
        <v>6.01</v>
      </c>
      <c r="N23" s="203">
        <f t="shared" si="9"/>
        <v>9.02</v>
      </c>
      <c r="O23" s="203">
        <f t="shared" si="10"/>
        <v>1475.81</v>
      </c>
      <c r="P23" s="202">
        <v>4.21</v>
      </c>
      <c r="Q23" s="202">
        <f t="shared" si="11"/>
        <v>223</v>
      </c>
      <c r="R23" s="203">
        <f t="shared" si="12"/>
        <v>127.8</v>
      </c>
      <c r="S23" s="203">
        <f t="shared" si="13"/>
        <v>85.2</v>
      </c>
      <c r="T23" s="202">
        <v>10</v>
      </c>
      <c r="U23" s="202"/>
      <c r="V23" s="202"/>
      <c r="W23" s="202"/>
      <c r="X23" s="202"/>
      <c r="Y23" s="202"/>
      <c r="Z23" s="202"/>
      <c r="AA23" s="202"/>
      <c r="AB23" s="202"/>
      <c r="AC23" s="203">
        <f t="shared" si="14"/>
        <v>210.36</v>
      </c>
      <c r="AD23" s="203">
        <f t="shared" si="15"/>
        <v>14.02</v>
      </c>
      <c r="AE23" s="203">
        <f t="shared" si="16"/>
        <v>42.07</v>
      </c>
      <c r="AF23" s="203">
        <f t="shared" si="17"/>
        <v>1402.37</v>
      </c>
      <c r="AG23" s="203">
        <f t="shared" si="18"/>
        <v>2032.61</v>
      </c>
      <c r="AH23" s="203">
        <f t="shared" si="19"/>
        <v>45.1</v>
      </c>
      <c r="AI23" s="203">
        <f t="shared" si="20"/>
        <v>3.01</v>
      </c>
      <c r="AJ23" s="203">
        <f t="shared" si="21"/>
        <v>6.01</v>
      </c>
      <c r="AK23" s="203">
        <f t="shared" si="22"/>
        <v>9.02</v>
      </c>
      <c r="AL23" s="203">
        <f t="shared" si="23"/>
        <v>30.07</v>
      </c>
      <c r="AM23" s="203">
        <f t="shared" si="24"/>
        <v>9.02</v>
      </c>
      <c r="AN23" s="203">
        <f t="shared" si="25"/>
        <v>3.01</v>
      </c>
      <c r="AO23" s="203">
        <f t="shared" si="26"/>
        <v>210.36</v>
      </c>
      <c r="AP23" s="203">
        <f t="shared" si="27"/>
        <v>14.02</v>
      </c>
      <c r="AQ23" s="203">
        <f t="shared" si="28"/>
        <v>42.07</v>
      </c>
      <c r="AR23" s="203">
        <f t="shared" si="29"/>
        <v>140.24</v>
      </c>
      <c r="AS23" s="203">
        <f t="shared" si="30"/>
        <v>14.02</v>
      </c>
      <c r="AT23" s="202"/>
      <c r="AU23" s="202"/>
      <c r="AV23" s="202"/>
      <c r="AW23" s="202"/>
      <c r="AX23" s="202"/>
      <c r="AY23" s="203">
        <f>'ضريبه بنك الاهلى شهر يوليو '!M22</f>
        <v>3.62</v>
      </c>
      <c r="AZ23" s="203">
        <f>'ضريبه بنك الاهلى شهر يوليو '!J22</f>
        <v>10.89</v>
      </c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3">
        <f t="shared" si="0"/>
        <v>540.46</v>
      </c>
      <c r="BN23" s="203">
        <f t="shared" si="1"/>
        <v>1492.15</v>
      </c>
      <c r="BO23" s="199" t="s">
        <v>445</v>
      </c>
      <c r="BP23" s="199" t="s">
        <v>446</v>
      </c>
      <c r="BQ23" s="199"/>
      <c r="BR23" s="199"/>
      <c r="BS23" s="199" t="s">
        <v>423</v>
      </c>
    </row>
    <row r="24" spans="2:71" s="266" customFormat="1" ht="25.15" customHeight="1">
      <c r="B24" s="313"/>
      <c r="C24" s="313"/>
      <c r="D24" s="313"/>
      <c r="E24" s="313"/>
      <c r="F24" s="313"/>
      <c r="G24" s="313"/>
      <c r="H24" s="313"/>
      <c r="I24" s="313"/>
      <c r="J24" s="286">
        <f>SUM(J4:J23)</f>
        <v>11424.09</v>
      </c>
      <c r="K24" s="286">
        <f t="shared" ref="K24:BN24" si="31">SUM(K4:K23)</f>
        <v>1713.63</v>
      </c>
      <c r="L24" s="286">
        <f t="shared" si="31"/>
        <v>114.25</v>
      </c>
      <c r="M24" s="286">
        <f t="shared" si="31"/>
        <v>228.47</v>
      </c>
      <c r="N24" s="286">
        <f t="shared" si="31"/>
        <v>342.73</v>
      </c>
      <c r="O24" s="286">
        <f t="shared" si="31"/>
        <v>39774.410000000003</v>
      </c>
      <c r="P24" s="286">
        <f t="shared" si="31"/>
        <v>1079.25</v>
      </c>
      <c r="Q24" s="286">
        <f t="shared" si="31"/>
        <v>9196.27</v>
      </c>
      <c r="R24" s="286">
        <f t="shared" si="31"/>
        <v>4988.03</v>
      </c>
      <c r="S24" s="286">
        <f t="shared" si="31"/>
        <v>3325.34</v>
      </c>
      <c r="T24" s="286">
        <f t="shared" si="31"/>
        <v>359</v>
      </c>
      <c r="U24" s="286">
        <f t="shared" si="31"/>
        <v>0</v>
      </c>
      <c r="V24" s="286">
        <f t="shared" si="31"/>
        <v>523.9</v>
      </c>
      <c r="W24" s="286">
        <f t="shared" si="31"/>
        <v>0</v>
      </c>
      <c r="X24" s="286">
        <f t="shared" si="31"/>
        <v>0</v>
      </c>
      <c r="Y24" s="286">
        <f t="shared" si="31"/>
        <v>0</v>
      </c>
      <c r="Z24" s="286">
        <f t="shared" si="31"/>
        <v>0</v>
      </c>
      <c r="AA24" s="286">
        <f t="shared" si="31"/>
        <v>0</v>
      </c>
      <c r="AB24" s="286">
        <f t="shared" si="31"/>
        <v>0</v>
      </c>
      <c r="AC24" s="286">
        <f t="shared" si="31"/>
        <v>5793.89</v>
      </c>
      <c r="AD24" s="286">
        <f t="shared" si="31"/>
        <v>386.26</v>
      </c>
      <c r="AE24" s="286">
        <f t="shared" si="31"/>
        <v>1158.77</v>
      </c>
      <c r="AF24" s="286">
        <f t="shared" si="31"/>
        <v>38625.839999999997</v>
      </c>
      <c r="AG24" s="286">
        <f t="shared" si="31"/>
        <v>59787.93</v>
      </c>
      <c r="AH24" s="286">
        <f t="shared" si="31"/>
        <v>1713.63</v>
      </c>
      <c r="AI24" s="286">
        <f t="shared" si="31"/>
        <v>114.25</v>
      </c>
      <c r="AJ24" s="286">
        <f t="shared" si="31"/>
        <v>228.47</v>
      </c>
      <c r="AK24" s="286">
        <f t="shared" si="31"/>
        <v>342.73</v>
      </c>
      <c r="AL24" s="286">
        <f t="shared" si="31"/>
        <v>1142.42</v>
      </c>
      <c r="AM24" s="286">
        <f t="shared" si="31"/>
        <v>342.73</v>
      </c>
      <c r="AN24" s="286">
        <f t="shared" si="31"/>
        <v>114.25</v>
      </c>
      <c r="AO24" s="286">
        <f t="shared" si="31"/>
        <v>5793.89</v>
      </c>
      <c r="AP24" s="286">
        <f t="shared" si="31"/>
        <v>386.26</v>
      </c>
      <c r="AQ24" s="286">
        <f t="shared" si="31"/>
        <v>1158.77</v>
      </c>
      <c r="AR24" s="286">
        <f t="shared" si="31"/>
        <v>3862.59</v>
      </c>
      <c r="AS24" s="286">
        <f t="shared" si="31"/>
        <v>386.26</v>
      </c>
      <c r="AT24" s="286">
        <f t="shared" si="31"/>
        <v>156.08000000000001</v>
      </c>
      <c r="AU24" s="286">
        <f t="shared" si="31"/>
        <v>0</v>
      </c>
      <c r="AV24" s="286">
        <f t="shared" si="31"/>
        <v>4.71</v>
      </c>
      <c r="AW24" s="286">
        <f t="shared" si="31"/>
        <v>0</v>
      </c>
      <c r="AX24" s="286">
        <f t="shared" si="31"/>
        <v>0.6</v>
      </c>
      <c r="AY24" s="286">
        <f t="shared" si="31"/>
        <v>457.86</v>
      </c>
      <c r="AZ24" s="286">
        <f t="shared" si="31"/>
        <v>320.3</v>
      </c>
      <c r="BA24" s="286">
        <f t="shared" si="31"/>
        <v>0</v>
      </c>
      <c r="BB24" s="286">
        <f t="shared" si="31"/>
        <v>0</v>
      </c>
      <c r="BC24" s="286">
        <f t="shared" si="31"/>
        <v>0</v>
      </c>
      <c r="BD24" s="286">
        <f t="shared" si="31"/>
        <v>35.5</v>
      </c>
      <c r="BE24" s="286">
        <f t="shared" si="31"/>
        <v>0</v>
      </c>
      <c r="BF24" s="286">
        <f t="shared" si="31"/>
        <v>11.83</v>
      </c>
      <c r="BG24" s="286">
        <f t="shared" si="31"/>
        <v>18</v>
      </c>
      <c r="BH24" s="286">
        <f t="shared" si="31"/>
        <v>0</v>
      </c>
      <c r="BI24" s="286">
        <f t="shared" si="31"/>
        <v>0</v>
      </c>
      <c r="BJ24" s="286">
        <f t="shared" si="31"/>
        <v>0</v>
      </c>
      <c r="BK24" s="286">
        <f t="shared" si="31"/>
        <v>1</v>
      </c>
      <c r="BL24" s="286">
        <f t="shared" si="31"/>
        <v>0</v>
      </c>
      <c r="BM24" s="286">
        <f t="shared" si="31"/>
        <v>16592.13</v>
      </c>
      <c r="BN24" s="286">
        <f t="shared" si="31"/>
        <v>43195.8</v>
      </c>
      <c r="BO24" s="267"/>
      <c r="BP24" s="267"/>
      <c r="BQ24" s="267"/>
      <c r="BR24" s="267"/>
      <c r="BS24" s="267"/>
    </row>
  </sheetData>
  <mergeCells count="21">
    <mergeCell ref="BN1:BN3"/>
    <mergeCell ref="AH2:AN2"/>
    <mergeCell ref="AO2:AS2"/>
    <mergeCell ref="AT2:AW2"/>
    <mergeCell ref="BD2:BJ2"/>
    <mergeCell ref="AX2:BC2"/>
    <mergeCell ref="J1:AB1"/>
    <mergeCell ref="AC1:AF1"/>
    <mergeCell ref="AG1:AG3"/>
    <mergeCell ref="AH1:BL1"/>
    <mergeCell ref="BM1:BM3"/>
    <mergeCell ref="J2:N2"/>
    <mergeCell ref="O2:Q2"/>
    <mergeCell ref="R2:AB2"/>
    <mergeCell ref="AC2:AE2"/>
    <mergeCell ref="AF2:AF3"/>
    <mergeCell ref="BO1:BO3"/>
    <mergeCell ref="BP1:BP3"/>
    <mergeCell ref="BQ1:BQ3"/>
    <mergeCell ref="BR1:BR3"/>
    <mergeCell ref="BS1:BS3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2:M80"/>
  <sheetViews>
    <sheetView rightToLeft="1" topLeftCell="A4" workbookViewId="0">
      <selection activeCell="J7" sqref="J7"/>
    </sheetView>
  </sheetViews>
  <sheetFormatPr defaultRowHeight="15"/>
  <cols>
    <col min="1" max="1" width="20.7109375" customWidth="1"/>
    <col min="2" max="13" width="15.7109375" customWidth="1"/>
  </cols>
  <sheetData>
    <row r="2" spans="1:13" ht="63">
      <c r="A2" s="256" t="s">
        <v>451</v>
      </c>
      <c r="B2" s="256" t="s">
        <v>452</v>
      </c>
      <c r="C2" s="256" t="s">
        <v>453</v>
      </c>
      <c r="D2" s="256" t="s">
        <v>454</v>
      </c>
      <c r="E2" s="256" t="s">
        <v>455</v>
      </c>
      <c r="F2" s="256" t="s">
        <v>456</v>
      </c>
      <c r="G2" s="256" t="s">
        <v>457</v>
      </c>
      <c r="H2" s="256" t="s">
        <v>458</v>
      </c>
      <c r="I2" s="257" t="s">
        <v>459</v>
      </c>
      <c r="J2" s="256" t="s">
        <v>460</v>
      </c>
      <c r="K2" s="256" t="s">
        <v>461</v>
      </c>
      <c r="L2" s="256" t="s">
        <v>462</v>
      </c>
      <c r="M2" s="256" t="s">
        <v>463</v>
      </c>
    </row>
    <row r="3" spans="1:13" ht="15.75">
      <c r="A3" s="256" t="str">
        <f>'بنك الاهلى شهر يوليو'!BO4</f>
        <v>هانى يوسف جرجس</v>
      </c>
      <c r="B3" s="258">
        <f>'بنك الاهلى شهر يوليو'!O4</f>
        <v>2919.16</v>
      </c>
      <c r="C3" s="258">
        <f>'بنك الاهلى شهر يوليو'!Q4</f>
        <v>733.98</v>
      </c>
      <c r="D3" s="258">
        <f>B3+C3</f>
        <v>3653.14</v>
      </c>
      <c r="E3" s="258">
        <f>'بنك الاهلى شهر يوليو'!J4*14%</f>
        <v>139.12</v>
      </c>
      <c r="F3" s="258">
        <f>'بنك الاهلى شهر يوليو'!AF4*11%</f>
        <v>304.05</v>
      </c>
      <c r="G3" s="258">
        <f>'بنك الاهلى شهر يوليو'!AT4+'بنك الاهلى شهر يوليو'!AU4+'بنك الاهلى شهر يوليو'!AV4+'بنك الاهلى شهر يوليو'!AX4+'بنك الاهلى شهر يوليو'!BB4+'بنك الاهلى شهر يوليو'!BC4+'بنك الاهلى شهر يوليو'!BD4+'بنك الاهلى شهر يوليو'!BE4+'بنك الاهلى شهر يوليو'!BF4+'بنك الاهلى شهر يوليو'!BG4+'بنك الاهلى شهر يوليو'!BH4+'بنك الاهلى شهر يوليو'!BI4+'بنك الاهلى شهر يوليو'!BJ4+'بنك الاهلى شهر يوليو'!BK4+'بنك الاهلى شهر يوليو'!BL4</f>
        <v>0</v>
      </c>
      <c r="H3" s="258">
        <f>E3+F3+G3</f>
        <v>443.17</v>
      </c>
      <c r="I3" s="258">
        <f>D3-H3</f>
        <v>3209.97</v>
      </c>
      <c r="J3" s="258">
        <f>(I3-50)*(7.5/1000)</f>
        <v>23.7</v>
      </c>
      <c r="K3" s="258">
        <f>I3-J3</f>
        <v>3186.27</v>
      </c>
      <c r="L3" s="258">
        <f>IF(K3-1250&lt;0,0,K3-1250)</f>
        <v>1936.27</v>
      </c>
      <c r="M3" s="12">
        <f>IF(L3&lt;=1833.33,(L3*10%)*15%,IF(L3&lt;=3083.33,(183.33+((L3-1833.33)*15%))*55%,((((L3-3083.33)*15%)+183.33+187.5))*92.5%))</f>
        <v>109.32</v>
      </c>
    </row>
    <row r="4" spans="1:13" ht="15.75">
      <c r="A4" s="256" t="str">
        <f>'بنك الاهلى شهر يوليو'!BO5</f>
        <v>صبحى محمد جوده</v>
      </c>
      <c r="B4" s="258">
        <f>'بنك الاهلى شهر يوليو'!O5</f>
        <v>1928.44</v>
      </c>
      <c r="C4" s="258">
        <f>'بنك الاهلى شهر يوليو'!Q5</f>
        <v>387.3</v>
      </c>
      <c r="D4" s="258">
        <f t="shared" ref="D4:D67" si="0">B4+C4</f>
        <v>2315.7399999999998</v>
      </c>
      <c r="E4" s="258">
        <f>'بنك الاهلى شهر يوليو'!J5*14%</f>
        <v>73.58</v>
      </c>
      <c r="F4" s="258">
        <f>'بنك الاهلى شهر يوليو'!AF5*11%</f>
        <v>203.9</v>
      </c>
      <c r="G4" s="258">
        <f>'بنك الاهلى شهر يوليو'!AT5+'بنك الاهلى شهر يوليو'!AU5+'بنك الاهلى شهر يوليو'!AV5+'بنك الاهلى شهر يوليو'!AX5+'بنك الاهلى شهر يوليو'!BB5+'بنك الاهلى شهر يوليو'!BC5+'بنك الاهلى شهر يوليو'!BD5+'بنك الاهلى شهر يوليو'!BE5+'بنك الاهلى شهر يوليو'!BF5+'بنك الاهلى شهر يوليو'!BG5+'بنك الاهلى شهر يوليو'!BH5+'بنك الاهلى شهر يوليو'!BI5+'بنك الاهلى شهر يوليو'!BJ5+'بنك الاهلى شهر يوليو'!BK5+'بنك الاهلى شهر يوليو'!BL5</f>
        <v>0</v>
      </c>
      <c r="H4" s="258">
        <f t="shared" ref="H4:H67" si="1">E4+F4+G4</f>
        <v>277.48</v>
      </c>
      <c r="I4" s="258">
        <f t="shared" ref="I4:I67" si="2">D4-H4</f>
        <v>2038.26</v>
      </c>
      <c r="J4" s="258">
        <f t="shared" ref="J4:J67" si="3">(I4-50)*(7.5/1000)</f>
        <v>14.91</v>
      </c>
      <c r="K4" s="258">
        <f t="shared" ref="K4:K67" si="4">I4-J4</f>
        <v>2023.35</v>
      </c>
      <c r="L4" s="258">
        <f t="shared" ref="L4:L22" si="5">IF(K4-1250&lt;0,0,K4-1250)</f>
        <v>773.35</v>
      </c>
      <c r="M4" s="12">
        <f t="shared" ref="M4:M22" si="6">IF(L4&lt;=1833.33,(L4*10%)*15%,IF(L4&lt;=3083.33,(183.33+((L4-1833.33)*15%))*55%,((((L4-3083.33)*15%)+183.33+187.5))*92.5%))</f>
        <v>11.6</v>
      </c>
    </row>
    <row r="5" spans="1:13" ht="15.75">
      <c r="A5" s="256" t="str">
        <f>'بنك الاهلى شهر يوليو'!BO6</f>
        <v>حازم عزت دياب</v>
      </c>
      <c r="B5" s="258">
        <f>'بنك الاهلى شهر يوليو'!O6</f>
        <v>1322.65</v>
      </c>
      <c r="C5" s="258">
        <f>'بنك الاهلى شهر يوليو'!Q6</f>
        <v>226.5</v>
      </c>
      <c r="D5" s="258">
        <f t="shared" si="0"/>
        <v>1549.15</v>
      </c>
      <c r="E5" s="258">
        <f>'بنك الاهلى شهر يوليو'!J6*14%</f>
        <v>43.18</v>
      </c>
      <c r="F5" s="258">
        <f>'بنك الاهلى شهر يوليو'!AF6*11%</f>
        <v>136.91999999999999</v>
      </c>
      <c r="G5" s="258">
        <f>'بنك الاهلى شهر يوليو'!AT6+'بنك الاهلى شهر يوليو'!AU6+'بنك الاهلى شهر يوليو'!AV6+'بنك الاهلى شهر يوليو'!AX6+'بنك الاهلى شهر يوليو'!BB6+'بنك الاهلى شهر يوليو'!BC6+'بنك الاهلى شهر يوليو'!BD6+'بنك الاهلى شهر يوليو'!BE6+'بنك الاهلى شهر يوليو'!BF6+'بنك الاهلى شهر يوليو'!BG6+'بنك الاهلى شهر يوليو'!BH6+'بنك الاهلى شهر يوليو'!BI6+'بنك الاهلى شهر يوليو'!BJ6+'بنك الاهلى شهر يوليو'!BK6+'بنك الاهلى شهر يوليو'!BL6</f>
        <v>0</v>
      </c>
      <c r="H5" s="258">
        <f t="shared" si="1"/>
        <v>180.1</v>
      </c>
      <c r="I5" s="258">
        <f t="shared" si="2"/>
        <v>1369.05</v>
      </c>
      <c r="J5" s="258">
        <f t="shared" si="3"/>
        <v>9.89</v>
      </c>
      <c r="K5" s="258">
        <f t="shared" si="4"/>
        <v>1359.16</v>
      </c>
      <c r="L5" s="258">
        <f t="shared" si="5"/>
        <v>109.16</v>
      </c>
      <c r="M5" s="12">
        <f t="shared" si="6"/>
        <v>1.64</v>
      </c>
    </row>
    <row r="6" spans="1:13" ht="15.75">
      <c r="A6" s="256" t="str">
        <f>'بنك الاهلى شهر يوليو'!BO7</f>
        <v>كمال نصر رمضان</v>
      </c>
      <c r="B6" s="258">
        <f>'بنك الاهلى شهر يوليو'!O7</f>
        <v>2442.41</v>
      </c>
      <c r="C6" s="258">
        <f>'بنك الاهلى شهر يوليو'!Q7</f>
        <v>737.05</v>
      </c>
      <c r="D6" s="258">
        <f t="shared" si="0"/>
        <v>3179.46</v>
      </c>
      <c r="E6" s="258">
        <f>'بنك الاهلى شهر يوليو'!J7*14%</f>
        <v>110.51</v>
      </c>
      <c r="F6" s="258">
        <f>'بنك الاهلى شهر يوليو'!AF7*11%</f>
        <v>273.02999999999997</v>
      </c>
      <c r="G6" s="258">
        <f>'بنك الاهلى شهر يوليو'!AT7+'بنك الاهلى شهر يوليو'!AU7+'بنك الاهلى شهر يوليو'!AV7+'بنك الاهلى شهر يوليو'!AX7+'بنك الاهلى شهر يوليو'!BB7+'بنك الاهلى شهر يوليو'!BC7+'بنك الاهلى شهر يوليو'!BD7+'بنك الاهلى شهر يوليو'!BE7+'بنك الاهلى شهر يوليو'!BF7+'بنك الاهلى شهر يوليو'!BG7+'بنك الاهلى شهر يوليو'!BH7+'بنك الاهلى شهر يوليو'!BI7+'بنك الاهلى شهر يوليو'!BJ7+'بنك الاهلى شهر يوليو'!BK7+'بنك الاهلى شهر يوليو'!BL7</f>
        <v>8.56</v>
      </c>
      <c r="H6" s="258">
        <f t="shared" si="1"/>
        <v>392.1</v>
      </c>
      <c r="I6" s="258">
        <f t="shared" si="2"/>
        <v>2787.36</v>
      </c>
      <c r="J6" s="258">
        <f t="shared" si="3"/>
        <v>20.53</v>
      </c>
      <c r="K6" s="258">
        <f t="shared" si="4"/>
        <v>2766.83</v>
      </c>
      <c r="L6" s="258">
        <f t="shared" si="5"/>
        <v>1516.83</v>
      </c>
      <c r="M6" s="12">
        <f t="shared" si="6"/>
        <v>22.75</v>
      </c>
    </row>
    <row r="7" spans="1:13" ht="15.75">
      <c r="A7" s="256" t="str">
        <f>'بنك الاهلى شهر يوليو'!BO8</f>
        <v xml:space="preserve">امال عبد الغنى الشرقاوى </v>
      </c>
      <c r="B7" s="258">
        <f>'بنك الاهلى شهر يوليو'!O8</f>
        <v>2518.11</v>
      </c>
      <c r="C7" s="258">
        <f>'بنك الاهلى شهر يوليو'!Q8</f>
        <v>906.09</v>
      </c>
      <c r="D7" s="258">
        <f t="shared" si="0"/>
        <v>3424.2</v>
      </c>
      <c r="E7" s="258">
        <f>'بنك الاهلى شهر يوليو'!J8*14%</f>
        <v>122.83</v>
      </c>
      <c r="F7" s="258">
        <f>'بنك الاهلى شهر يوليو'!AF8*11%</f>
        <v>290.54000000000002</v>
      </c>
      <c r="G7" s="258">
        <f>'بنك الاهلى شهر يوليو'!AT8+'بنك الاهلى شهر يوليو'!AU8+'بنك الاهلى شهر يوليو'!AV8+'بنك الاهلى شهر يوليو'!AX8+'بنك الاهلى شهر يوليو'!BB8+'بنك الاهلى شهر يوليو'!BC8+'بنك الاهلى شهر يوليو'!BD8+'بنك الاهلى شهر يوليو'!BE8+'بنك الاهلى شهر يوليو'!BF8+'بنك الاهلى شهر يوليو'!BG8+'بنك الاهلى شهر يوليو'!BH8+'بنك الاهلى شهر يوليو'!BI8+'بنك الاهلى شهر يوليو'!BJ8+'بنك الاهلى شهر يوليو'!BK8+'بنك الاهلى شهر يوليو'!BL8</f>
        <v>7.1</v>
      </c>
      <c r="H7" s="258">
        <f t="shared" si="1"/>
        <v>420.47</v>
      </c>
      <c r="I7" s="258">
        <f t="shared" si="2"/>
        <v>3003.73</v>
      </c>
      <c r="J7" s="258">
        <f>(I7-50)*(8/1000)</f>
        <v>23.63</v>
      </c>
      <c r="K7" s="258">
        <f t="shared" si="4"/>
        <v>2980.1</v>
      </c>
      <c r="L7" s="258">
        <f t="shared" si="5"/>
        <v>1730.1</v>
      </c>
      <c r="M7" s="12">
        <f t="shared" si="6"/>
        <v>25.95</v>
      </c>
    </row>
    <row r="8" spans="1:13" ht="15.75">
      <c r="A8" s="256" t="str">
        <f>'بنك الاهلى شهر يوليو'!BO9</f>
        <v xml:space="preserve">منال محروس خليل مهران </v>
      </c>
      <c r="B8" s="258">
        <f>'بنك الاهلى شهر يوليو'!O9</f>
        <v>1299.74</v>
      </c>
      <c r="C8" s="258">
        <f>'بنك الاهلى شهر يوليو'!Q9</f>
        <v>214.5</v>
      </c>
      <c r="D8" s="258">
        <f t="shared" si="0"/>
        <v>1514.24</v>
      </c>
      <c r="E8" s="258">
        <f>'بنك الاهلى شهر يوليو'!J9*14%</f>
        <v>41.2</v>
      </c>
      <c r="F8" s="258">
        <f>'بنك الاهلى شهر يوليو'!AF9*11%</f>
        <v>134.62</v>
      </c>
      <c r="G8" s="258">
        <f>'بنك الاهلى شهر يوليو'!AT9+'بنك الاهلى شهر يوليو'!AU9+'بنك الاهلى شهر يوليو'!AV9+'بنك الاهلى شهر يوليو'!AX9+'بنك الاهلى شهر يوليو'!BB9+'بنك الاهلى شهر يوليو'!BC9+'بنك الاهلى شهر يوليو'!BD9+'بنك الاهلى شهر يوليو'!BE9+'بنك الاهلى شهر يوليو'!BF9+'بنك الاهلى شهر يوليو'!BG9+'بنك الاهلى شهر يوليو'!BH9+'بنك الاهلى شهر يوليو'!BI9+'بنك الاهلى شهر يوليو'!BJ9+'بنك الاهلى شهر يوليو'!BK9+'بنك الاهلى شهر يوليو'!BL9</f>
        <v>49</v>
      </c>
      <c r="H8" s="258">
        <f t="shared" si="1"/>
        <v>224.82</v>
      </c>
      <c r="I8" s="258">
        <f t="shared" si="2"/>
        <v>1289.42</v>
      </c>
      <c r="J8" s="258">
        <f t="shared" si="3"/>
        <v>9.3000000000000007</v>
      </c>
      <c r="K8" s="258">
        <f t="shared" si="4"/>
        <v>1280.1199999999999</v>
      </c>
      <c r="L8" s="258">
        <f t="shared" si="5"/>
        <v>30.12</v>
      </c>
      <c r="M8" s="12">
        <f t="shared" si="6"/>
        <v>0.45</v>
      </c>
    </row>
    <row r="9" spans="1:13" ht="15.75">
      <c r="A9" s="256" t="str">
        <f>'بنك الاهلى شهر يوليو'!BO10</f>
        <v xml:space="preserve">عفاف محمد رشيد </v>
      </c>
      <c r="B9" s="258">
        <f>'بنك الاهلى شهر يوليو'!O10</f>
        <v>1587.84</v>
      </c>
      <c r="C9" s="258">
        <f>'بنك الاهلى شهر يوليو'!Q10</f>
        <v>298</v>
      </c>
      <c r="D9" s="258">
        <f t="shared" si="0"/>
        <v>1885.84</v>
      </c>
      <c r="E9" s="258">
        <f>'بنك الاهلى شهر يوليو'!J10*14%</f>
        <v>54.54</v>
      </c>
      <c r="F9" s="258">
        <f>'بنك الاهلى شهر يوليو'!AF10*11%</f>
        <v>166.69</v>
      </c>
      <c r="G9" s="258">
        <f>'بنك الاهلى شهر يوليو'!AT10+'بنك الاهلى شهر يوليو'!AU10+'بنك الاهلى شهر يوليو'!AV10+'بنك الاهلى شهر يوليو'!AX10+'بنك الاهلى شهر يوليو'!BB10+'بنك الاهلى شهر يوليو'!BC10+'بنك الاهلى شهر يوليو'!BD10+'بنك الاهلى شهر يوليو'!BE10+'بنك الاهلى شهر يوليو'!BF10+'بنك الاهلى شهر يوليو'!BG10+'بنك الاهلى شهر يوليو'!BH10+'بنك الاهلى شهر يوليو'!BI10+'بنك الاهلى شهر يوليو'!BJ10+'بنك الاهلى شهر يوليو'!BK10+'بنك الاهلى شهر يوليو'!BL10</f>
        <v>0</v>
      </c>
      <c r="H9" s="258">
        <f t="shared" si="1"/>
        <v>221.23</v>
      </c>
      <c r="I9" s="258">
        <f t="shared" si="2"/>
        <v>1664.61</v>
      </c>
      <c r="J9" s="258">
        <f t="shared" si="3"/>
        <v>12.11</v>
      </c>
      <c r="K9" s="258">
        <f t="shared" si="4"/>
        <v>1652.5</v>
      </c>
      <c r="L9" s="258">
        <f t="shared" si="5"/>
        <v>402.5</v>
      </c>
      <c r="M9" s="12">
        <f t="shared" si="6"/>
        <v>6.04</v>
      </c>
    </row>
    <row r="10" spans="1:13" ht="15.75">
      <c r="A10" s="256" t="str">
        <f>'بنك الاهلى شهر يوليو'!BO11</f>
        <v>محمد حسين محمود</v>
      </c>
      <c r="B10" s="258">
        <f>'بنك الاهلى شهر يوليو'!O11</f>
        <v>1933.89</v>
      </c>
      <c r="C10" s="258">
        <f>'بنك الاهلى شهر يوليو'!Q11</f>
        <v>423.78</v>
      </c>
      <c r="D10" s="258">
        <f t="shared" si="0"/>
        <v>2357.67</v>
      </c>
      <c r="E10" s="258">
        <f>'بنك الاهلى شهر يوليو'!J11*14%</f>
        <v>74.23</v>
      </c>
      <c r="F10" s="258">
        <f>'بنك الاهلى شهر يوليو'!AF11*11%</f>
        <v>208.47</v>
      </c>
      <c r="G10" s="258">
        <f>'بنك الاهلى شهر يوليو'!AT11+'بنك الاهلى شهر يوليو'!AU11+'بنك الاهلى شهر يوليو'!AV11+'بنك الاهلى شهر يوليو'!AX11+'بنك الاهلى شهر يوليو'!BB11+'بنك الاهلى شهر يوليو'!BC11+'بنك الاهلى شهر يوليو'!BD11+'بنك الاهلى شهر يوليو'!BE11+'بنك الاهلى شهر يوليو'!BF11+'بنك الاهلى شهر يوليو'!BG11+'بنك الاهلى شهر يوليو'!BH11+'بنك الاهلى شهر يوليو'!BI11+'بنك الاهلى شهر يوليو'!BJ11+'بنك الاهلى شهر يوليو'!BK11+'بنك الاهلى شهر يوليو'!BL11</f>
        <v>7.1</v>
      </c>
      <c r="H10" s="258">
        <f t="shared" si="1"/>
        <v>289.8</v>
      </c>
      <c r="I10" s="258">
        <f t="shared" si="2"/>
        <v>2067.87</v>
      </c>
      <c r="J10" s="258">
        <f t="shared" si="3"/>
        <v>15.13</v>
      </c>
      <c r="K10" s="258">
        <f t="shared" si="4"/>
        <v>2052.7399999999998</v>
      </c>
      <c r="L10" s="258">
        <f t="shared" si="5"/>
        <v>802.74</v>
      </c>
      <c r="M10" s="12">
        <f t="shared" si="6"/>
        <v>12.04</v>
      </c>
    </row>
    <row r="11" spans="1:13" ht="15.75">
      <c r="A11" s="256" t="str">
        <f>'بنك الاهلى شهر يوليو'!BO12</f>
        <v xml:space="preserve">سعيد محمد شحاته </v>
      </c>
      <c r="B11" s="258">
        <f>'بنك الاهلى شهر يوليو'!O12</f>
        <v>1822.21</v>
      </c>
      <c r="C11" s="258">
        <f>'بنك الاهلى شهر يوليو'!Q12</f>
        <v>356.06</v>
      </c>
      <c r="D11" s="258">
        <f t="shared" si="0"/>
        <v>2178.27</v>
      </c>
      <c r="E11" s="258">
        <f>'بنك الاهلى شهر يوليو'!J12*14%</f>
        <v>67.400000000000006</v>
      </c>
      <c r="F11" s="258">
        <f>'بنك الاهلى شهر يوليو'!AF12*11%</f>
        <v>192.35</v>
      </c>
      <c r="G11" s="258">
        <f>'بنك الاهلى شهر يوليو'!AT12+'بنك الاهلى شهر يوليو'!AU12+'بنك الاهلى شهر يوليو'!AV12+'بنك الاهلى شهر يوليو'!AX12+'بنك الاهلى شهر يوليو'!BB12+'بنك الاهلى شهر يوليو'!BC12+'بنك الاهلى شهر يوليو'!BD12+'بنك الاهلى شهر يوليو'!BE12+'بنك الاهلى شهر يوليو'!BF12+'بنك الاهلى شهر يوليو'!BG12+'بنك الاهلى شهر يوليو'!BH12+'بنك الاهلى شهر يوليو'!BI12+'بنك الاهلى شهر يوليو'!BJ12+'بنك الاهلى شهر يوليو'!BK12+'بنك الاهلى شهر يوليو'!BL12</f>
        <v>5.92</v>
      </c>
      <c r="H11" s="258">
        <f t="shared" si="1"/>
        <v>265.67</v>
      </c>
      <c r="I11" s="258">
        <f t="shared" si="2"/>
        <v>1912.6</v>
      </c>
      <c r="J11" s="258">
        <f t="shared" si="3"/>
        <v>13.97</v>
      </c>
      <c r="K11" s="258">
        <f t="shared" si="4"/>
        <v>1898.63</v>
      </c>
      <c r="L11" s="258">
        <f t="shared" si="5"/>
        <v>648.63</v>
      </c>
      <c r="M11" s="12">
        <f t="shared" si="6"/>
        <v>9.73</v>
      </c>
    </row>
    <row r="12" spans="1:13" ht="15.75">
      <c r="A12" s="256" t="str">
        <f>'بنك الاهلى شهر يوليو'!BO13</f>
        <v xml:space="preserve">محمد ثابت على </v>
      </c>
      <c r="B12" s="258">
        <f>'بنك الاهلى شهر يوليو'!O13</f>
        <v>2012.21</v>
      </c>
      <c r="C12" s="258">
        <f>'بنك الاهلى شهر يوليو'!Q13</f>
        <v>383.86</v>
      </c>
      <c r="D12" s="258">
        <f t="shared" si="0"/>
        <v>2396.0700000000002</v>
      </c>
      <c r="E12" s="258">
        <f>'بنك الاهلى شهر يوليو'!J13*14%</f>
        <v>72.89</v>
      </c>
      <c r="F12" s="258">
        <f>'بنك الاهلى شهر يوليو'!AF13*11%</f>
        <v>213.04</v>
      </c>
      <c r="G12" s="258">
        <f>'بنك الاهلى شهر يوليو'!AT13+'بنك الاهلى شهر يوليو'!AU13+'بنك الاهلى شهر يوليو'!AV13+'بنك الاهلى شهر يوليو'!AX13+'بنك الاهلى شهر يوليو'!BB13+'بنك الاهلى شهر يوليو'!BC13+'بنك الاهلى شهر يوليو'!BD13+'بنك الاهلى شهر يوليو'!BE13+'بنك الاهلى شهر يوليو'!BF13+'بنك الاهلى شهر يوليو'!BG13+'بنك الاهلى شهر يوليو'!BH13+'بنك الاهلى شهر يوليو'!BI13+'بنك الاهلى شهر يوليو'!BJ13+'بنك الاهلى شهر يوليو'!BK13+'بنك الاهلى شهر يوليو'!BL13</f>
        <v>1</v>
      </c>
      <c r="H12" s="258">
        <f t="shared" si="1"/>
        <v>286.93</v>
      </c>
      <c r="I12" s="258">
        <f t="shared" si="2"/>
        <v>2109.14</v>
      </c>
      <c r="J12" s="258">
        <f t="shared" si="3"/>
        <v>15.44</v>
      </c>
      <c r="K12" s="258">
        <f t="shared" si="4"/>
        <v>2093.6999999999998</v>
      </c>
      <c r="L12" s="258">
        <f t="shared" si="5"/>
        <v>843.7</v>
      </c>
      <c r="M12" s="12">
        <f t="shared" si="6"/>
        <v>12.66</v>
      </c>
    </row>
    <row r="13" spans="1:13" ht="15.75">
      <c r="A13" s="256" t="str">
        <f>'بنك الاهلى شهر يوليو'!BO14</f>
        <v xml:space="preserve">شيماء محمد ابراهيم </v>
      </c>
      <c r="B13" s="258">
        <f>'بنك الاهلى شهر يوليو'!O14</f>
        <v>1446.18</v>
      </c>
      <c r="C13" s="258">
        <f>'بنك الاهلى شهر يوليو'!Q14</f>
        <v>213.25</v>
      </c>
      <c r="D13" s="258">
        <f t="shared" si="0"/>
        <v>1659.43</v>
      </c>
      <c r="E13" s="258">
        <f>'بنك الاهلى شهر يوليو'!J14*14%</f>
        <v>41.35</v>
      </c>
      <c r="F13" s="258">
        <f>'بنك الاهلى شهر يوليو'!AF14*11%</f>
        <v>150.47999999999999</v>
      </c>
      <c r="G13" s="258">
        <f>'بنك الاهلى شهر يوليو'!AT14+'بنك الاهلى شهر يوليو'!AU14+'بنك الاهلى شهر يوليو'!AV14+'بنك الاهلى شهر يوليو'!AX14+'بنك الاهلى شهر يوليو'!BB14+'بنك الاهلى شهر يوليو'!BC14+'بنك الاهلى شهر يوليو'!BD14+'بنك الاهلى شهر يوليو'!BE14+'بنك الاهلى شهر يوليو'!BF14+'بنك الاهلى شهر يوليو'!BG14+'بنك الاهلى شهر يوليو'!BH14+'بنك الاهلى شهر يوليو'!BI14+'بنك الاهلى شهر يوليو'!BJ14+'بنك الاهلى شهر يوليو'!BK14+'بنك الاهلى شهر يوليو'!BL14</f>
        <v>0</v>
      </c>
      <c r="H13" s="258">
        <f t="shared" si="1"/>
        <v>191.83</v>
      </c>
      <c r="I13" s="258">
        <f t="shared" si="2"/>
        <v>1467.6</v>
      </c>
      <c r="J13" s="258">
        <f t="shared" si="3"/>
        <v>10.63</v>
      </c>
      <c r="K13" s="258">
        <f t="shared" si="4"/>
        <v>1456.97</v>
      </c>
      <c r="L13" s="258">
        <f t="shared" si="5"/>
        <v>206.97</v>
      </c>
      <c r="M13" s="12">
        <f t="shared" si="6"/>
        <v>3.1</v>
      </c>
    </row>
    <row r="14" spans="1:13" ht="15.75">
      <c r="A14" s="256" t="str">
        <f>'بنك الاهلى شهر يوليو'!BO15</f>
        <v>سعد احمد محمد خليل</v>
      </c>
      <c r="B14" s="258">
        <f>'بنك الاهلى شهر يوليو'!O15</f>
        <v>1979.65</v>
      </c>
      <c r="C14" s="258">
        <f>'بنك الاهلى شهر يوليو'!Q15</f>
        <v>402.5</v>
      </c>
      <c r="D14" s="258">
        <f t="shared" si="0"/>
        <v>2382.15</v>
      </c>
      <c r="E14" s="258">
        <f>'بنك الاهلى شهر يوليو'!J15*14%</f>
        <v>76.58</v>
      </c>
      <c r="F14" s="258">
        <f>'بنك الاهلى شهر يوليو'!AF15*11%</f>
        <v>209.12</v>
      </c>
      <c r="G14" s="258">
        <f>'بنك الاهلى شهر يوليو'!AT15+'بنك الاهلى شهر يوليو'!AU15+'بنك الاهلى شهر يوليو'!AV15+'بنك الاهلى شهر يوليو'!AX15+'بنك الاهلى شهر يوليو'!BB15+'بنك الاهلى شهر يوليو'!BC15+'بنك الاهلى شهر يوليو'!BD15+'بنك الاهلى شهر يوليو'!BE15+'بنك الاهلى شهر يوليو'!BF15+'بنك الاهلى شهر يوليو'!BG15+'بنك الاهلى شهر يوليو'!BH15+'بنك الاهلى شهر يوليو'!BI15+'بنك الاهلى شهر يوليو'!BJ15+'بنك الاهلى شهر يوليو'!BK15+'بنك الاهلى شهر يوليو'!BL15</f>
        <v>18</v>
      </c>
      <c r="H14" s="258">
        <f t="shared" si="1"/>
        <v>303.7</v>
      </c>
      <c r="I14" s="258">
        <f t="shared" si="2"/>
        <v>2078.4499999999998</v>
      </c>
      <c r="J14" s="258">
        <f t="shared" si="3"/>
        <v>15.21</v>
      </c>
      <c r="K14" s="258">
        <f t="shared" si="4"/>
        <v>2063.2399999999998</v>
      </c>
      <c r="L14" s="258">
        <f t="shared" si="5"/>
        <v>813.24</v>
      </c>
      <c r="M14" s="12">
        <f t="shared" si="6"/>
        <v>12.2</v>
      </c>
    </row>
    <row r="15" spans="1:13" ht="15.75">
      <c r="A15" s="256" t="str">
        <f>'بنك الاهلى شهر يوليو'!BO16</f>
        <v xml:space="preserve">السعيد السيد سليمان شديد </v>
      </c>
      <c r="B15" s="258">
        <f>'بنك الاهلى شهر يوليو'!O16</f>
        <v>1810.88</v>
      </c>
      <c r="C15" s="258">
        <f>'بنك الاهلى شهر يوليو'!Q16</f>
        <v>352.72</v>
      </c>
      <c r="D15" s="258">
        <f t="shared" si="0"/>
        <v>2163.6</v>
      </c>
      <c r="E15" s="258">
        <f>'بنك الاهلى شهر يوليو'!J16*14%</f>
        <v>66.739999999999995</v>
      </c>
      <c r="F15" s="258">
        <f>'بنك الاهلى شهر يوليو'!AF16*11%</f>
        <v>191.03</v>
      </c>
      <c r="G15" s="258">
        <f>'بنك الاهلى شهر يوليو'!AT16+'بنك الاهلى شهر يوليو'!AU16+'بنك الاهلى شهر يوليو'!AV16+'بنك الاهلى شهر يوليو'!AX16+'بنك الاهلى شهر يوليو'!BB16+'بنك الاهلى شهر يوليو'!BC16+'بنك الاهلى شهر يوليو'!BD16+'بنك الاهلى شهر يوليو'!BE16+'بنك الاهلى شهر يوليو'!BF16+'بنك الاهلى شهر يوليو'!BG16+'بنك الاهلى شهر يوليو'!BH16+'بنك الاهلى شهر يوليو'!BI16+'بنك الاهلى شهر يوليو'!BJ16+'بنك الاهلى شهر يوليو'!BK16+'بنك الاهلى شهر يوليو'!BL16</f>
        <v>0</v>
      </c>
      <c r="H15" s="258">
        <f t="shared" si="1"/>
        <v>257.77</v>
      </c>
      <c r="I15" s="258">
        <f t="shared" si="2"/>
        <v>1905.83</v>
      </c>
      <c r="J15" s="258">
        <f t="shared" si="3"/>
        <v>13.92</v>
      </c>
      <c r="K15" s="258">
        <f t="shared" si="4"/>
        <v>1891.91</v>
      </c>
      <c r="L15" s="258">
        <f t="shared" si="5"/>
        <v>641.91</v>
      </c>
      <c r="M15" s="12">
        <f t="shared" si="6"/>
        <v>9.6300000000000008</v>
      </c>
    </row>
    <row r="16" spans="1:13" ht="15.75">
      <c r="A16" s="256" t="str">
        <f>'بنك الاهلى شهر يوليو'!BO17</f>
        <v>جمال الدين ابراهيم صالح</v>
      </c>
      <c r="B16" s="258">
        <f>'بنك الاهلى شهر يوليو'!O17</f>
        <v>3338.21</v>
      </c>
      <c r="C16" s="258">
        <f>'بنك الاهلى شهر يوليو'!Q17</f>
        <v>900.36</v>
      </c>
      <c r="D16" s="258">
        <f t="shared" si="0"/>
        <v>4238.57</v>
      </c>
      <c r="E16" s="258">
        <f>'بنك الاهلى شهر يوليو'!J17*14%</f>
        <v>164.59</v>
      </c>
      <c r="F16" s="258">
        <f>'بنك الاهلى شهر يوليو'!AF17*11%</f>
        <v>351.08</v>
      </c>
      <c r="G16" s="258">
        <f>'بنك الاهلى شهر يوليو'!AT17+'بنك الاهلى شهر يوليو'!AU17+'بنك الاهلى شهر يوليو'!AV17+'بنك الاهلى شهر يوليو'!AX17+'بنك الاهلى شهر يوليو'!BB17+'بنك الاهلى شهر يوليو'!BC17+'بنك الاهلى شهر يوليو'!BD17+'بنك الاهلى شهر يوليو'!BE17+'بنك الاهلى شهر يوليو'!BF17+'بنك الاهلى شهر يوليو'!BG17+'بنك الاهلى شهر يوليو'!BH17+'بنك الاهلى شهر يوليو'!BI17+'بنك الاهلى شهر يوليو'!BJ17+'بنك الاهلى شهر يوليو'!BK17+'بنك الاهلى شهر يوليو'!BL17</f>
        <v>8.33</v>
      </c>
      <c r="H16" s="258">
        <f t="shared" si="1"/>
        <v>524</v>
      </c>
      <c r="I16" s="258">
        <f t="shared" si="2"/>
        <v>3714.57</v>
      </c>
      <c r="J16" s="258">
        <f>(I16-50)*(8/1000)</f>
        <v>29.32</v>
      </c>
      <c r="K16" s="258">
        <f t="shared" si="4"/>
        <v>3685.25</v>
      </c>
      <c r="L16" s="258">
        <f t="shared" si="5"/>
        <v>2435.25</v>
      </c>
      <c r="M16" s="12">
        <f t="shared" si="6"/>
        <v>150.49</v>
      </c>
    </row>
    <row r="17" spans="1:13" ht="15.75">
      <c r="A17" s="256" t="str">
        <f>'بنك الاهلى شهر يوليو'!BO18</f>
        <v>رشدى حداد السيد</v>
      </c>
      <c r="B17" s="258">
        <f>'بنك الاهلى شهر يوليو'!O18</f>
        <v>2712.44</v>
      </c>
      <c r="C17" s="258">
        <f>'بنك الاهلى شهر يوليو'!Q18</f>
        <v>805.38</v>
      </c>
      <c r="D17" s="258">
        <f t="shared" si="0"/>
        <v>3517.82</v>
      </c>
      <c r="E17" s="258">
        <f>'بنك الاهلى شهر يوليو'!J18*14%</f>
        <v>120.63</v>
      </c>
      <c r="F17" s="258">
        <f>'بنك الاهلى شهر يوليو'!AF18*11%</f>
        <v>302.07</v>
      </c>
      <c r="G17" s="258">
        <f>'بنك الاهلى شهر يوليو'!AT18+'بنك الاهلى شهر يوليو'!AU18+'بنك الاهلى شهر يوليو'!AV18+'بنك الاهلى شهر يوليو'!AX18+'بنك الاهلى شهر يوليو'!BB18+'بنك الاهلى شهر يوليو'!BC18+'بنك الاهلى شهر يوليو'!BD18+'بنك الاهلى شهر يوليو'!BE18+'بنك الاهلى شهر يوليو'!BF18+'بنك الاهلى شهر يوليو'!BG18+'بنك الاهلى شهر يوليو'!BH18+'بنك الاهلى شهر يوليو'!BI18+'بنك الاهلى شهر يوليو'!BJ18+'بنك الاهلى شهر يوليو'!BK18+'بنك الاهلى شهر يوليو'!BL18</f>
        <v>9.7200000000000006</v>
      </c>
      <c r="H17" s="258">
        <f t="shared" si="1"/>
        <v>432.42</v>
      </c>
      <c r="I17" s="258">
        <f t="shared" si="2"/>
        <v>3085.4</v>
      </c>
      <c r="J17" s="258">
        <f t="shared" ref="J17:J18" si="7">(I17-50)*(8/1000)</f>
        <v>24.28</v>
      </c>
      <c r="K17" s="258">
        <f t="shared" si="4"/>
        <v>3061.12</v>
      </c>
      <c r="L17" s="258">
        <f t="shared" si="5"/>
        <v>1811.12</v>
      </c>
      <c r="M17" s="12">
        <f t="shared" si="6"/>
        <v>27.17</v>
      </c>
    </row>
    <row r="18" spans="1:13" ht="15.75">
      <c r="A18" s="256" t="str">
        <f>'بنك الاهلى شهر يوليو'!BO19</f>
        <v>نجلاء حسن احمد محمد</v>
      </c>
      <c r="B18" s="258">
        <f>'بنك الاهلى شهر يوليو'!O19</f>
        <v>2345.38</v>
      </c>
      <c r="C18" s="258">
        <f>'بنك الاهلى شهر يوليو'!Q19</f>
        <v>665.79</v>
      </c>
      <c r="D18" s="258">
        <f t="shared" si="0"/>
        <v>3011.17</v>
      </c>
      <c r="E18" s="258">
        <f>'بنك الاهلى شهر يوليو'!J19*14%</f>
        <v>112.6</v>
      </c>
      <c r="F18" s="258">
        <f>'بنك الاهلى شهر يوليو'!AF19*11%</f>
        <v>252.84</v>
      </c>
      <c r="G18" s="258">
        <f>'بنك الاهلى شهر يوليو'!AT19+'بنك الاهلى شهر يوليو'!AU19+'بنك الاهلى شهر يوليو'!AV19+'بنك الاهلى شهر يوليو'!AX19+'بنك الاهلى شهر يوليو'!BB19+'بنك الاهلى شهر يوليو'!BC19+'بنك الاهلى شهر يوليو'!BD19+'بنك الاهلى شهر يوليو'!BE19+'بنك الاهلى شهر يوليو'!BF19+'بنك الاهلى شهر يوليو'!BG19+'بنك الاهلى شهر يوليو'!BH19+'بنك الاهلى شهر يوليو'!BI19+'بنك الاهلى شهر يوليو'!BJ19+'بنك الاهلى شهر يوليو'!BK19+'بنك الاهلى شهر يوليو'!BL19</f>
        <v>19.440000000000001</v>
      </c>
      <c r="H18" s="258">
        <f t="shared" si="1"/>
        <v>384.88</v>
      </c>
      <c r="I18" s="258">
        <f t="shared" si="2"/>
        <v>2626.29</v>
      </c>
      <c r="J18" s="258">
        <f t="shared" si="7"/>
        <v>20.61</v>
      </c>
      <c r="K18" s="258">
        <f t="shared" si="4"/>
        <v>2605.6799999999998</v>
      </c>
      <c r="L18" s="258">
        <f t="shared" si="5"/>
        <v>1355.68</v>
      </c>
      <c r="M18" s="12">
        <f t="shared" si="6"/>
        <v>20.34</v>
      </c>
    </row>
    <row r="19" spans="1:13" ht="15.75">
      <c r="A19" s="256" t="str">
        <f>'بنك الاهلى شهر يوليو'!BO20</f>
        <v>لطفى زكريا عزب مصطفى</v>
      </c>
      <c r="B19" s="258">
        <f>'بنك الاهلى شهر يوليو'!O20</f>
        <v>2083.44</v>
      </c>
      <c r="C19" s="258">
        <f>'بنك الاهلى شهر يوليو'!Q20</f>
        <v>513.9</v>
      </c>
      <c r="D19" s="258">
        <f t="shared" si="0"/>
        <v>2597.34</v>
      </c>
      <c r="E19" s="258">
        <f>'بنك الاهلى شهر يوليو'!J20*14%</f>
        <v>89.7</v>
      </c>
      <c r="F19" s="258">
        <f>'بنك الاهلى شهر يوليو'!AF20*11%</f>
        <v>223.74</v>
      </c>
      <c r="G19" s="258">
        <f>'بنك الاهلى شهر يوليو'!AT20+'بنك الاهلى شهر يوليو'!AU20+'بنك الاهلى شهر يوليو'!AV20+'بنك الاهلى شهر يوليو'!AX20+'بنك الاهلى شهر يوليو'!BB20+'بنك الاهلى شهر يوليو'!BC20+'بنك الاهلى شهر يوليو'!BD20+'بنك الاهلى شهر يوليو'!BE20+'بنك الاهلى شهر يوليو'!BF20+'بنك الاهلى شهر يوليو'!BG20+'بنك الاهلى شهر يوليو'!BH20+'بنك الاهلى شهر يوليو'!BI20+'بنك الاهلى شهر يوليو'!BJ20+'بنك الاهلى شهر يوليو'!BK20+'بنك الاهلى شهر يوليو'!BL20</f>
        <v>0</v>
      </c>
      <c r="H19" s="258">
        <f t="shared" si="1"/>
        <v>313.44</v>
      </c>
      <c r="I19" s="258">
        <f t="shared" si="2"/>
        <v>2283.9</v>
      </c>
      <c r="J19" s="258">
        <f t="shared" si="3"/>
        <v>16.75</v>
      </c>
      <c r="K19" s="258">
        <f t="shared" si="4"/>
        <v>2267.15</v>
      </c>
      <c r="L19" s="258">
        <f t="shared" si="5"/>
        <v>1017.15</v>
      </c>
      <c r="M19" s="12">
        <f t="shared" si="6"/>
        <v>15.26</v>
      </c>
    </row>
    <row r="20" spans="1:13" ht="15.75">
      <c r="A20" s="256" t="str">
        <f>'بنك الاهلى شهر يوليو'!BO21</f>
        <v>فكريه احمد محمود الزيات</v>
      </c>
      <c r="B20" s="258">
        <f>'بنك الاهلى شهر يوليو'!O21</f>
        <v>1422.97</v>
      </c>
      <c r="C20" s="258">
        <f>'بنك الاهلى شهر يوليو'!Q21</f>
        <v>239.5</v>
      </c>
      <c r="D20" s="258">
        <f t="shared" si="0"/>
        <v>1662.47</v>
      </c>
      <c r="E20" s="258">
        <f>'بنك الاهلى شهر يوليو'!J21*14%</f>
        <v>45.16</v>
      </c>
      <c r="F20" s="258">
        <f>'بنك الاهلى شهر يوليو'!AF21*11%</f>
        <v>147.66</v>
      </c>
      <c r="G20" s="258">
        <f>'بنك الاهلى شهر يوليو'!AT21+'بنك الاهلى شهر يوليو'!AU21+'بنك الاهلى شهر يوليو'!AV21+'بنك الاهلى شهر يوليو'!AX21+'بنك الاهلى شهر يوليو'!BB21+'بنك الاهلى شهر يوليو'!BC21+'بنك الاهلى شهر يوليو'!BD21+'بنك الاهلى شهر يوليو'!BE21+'بنك الاهلى شهر يوليو'!BF21+'بنك الاهلى شهر يوليو'!BG21+'بنك الاهلى شهر يوليو'!BH21+'بنك الاهلى شهر يوليو'!BI21+'بنك الاهلى شهر يوليو'!BJ21+'بنك الاهلى شهر يوليو'!BK21+'بنك الاهلى شهر يوليو'!BL21</f>
        <v>29.72</v>
      </c>
      <c r="H20" s="258">
        <f t="shared" si="1"/>
        <v>222.54</v>
      </c>
      <c r="I20" s="258">
        <f t="shared" si="2"/>
        <v>1439.93</v>
      </c>
      <c r="J20" s="258">
        <f t="shared" si="3"/>
        <v>10.42</v>
      </c>
      <c r="K20" s="258">
        <f t="shared" si="4"/>
        <v>1429.51</v>
      </c>
      <c r="L20" s="258">
        <f t="shared" si="5"/>
        <v>179.51</v>
      </c>
      <c r="M20" s="12">
        <f t="shared" si="6"/>
        <v>2.69</v>
      </c>
    </row>
    <row r="21" spans="1:13" ht="15.75">
      <c r="A21" s="256" t="str">
        <f>'بنك الاهلى شهر يوليو'!BO22</f>
        <v xml:space="preserve">سماح سامى عزيز محمد </v>
      </c>
      <c r="B21" s="258">
        <f>'بنك الاهلى شهر يوليو'!O22</f>
        <v>1372.79</v>
      </c>
      <c r="C21" s="258">
        <f>'بنك الاهلى شهر يوليو'!Q22</f>
        <v>212.75</v>
      </c>
      <c r="D21" s="258">
        <f t="shared" si="0"/>
        <v>1585.54</v>
      </c>
      <c r="E21" s="258">
        <f>'بنك الاهلى شهر يوليو'!J22*14%</f>
        <v>40.46</v>
      </c>
      <c r="F21" s="258">
        <f>'بنك الاهلى شهر يوليو'!AF22*11%</f>
        <v>142.94</v>
      </c>
      <c r="G21" s="258">
        <f>'بنك الاهلى شهر يوليو'!AT22+'بنك الاهلى شهر يوليو'!AU22+'بنك الاهلى شهر يوليو'!AV22+'بنك الاهلى شهر يوليو'!AX22+'بنك الاهلى شهر يوليو'!BB22+'بنك الاهلى شهر يوليو'!BC22+'بنك الاهلى شهر يوليو'!BD22+'بنك الاهلى شهر يوليو'!BE22+'بنك الاهلى شهر يوليو'!BF22+'بنك الاهلى شهر يوليو'!BG22+'بنك الاهلى شهر يوليو'!BH22+'بنك الاهلى شهر يوليو'!BI22+'بنك الاهلى شهر يوليو'!BJ22+'بنك الاهلى شهر يوليو'!BK22+'بنك الاهلى شهر يوليو'!BL22</f>
        <v>63.83</v>
      </c>
      <c r="H21" s="258">
        <f t="shared" si="1"/>
        <v>247.23</v>
      </c>
      <c r="I21" s="258">
        <f t="shared" si="2"/>
        <v>1338.31</v>
      </c>
      <c r="J21" s="258">
        <f t="shared" si="3"/>
        <v>9.66</v>
      </c>
      <c r="K21" s="258">
        <f t="shared" si="4"/>
        <v>1328.65</v>
      </c>
      <c r="L21" s="258">
        <f t="shared" si="5"/>
        <v>78.650000000000006</v>
      </c>
      <c r="M21" s="12">
        <f t="shared" si="6"/>
        <v>1.18</v>
      </c>
    </row>
    <row r="22" spans="1:13" ht="15.75">
      <c r="A22" s="256" t="str">
        <f>'بنك الاهلى شهر يوليو'!BO23</f>
        <v xml:space="preserve">سعيد عبد الستار عبد الواحد </v>
      </c>
      <c r="B22" s="258">
        <f>'بنك الاهلى شهر يوليو'!O23</f>
        <v>1475.81</v>
      </c>
      <c r="C22" s="258">
        <f>'بنك الاهلى شهر يوليو'!Q23</f>
        <v>223</v>
      </c>
      <c r="D22" s="258">
        <f t="shared" si="0"/>
        <v>1698.81</v>
      </c>
      <c r="E22" s="258">
        <f>'بنك الاهلى شهر يوليو'!J23*14%</f>
        <v>42.09</v>
      </c>
      <c r="F22" s="258">
        <f>'بنك الاهلى شهر يوليو'!AF23*11%</f>
        <v>154.26</v>
      </c>
      <c r="G22" s="258">
        <f>'بنك الاهلى شهر يوليو'!AT23+'بنك الاهلى شهر يوليو'!AU23+'بنك الاهلى شهر يوليو'!AV23+'بنك الاهلى شهر يوليو'!AX23+'بنك الاهلى شهر يوليو'!BB23+'بنك الاهلى شهر يوليو'!BC23+'بنك الاهلى شهر يوليو'!BD23+'بنك الاهلى شهر يوليو'!BE23+'بنك الاهلى شهر يوليو'!BF23+'بنك الاهلى شهر يوليو'!BG23+'بنك الاهلى شهر يوليو'!BH23+'بنك الاهلى شهر يوليو'!BI23+'بنك الاهلى شهر يوليو'!BJ23+'بنك الاهلى شهر يوليو'!BK23+'بنك الاهلى شهر يوليو'!BL23</f>
        <v>0</v>
      </c>
      <c r="H22" s="258">
        <f t="shared" si="1"/>
        <v>196.35</v>
      </c>
      <c r="I22" s="258">
        <f t="shared" si="2"/>
        <v>1502.46</v>
      </c>
      <c r="J22" s="258">
        <f t="shared" si="3"/>
        <v>10.89</v>
      </c>
      <c r="K22" s="258">
        <f t="shared" si="4"/>
        <v>1491.57</v>
      </c>
      <c r="L22" s="258">
        <f t="shared" si="5"/>
        <v>241.57</v>
      </c>
      <c r="M22" s="12">
        <f t="shared" si="6"/>
        <v>3.62</v>
      </c>
    </row>
    <row r="23" spans="1:13" ht="15.75">
      <c r="A23" s="261"/>
      <c r="B23" s="262">
        <f>[1]مرتبات!G24</f>
        <v>0</v>
      </c>
      <c r="C23" s="262">
        <f>[1]مرتبات!I24</f>
        <v>0</v>
      </c>
      <c r="D23" s="262">
        <f t="shared" si="0"/>
        <v>0</v>
      </c>
      <c r="E23" s="262">
        <f>[1]مرتبات!B24*14%</f>
        <v>0</v>
      </c>
      <c r="F23" s="262">
        <f>[1]مرتبات!W24*11%</f>
        <v>0</v>
      </c>
      <c r="G23" s="262">
        <f>[1]مرتبات!AK24+[1]مرتبات!AL24+[1]مرتبات!AM24+[1]مرتبات!AN24+[1]مرتبات!AO24+[1]مرتبات!AR24+[1]مرتبات!AS24+[1]مرتبات!AT24+[1]مرتبات!AU24+[1]مرتبات!AV24+[1]مرتبات!AW24+[1]مرتبات!AX24+[1]مرتبات!AY24+[1]مرتبات!AZ24+[1]مرتبات!BA24</f>
        <v>0</v>
      </c>
      <c r="H23" s="262">
        <f t="shared" si="1"/>
        <v>0</v>
      </c>
      <c r="I23" s="262">
        <f t="shared" si="2"/>
        <v>0</v>
      </c>
      <c r="J23" s="262">
        <f t="shared" si="3"/>
        <v>-0.38</v>
      </c>
      <c r="K23" s="262">
        <f t="shared" si="4"/>
        <v>0.38</v>
      </c>
      <c r="L23" s="262">
        <f t="shared" ref="L23:L67" si="8">IF(K23-1183.33&lt;0,0,K23-1183.33)</f>
        <v>0</v>
      </c>
      <c r="M23" s="263">
        <f t="shared" ref="M23:M67" si="9">IF(L23&lt;=1900,(L23*10%)*20%,IF(L23&lt;=3150,(190+((L23-1900)*15%))*60%,((((L23-3150)*20%)+190+187.5))*95%))</f>
        <v>0</v>
      </c>
    </row>
    <row r="24" spans="1:13" ht="15.75">
      <c r="A24" s="256"/>
      <c r="B24" s="258">
        <f>[1]مرتبات!G25</f>
        <v>0</v>
      </c>
      <c r="C24" s="258">
        <f>[1]مرتبات!I25</f>
        <v>0</v>
      </c>
      <c r="D24" s="258">
        <f t="shared" si="0"/>
        <v>0</v>
      </c>
      <c r="E24" s="258">
        <f>[1]مرتبات!B25*14%</f>
        <v>0</v>
      </c>
      <c r="F24" s="258">
        <f>[1]مرتبات!W25*11%</f>
        <v>0</v>
      </c>
      <c r="G24" s="258">
        <f>[1]مرتبات!AK25+[1]مرتبات!AL25+[1]مرتبات!AM25+[1]مرتبات!AN25+[1]مرتبات!AO25+[1]مرتبات!AR25+[1]مرتبات!AS25+[1]مرتبات!AT25+[1]مرتبات!AU25+[1]مرتبات!AV25+[1]مرتبات!AW25+[1]مرتبات!AX25+[1]مرتبات!AY25+[1]مرتبات!AZ25+[1]مرتبات!BA25</f>
        <v>0</v>
      </c>
      <c r="H24" s="258">
        <f t="shared" si="1"/>
        <v>0</v>
      </c>
      <c r="I24" s="258">
        <f t="shared" si="2"/>
        <v>0</v>
      </c>
      <c r="J24" s="258">
        <f t="shared" si="3"/>
        <v>-0.38</v>
      </c>
      <c r="K24" s="258">
        <f t="shared" si="4"/>
        <v>0.38</v>
      </c>
      <c r="L24" s="258">
        <f t="shared" si="8"/>
        <v>0</v>
      </c>
      <c r="M24" s="145">
        <f t="shared" si="9"/>
        <v>0</v>
      </c>
    </row>
    <row r="25" spans="1:13" ht="15.75">
      <c r="A25" s="256"/>
      <c r="B25" s="258">
        <f>[1]مرتبات!G26</f>
        <v>0</v>
      </c>
      <c r="C25" s="258">
        <f>[1]مرتبات!I26</f>
        <v>0</v>
      </c>
      <c r="D25" s="258">
        <f t="shared" si="0"/>
        <v>0</v>
      </c>
      <c r="E25" s="258">
        <f>[1]مرتبات!B26*14%</f>
        <v>0</v>
      </c>
      <c r="F25" s="258">
        <f>[1]مرتبات!W26*11%</f>
        <v>0</v>
      </c>
      <c r="G25" s="258">
        <f>[1]مرتبات!AK26+[1]مرتبات!AL26+[1]مرتبات!AM26+[1]مرتبات!AN26+[1]مرتبات!AO26+[1]مرتبات!AR26+[1]مرتبات!AS26+[1]مرتبات!AT26+[1]مرتبات!AU26+[1]مرتبات!AV26+[1]مرتبات!AW26+[1]مرتبات!AX26+[1]مرتبات!AY26+[1]مرتبات!AZ26+[1]مرتبات!BA26</f>
        <v>0</v>
      </c>
      <c r="H25" s="258">
        <f t="shared" si="1"/>
        <v>0</v>
      </c>
      <c r="I25" s="258">
        <f t="shared" si="2"/>
        <v>0</v>
      </c>
      <c r="J25" s="258">
        <f t="shared" si="3"/>
        <v>-0.38</v>
      </c>
      <c r="K25" s="258">
        <f t="shared" si="4"/>
        <v>0.38</v>
      </c>
      <c r="L25" s="258">
        <f t="shared" si="8"/>
        <v>0</v>
      </c>
      <c r="M25" s="145">
        <f t="shared" si="9"/>
        <v>0</v>
      </c>
    </row>
    <row r="26" spans="1:13" ht="15.75">
      <c r="A26" s="256"/>
      <c r="B26" s="258">
        <f>[1]مرتبات!G27</f>
        <v>0</v>
      </c>
      <c r="C26" s="258">
        <f>[1]مرتبات!I27</f>
        <v>0</v>
      </c>
      <c r="D26" s="258">
        <f t="shared" si="0"/>
        <v>0</v>
      </c>
      <c r="E26" s="258">
        <f>[1]مرتبات!B27*14%</f>
        <v>0</v>
      </c>
      <c r="F26" s="258">
        <f>[1]مرتبات!W27*11%</f>
        <v>0</v>
      </c>
      <c r="G26" s="258">
        <f>[1]مرتبات!AK27+[1]مرتبات!AL27+[1]مرتبات!AM27+[1]مرتبات!AN27+[1]مرتبات!AO27+[1]مرتبات!AR27+[1]مرتبات!AS27+[1]مرتبات!AT27+[1]مرتبات!AU27+[1]مرتبات!AV27+[1]مرتبات!AW27+[1]مرتبات!AX27+[1]مرتبات!AY27+[1]مرتبات!AZ27+[1]مرتبات!BA27</f>
        <v>0</v>
      </c>
      <c r="H26" s="258">
        <f t="shared" si="1"/>
        <v>0</v>
      </c>
      <c r="I26" s="258">
        <f t="shared" si="2"/>
        <v>0</v>
      </c>
      <c r="J26" s="258">
        <f t="shared" si="3"/>
        <v>-0.38</v>
      </c>
      <c r="K26" s="258">
        <f t="shared" si="4"/>
        <v>0.38</v>
      </c>
      <c r="L26" s="258">
        <f t="shared" si="8"/>
        <v>0</v>
      </c>
      <c r="M26" s="145">
        <f t="shared" si="9"/>
        <v>0</v>
      </c>
    </row>
    <row r="27" spans="1:13" ht="15.75">
      <c r="A27" s="256"/>
      <c r="B27" s="258">
        <f>[1]مرتبات!G28</f>
        <v>0</v>
      </c>
      <c r="C27" s="258">
        <f>[1]مرتبات!I28</f>
        <v>0</v>
      </c>
      <c r="D27" s="258">
        <f t="shared" si="0"/>
        <v>0</v>
      </c>
      <c r="E27" s="258">
        <f>[1]مرتبات!B28*14%</f>
        <v>0</v>
      </c>
      <c r="F27" s="258">
        <f>[1]مرتبات!W28*11%</f>
        <v>0</v>
      </c>
      <c r="G27" s="258">
        <f>[1]مرتبات!AK28+[1]مرتبات!AL28+[1]مرتبات!AM28+[1]مرتبات!AN28+[1]مرتبات!AO28+[1]مرتبات!AR28+[1]مرتبات!AS28+[1]مرتبات!AT28+[1]مرتبات!AU28+[1]مرتبات!AV28+[1]مرتبات!AW28+[1]مرتبات!AX28+[1]مرتبات!AY28+[1]مرتبات!AZ28+[1]مرتبات!BA28</f>
        <v>0</v>
      </c>
      <c r="H27" s="258">
        <f t="shared" si="1"/>
        <v>0</v>
      </c>
      <c r="I27" s="258">
        <f t="shared" si="2"/>
        <v>0</v>
      </c>
      <c r="J27" s="258">
        <f t="shared" si="3"/>
        <v>-0.38</v>
      </c>
      <c r="K27" s="258">
        <f t="shared" si="4"/>
        <v>0.38</v>
      </c>
      <c r="L27" s="258">
        <f t="shared" si="8"/>
        <v>0</v>
      </c>
      <c r="M27" s="145">
        <f t="shared" si="9"/>
        <v>0</v>
      </c>
    </row>
    <row r="28" spans="1:13" ht="15.75">
      <c r="A28" s="256"/>
      <c r="B28" s="258">
        <f>[1]مرتبات!G29</f>
        <v>0</v>
      </c>
      <c r="C28" s="258">
        <f>[1]مرتبات!I29</f>
        <v>0</v>
      </c>
      <c r="D28" s="258">
        <f t="shared" si="0"/>
        <v>0</v>
      </c>
      <c r="E28" s="258">
        <f>[1]مرتبات!B29*14%</f>
        <v>0</v>
      </c>
      <c r="F28" s="258">
        <f>[1]مرتبات!W29*11%</f>
        <v>0</v>
      </c>
      <c r="G28" s="258">
        <f>[1]مرتبات!AK29+[1]مرتبات!AL29+[1]مرتبات!AM29+[1]مرتبات!AN29+[1]مرتبات!AO29+[1]مرتبات!AR29+[1]مرتبات!AS29+[1]مرتبات!AT29+[1]مرتبات!AU29+[1]مرتبات!AV29+[1]مرتبات!AW29+[1]مرتبات!AX29+[1]مرتبات!AY29+[1]مرتبات!AZ29+[1]مرتبات!BA29</f>
        <v>0</v>
      </c>
      <c r="H28" s="258">
        <f t="shared" si="1"/>
        <v>0</v>
      </c>
      <c r="I28" s="258">
        <f t="shared" si="2"/>
        <v>0</v>
      </c>
      <c r="J28" s="258">
        <f t="shared" si="3"/>
        <v>-0.38</v>
      </c>
      <c r="K28" s="258">
        <f t="shared" si="4"/>
        <v>0.38</v>
      </c>
      <c r="L28" s="258">
        <f t="shared" si="8"/>
        <v>0</v>
      </c>
      <c r="M28" s="145">
        <f t="shared" si="9"/>
        <v>0</v>
      </c>
    </row>
    <row r="29" spans="1:13" ht="15.75">
      <c r="A29" s="256"/>
      <c r="B29" s="258">
        <f>[1]مرتبات!G30</f>
        <v>0</v>
      </c>
      <c r="C29" s="258">
        <f>[1]مرتبات!I30</f>
        <v>0</v>
      </c>
      <c r="D29" s="258">
        <f t="shared" si="0"/>
        <v>0</v>
      </c>
      <c r="E29" s="258">
        <f>[1]مرتبات!B30*14%</f>
        <v>0</v>
      </c>
      <c r="F29" s="258">
        <f>[1]مرتبات!W30*11%</f>
        <v>0</v>
      </c>
      <c r="G29" s="258">
        <f>[1]مرتبات!AK30+[1]مرتبات!AL30+[1]مرتبات!AM30+[1]مرتبات!AN30+[1]مرتبات!AO30+[1]مرتبات!AR30+[1]مرتبات!AS30+[1]مرتبات!AT30+[1]مرتبات!AU30+[1]مرتبات!AV30+[1]مرتبات!AW30+[1]مرتبات!AX30+[1]مرتبات!AY30+[1]مرتبات!AZ30+[1]مرتبات!BA30</f>
        <v>0</v>
      </c>
      <c r="H29" s="258">
        <f t="shared" si="1"/>
        <v>0</v>
      </c>
      <c r="I29" s="258">
        <f t="shared" si="2"/>
        <v>0</v>
      </c>
      <c r="J29" s="258">
        <f t="shared" si="3"/>
        <v>-0.38</v>
      </c>
      <c r="K29" s="258">
        <f t="shared" si="4"/>
        <v>0.38</v>
      </c>
      <c r="L29" s="258">
        <f t="shared" si="8"/>
        <v>0</v>
      </c>
      <c r="M29" s="145">
        <f t="shared" si="9"/>
        <v>0</v>
      </c>
    </row>
    <row r="30" spans="1:13" ht="15.75">
      <c r="A30" s="256"/>
      <c r="B30" s="258">
        <f>[1]مرتبات!G31</f>
        <v>0</v>
      </c>
      <c r="C30" s="258">
        <f>[1]مرتبات!I31</f>
        <v>0</v>
      </c>
      <c r="D30" s="258">
        <f t="shared" si="0"/>
        <v>0</v>
      </c>
      <c r="E30" s="258">
        <f>[1]مرتبات!B31*14%</f>
        <v>0</v>
      </c>
      <c r="F30" s="258">
        <f>[1]مرتبات!W31*11%</f>
        <v>0</v>
      </c>
      <c r="G30" s="258">
        <f>[1]مرتبات!AK31+[1]مرتبات!AL31+[1]مرتبات!AM31+[1]مرتبات!AN31+[1]مرتبات!AO31+[1]مرتبات!AR31+[1]مرتبات!AS31+[1]مرتبات!AT31+[1]مرتبات!AU31+[1]مرتبات!AV31+[1]مرتبات!AW31+[1]مرتبات!AX31+[1]مرتبات!AY31+[1]مرتبات!AZ31+[1]مرتبات!BA31</f>
        <v>0</v>
      </c>
      <c r="H30" s="258">
        <f t="shared" si="1"/>
        <v>0</v>
      </c>
      <c r="I30" s="258">
        <f t="shared" si="2"/>
        <v>0</v>
      </c>
      <c r="J30" s="258">
        <f t="shared" si="3"/>
        <v>-0.38</v>
      </c>
      <c r="K30" s="258">
        <f t="shared" si="4"/>
        <v>0.38</v>
      </c>
      <c r="L30" s="258">
        <f t="shared" si="8"/>
        <v>0</v>
      </c>
      <c r="M30" s="145">
        <f t="shared" si="9"/>
        <v>0</v>
      </c>
    </row>
    <row r="31" spans="1:13" ht="15.75">
      <c r="A31" s="256"/>
      <c r="B31" s="258">
        <f>[1]مرتبات!G32</f>
        <v>0</v>
      </c>
      <c r="C31" s="258">
        <f>[1]مرتبات!I32</f>
        <v>0</v>
      </c>
      <c r="D31" s="258">
        <f t="shared" si="0"/>
        <v>0</v>
      </c>
      <c r="E31" s="258">
        <f>[1]مرتبات!B32*14%</f>
        <v>0</v>
      </c>
      <c r="F31" s="258">
        <f>[1]مرتبات!W32*11%</f>
        <v>0</v>
      </c>
      <c r="G31" s="258">
        <f>[1]مرتبات!AK32+[1]مرتبات!AL32+[1]مرتبات!AM32+[1]مرتبات!AN32+[1]مرتبات!AO32+[1]مرتبات!AR32+[1]مرتبات!AS32+[1]مرتبات!AT32+[1]مرتبات!AU32+[1]مرتبات!AV32+[1]مرتبات!AW32+[1]مرتبات!AX32+[1]مرتبات!AY32+[1]مرتبات!AZ32+[1]مرتبات!BA32</f>
        <v>0</v>
      </c>
      <c r="H31" s="258">
        <f t="shared" si="1"/>
        <v>0</v>
      </c>
      <c r="I31" s="258">
        <f t="shared" si="2"/>
        <v>0</v>
      </c>
      <c r="J31" s="258">
        <f t="shared" si="3"/>
        <v>-0.38</v>
      </c>
      <c r="K31" s="258">
        <f t="shared" si="4"/>
        <v>0.38</v>
      </c>
      <c r="L31" s="258">
        <f t="shared" si="8"/>
        <v>0</v>
      </c>
      <c r="M31" s="145">
        <f t="shared" si="9"/>
        <v>0</v>
      </c>
    </row>
    <row r="32" spans="1:13" ht="15.75">
      <c r="A32" s="256"/>
      <c r="B32" s="258">
        <f>[1]مرتبات!G33</f>
        <v>0</v>
      </c>
      <c r="C32" s="258">
        <f>[1]مرتبات!I33</f>
        <v>0</v>
      </c>
      <c r="D32" s="258">
        <f t="shared" si="0"/>
        <v>0</v>
      </c>
      <c r="E32" s="258">
        <f>[1]مرتبات!B33*14%</f>
        <v>0</v>
      </c>
      <c r="F32" s="258">
        <f>[1]مرتبات!W33*11%</f>
        <v>0</v>
      </c>
      <c r="G32" s="258">
        <f>[1]مرتبات!AK33+[1]مرتبات!AL33+[1]مرتبات!AM33+[1]مرتبات!AN33+[1]مرتبات!AO33+[1]مرتبات!AR33+[1]مرتبات!AS33+[1]مرتبات!AT33+[1]مرتبات!AU33+[1]مرتبات!AV33+[1]مرتبات!AW33+[1]مرتبات!AX33+[1]مرتبات!AY33+[1]مرتبات!AZ33+[1]مرتبات!BA33</f>
        <v>0</v>
      </c>
      <c r="H32" s="258">
        <f t="shared" si="1"/>
        <v>0</v>
      </c>
      <c r="I32" s="258">
        <f t="shared" si="2"/>
        <v>0</v>
      </c>
      <c r="J32" s="258">
        <f t="shared" si="3"/>
        <v>-0.38</v>
      </c>
      <c r="K32" s="258">
        <f t="shared" si="4"/>
        <v>0.38</v>
      </c>
      <c r="L32" s="258">
        <f t="shared" si="8"/>
        <v>0</v>
      </c>
      <c r="M32" s="145">
        <f t="shared" si="9"/>
        <v>0</v>
      </c>
    </row>
    <row r="33" spans="1:13" ht="15.75">
      <c r="A33" s="256"/>
      <c r="B33" s="258">
        <f>[1]مرتبات!G34</f>
        <v>0</v>
      </c>
      <c r="C33" s="258">
        <f>[1]مرتبات!I34</f>
        <v>0</v>
      </c>
      <c r="D33" s="258">
        <f t="shared" si="0"/>
        <v>0</v>
      </c>
      <c r="E33" s="258">
        <f>[1]مرتبات!B34*14%</f>
        <v>0</v>
      </c>
      <c r="F33" s="258">
        <f>[1]مرتبات!W34*11%</f>
        <v>0</v>
      </c>
      <c r="G33" s="258">
        <f>[1]مرتبات!AK34+[1]مرتبات!AL34+[1]مرتبات!AM34+[1]مرتبات!AN34+[1]مرتبات!AO34+[1]مرتبات!AR34+[1]مرتبات!AS34+[1]مرتبات!AT34+[1]مرتبات!AU34+[1]مرتبات!AV34+[1]مرتبات!AW34+[1]مرتبات!AX34+[1]مرتبات!AY34+[1]مرتبات!AZ34+[1]مرتبات!BA34</f>
        <v>0</v>
      </c>
      <c r="H33" s="258">
        <f t="shared" si="1"/>
        <v>0</v>
      </c>
      <c r="I33" s="258">
        <f t="shared" si="2"/>
        <v>0</v>
      </c>
      <c r="J33" s="258">
        <f t="shared" si="3"/>
        <v>-0.38</v>
      </c>
      <c r="K33" s="258">
        <f t="shared" si="4"/>
        <v>0.38</v>
      </c>
      <c r="L33" s="258">
        <f t="shared" si="8"/>
        <v>0</v>
      </c>
      <c r="M33" s="145">
        <f t="shared" si="9"/>
        <v>0</v>
      </c>
    </row>
    <row r="34" spans="1:13" ht="15.75">
      <c r="A34" s="256"/>
      <c r="B34" s="258">
        <f>[1]مرتبات!G35</f>
        <v>0</v>
      </c>
      <c r="C34" s="258">
        <f>[1]مرتبات!I35</f>
        <v>0</v>
      </c>
      <c r="D34" s="258">
        <f t="shared" si="0"/>
        <v>0</v>
      </c>
      <c r="E34" s="258">
        <f>[1]مرتبات!B35*14%</f>
        <v>0</v>
      </c>
      <c r="F34" s="258">
        <f>[1]مرتبات!W35*11%</f>
        <v>0</v>
      </c>
      <c r="G34" s="258">
        <f>[1]مرتبات!AK35+[1]مرتبات!AL35+[1]مرتبات!AM35+[1]مرتبات!AN35+[1]مرتبات!AO35+[1]مرتبات!AR35+[1]مرتبات!AS35+[1]مرتبات!AT35+[1]مرتبات!AU35+[1]مرتبات!AV35+[1]مرتبات!AW35+[1]مرتبات!AX35+[1]مرتبات!AY35+[1]مرتبات!AZ35+[1]مرتبات!BA35</f>
        <v>0</v>
      </c>
      <c r="H34" s="258">
        <f t="shared" si="1"/>
        <v>0</v>
      </c>
      <c r="I34" s="258">
        <f t="shared" si="2"/>
        <v>0</v>
      </c>
      <c r="J34" s="258">
        <f t="shared" si="3"/>
        <v>-0.38</v>
      </c>
      <c r="K34" s="258">
        <f t="shared" si="4"/>
        <v>0.38</v>
      </c>
      <c r="L34" s="258">
        <f t="shared" si="8"/>
        <v>0</v>
      </c>
      <c r="M34" s="145">
        <f t="shared" si="9"/>
        <v>0</v>
      </c>
    </row>
    <row r="35" spans="1:13" ht="15.75">
      <c r="A35" s="256"/>
      <c r="B35" s="258">
        <f>[1]مرتبات!G36</f>
        <v>0</v>
      </c>
      <c r="C35" s="258">
        <f>[1]مرتبات!I36</f>
        <v>0</v>
      </c>
      <c r="D35" s="258">
        <f t="shared" si="0"/>
        <v>0</v>
      </c>
      <c r="E35" s="258">
        <f>[1]مرتبات!B36*14%</f>
        <v>0</v>
      </c>
      <c r="F35" s="258">
        <f>[1]مرتبات!W36*11%</f>
        <v>0</v>
      </c>
      <c r="G35" s="258">
        <f>[1]مرتبات!AK36+[1]مرتبات!AL36+[1]مرتبات!AM36+[1]مرتبات!AN36+[1]مرتبات!AO36+[1]مرتبات!AR36+[1]مرتبات!AS36+[1]مرتبات!AT36+[1]مرتبات!AU36+[1]مرتبات!AV36+[1]مرتبات!AW36+[1]مرتبات!AX36+[1]مرتبات!AY36+[1]مرتبات!AZ36+[1]مرتبات!BA36</f>
        <v>0</v>
      </c>
      <c r="H35" s="258">
        <f t="shared" si="1"/>
        <v>0</v>
      </c>
      <c r="I35" s="258">
        <f t="shared" si="2"/>
        <v>0</v>
      </c>
      <c r="J35" s="258">
        <f t="shared" si="3"/>
        <v>-0.38</v>
      </c>
      <c r="K35" s="258">
        <f t="shared" si="4"/>
        <v>0.38</v>
      </c>
      <c r="L35" s="258">
        <f t="shared" si="8"/>
        <v>0</v>
      </c>
      <c r="M35" s="145">
        <f t="shared" si="9"/>
        <v>0</v>
      </c>
    </row>
    <row r="36" spans="1:13" ht="15.75">
      <c r="A36" s="256"/>
      <c r="B36" s="258">
        <f>[1]مرتبات!G37</f>
        <v>0</v>
      </c>
      <c r="C36" s="258">
        <f>[1]مرتبات!I37</f>
        <v>0</v>
      </c>
      <c r="D36" s="258">
        <f t="shared" si="0"/>
        <v>0</v>
      </c>
      <c r="E36" s="258">
        <f>[1]مرتبات!B37*14%</f>
        <v>0</v>
      </c>
      <c r="F36" s="258">
        <f>[1]مرتبات!W37*11%</f>
        <v>0</v>
      </c>
      <c r="G36" s="258">
        <f>[1]مرتبات!AK37+[1]مرتبات!AL37+[1]مرتبات!AM37+[1]مرتبات!AN37+[1]مرتبات!AO37+[1]مرتبات!AR37+[1]مرتبات!AS37+[1]مرتبات!AT37+[1]مرتبات!AU37+[1]مرتبات!AV37+[1]مرتبات!AW37+[1]مرتبات!AX37+[1]مرتبات!AY37+[1]مرتبات!AZ37+[1]مرتبات!BA37</f>
        <v>0</v>
      </c>
      <c r="H36" s="258">
        <f t="shared" si="1"/>
        <v>0</v>
      </c>
      <c r="I36" s="258">
        <f t="shared" si="2"/>
        <v>0</v>
      </c>
      <c r="J36" s="258">
        <f t="shared" si="3"/>
        <v>-0.38</v>
      </c>
      <c r="K36" s="258">
        <f t="shared" si="4"/>
        <v>0.38</v>
      </c>
      <c r="L36" s="258">
        <f t="shared" si="8"/>
        <v>0</v>
      </c>
      <c r="M36" s="145">
        <f t="shared" si="9"/>
        <v>0</v>
      </c>
    </row>
    <row r="37" spans="1:13" ht="15.75">
      <c r="A37" s="256"/>
      <c r="B37" s="258">
        <f>[1]مرتبات!G38</f>
        <v>0</v>
      </c>
      <c r="C37" s="258">
        <f>[1]مرتبات!I38</f>
        <v>0</v>
      </c>
      <c r="D37" s="258">
        <f t="shared" si="0"/>
        <v>0</v>
      </c>
      <c r="E37" s="258">
        <f>[1]مرتبات!B38*14%</f>
        <v>0</v>
      </c>
      <c r="F37" s="258">
        <f>[1]مرتبات!W38*11%</f>
        <v>0</v>
      </c>
      <c r="G37" s="258">
        <f>[1]مرتبات!AK38+[1]مرتبات!AL38+[1]مرتبات!AM38+[1]مرتبات!AN38+[1]مرتبات!AO38+[1]مرتبات!AR38+[1]مرتبات!AS38+[1]مرتبات!AT38+[1]مرتبات!AU38+[1]مرتبات!AV38+[1]مرتبات!AW38+[1]مرتبات!AX38+[1]مرتبات!AY38+[1]مرتبات!AZ38+[1]مرتبات!BA38</f>
        <v>0</v>
      </c>
      <c r="H37" s="258">
        <f t="shared" si="1"/>
        <v>0</v>
      </c>
      <c r="I37" s="258">
        <f t="shared" si="2"/>
        <v>0</v>
      </c>
      <c r="J37" s="258">
        <f t="shared" si="3"/>
        <v>-0.38</v>
      </c>
      <c r="K37" s="258">
        <f t="shared" si="4"/>
        <v>0.38</v>
      </c>
      <c r="L37" s="258">
        <f t="shared" si="8"/>
        <v>0</v>
      </c>
      <c r="M37" s="145">
        <f t="shared" si="9"/>
        <v>0</v>
      </c>
    </row>
    <row r="38" spans="1:13" ht="15.75">
      <c r="A38" s="256"/>
      <c r="B38" s="258">
        <f>[1]مرتبات!G39</f>
        <v>0</v>
      </c>
      <c r="C38" s="258">
        <f>[1]مرتبات!I39</f>
        <v>0</v>
      </c>
      <c r="D38" s="258">
        <f t="shared" si="0"/>
        <v>0</v>
      </c>
      <c r="E38" s="258">
        <f>[1]مرتبات!B39*14%</f>
        <v>0</v>
      </c>
      <c r="F38" s="258">
        <f>[1]مرتبات!W39*11%</f>
        <v>0</v>
      </c>
      <c r="G38" s="258">
        <f>[1]مرتبات!AK39+[1]مرتبات!AL39+[1]مرتبات!AM39+[1]مرتبات!AN39+[1]مرتبات!AO39+[1]مرتبات!AR39+[1]مرتبات!AS39+[1]مرتبات!AT39+[1]مرتبات!AU39+[1]مرتبات!AV39+[1]مرتبات!AW39+[1]مرتبات!AX39+[1]مرتبات!AY39+[1]مرتبات!AZ39+[1]مرتبات!BA39</f>
        <v>0</v>
      </c>
      <c r="H38" s="258">
        <f t="shared" si="1"/>
        <v>0</v>
      </c>
      <c r="I38" s="258">
        <f t="shared" si="2"/>
        <v>0</v>
      </c>
      <c r="J38" s="258">
        <f t="shared" si="3"/>
        <v>-0.38</v>
      </c>
      <c r="K38" s="258">
        <f t="shared" si="4"/>
        <v>0.38</v>
      </c>
      <c r="L38" s="258">
        <f t="shared" si="8"/>
        <v>0</v>
      </c>
      <c r="M38" s="145">
        <f t="shared" si="9"/>
        <v>0</v>
      </c>
    </row>
    <row r="39" spans="1:13" ht="15.75">
      <c r="A39" s="256"/>
      <c r="B39" s="258">
        <f>[1]مرتبات!G40</f>
        <v>0</v>
      </c>
      <c r="C39" s="258">
        <f>[1]مرتبات!I40</f>
        <v>0</v>
      </c>
      <c r="D39" s="258">
        <f t="shared" si="0"/>
        <v>0</v>
      </c>
      <c r="E39" s="258">
        <f>[1]مرتبات!B40*14%</f>
        <v>0</v>
      </c>
      <c r="F39" s="258">
        <f>[1]مرتبات!W40*11%</f>
        <v>0</v>
      </c>
      <c r="G39" s="258">
        <f>[1]مرتبات!AK40+[1]مرتبات!AL40+[1]مرتبات!AM40+[1]مرتبات!AN40+[1]مرتبات!AO40+[1]مرتبات!AR40+[1]مرتبات!AS40+[1]مرتبات!AT40+[1]مرتبات!AU40+[1]مرتبات!AV40+[1]مرتبات!AW40+[1]مرتبات!AX40+[1]مرتبات!AY40+[1]مرتبات!AZ40+[1]مرتبات!BA40</f>
        <v>0</v>
      </c>
      <c r="H39" s="258">
        <f t="shared" si="1"/>
        <v>0</v>
      </c>
      <c r="I39" s="258">
        <f t="shared" si="2"/>
        <v>0</v>
      </c>
      <c r="J39" s="258">
        <f t="shared" si="3"/>
        <v>-0.38</v>
      </c>
      <c r="K39" s="258">
        <f t="shared" si="4"/>
        <v>0.38</v>
      </c>
      <c r="L39" s="258">
        <f t="shared" si="8"/>
        <v>0</v>
      </c>
      <c r="M39" s="145">
        <f t="shared" si="9"/>
        <v>0</v>
      </c>
    </row>
    <row r="40" spans="1:13" ht="15.75">
      <c r="A40" s="256"/>
      <c r="B40" s="258">
        <f>[1]مرتبات!G41</f>
        <v>0</v>
      </c>
      <c r="C40" s="258">
        <f>[1]مرتبات!I41</f>
        <v>0</v>
      </c>
      <c r="D40" s="258">
        <f t="shared" si="0"/>
        <v>0</v>
      </c>
      <c r="E40" s="258">
        <f>[1]مرتبات!B41*14%</f>
        <v>0</v>
      </c>
      <c r="F40" s="258">
        <f>[1]مرتبات!W41*11%</f>
        <v>0</v>
      </c>
      <c r="G40" s="258">
        <f>[1]مرتبات!AK41+[1]مرتبات!AL41+[1]مرتبات!AM41+[1]مرتبات!AN41+[1]مرتبات!AO41+[1]مرتبات!AR41+[1]مرتبات!AS41+[1]مرتبات!AT41+[1]مرتبات!AU41+[1]مرتبات!AV41+[1]مرتبات!AW41+[1]مرتبات!AX41+[1]مرتبات!AY41+[1]مرتبات!AZ41+[1]مرتبات!BA41</f>
        <v>0</v>
      </c>
      <c r="H40" s="258">
        <f t="shared" si="1"/>
        <v>0</v>
      </c>
      <c r="I40" s="258">
        <f t="shared" si="2"/>
        <v>0</v>
      </c>
      <c r="J40" s="258">
        <f t="shared" si="3"/>
        <v>-0.38</v>
      </c>
      <c r="K40" s="258">
        <f t="shared" si="4"/>
        <v>0.38</v>
      </c>
      <c r="L40" s="258">
        <f t="shared" si="8"/>
        <v>0</v>
      </c>
      <c r="M40" s="145">
        <f t="shared" si="9"/>
        <v>0</v>
      </c>
    </row>
    <row r="41" spans="1:13" ht="15.75">
      <c r="A41" s="256"/>
      <c r="B41" s="258">
        <f>[1]مرتبات!G42</f>
        <v>0</v>
      </c>
      <c r="C41" s="258">
        <f>[1]مرتبات!I42</f>
        <v>0</v>
      </c>
      <c r="D41" s="258">
        <f t="shared" si="0"/>
        <v>0</v>
      </c>
      <c r="E41" s="258">
        <f>[1]مرتبات!B42*14%</f>
        <v>0</v>
      </c>
      <c r="F41" s="258">
        <f>[1]مرتبات!W42*11%</f>
        <v>0</v>
      </c>
      <c r="G41" s="258">
        <f>[1]مرتبات!AK42+[1]مرتبات!AL42+[1]مرتبات!AM42+[1]مرتبات!AN42+[1]مرتبات!AO42+[1]مرتبات!AR42+[1]مرتبات!AS42+[1]مرتبات!AT42+[1]مرتبات!AU42+[1]مرتبات!AV42+[1]مرتبات!AW42+[1]مرتبات!AX42+[1]مرتبات!AY42+[1]مرتبات!AZ42+[1]مرتبات!BA42</f>
        <v>0</v>
      </c>
      <c r="H41" s="258">
        <f t="shared" si="1"/>
        <v>0</v>
      </c>
      <c r="I41" s="258">
        <f t="shared" si="2"/>
        <v>0</v>
      </c>
      <c r="J41" s="258">
        <f t="shared" si="3"/>
        <v>-0.38</v>
      </c>
      <c r="K41" s="258">
        <f t="shared" si="4"/>
        <v>0.38</v>
      </c>
      <c r="L41" s="258">
        <f t="shared" si="8"/>
        <v>0</v>
      </c>
      <c r="M41" s="145">
        <f t="shared" si="9"/>
        <v>0</v>
      </c>
    </row>
    <row r="42" spans="1:13" ht="15.75">
      <c r="A42" s="256"/>
      <c r="B42" s="258">
        <f>[1]مرتبات!G43</f>
        <v>0</v>
      </c>
      <c r="C42" s="258">
        <f>[1]مرتبات!I43</f>
        <v>0</v>
      </c>
      <c r="D42" s="258">
        <f t="shared" si="0"/>
        <v>0</v>
      </c>
      <c r="E42" s="258">
        <f>[1]مرتبات!B43*14%</f>
        <v>0</v>
      </c>
      <c r="F42" s="258">
        <f>[1]مرتبات!W43*11%</f>
        <v>0</v>
      </c>
      <c r="G42" s="258">
        <f>[1]مرتبات!AK43+[1]مرتبات!AL43+[1]مرتبات!AM43+[1]مرتبات!AN43+[1]مرتبات!AO43+[1]مرتبات!AR43+[1]مرتبات!AS43+[1]مرتبات!AT43+[1]مرتبات!AU43+[1]مرتبات!AV43+[1]مرتبات!AW43+[1]مرتبات!AX43+[1]مرتبات!AY43+[1]مرتبات!AZ43+[1]مرتبات!BA43</f>
        <v>0</v>
      </c>
      <c r="H42" s="258">
        <f t="shared" si="1"/>
        <v>0</v>
      </c>
      <c r="I42" s="258">
        <f t="shared" si="2"/>
        <v>0</v>
      </c>
      <c r="J42" s="258">
        <f t="shared" si="3"/>
        <v>-0.38</v>
      </c>
      <c r="K42" s="258">
        <f t="shared" si="4"/>
        <v>0.38</v>
      </c>
      <c r="L42" s="258">
        <f t="shared" si="8"/>
        <v>0</v>
      </c>
      <c r="M42" s="145">
        <f t="shared" si="9"/>
        <v>0</v>
      </c>
    </row>
    <row r="43" spans="1:13" ht="15.75">
      <c r="A43" s="256"/>
      <c r="B43" s="258">
        <f>[1]مرتبات!G44</f>
        <v>0</v>
      </c>
      <c r="C43" s="258">
        <f>[1]مرتبات!I44</f>
        <v>0</v>
      </c>
      <c r="D43" s="258">
        <f t="shared" si="0"/>
        <v>0</v>
      </c>
      <c r="E43" s="258">
        <f>[1]مرتبات!B44*14%</f>
        <v>0</v>
      </c>
      <c r="F43" s="258">
        <f>[1]مرتبات!W44*11%</f>
        <v>0</v>
      </c>
      <c r="G43" s="258">
        <f>[1]مرتبات!AK44+[1]مرتبات!AL44+[1]مرتبات!AM44+[1]مرتبات!AN44+[1]مرتبات!AO44+[1]مرتبات!AR44+[1]مرتبات!AS44+[1]مرتبات!AT44+[1]مرتبات!AU44+[1]مرتبات!AV44+[1]مرتبات!AW44+[1]مرتبات!AX44+[1]مرتبات!AY44+[1]مرتبات!AZ44+[1]مرتبات!BA44</f>
        <v>0</v>
      </c>
      <c r="H43" s="258">
        <f t="shared" si="1"/>
        <v>0</v>
      </c>
      <c r="I43" s="258">
        <f t="shared" si="2"/>
        <v>0</v>
      </c>
      <c r="J43" s="258">
        <f t="shared" si="3"/>
        <v>-0.38</v>
      </c>
      <c r="K43" s="258">
        <f t="shared" si="4"/>
        <v>0.38</v>
      </c>
      <c r="L43" s="258">
        <f t="shared" si="8"/>
        <v>0</v>
      </c>
      <c r="M43" s="145">
        <f t="shared" si="9"/>
        <v>0</v>
      </c>
    </row>
    <row r="44" spans="1:13" ht="15.75">
      <c r="A44" s="256"/>
      <c r="B44" s="258">
        <f>[1]مرتبات!G45</f>
        <v>0</v>
      </c>
      <c r="C44" s="258">
        <f>[1]مرتبات!I45</f>
        <v>0</v>
      </c>
      <c r="D44" s="258">
        <f t="shared" si="0"/>
        <v>0</v>
      </c>
      <c r="E44" s="258">
        <f>[1]مرتبات!B45*14%</f>
        <v>0</v>
      </c>
      <c r="F44" s="258">
        <f>[1]مرتبات!W45*11%</f>
        <v>0</v>
      </c>
      <c r="G44" s="258">
        <f>[1]مرتبات!AK45+[1]مرتبات!AL45+[1]مرتبات!AM45+[1]مرتبات!AN45+[1]مرتبات!AO45+[1]مرتبات!AR45+[1]مرتبات!AS45+[1]مرتبات!AT45+[1]مرتبات!AU45+[1]مرتبات!AV45+[1]مرتبات!AW45+[1]مرتبات!AX45+[1]مرتبات!AY45+[1]مرتبات!AZ45+[1]مرتبات!BA45</f>
        <v>0</v>
      </c>
      <c r="H44" s="258">
        <f t="shared" si="1"/>
        <v>0</v>
      </c>
      <c r="I44" s="258">
        <f t="shared" si="2"/>
        <v>0</v>
      </c>
      <c r="J44" s="258">
        <f t="shared" si="3"/>
        <v>-0.38</v>
      </c>
      <c r="K44" s="258">
        <f t="shared" si="4"/>
        <v>0.38</v>
      </c>
      <c r="L44" s="258">
        <f t="shared" si="8"/>
        <v>0</v>
      </c>
      <c r="M44" s="145">
        <f t="shared" si="9"/>
        <v>0</v>
      </c>
    </row>
    <row r="45" spans="1:13" ht="15.75">
      <c r="A45" s="256"/>
      <c r="B45" s="258">
        <f>[1]مرتبات!G46</f>
        <v>0</v>
      </c>
      <c r="C45" s="258">
        <f>[1]مرتبات!I46</f>
        <v>0</v>
      </c>
      <c r="D45" s="258">
        <f t="shared" si="0"/>
        <v>0</v>
      </c>
      <c r="E45" s="258">
        <f>[1]مرتبات!B46*14%</f>
        <v>0</v>
      </c>
      <c r="F45" s="258">
        <f>[1]مرتبات!W46*11%</f>
        <v>0</v>
      </c>
      <c r="G45" s="258">
        <f>[1]مرتبات!AK46+[1]مرتبات!AL46+[1]مرتبات!AM46+[1]مرتبات!AN46+[1]مرتبات!AO46+[1]مرتبات!AR46+[1]مرتبات!AS46+[1]مرتبات!AT46+[1]مرتبات!AU46+[1]مرتبات!AV46+[1]مرتبات!AW46+[1]مرتبات!AX46+[1]مرتبات!AY46+[1]مرتبات!AZ46+[1]مرتبات!BA46</f>
        <v>0</v>
      </c>
      <c r="H45" s="258">
        <f t="shared" si="1"/>
        <v>0</v>
      </c>
      <c r="I45" s="258">
        <f t="shared" si="2"/>
        <v>0</v>
      </c>
      <c r="J45" s="258">
        <f t="shared" si="3"/>
        <v>-0.38</v>
      </c>
      <c r="K45" s="258">
        <f t="shared" si="4"/>
        <v>0.38</v>
      </c>
      <c r="L45" s="258">
        <f t="shared" si="8"/>
        <v>0</v>
      </c>
      <c r="M45" s="145">
        <f t="shared" si="9"/>
        <v>0</v>
      </c>
    </row>
    <row r="46" spans="1:13" ht="15.75">
      <c r="A46" s="256"/>
      <c r="B46" s="258">
        <f>[1]مرتبات!G47</f>
        <v>0</v>
      </c>
      <c r="C46" s="258">
        <f>[1]مرتبات!I47</f>
        <v>0</v>
      </c>
      <c r="D46" s="258">
        <f t="shared" si="0"/>
        <v>0</v>
      </c>
      <c r="E46" s="258">
        <f>[1]مرتبات!B47*14%</f>
        <v>0</v>
      </c>
      <c r="F46" s="258">
        <f>[1]مرتبات!W47*11%</f>
        <v>0</v>
      </c>
      <c r="G46" s="258">
        <f>[1]مرتبات!AK47+[1]مرتبات!AL47+[1]مرتبات!AM47+[1]مرتبات!AN47+[1]مرتبات!AO47+[1]مرتبات!AR47+[1]مرتبات!AS47+[1]مرتبات!AT47+[1]مرتبات!AU47+[1]مرتبات!AV47+[1]مرتبات!AW47+[1]مرتبات!AX47+[1]مرتبات!AY47+[1]مرتبات!AZ47+[1]مرتبات!BA47</f>
        <v>0</v>
      </c>
      <c r="H46" s="258">
        <f t="shared" si="1"/>
        <v>0</v>
      </c>
      <c r="I46" s="258">
        <f t="shared" si="2"/>
        <v>0</v>
      </c>
      <c r="J46" s="258">
        <f t="shared" si="3"/>
        <v>-0.38</v>
      </c>
      <c r="K46" s="258">
        <f t="shared" si="4"/>
        <v>0.38</v>
      </c>
      <c r="L46" s="258">
        <f t="shared" si="8"/>
        <v>0</v>
      </c>
      <c r="M46" s="145">
        <f t="shared" si="9"/>
        <v>0</v>
      </c>
    </row>
    <row r="47" spans="1:13" ht="15.75">
      <c r="A47" s="256"/>
      <c r="B47" s="258">
        <f>[1]مرتبات!G48</f>
        <v>0</v>
      </c>
      <c r="C47" s="258">
        <f>[1]مرتبات!I48</f>
        <v>0</v>
      </c>
      <c r="D47" s="258">
        <f t="shared" si="0"/>
        <v>0</v>
      </c>
      <c r="E47" s="258">
        <f>[1]مرتبات!B48*14%</f>
        <v>0</v>
      </c>
      <c r="F47" s="258">
        <f>[1]مرتبات!W48*11%</f>
        <v>0</v>
      </c>
      <c r="G47" s="258">
        <f>[1]مرتبات!AK48+[1]مرتبات!AL48+[1]مرتبات!AM48+[1]مرتبات!AN48+[1]مرتبات!AO48+[1]مرتبات!AR48+[1]مرتبات!AS48+[1]مرتبات!AT48+[1]مرتبات!AU48+[1]مرتبات!AV48+[1]مرتبات!AW48+[1]مرتبات!AX48+[1]مرتبات!AY48+[1]مرتبات!AZ48+[1]مرتبات!BA48</f>
        <v>0</v>
      </c>
      <c r="H47" s="258">
        <f t="shared" si="1"/>
        <v>0</v>
      </c>
      <c r="I47" s="258">
        <f t="shared" si="2"/>
        <v>0</v>
      </c>
      <c r="J47" s="258">
        <f t="shared" si="3"/>
        <v>-0.38</v>
      </c>
      <c r="K47" s="258">
        <f t="shared" si="4"/>
        <v>0.38</v>
      </c>
      <c r="L47" s="258">
        <f t="shared" si="8"/>
        <v>0</v>
      </c>
      <c r="M47" s="145">
        <f t="shared" si="9"/>
        <v>0</v>
      </c>
    </row>
    <row r="48" spans="1:13" ht="15.75">
      <c r="A48" s="256"/>
      <c r="B48" s="258">
        <f>[1]مرتبات!G49</f>
        <v>0</v>
      </c>
      <c r="C48" s="258">
        <f>[1]مرتبات!I49</f>
        <v>0</v>
      </c>
      <c r="D48" s="258">
        <f t="shared" si="0"/>
        <v>0</v>
      </c>
      <c r="E48" s="258">
        <f>[1]مرتبات!B49*14%</f>
        <v>0</v>
      </c>
      <c r="F48" s="258">
        <f>[1]مرتبات!W49*11%</f>
        <v>0</v>
      </c>
      <c r="G48" s="258">
        <f>[1]مرتبات!AK49+[1]مرتبات!AL49+[1]مرتبات!AM49+[1]مرتبات!AN49+[1]مرتبات!AO49+[1]مرتبات!AR49+[1]مرتبات!AS49+[1]مرتبات!AT49+[1]مرتبات!AU49+[1]مرتبات!AV49+[1]مرتبات!AW49+[1]مرتبات!AX49+[1]مرتبات!AY49+[1]مرتبات!AZ49+[1]مرتبات!BA49</f>
        <v>0</v>
      </c>
      <c r="H48" s="258">
        <f t="shared" si="1"/>
        <v>0</v>
      </c>
      <c r="I48" s="258">
        <f t="shared" si="2"/>
        <v>0</v>
      </c>
      <c r="J48" s="258">
        <f t="shared" si="3"/>
        <v>-0.38</v>
      </c>
      <c r="K48" s="258">
        <f t="shared" si="4"/>
        <v>0.38</v>
      </c>
      <c r="L48" s="258">
        <f t="shared" si="8"/>
        <v>0</v>
      </c>
      <c r="M48" s="145">
        <f t="shared" si="9"/>
        <v>0</v>
      </c>
    </row>
    <row r="49" spans="1:13" ht="15.75">
      <c r="A49" s="256"/>
      <c r="B49" s="258">
        <f>[1]مرتبات!G50</f>
        <v>0</v>
      </c>
      <c r="C49" s="258">
        <f>[1]مرتبات!I50</f>
        <v>0</v>
      </c>
      <c r="D49" s="258">
        <f t="shared" si="0"/>
        <v>0</v>
      </c>
      <c r="E49" s="258">
        <f>[1]مرتبات!B50*14%</f>
        <v>0</v>
      </c>
      <c r="F49" s="258">
        <f>[1]مرتبات!W50*11%</f>
        <v>0</v>
      </c>
      <c r="G49" s="258">
        <f>[1]مرتبات!AK50+[1]مرتبات!AL50+[1]مرتبات!AM50+[1]مرتبات!AN50+[1]مرتبات!AO50+[1]مرتبات!AR50+[1]مرتبات!AS50+[1]مرتبات!AT50+[1]مرتبات!AU50+[1]مرتبات!AV50+[1]مرتبات!AW50+[1]مرتبات!AX50+[1]مرتبات!AY50+[1]مرتبات!AZ50+[1]مرتبات!BA50</f>
        <v>0</v>
      </c>
      <c r="H49" s="258">
        <f t="shared" si="1"/>
        <v>0</v>
      </c>
      <c r="I49" s="258">
        <f t="shared" si="2"/>
        <v>0</v>
      </c>
      <c r="J49" s="258">
        <f t="shared" si="3"/>
        <v>-0.38</v>
      </c>
      <c r="K49" s="258">
        <f t="shared" si="4"/>
        <v>0.38</v>
      </c>
      <c r="L49" s="258">
        <f t="shared" si="8"/>
        <v>0</v>
      </c>
      <c r="M49" s="145">
        <f t="shared" si="9"/>
        <v>0</v>
      </c>
    </row>
    <row r="50" spans="1:13" ht="15.75">
      <c r="A50" s="256"/>
      <c r="B50" s="258">
        <f>[1]مرتبات!G51</f>
        <v>0</v>
      </c>
      <c r="C50" s="258">
        <f>[1]مرتبات!I51</f>
        <v>0</v>
      </c>
      <c r="D50" s="258">
        <f t="shared" si="0"/>
        <v>0</v>
      </c>
      <c r="E50" s="258">
        <f>[1]مرتبات!B51*14%</f>
        <v>0</v>
      </c>
      <c r="F50" s="258">
        <f>[1]مرتبات!W51*11%</f>
        <v>0</v>
      </c>
      <c r="G50" s="258">
        <f>[1]مرتبات!AK51+[1]مرتبات!AL51+[1]مرتبات!AM51+[1]مرتبات!AN51+[1]مرتبات!AO51+[1]مرتبات!AR51+[1]مرتبات!AS51+[1]مرتبات!AT51+[1]مرتبات!AU51+[1]مرتبات!AV51+[1]مرتبات!AW51+[1]مرتبات!AX51+[1]مرتبات!AY51+[1]مرتبات!AZ51+[1]مرتبات!BA51</f>
        <v>0</v>
      </c>
      <c r="H50" s="258">
        <f t="shared" si="1"/>
        <v>0</v>
      </c>
      <c r="I50" s="258">
        <f t="shared" si="2"/>
        <v>0</v>
      </c>
      <c r="J50" s="258">
        <f t="shared" si="3"/>
        <v>-0.38</v>
      </c>
      <c r="K50" s="258">
        <f t="shared" si="4"/>
        <v>0.38</v>
      </c>
      <c r="L50" s="258">
        <f t="shared" si="8"/>
        <v>0</v>
      </c>
      <c r="M50" s="145">
        <f t="shared" si="9"/>
        <v>0</v>
      </c>
    </row>
    <row r="51" spans="1:13" ht="15.75">
      <c r="A51" s="256"/>
      <c r="B51" s="258">
        <f>[1]مرتبات!G52</f>
        <v>0</v>
      </c>
      <c r="C51" s="258">
        <f>[1]مرتبات!I52</f>
        <v>0</v>
      </c>
      <c r="D51" s="258">
        <f t="shared" si="0"/>
        <v>0</v>
      </c>
      <c r="E51" s="258">
        <f>[1]مرتبات!B52*14%</f>
        <v>0</v>
      </c>
      <c r="F51" s="258">
        <f>[1]مرتبات!W52*11%</f>
        <v>0</v>
      </c>
      <c r="G51" s="258">
        <f>[1]مرتبات!AK52+[1]مرتبات!AL52+[1]مرتبات!AM52+[1]مرتبات!AN52+[1]مرتبات!AO52+[1]مرتبات!AR52+[1]مرتبات!AS52+[1]مرتبات!AT52+[1]مرتبات!AU52+[1]مرتبات!AV52+[1]مرتبات!AW52+[1]مرتبات!AX52+[1]مرتبات!AY52+[1]مرتبات!AZ52+[1]مرتبات!BA52</f>
        <v>0</v>
      </c>
      <c r="H51" s="258">
        <f t="shared" si="1"/>
        <v>0</v>
      </c>
      <c r="I51" s="258">
        <f t="shared" si="2"/>
        <v>0</v>
      </c>
      <c r="J51" s="258">
        <f t="shared" si="3"/>
        <v>-0.38</v>
      </c>
      <c r="K51" s="258">
        <f t="shared" si="4"/>
        <v>0.38</v>
      </c>
      <c r="L51" s="258">
        <f t="shared" si="8"/>
        <v>0</v>
      </c>
      <c r="M51" s="145">
        <f t="shared" si="9"/>
        <v>0</v>
      </c>
    </row>
    <row r="52" spans="1:13" ht="15.75">
      <c r="A52" s="256"/>
      <c r="B52" s="258">
        <f>[1]مرتبات!G53</f>
        <v>0</v>
      </c>
      <c r="C52" s="258">
        <f>[1]مرتبات!I53</f>
        <v>0</v>
      </c>
      <c r="D52" s="258">
        <f t="shared" si="0"/>
        <v>0</v>
      </c>
      <c r="E52" s="258">
        <f>[1]مرتبات!B53*14%</f>
        <v>0</v>
      </c>
      <c r="F52" s="258">
        <f>[1]مرتبات!W53*11%</f>
        <v>0</v>
      </c>
      <c r="G52" s="258">
        <f>[1]مرتبات!AK53+[1]مرتبات!AL53+[1]مرتبات!AM53+[1]مرتبات!AN53+[1]مرتبات!AO53+[1]مرتبات!AR53+[1]مرتبات!AS53+[1]مرتبات!AT53+[1]مرتبات!AU53+[1]مرتبات!AV53+[1]مرتبات!AW53+[1]مرتبات!AX53+[1]مرتبات!AY53+[1]مرتبات!AZ53+[1]مرتبات!BA53</f>
        <v>0</v>
      </c>
      <c r="H52" s="258">
        <f t="shared" si="1"/>
        <v>0</v>
      </c>
      <c r="I52" s="258">
        <f t="shared" si="2"/>
        <v>0</v>
      </c>
      <c r="J52" s="258">
        <f t="shared" si="3"/>
        <v>-0.38</v>
      </c>
      <c r="K52" s="258">
        <f t="shared" si="4"/>
        <v>0.38</v>
      </c>
      <c r="L52" s="258">
        <f t="shared" si="8"/>
        <v>0</v>
      </c>
      <c r="M52" s="145">
        <f t="shared" si="9"/>
        <v>0</v>
      </c>
    </row>
    <row r="53" spans="1:13" ht="15.75">
      <c r="A53" s="256"/>
      <c r="B53" s="258">
        <f>[1]مرتبات!G54</f>
        <v>0</v>
      </c>
      <c r="C53" s="258">
        <f>[1]مرتبات!I54</f>
        <v>0</v>
      </c>
      <c r="D53" s="258">
        <f t="shared" si="0"/>
        <v>0</v>
      </c>
      <c r="E53" s="258">
        <f>[1]مرتبات!B54*14%</f>
        <v>0</v>
      </c>
      <c r="F53" s="258">
        <f>[1]مرتبات!W54*11%</f>
        <v>0</v>
      </c>
      <c r="G53" s="258">
        <f>[1]مرتبات!AK54+[1]مرتبات!AL54+[1]مرتبات!AM54+[1]مرتبات!AN54+[1]مرتبات!AO54+[1]مرتبات!AR54+[1]مرتبات!AS54+[1]مرتبات!AT54+[1]مرتبات!AU54+[1]مرتبات!AV54+[1]مرتبات!AW54+[1]مرتبات!AX54+[1]مرتبات!AY54+[1]مرتبات!AZ54+[1]مرتبات!BA54</f>
        <v>0</v>
      </c>
      <c r="H53" s="258">
        <f t="shared" si="1"/>
        <v>0</v>
      </c>
      <c r="I53" s="258">
        <f t="shared" si="2"/>
        <v>0</v>
      </c>
      <c r="J53" s="258">
        <f t="shared" si="3"/>
        <v>-0.38</v>
      </c>
      <c r="K53" s="258">
        <f t="shared" si="4"/>
        <v>0.38</v>
      </c>
      <c r="L53" s="258">
        <f t="shared" si="8"/>
        <v>0</v>
      </c>
      <c r="M53" s="145">
        <f t="shared" si="9"/>
        <v>0</v>
      </c>
    </row>
    <row r="54" spans="1:13" ht="15.75">
      <c r="A54" s="256"/>
      <c r="B54" s="258">
        <f>[1]مرتبات!G55</f>
        <v>0</v>
      </c>
      <c r="C54" s="258">
        <f>[1]مرتبات!I55</f>
        <v>0</v>
      </c>
      <c r="D54" s="258">
        <f t="shared" si="0"/>
        <v>0</v>
      </c>
      <c r="E54" s="258">
        <f>[1]مرتبات!B55*14%</f>
        <v>0</v>
      </c>
      <c r="F54" s="258">
        <f>[1]مرتبات!W55*11%</f>
        <v>0</v>
      </c>
      <c r="G54" s="258">
        <f>[1]مرتبات!AK55+[1]مرتبات!AL55+[1]مرتبات!AM55+[1]مرتبات!AN55+[1]مرتبات!AO55+[1]مرتبات!AR55+[1]مرتبات!AS55+[1]مرتبات!AT55+[1]مرتبات!AU55+[1]مرتبات!AV55+[1]مرتبات!AW55+[1]مرتبات!AX55+[1]مرتبات!AY55+[1]مرتبات!AZ55+[1]مرتبات!BA55</f>
        <v>0</v>
      </c>
      <c r="H54" s="258">
        <f t="shared" si="1"/>
        <v>0</v>
      </c>
      <c r="I54" s="258">
        <f t="shared" si="2"/>
        <v>0</v>
      </c>
      <c r="J54" s="258">
        <f t="shared" si="3"/>
        <v>-0.38</v>
      </c>
      <c r="K54" s="258">
        <f t="shared" si="4"/>
        <v>0.38</v>
      </c>
      <c r="L54" s="258">
        <f t="shared" si="8"/>
        <v>0</v>
      </c>
      <c r="M54" s="145">
        <f t="shared" si="9"/>
        <v>0</v>
      </c>
    </row>
    <row r="55" spans="1:13" ht="15.75">
      <c r="A55" s="256"/>
      <c r="B55" s="258">
        <f>[1]مرتبات!G56</f>
        <v>0</v>
      </c>
      <c r="C55" s="258">
        <f>[1]مرتبات!I56</f>
        <v>0</v>
      </c>
      <c r="D55" s="258">
        <f t="shared" si="0"/>
        <v>0</v>
      </c>
      <c r="E55" s="258">
        <f>[1]مرتبات!B56*14%</f>
        <v>0</v>
      </c>
      <c r="F55" s="258">
        <f>[1]مرتبات!W56*11%</f>
        <v>0</v>
      </c>
      <c r="G55" s="258">
        <f>[1]مرتبات!AK56+[1]مرتبات!AL56+[1]مرتبات!AM56+[1]مرتبات!AN56+[1]مرتبات!AO56+[1]مرتبات!AR56+[1]مرتبات!AS56+[1]مرتبات!AT56+[1]مرتبات!AU56+[1]مرتبات!AV56+[1]مرتبات!AW56+[1]مرتبات!AX56+[1]مرتبات!AY56+[1]مرتبات!AZ56+[1]مرتبات!BA56</f>
        <v>0</v>
      </c>
      <c r="H55" s="258">
        <f t="shared" si="1"/>
        <v>0</v>
      </c>
      <c r="I55" s="258">
        <f t="shared" si="2"/>
        <v>0</v>
      </c>
      <c r="J55" s="258">
        <f t="shared" si="3"/>
        <v>-0.38</v>
      </c>
      <c r="K55" s="258">
        <f t="shared" si="4"/>
        <v>0.38</v>
      </c>
      <c r="L55" s="258">
        <f t="shared" si="8"/>
        <v>0</v>
      </c>
      <c r="M55" s="145">
        <f t="shared" si="9"/>
        <v>0</v>
      </c>
    </row>
    <row r="56" spans="1:13" ht="15.75">
      <c r="A56" s="256"/>
      <c r="B56" s="258">
        <f>[1]مرتبات!G57</f>
        <v>0</v>
      </c>
      <c r="C56" s="258">
        <f>[1]مرتبات!I57</f>
        <v>0</v>
      </c>
      <c r="D56" s="258">
        <f t="shared" si="0"/>
        <v>0</v>
      </c>
      <c r="E56" s="258">
        <f>[1]مرتبات!B57*14%</f>
        <v>0</v>
      </c>
      <c r="F56" s="258">
        <f>[1]مرتبات!W57*11%</f>
        <v>0</v>
      </c>
      <c r="G56" s="258">
        <f>[1]مرتبات!AK57+[1]مرتبات!AL57+[1]مرتبات!AM57+[1]مرتبات!AN57+[1]مرتبات!AO57+[1]مرتبات!AR57+[1]مرتبات!AS57+[1]مرتبات!AT57+[1]مرتبات!AU57+[1]مرتبات!AV57+[1]مرتبات!AW57+[1]مرتبات!AX57+[1]مرتبات!AY57+[1]مرتبات!AZ57+[1]مرتبات!BA57</f>
        <v>0</v>
      </c>
      <c r="H56" s="258">
        <f t="shared" si="1"/>
        <v>0</v>
      </c>
      <c r="I56" s="258">
        <f t="shared" si="2"/>
        <v>0</v>
      </c>
      <c r="J56" s="258">
        <f t="shared" si="3"/>
        <v>-0.38</v>
      </c>
      <c r="K56" s="258">
        <f t="shared" si="4"/>
        <v>0.38</v>
      </c>
      <c r="L56" s="258">
        <f t="shared" si="8"/>
        <v>0</v>
      </c>
      <c r="M56" s="145">
        <f t="shared" si="9"/>
        <v>0</v>
      </c>
    </row>
    <row r="57" spans="1:13" ht="15.75">
      <c r="A57" s="256"/>
      <c r="B57" s="258">
        <f>[1]مرتبات!G58</f>
        <v>0</v>
      </c>
      <c r="C57" s="258">
        <f>[1]مرتبات!I58</f>
        <v>0</v>
      </c>
      <c r="D57" s="258">
        <f t="shared" si="0"/>
        <v>0</v>
      </c>
      <c r="E57" s="258">
        <f>[1]مرتبات!B58*14%</f>
        <v>0</v>
      </c>
      <c r="F57" s="258">
        <f>[1]مرتبات!W58*11%</f>
        <v>0</v>
      </c>
      <c r="G57" s="258">
        <f>[1]مرتبات!AK58+[1]مرتبات!AL58+[1]مرتبات!AM58+[1]مرتبات!AN58+[1]مرتبات!AO58+[1]مرتبات!AR58+[1]مرتبات!AS58+[1]مرتبات!AT58+[1]مرتبات!AU58+[1]مرتبات!AV58+[1]مرتبات!AW58+[1]مرتبات!AX58+[1]مرتبات!AY58+[1]مرتبات!AZ58+[1]مرتبات!BA58</f>
        <v>0</v>
      </c>
      <c r="H57" s="258">
        <f t="shared" si="1"/>
        <v>0</v>
      </c>
      <c r="I57" s="258">
        <f t="shared" si="2"/>
        <v>0</v>
      </c>
      <c r="J57" s="258">
        <f t="shared" si="3"/>
        <v>-0.38</v>
      </c>
      <c r="K57" s="258">
        <f t="shared" si="4"/>
        <v>0.38</v>
      </c>
      <c r="L57" s="258">
        <f t="shared" si="8"/>
        <v>0</v>
      </c>
      <c r="M57" s="145">
        <f t="shared" si="9"/>
        <v>0</v>
      </c>
    </row>
    <row r="58" spans="1:13" ht="15.75">
      <c r="A58" s="256"/>
      <c r="B58" s="258">
        <f>[1]مرتبات!G59</f>
        <v>0</v>
      </c>
      <c r="C58" s="258">
        <f>[1]مرتبات!I59</f>
        <v>0</v>
      </c>
      <c r="D58" s="258">
        <f t="shared" si="0"/>
        <v>0</v>
      </c>
      <c r="E58" s="258">
        <f>[1]مرتبات!B59*14%</f>
        <v>0</v>
      </c>
      <c r="F58" s="258">
        <f>[1]مرتبات!W59*11%</f>
        <v>0</v>
      </c>
      <c r="G58" s="258">
        <f>[1]مرتبات!AK59+[1]مرتبات!AL59+[1]مرتبات!AM59+[1]مرتبات!AN59+[1]مرتبات!AO59+[1]مرتبات!AR59+[1]مرتبات!AS59+[1]مرتبات!AT59+[1]مرتبات!AU59+[1]مرتبات!AV59+[1]مرتبات!AW59+[1]مرتبات!AX59+[1]مرتبات!AY59+[1]مرتبات!AZ59+[1]مرتبات!BA59</f>
        <v>0</v>
      </c>
      <c r="H58" s="258">
        <f t="shared" si="1"/>
        <v>0</v>
      </c>
      <c r="I58" s="258">
        <f t="shared" si="2"/>
        <v>0</v>
      </c>
      <c r="J58" s="258">
        <f t="shared" si="3"/>
        <v>-0.38</v>
      </c>
      <c r="K58" s="258">
        <f t="shared" si="4"/>
        <v>0.38</v>
      </c>
      <c r="L58" s="258">
        <f t="shared" si="8"/>
        <v>0</v>
      </c>
      <c r="M58" s="145">
        <f t="shared" si="9"/>
        <v>0</v>
      </c>
    </row>
    <row r="59" spans="1:13" ht="15.75">
      <c r="A59" s="256"/>
      <c r="B59" s="258">
        <f>[1]مرتبات!G60</f>
        <v>0</v>
      </c>
      <c r="C59" s="258">
        <f>[1]مرتبات!I60</f>
        <v>0</v>
      </c>
      <c r="D59" s="258">
        <f t="shared" si="0"/>
        <v>0</v>
      </c>
      <c r="E59" s="258">
        <f>[1]مرتبات!B60*14%</f>
        <v>0</v>
      </c>
      <c r="F59" s="258">
        <f>[1]مرتبات!W60*11%</f>
        <v>0</v>
      </c>
      <c r="G59" s="258">
        <f>[1]مرتبات!AK60+[1]مرتبات!AL60+[1]مرتبات!AM60+[1]مرتبات!AN60+[1]مرتبات!AO60+[1]مرتبات!AR60+[1]مرتبات!AS60+[1]مرتبات!AT60+[1]مرتبات!AU60+[1]مرتبات!AV60+[1]مرتبات!AW60+[1]مرتبات!AX60+[1]مرتبات!AY60+[1]مرتبات!AZ60+[1]مرتبات!BA60</f>
        <v>0</v>
      </c>
      <c r="H59" s="258">
        <f t="shared" si="1"/>
        <v>0</v>
      </c>
      <c r="I59" s="258">
        <f t="shared" si="2"/>
        <v>0</v>
      </c>
      <c r="J59" s="258">
        <f t="shared" si="3"/>
        <v>-0.38</v>
      </c>
      <c r="K59" s="258">
        <f t="shared" si="4"/>
        <v>0.38</v>
      </c>
      <c r="L59" s="258">
        <f t="shared" si="8"/>
        <v>0</v>
      </c>
      <c r="M59" s="145">
        <f t="shared" si="9"/>
        <v>0</v>
      </c>
    </row>
    <row r="60" spans="1:13" ht="15.75">
      <c r="A60" s="256"/>
      <c r="B60" s="258">
        <f>[1]مرتبات!G61</f>
        <v>0</v>
      </c>
      <c r="C60" s="258">
        <f>[1]مرتبات!I61</f>
        <v>0</v>
      </c>
      <c r="D60" s="258">
        <f t="shared" si="0"/>
        <v>0</v>
      </c>
      <c r="E60" s="258">
        <f>[1]مرتبات!B61*14%</f>
        <v>0</v>
      </c>
      <c r="F60" s="258">
        <f>[1]مرتبات!W61*11%</f>
        <v>0</v>
      </c>
      <c r="G60" s="258">
        <f>[1]مرتبات!AK61+[1]مرتبات!AL61+[1]مرتبات!AM61+[1]مرتبات!AN61+[1]مرتبات!AO61+[1]مرتبات!AR61+[1]مرتبات!AS61+[1]مرتبات!AT61+[1]مرتبات!AU61+[1]مرتبات!AV61+[1]مرتبات!AW61+[1]مرتبات!AX61+[1]مرتبات!AY61+[1]مرتبات!AZ61+[1]مرتبات!BA61</f>
        <v>0</v>
      </c>
      <c r="H60" s="258">
        <f t="shared" si="1"/>
        <v>0</v>
      </c>
      <c r="I60" s="258">
        <f t="shared" si="2"/>
        <v>0</v>
      </c>
      <c r="J60" s="258">
        <f t="shared" si="3"/>
        <v>-0.38</v>
      </c>
      <c r="K60" s="258">
        <f t="shared" si="4"/>
        <v>0.38</v>
      </c>
      <c r="L60" s="258">
        <f t="shared" si="8"/>
        <v>0</v>
      </c>
      <c r="M60" s="145">
        <f t="shared" si="9"/>
        <v>0</v>
      </c>
    </row>
    <row r="61" spans="1:13" ht="15.75">
      <c r="A61" s="256"/>
      <c r="B61" s="258">
        <f>[1]مرتبات!G62</f>
        <v>0</v>
      </c>
      <c r="C61" s="258">
        <f>[1]مرتبات!I62</f>
        <v>0</v>
      </c>
      <c r="D61" s="258">
        <f t="shared" si="0"/>
        <v>0</v>
      </c>
      <c r="E61" s="258">
        <f>[1]مرتبات!B62*14%</f>
        <v>0</v>
      </c>
      <c r="F61" s="258">
        <f>[1]مرتبات!W62*11%</f>
        <v>0</v>
      </c>
      <c r="G61" s="258">
        <f>[1]مرتبات!AK62+[1]مرتبات!AL62+[1]مرتبات!AM62+[1]مرتبات!AN62+[1]مرتبات!AO62+[1]مرتبات!AR62+[1]مرتبات!AS62+[1]مرتبات!AT62+[1]مرتبات!AU62+[1]مرتبات!AV62+[1]مرتبات!AW62+[1]مرتبات!AX62+[1]مرتبات!AY62+[1]مرتبات!AZ62+[1]مرتبات!BA62</f>
        <v>0</v>
      </c>
      <c r="H61" s="258">
        <f t="shared" si="1"/>
        <v>0</v>
      </c>
      <c r="I61" s="258">
        <f t="shared" si="2"/>
        <v>0</v>
      </c>
      <c r="J61" s="258">
        <f t="shared" si="3"/>
        <v>-0.38</v>
      </c>
      <c r="K61" s="258">
        <f t="shared" si="4"/>
        <v>0.38</v>
      </c>
      <c r="L61" s="258">
        <f t="shared" si="8"/>
        <v>0</v>
      </c>
      <c r="M61" s="145">
        <f t="shared" si="9"/>
        <v>0</v>
      </c>
    </row>
    <row r="62" spans="1:13" ht="15.75">
      <c r="A62" s="256"/>
      <c r="B62" s="258">
        <f>[1]مرتبات!G63</f>
        <v>0</v>
      </c>
      <c r="C62" s="258">
        <f>[1]مرتبات!I63</f>
        <v>0</v>
      </c>
      <c r="D62" s="258">
        <f t="shared" si="0"/>
        <v>0</v>
      </c>
      <c r="E62" s="258">
        <f>[1]مرتبات!B63*14%</f>
        <v>0</v>
      </c>
      <c r="F62" s="258">
        <f>[1]مرتبات!W63*11%</f>
        <v>0</v>
      </c>
      <c r="G62" s="258">
        <f>[1]مرتبات!AK63+[1]مرتبات!AL63+[1]مرتبات!AM63+[1]مرتبات!AN63+[1]مرتبات!AO63+[1]مرتبات!AR63+[1]مرتبات!AS63+[1]مرتبات!AT63+[1]مرتبات!AU63+[1]مرتبات!AV63+[1]مرتبات!AW63+[1]مرتبات!AX63+[1]مرتبات!AY63+[1]مرتبات!AZ63+[1]مرتبات!BA63</f>
        <v>0</v>
      </c>
      <c r="H62" s="258">
        <f t="shared" si="1"/>
        <v>0</v>
      </c>
      <c r="I62" s="258">
        <f t="shared" si="2"/>
        <v>0</v>
      </c>
      <c r="J62" s="258">
        <f t="shared" si="3"/>
        <v>-0.38</v>
      </c>
      <c r="K62" s="258">
        <f t="shared" si="4"/>
        <v>0.38</v>
      </c>
      <c r="L62" s="258">
        <f t="shared" si="8"/>
        <v>0</v>
      </c>
      <c r="M62" s="145">
        <f t="shared" si="9"/>
        <v>0</v>
      </c>
    </row>
    <row r="63" spans="1:13" ht="15.75">
      <c r="A63" s="256"/>
      <c r="B63" s="258">
        <f>[1]مرتبات!G64</f>
        <v>0</v>
      </c>
      <c r="C63" s="258">
        <f>[1]مرتبات!I64</f>
        <v>0</v>
      </c>
      <c r="D63" s="258">
        <f t="shared" si="0"/>
        <v>0</v>
      </c>
      <c r="E63" s="258">
        <f>[1]مرتبات!B64*14%</f>
        <v>0</v>
      </c>
      <c r="F63" s="258">
        <f>[1]مرتبات!W64*11%</f>
        <v>0</v>
      </c>
      <c r="G63" s="258">
        <f>[1]مرتبات!AK64+[1]مرتبات!AL64+[1]مرتبات!AM64+[1]مرتبات!AN64+[1]مرتبات!AO64+[1]مرتبات!AR64+[1]مرتبات!AS64+[1]مرتبات!AT64+[1]مرتبات!AU64+[1]مرتبات!AV64+[1]مرتبات!AW64+[1]مرتبات!AX64+[1]مرتبات!AY64+[1]مرتبات!AZ64+[1]مرتبات!BA64</f>
        <v>0</v>
      </c>
      <c r="H63" s="258">
        <f t="shared" si="1"/>
        <v>0</v>
      </c>
      <c r="I63" s="258">
        <f t="shared" si="2"/>
        <v>0</v>
      </c>
      <c r="J63" s="258">
        <f t="shared" si="3"/>
        <v>-0.38</v>
      </c>
      <c r="K63" s="258">
        <f t="shared" si="4"/>
        <v>0.38</v>
      </c>
      <c r="L63" s="258">
        <f t="shared" si="8"/>
        <v>0</v>
      </c>
      <c r="M63" s="145">
        <f t="shared" si="9"/>
        <v>0</v>
      </c>
    </row>
    <row r="64" spans="1:13" ht="15.75">
      <c r="A64" s="256"/>
      <c r="B64" s="258">
        <f>[1]مرتبات!G65</f>
        <v>0</v>
      </c>
      <c r="C64" s="258">
        <f>[1]مرتبات!I65</f>
        <v>0</v>
      </c>
      <c r="D64" s="258">
        <f t="shared" si="0"/>
        <v>0</v>
      </c>
      <c r="E64" s="258">
        <f>[1]مرتبات!B65*14%</f>
        <v>0</v>
      </c>
      <c r="F64" s="258">
        <f>[1]مرتبات!W65*11%</f>
        <v>0</v>
      </c>
      <c r="G64" s="258">
        <f>[1]مرتبات!AK65+[1]مرتبات!AL65+[1]مرتبات!AM65+[1]مرتبات!AN65+[1]مرتبات!AO65+[1]مرتبات!AR65+[1]مرتبات!AS65+[1]مرتبات!AT65+[1]مرتبات!AU65+[1]مرتبات!AV65+[1]مرتبات!AW65+[1]مرتبات!AX65+[1]مرتبات!AY65+[1]مرتبات!AZ65+[1]مرتبات!BA65</f>
        <v>0</v>
      </c>
      <c r="H64" s="258">
        <f t="shared" si="1"/>
        <v>0</v>
      </c>
      <c r="I64" s="258">
        <f t="shared" si="2"/>
        <v>0</v>
      </c>
      <c r="J64" s="258">
        <f t="shared" si="3"/>
        <v>-0.38</v>
      </c>
      <c r="K64" s="258">
        <f t="shared" si="4"/>
        <v>0.38</v>
      </c>
      <c r="L64" s="258">
        <f t="shared" si="8"/>
        <v>0</v>
      </c>
      <c r="M64" s="145">
        <f t="shared" si="9"/>
        <v>0</v>
      </c>
    </row>
    <row r="65" spans="1:13" ht="15.75">
      <c r="A65" s="256"/>
      <c r="B65" s="258">
        <f>[1]مرتبات!G66</f>
        <v>0</v>
      </c>
      <c r="C65" s="258">
        <f>[1]مرتبات!I66</f>
        <v>0</v>
      </c>
      <c r="D65" s="258">
        <f t="shared" si="0"/>
        <v>0</v>
      </c>
      <c r="E65" s="258">
        <f>[1]مرتبات!B66*14%</f>
        <v>0</v>
      </c>
      <c r="F65" s="258">
        <f>[1]مرتبات!W66*11%</f>
        <v>0</v>
      </c>
      <c r="G65" s="258">
        <f>[1]مرتبات!AK66+[1]مرتبات!AL66+[1]مرتبات!AM66+[1]مرتبات!AN66+[1]مرتبات!AO66+[1]مرتبات!AR66+[1]مرتبات!AS66+[1]مرتبات!AT66+[1]مرتبات!AU66+[1]مرتبات!AV66+[1]مرتبات!AW66+[1]مرتبات!AX66+[1]مرتبات!AY66+[1]مرتبات!AZ66+[1]مرتبات!BA66</f>
        <v>0</v>
      </c>
      <c r="H65" s="258">
        <f t="shared" si="1"/>
        <v>0</v>
      </c>
      <c r="I65" s="258">
        <f t="shared" si="2"/>
        <v>0</v>
      </c>
      <c r="J65" s="258">
        <f t="shared" si="3"/>
        <v>-0.38</v>
      </c>
      <c r="K65" s="258">
        <f t="shared" si="4"/>
        <v>0.38</v>
      </c>
      <c r="L65" s="258">
        <f t="shared" si="8"/>
        <v>0</v>
      </c>
      <c r="M65" s="145">
        <f t="shared" si="9"/>
        <v>0</v>
      </c>
    </row>
    <row r="66" spans="1:13" ht="15.75">
      <c r="A66" s="256"/>
      <c r="B66" s="258">
        <f>[1]مرتبات!G67</f>
        <v>0</v>
      </c>
      <c r="C66" s="258">
        <f>[1]مرتبات!I67</f>
        <v>0</v>
      </c>
      <c r="D66" s="258">
        <f t="shared" si="0"/>
        <v>0</v>
      </c>
      <c r="E66" s="258">
        <f>[1]مرتبات!B67*14%</f>
        <v>0</v>
      </c>
      <c r="F66" s="258">
        <f>[1]مرتبات!W67*11%</f>
        <v>0</v>
      </c>
      <c r="G66" s="258">
        <f>[1]مرتبات!AK67+[1]مرتبات!AL67+[1]مرتبات!AM67+[1]مرتبات!AN67+[1]مرتبات!AO67+[1]مرتبات!AR67+[1]مرتبات!AS67+[1]مرتبات!AT67+[1]مرتبات!AU67+[1]مرتبات!AV67+[1]مرتبات!AW67+[1]مرتبات!AX67+[1]مرتبات!AY67+[1]مرتبات!AZ67+[1]مرتبات!BA67</f>
        <v>0</v>
      </c>
      <c r="H66" s="258">
        <f t="shared" si="1"/>
        <v>0</v>
      </c>
      <c r="I66" s="258">
        <f t="shared" si="2"/>
        <v>0</v>
      </c>
      <c r="J66" s="258">
        <f t="shared" si="3"/>
        <v>-0.38</v>
      </c>
      <c r="K66" s="258">
        <f t="shared" si="4"/>
        <v>0.38</v>
      </c>
      <c r="L66" s="258">
        <f t="shared" si="8"/>
        <v>0</v>
      </c>
      <c r="M66" s="145">
        <f t="shared" si="9"/>
        <v>0</v>
      </c>
    </row>
    <row r="67" spans="1:13" ht="15.75">
      <c r="A67" s="256"/>
      <c r="B67" s="258">
        <f>[1]مرتبات!G68</f>
        <v>0</v>
      </c>
      <c r="C67" s="258">
        <f>[1]مرتبات!I68</f>
        <v>0</v>
      </c>
      <c r="D67" s="258">
        <f t="shared" si="0"/>
        <v>0</v>
      </c>
      <c r="E67" s="258">
        <f>[1]مرتبات!B68*14%</f>
        <v>0</v>
      </c>
      <c r="F67" s="258">
        <f>[1]مرتبات!W68*11%</f>
        <v>0</v>
      </c>
      <c r="G67" s="258">
        <f>[1]مرتبات!AK68+[1]مرتبات!AL68+[1]مرتبات!AM68+[1]مرتبات!AN68+[1]مرتبات!AO68+[1]مرتبات!AR68+[1]مرتبات!AS68+[1]مرتبات!AT68+[1]مرتبات!AU68+[1]مرتبات!AV68+[1]مرتبات!AW68+[1]مرتبات!AX68+[1]مرتبات!AY68+[1]مرتبات!AZ68+[1]مرتبات!BA68</f>
        <v>0</v>
      </c>
      <c r="H67" s="258">
        <f t="shared" si="1"/>
        <v>0</v>
      </c>
      <c r="I67" s="258">
        <f t="shared" si="2"/>
        <v>0</v>
      </c>
      <c r="J67" s="258">
        <f t="shared" si="3"/>
        <v>-0.38</v>
      </c>
      <c r="K67" s="258">
        <f t="shared" si="4"/>
        <v>0.38</v>
      </c>
      <c r="L67" s="258">
        <f t="shared" si="8"/>
        <v>0</v>
      </c>
      <c r="M67" s="145">
        <f t="shared" si="9"/>
        <v>0</v>
      </c>
    </row>
    <row r="68" spans="1:13" ht="15.75">
      <c r="A68" s="256"/>
      <c r="B68" s="258">
        <f>[1]مرتبات!G69</f>
        <v>0</v>
      </c>
      <c r="C68" s="258">
        <f>[1]مرتبات!I69</f>
        <v>0</v>
      </c>
      <c r="D68" s="258">
        <f t="shared" ref="D68:D69" si="10">B68+C68</f>
        <v>0</v>
      </c>
      <c r="E68" s="258">
        <f>[1]مرتبات!B69*14%</f>
        <v>0</v>
      </c>
      <c r="F68" s="258">
        <f>[1]مرتبات!W69*11%</f>
        <v>0</v>
      </c>
      <c r="G68" s="258">
        <f>[1]مرتبات!AK69+[1]مرتبات!AL69+[1]مرتبات!AM69+[1]مرتبات!AN69+[1]مرتبات!AO69+[1]مرتبات!AR69+[1]مرتبات!AS69+[1]مرتبات!AT69+[1]مرتبات!AU69+[1]مرتبات!AV69+[1]مرتبات!AW69+[1]مرتبات!AX69+[1]مرتبات!AY69+[1]مرتبات!AZ69+[1]مرتبات!BA69</f>
        <v>0</v>
      </c>
      <c r="H68" s="258">
        <f t="shared" ref="H68:H69" si="11">E68+F68+G68</f>
        <v>0</v>
      </c>
      <c r="I68" s="258">
        <f t="shared" ref="I68:I69" si="12">D68-H68</f>
        <v>0</v>
      </c>
      <c r="J68" s="258">
        <f t="shared" ref="J68:J69" si="13">(I68-50)*(7.5/1000)</f>
        <v>-0.38</v>
      </c>
      <c r="K68" s="258">
        <f t="shared" ref="K68:K69" si="14">I68-J68</f>
        <v>0.38</v>
      </c>
      <c r="L68" s="258">
        <f t="shared" ref="L68:L69" si="15">IF(K68-1183.33&lt;0,0,K68-1183.33)</f>
        <v>0</v>
      </c>
      <c r="M68" s="145">
        <f t="shared" ref="M68:M69" si="16">IF(L68&lt;=1900,(L68*10%)*20%,IF(L68&lt;=3150,(190+((L68-1900)*15%))*60%,((((L68-3150)*20%)+190+187.5))*95%))</f>
        <v>0</v>
      </c>
    </row>
    <row r="69" spans="1:13" ht="15.75">
      <c r="A69" s="256"/>
      <c r="B69" s="258">
        <f>[1]مرتبات!G70</f>
        <v>0</v>
      </c>
      <c r="C69" s="258">
        <f>[1]مرتبات!I70</f>
        <v>0</v>
      </c>
      <c r="D69" s="258">
        <f t="shared" si="10"/>
        <v>0</v>
      </c>
      <c r="E69" s="258">
        <f>[1]مرتبات!B70*14%</f>
        <v>0</v>
      </c>
      <c r="F69" s="258">
        <f>[1]مرتبات!W70*11%</f>
        <v>0</v>
      </c>
      <c r="G69" s="258">
        <f>[1]مرتبات!AK70+[1]مرتبات!AL70+[1]مرتبات!AM70+[1]مرتبات!AN70+[1]مرتبات!AO70+[1]مرتبات!AR70+[1]مرتبات!AS70+[1]مرتبات!AT70+[1]مرتبات!AU70+[1]مرتبات!AV70+[1]مرتبات!AW70+[1]مرتبات!AX70+[1]مرتبات!AY70+[1]مرتبات!AZ70+[1]مرتبات!BA70</f>
        <v>0</v>
      </c>
      <c r="H69" s="258">
        <f t="shared" si="11"/>
        <v>0</v>
      </c>
      <c r="I69" s="258">
        <f t="shared" si="12"/>
        <v>0</v>
      </c>
      <c r="J69" s="258">
        <f t="shared" si="13"/>
        <v>-0.38</v>
      </c>
      <c r="K69" s="258">
        <f t="shared" si="14"/>
        <v>0.38</v>
      </c>
      <c r="L69" s="258">
        <f t="shared" si="15"/>
        <v>0</v>
      </c>
      <c r="M69" s="145">
        <f t="shared" si="16"/>
        <v>0</v>
      </c>
    </row>
    <row r="70" spans="1:13" ht="15.75">
      <c r="A70" s="1"/>
      <c r="B70" s="258">
        <f>[1]مرتبات!G71</f>
        <v>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>
      <c r="A71" s="1"/>
      <c r="B71" s="258">
        <f>[1]مرتبات!G72</f>
        <v>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>
      <c r="A72" s="1"/>
      <c r="B72" s="258">
        <f>[1]مرتبات!G73</f>
        <v>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>
      <c r="A73" s="1"/>
      <c r="B73" s="258">
        <f>[1]مرتبات!G74</f>
        <v>0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>
      <c r="A74" s="1"/>
      <c r="B74" s="258">
        <f>[1]مرتبات!G75</f>
        <v>0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>
      <c r="A75" s="1"/>
      <c r="B75" s="258">
        <f>[1]مرتبات!G76</f>
        <v>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>
      <c r="A76" s="1"/>
      <c r="B76" s="258">
        <f>[1]مرتبات!G77</f>
        <v>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>
      <c r="A77" s="1"/>
      <c r="B77" s="258">
        <f>[1]مرتبات!G78</f>
        <v>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>
      <c r="A78" s="1"/>
      <c r="B78" s="258">
        <f>[1]مرتبات!G79</f>
        <v>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>
      <c r="A79" s="1"/>
      <c r="B79" s="258">
        <f>[1]مرتبات!G80</f>
        <v>0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>
      <c r="A80" s="1"/>
      <c r="B80" s="258">
        <f>[1]مرتبات!G81</f>
        <v>0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BS8"/>
  <sheetViews>
    <sheetView rightToLeft="1" topLeftCell="BC1" workbookViewId="0">
      <selection activeCell="BK6" sqref="BK6"/>
    </sheetView>
  </sheetViews>
  <sheetFormatPr defaultRowHeight="15"/>
  <cols>
    <col min="1" max="1" width="3.85546875" hidden="1" customWidth="1"/>
    <col min="2" max="2" width="8.7109375" customWidth="1"/>
    <col min="3" max="4" width="9.7109375" customWidth="1"/>
    <col min="5" max="9" width="8.7109375" customWidth="1"/>
    <col min="10" max="10" width="10.7109375" customWidth="1"/>
    <col min="11" max="14" width="8.7109375" customWidth="1"/>
    <col min="15" max="15" width="9.7109375" customWidth="1"/>
    <col min="16" max="16" width="8.7109375" customWidth="1"/>
    <col min="17" max="17" width="9.7109375" customWidth="1"/>
    <col min="18" max="19" width="8.7109375" customWidth="1"/>
    <col min="20" max="23" width="6.7109375" customWidth="1"/>
    <col min="24" max="24" width="8.7109375" customWidth="1"/>
    <col min="25" max="28" width="6.7109375" customWidth="1"/>
    <col min="29" max="31" width="8.7109375" customWidth="1"/>
    <col min="32" max="33" width="9.140625" customWidth="1"/>
    <col min="34" max="45" width="8.7109375" customWidth="1"/>
    <col min="46" max="50" width="6.7109375" customWidth="1"/>
    <col min="51" max="52" width="7.7109375" customWidth="1"/>
    <col min="53" max="64" width="6.7109375" customWidth="1"/>
    <col min="65" max="66" width="9.7109375" customWidth="1"/>
    <col min="67" max="67" width="16.42578125" customWidth="1"/>
    <col min="68" max="68" width="25.5703125" customWidth="1"/>
  </cols>
  <sheetData>
    <row r="1" spans="1:71" s="4" customFormat="1" ht="15.6" customHeight="1">
      <c r="A1" s="71" t="s">
        <v>112</v>
      </c>
      <c r="B1" s="296"/>
      <c r="C1" s="296"/>
      <c r="D1" s="296"/>
      <c r="E1" s="296"/>
      <c r="F1" s="296"/>
      <c r="G1" s="296"/>
      <c r="H1" s="296"/>
      <c r="I1" s="296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438" t="s">
        <v>117</v>
      </c>
      <c r="BN1" s="437" t="s">
        <v>48</v>
      </c>
      <c r="BO1" s="437" t="s">
        <v>118</v>
      </c>
      <c r="BP1" s="439" t="s">
        <v>288</v>
      </c>
      <c r="BQ1" s="438" t="s">
        <v>119</v>
      </c>
      <c r="BR1" s="438" t="s">
        <v>120</v>
      </c>
      <c r="BS1" s="441" t="s">
        <v>420</v>
      </c>
    </row>
    <row r="2" spans="1:71" s="4" customFormat="1" ht="38.25" customHeight="1">
      <c r="A2" s="8"/>
      <c r="B2" s="296"/>
      <c r="C2" s="296"/>
      <c r="D2" s="296"/>
      <c r="E2" s="296"/>
      <c r="F2" s="296"/>
      <c r="G2" s="296"/>
      <c r="H2" s="296"/>
      <c r="I2" s="296"/>
      <c r="J2" s="437" t="s">
        <v>0</v>
      </c>
      <c r="K2" s="437"/>
      <c r="L2" s="437"/>
      <c r="M2" s="437"/>
      <c r="N2" s="437"/>
      <c r="O2" s="450" t="s">
        <v>6</v>
      </c>
      <c r="P2" s="448"/>
      <c r="Q2" s="449"/>
      <c r="R2" s="438" t="s">
        <v>110</v>
      </c>
      <c r="S2" s="438"/>
      <c r="T2" s="438"/>
      <c r="U2" s="438"/>
      <c r="V2" s="438"/>
      <c r="W2" s="438"/>
      <c r="X2" s="438"/>
      <c r="Y2" s="438"/>
      <c r="Z2" s="438"/>
      <c r="AA2" s="438"/>
      <c r="AB2" s="438"/>
      <c r="AC2" s="450" t="s">
        <v>18</v>
      </c>
      <c r="AD2" s="448"/>
      <c r="AE2" s="449"/>
      <c r="AF2" s="439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34</v>
      </c>
      <c r="AU2" s="448"/>
      <c r="AV2" s="448"/>
      <c r="AW2" s="448" t="s">
        <v>35</v>
      </c>
      <c r="AX2" s="448"/>
      <c r="AY2" s="449"/>
      <c r="AZ2" s="295"/>
      <c r="BA2" s="295"/>
      <c r="BB2" s="297"/>
      <c r="BC2" s="297"/>
      <c r="BD2" s="450" t="s">
        <v>39</v>
      </c>
      <c r="BE2" s="448"/>
      <c r="BF2" s="448"/>
      <c r="BG2" s="448"/>
      <c r="BH2" s="448"/>
      <c r="BI2" s="448"/>
      <c r="BJ2" s="449"/>
      <c r="BK2" s="295"/>
      <c r="BL2" s="295"/>
      <c r="BM2" s="438"/>
      <c r="BN2" s="437"/>
      <c r="BO2" s="437"/>
      <c r="BP2" s="446"/>
      <c r="BQ2" s="438"/>
      <c r="BR2" s="438"/>
      <c r="BS2" s="447"/>
    </row>
    <row r="3" spans="1:71" s="4" customFormat="1" ht="54.75" customHeight="1">
      <c r="A3" s="255"/>
      <c r="B3" s="317">
        <v>0.09</v>
      </c>
      <c r="C3" s="317" t="s">
        <v>1</v>
      </c>
      <c r="D3" s="318" t="s">
        <v>7</v>
      </c>
      <c r="E3" s="317">
        <v>7.0000000000000007E-2</v>
      </c>
      <c r="F3" s="317" t="s">
        <v>449</v>
      </c>
      <c r="G3" s="317" t="s">
        <v>8</v>
      </c>
      <c r="H3" s="317" t="s">
        <v>9</v>
      </c>
      <c r="I3" s="317" t="s">
        <v>493</v>
      </c>
      <c r="J3" s="296" t="s">
        <v>464</v>
      </c>
      <c r="K3" s="296" t="s">
        <v>2</v>
      </c>
      <c r="L3" s="296" t="s">
        <v>3</v>
      </c>
      <c r="M3" s="296" t="s">
        <v>4</v>
      </c>
      <c r="N3" s="296" t="s">
        <v>5</v>
      </c>
      <c r="O3" s="296" t="s">
        <v>468</v>
      </c>
      <c r="P3" s="296" t="s">
        <v>109</v>
      </c>
      <c r="Q3" s="296" t="s">
        <v>108</v>
      </c>
      <c r="R3" s="295" t="s">
        <v>494</v>
      </c>
      <c r="S3" s="295" t="s">
        <v>496</v>
      </c>
      <c r="T3" s="295" t="s">
        <v>10</v>
      </c>
      <c r="U3" s="296" t="s">
        <v>11</v>
      </c>
      <c r="V3" s="296" t="s">
        <v>12</v>
      </c>
      <c r="W3" s="296" t="s">
        <v>13</v>
      </c>
      <c r="X3" s="295" t="s">
        <v>180</v>
      </c>
      <c r="Y3" s="296" t="s">
        <v>14</v>
      </c>
      <c r="Z3" s="296" t="s">
        <v>15</v>
      </c>
      <c r="AA3" s="296" t="s">
        <v>16</v>
      </c>
      <c r="AB3" s="296" t="s">
        <v>17</v>
      </c>
      <c r="AC3" s="296" t="s">
        <v>19</v>
      </c>
      <c r="AD3" s="296" t="s">
        <v>20</v>
      </c>
      <c r="AE3" s="296" t="s">
        <v>21</v>
      </c>
      <c r="AF3" s="440"/>
      <c r="AG3" s="438"/>
      <c r="AH3" s="296" t="s">
        <v>24</v>
      </c>
      <c r="AI3" s="296" t="s">
        <v>25</v>
      </c>
      <c r="AJ3" s="296" t="s">
        <v>26</v>
      </c>
      <c r="AK3" s="296" t="s">
        <v>21</v>
      </c>
      <c r="AL3" s="296" t="s">
        <v>27</v>
      </c>
      <c r="AM3" s="296" t="s">
        <v>28</v>
      </c>
      <c r="AN3" s="296" t="s">
        <v>29</v>
      </c>
      <c r="AO3" s="296" t="s">
        <v>104</v>
      </c>
      <c r="AP3" s="296" t="s">
        <v>105</v>
      </c>
      <c r="AQ3" s="296" t="s">
        <v>106</v>
      </c>
      <c r="AR3" s="296" t="s">
        <v>107</v>
      </c>
      <c r="AS3" s="296" t="s">
        <v>3</v>
      </c>
      <c r="AT3" s="296" t="s">
        <v>31</v>
      </c>
      <c r="AU3" s="296" t="s">
        <v>116</v>
      </c>
      <c r="AV3" s="296" t="s">
        <v>32</v>
      </c>
      <c r="AW3" s="295" t="s">
        <v>33</v>
      </c>
      <c r="AX3" s="296" t="s">
        <v>36</v>
      </c>
      <c r="AY3" s="296" t="s">
        <v>115</v>
      </c>
      <c r="AZ3" s="296" t="s">
        <v>37</v>
      </c>
      <c r="BA3" s="296" t="s">
        <v>149</v>
      </c>
      <c r="BB3" s="296" t="s">
        <v>231</v>
      </c>
      <c r="BC3" s="296" t="s">
        <v>232</v>
      </c>
      <c r="BD3" s="296" t="s">
        <v>40</v>
      </c>
      <c r="BE3" s="296" t="s">
        <v>150</v>
      </c>
      <c r="BF3" s="296" t="s">
        <v>45</v>
      </c>
      <c r="BG3" s="296" t="s">
        <v>41</v>
      </c>
      <c r="BH3" s="296" t="s">
        <v>42</v>
      </c>
      <c r="BI3" s="296" t="s">
        <v>43</v>
      </c>
      <c r="BJ3" s="296" t="s">
        <v>44</v>
      </c>
      <c r="BK3" s="296" t="s">
        <v>46</v>
      </c>
      <c r="BL3" s="296" t="s">
        <v>47</v>
      </c>
      <c r="BM3" s="438"/>
      <c r="BN3" s="437"/>
      <c r="BO3" s="437"/>
      <c r="BP3" s="440"/>
      <c r="BQ3" s="438"/>
      <c r="BR3" s="438"/>
      <c r="BS3" s="442"/>
    </row>
    <row r="4" spans="1:71" s="192" customFormat="1" ht="25.15" customHeight="1">
      <c r="B4" s="314">
        <f>C4*9%</f>
        <v>45.79</v>
      </c>
      <c r="C4" s="315">
        <v>508.74</v>
      </c>
      <c r="D4" s="315">
        <v>1688.35</v>
      </c>
      <c r="E4" s="314">
        <f>D4*7%</f>
        <v>118.18</v>
      </c>
      <c r="F4" s="315">
        <v>190</v>
      </c>
      <c r="G4" s="315">
        <v>250.09</v>
      </c>
      <c r="H4" s="315">
        <v>142.86000000000001</v>
      </c>
      <c r="I4" s="315">
        <f>G4+H4</f>
        <v>392.95</v>
      </c>
      <c r="J4" s="203">
        <f>C4+B4</f>
        <v>554.53</v>
      </c>
      <c r="K4" s="203">
        <f>J4*15%</f>
        <v>83.18</v>
      </c>
      <c r="L4" s="203">
        <f>J4*1%</f>
        <v>5.55</v>
      </c>
      <c r="M4" s="203">
        <f>J4*2%</f>
        <v>11.09</v>
      </c>
      <c r="N4" s="203">
        <f>J4*3%</f>
        <v>16.64</v>
      </c>
      <c r="O4" s="203">
        <f>D4+E4+F4</f>
        <v>1996.53</v>
      </c>
      <c r="P4" s="202">
        <v>68.62</v>
      </c>
      <c r="Q4" s="202">
        <f>SUM(R4:AB4)</f>
        <v>407.95</v>
      </c>
      <c r="R4" s="203">
        <f>I4*60%</f>
        <v>235.77</v>
      </c>
      <c r="S4" s="203">
        <f>I4*40%</f>
        <v>157.18</v>
      </c>
      <c r="T4" s="202">
        <v>15</v>
      </c>
      <c r="U4" s="202"/>
      <c r="V4" s="202"/>
      <c r="W4" s="202"/>
      <c r="X4" s="202"/>
      <c r="Y4" s="202"/>
      <c r="Z4" s="202"/>
      <c r="AA4" s="202"/>
      <c r="AB4" s="202"/>
      <c r="AC4" s="203">
        <f>IF(AF4&gt;3360,3360*15%,AF4*15%)</f>
        <v>287.79000000000002</v>
      </c>
      <c r="AD4" s="203">
        <f>IF(AF4&gt;3360,3360*1%,AF4*1%)</f>
        <v>19.190000000000001</v>
      </c>
      <c r="AE4" s="203">
        <f>IF(AF4&gt;3360,3360*3%,AF4*3%)</f>
        <v>57.56</v>
      </c>
      <c r="AF4" s="202">
        <f>O4+P4+Q4-J4</f>
        <v>1918.57</v>
      </c>
      <c r="AG4" s="203">
        <f>K4+L4+M4+N4+O4+P4+Q4+AC4+AD4+AE4</f>
        <v>2954.1</v>
      </c>
      <c r="AH4" s="203">
        <f>J4*15%</f>
        <v>83.18</v>
      </c>
      <c r="AI4" s="203">
        <f>J4*1%</f>
        <v>5.55</v>
      </c>
      <c r="AJ4" s="203">
        <f>J4*2%</f>
        <v>11.09</v>
      </c>
      <c r="AK4" s="203">
        <f>J4*3%</f>
        <v>16.64</v>
      </c>
      <c r="AL4" s="203">
        <f>J4*10%</f>
        <v>55.45</v>
      </c>
      <c r="AM4" s="203">
        <f>J4*3%</f>
        <v>16.64</v>
      </c>
      <c r="AN4" s="203">
        <f>J4*1%</f>
        <v>5.55</v>
      </c>
      <c r="AO4" s="203">
        <f>IF(AF4&gt;3360,3360*15%,AF4*15%)</f>
        <v>287.79000000000002</v>
      </c>
      <c r="AP4" s="203">
        <f>IF(AF4&gt;3360,3360*1%,AF4*1%)</f>
        <v>19.190000000000001</v>
      </c>
      <c r="AQ4" s="203">
        <f>IF(AF4&gt;3360,3360*3%,AF4*3%)</f>
        <v>57.56</v>
      </c>
      <c r="AR4" s="203">
        <f>IF(AF4&gt;3360,3360*10%,AF4*10%)</f>
        <v>191.86</v>
      </c>
      <c r="AS4" s="203">
        <f>IF(AF4&gt;3360,3360*1%,AF4*1%)</f>
        <v>19.190000000000001</v>
      </c>
      <c r="AT4" s="202"/>
      <c r="AU4" s="202"/>
      <c r="AV4" s="202"/>
      <c r="AW4" s="202"/>
      <c r="AX4" s="202"/>
      <c r="AY4" s="203">
        <f>'ضريبه بنك ناصر شهر يوليو  '!M3</f>
        <v>12.75</v>
      </c>
      <c r="AZ4" s="203">
        <f>'ضريبه بنك ناصر شهر يوليو  '!J3</f>
        <v>15.49</v>
      </c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3">
        <f>SUM(AH4:BL4)</f>
        <v>797.93</v>
      </c>
      <c r="BN4" s="203">
        <f>AVERAGE(AG4-BM4)</f>
        <v>2156.17</v>
      </c>
      <c r="BO4" s="202" t="s">
        <v>227</v>
      </c>
      <c r="BP4" s="202" t="s">
        <v>314</v>
      </c>
      <c r="BQ4" s="202"/>
      <c r="BR4" s="202"/>
      <c r="BS4" s="202" t="s">
        <v>421</v>
      </c>
    </row>
    <row r="5" spans="1:71" s="192" customFormat="1" ht="25.15" customHeight="1">
      <c r="B5" s="314">
        <f t="shared" ref="B5:B7" si="0">C5*9%</f>
        <v>49.98</v>
      </c>
      <c r="C5" s="315">
        <v>555.36</v>
      </c>
      <c r="D5" s="315">
        <v>1747.89</v>
      </c>
      <c r="E5" s="314">
        <f t="shared" ref="E5:E7" si="1">D5*7%</f>
        <v>122.35</v>
      </c>
      <c r="F5" s="315">
        <v>190</v>
      </c>
      <c r="G5" s="315">
        <v>265.44</v>
      </c>
      <c r="H5" s="315">
        <v>163.4</v>
      </c>
      <c r="I5" s="315">
        <f t="shared" ref="I5:I7" si="2">G5+H5</f>
        <v>428.84</v>
      </c>
      <c r="J5" s="203">
        <f t="shared" ref="J5:J7" si="3">C5+B5</f>
        <v>605.34</v>
      </c>
      <c r="K5" s="203">
        <f t="shared" ref="K5:K7" si="4">J5*15%</f>
        <v>90.8</v>
      </c>
      <c r="L5" s="203">
        <f t="shared" ref="L5:L7" si="5">J5*1%</f>
        <v>6.05</v>
      </c>
      <c r="M5" s="203">
        <f t="shared" ref="M5:M7" si="6">J5*2%</f>
        <v>12.11</v>
      </c>
      <c r="N5" s="203">
        <f t="shared" ref="N5:N7" si="7">J5*3%</f>
        <v>18.16</v>
      </c>
      <c r="O5" s="203">
        <f t="shared" ref="O5:O7" si="8">D5+E5+F5</f>
        <v>2060.2399999999998</v>
      </c>
      <c r="P5" s="202">
        <v>70.06</v>
      </c>
      <c r="Q5" s="202">
        <f t="shared" ref="Q5:Q7" si="9">SUM(R5:AB5)</f>
        <v>443.84</v>
      </c>
      <c r="R5" s="203">
        <f t="shared" ref="R5:R7" si="10">I5*60%</f>
        <v>257.3</v>
      </c>
      <c r="S5" s="203">
        <f t="shared" ref="S5:S7" si="11">I5*40%</f>
        <v>171.54</v>
      </c>
      <c r="T5" s="202">
        <v>15</v>
      </c>
      <c r="U5" s="202"/>
      <c r="V5" s="202"/>
      <c r="W5" s="202"/>
      <c r="X5" s="202"/>
      <c r="Y5" s="202"/>
      <c r="Z5" s="202"/>
      <c r="AA5" s="202"/>
      <c r="AB5" s="202"/>
      <c r="AC5" s="203">
        <f t="shared" ref="AC5:AC7" si="12">IF(AF5&gt;3360,3360*15%,AF5*15%)</f>
        <v>295.32</v>
      </c>
      <c r="AD5" s="203">
        <f t="shared" ref="AD5:AD7" si="13">IF(AF5&gt;3360,3360*1%,AF5*1%)</f>
        <v>19.690000000000001</v>
      </c>
      <c r="AE5" s="203">
        <f t="shared" ref="AE5:AE7" si="14">IF(AF5&gt;3360,3360*3%,AF5*3%)</f>
        <v>59.06</v>
      </c>
      <c r="AF5" s="202">
        <f t="shared" ref="AF5:AF7" si="15">O5+P5+Q5-J5</f>
        <v>1968.8</v>
      </c>
      <c r="AG5" s="203">
        <f t="shared" ref="AG5:AG7" si="16">K5+L5+M5+N5+O5+P5+Q5+AC5+AD5+AE5</f>
        <v>3075.33</v>
      </c>
      <c r="AH5" s="203">
        <f t="shared" ref="AH5:AH7" si="17">J5*15%</f>
        <v>90.8</v>
      </c>
      <c r="AI5" s="203">
        <f t="shared" ref="AI5:AI7" si="18">J5*1%</f>
        <v>6.05</v>
      </c>
      <c r="AJ5" s="203">
        <f t="shared" ref="AJ5:AJ7" si="19">J5*2%</f>
        <v>12.11</v>
      </c>
      <c r="AK5" s="203">
        <f t="shared" ref="AK5:AK7" si="20">J5*3%</f>
        <v>18.16</v>
      </c>
      <c r="AL5" s="203">
        <f t="shared" ref="AL5:AL7" si="21">J5*10%</f>
        <v>60.53</v>
      </c>
      <c r="AM5" s="203">
        <f t="shared" ref="AM5:AM7" si="22">J5*3%</f>
        <v>18.16</v>
      </c>
      <c r="AN5" s="203">
        <f t="shared" ref="AN5:AN7" si="23">J5*1%</f>
        <v>6.05</v>
      </c>
      <c r="AO5" s="203">
        <f t="shared" ref="AO5:AO7" si="24">IF(AF5&gt;3360,3360*15%,AF5*15%)</f>
        <v>295.32</v>
      </c>
      <c r="AP5" s="203">
        <f t="shared" ref="AP5:AP7" si="25">IF(AF5&gt;3360,3360*1%,AF5*1%)</f>
        <v>19.690000000000001</v>
      </c>
      <c r="AQ5" s="203">
        <f t="shared" ref="AQ5:AQ7" si="26">IF(AF5&gt;3360,3360*3%,AF5*3%)</f>
        <v>59.06</v>
      </c>
      <c r="AR5" s="203">
        <f t="shared" ref="AR5:AR7" si="27">IF(AF5&gt;3360,3360*10%,AF5*10%)</f>
        <v>196.88</v>
      </c>
      <c r="AS5" s="203">
        <f t="shared" ref="AS5:AS7" si="28">IF(AF5&gt;3360,3360*1%,AF5*1%)</f>
        <v>19.690000000000001</v>
      </c>
      <c r="AT5" s="202">
        <v>9.82</v>
      </c>
      <c r="AU5" s="202"/>
      <c r="AV5" s="202"/>
      <c r="AW5" s="202"/>
      <c r="AX5" s="202"/>
      <c r="AY5" s="203">
        <f>'ضريبه بنك ناصر شهر يوليو  '!M4</f>
        <v>13.89</v>
      </c>
      <c r="AZ5" s="203">
        <f>'ضريبه بنك ناصر شهر يوليو  '!J4</f>
        <v>16.059999999999999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>
        <v>1</v>
      </c>
      <c r="BL5" s="202"/>
      <c r="BM5" s="203">
        <f>SUM(AH5:BL5)</f>
        <v>843.27</v>
      </c>
      <c r="BN5" s="203">
        <f>AVERAGE(AG5-BM5)</f>
        <v>2232.06</v>
      </c>
      <c r="BO5" s="202" t="s">
        <v>228</v>
      </c>
      <c r="BP5" s="202" t="s">
        <v>315</v>
      </c>
      <c r="BQ5" s="202"/>
      <c r="BR5" s="312" t="s">
        <v>365</v>
      </c>
      <c r="BS5" s="202" t="s">
        <v>421</v>
      </c>
    </row>
    <row r="6" spans="1:71" s="192" customFormat="1" ht="25.15" customHeight="1">
      <c r="B6" s="314">
        <f t="shared" si="0"/>
        <v>47.59</v>
      </c>
      <c r="C6" s="315">
        <v>528.83000000000004</v>
      </c>
      <c r="D6" s="315">
        <v>1770.53</v>
      </c>
      <c r="E6" s="314">
        <f t="shared" si="1"/>
        <v>123.94</v>
      </c>
      <c r="F6" s="315">
        <v>190</v>
      </c>
      <c r="G6" s="315">
        <v>251.54</v>
      </c>
      <c r="H6" s="315">
        <v>156.82</v>
      </c>
      <c r="I6" s="315">
        <f t="shared" si="2"/>
        <v>408.36</v>
      </c>
      <c r="J6" s="203">
        <f t="shared" si="3"/>
        <v>576.41999999999996</v>
      </c>
      <c r="K6" s="203">
        <f t="shared" si="4"/>
        <v>86.46</v>
      </c>
      <c r="L6" s="203">
        <f t="shared" si="5"/>
        <v>5.76</v>
      </c>
      <c r="M6" s="203">
        <f t="shared" si="6"/>
        <v>11.53</v>
      </c>
      <c r="N6" s="203">
        <f t="shared" si="7"/>
        <v>17.29</v>
      </c>
      <c r="O6" s="203">
        <f t="shared" si="8"/>
        <v>2084.4699999999998</v>
      </c>
      <c r="P6" s="202">
        <v>88.25</v>
      </c>
      <c r="Q6" s="202">
        <f t="shared" si="9"/>
        <v>1769.94</v>
      </c>
      <c r="R6" s="203">
        <f t="shared" si="10"/>
        <v>245.02</v>
      </c>
      <c r="S6" s="203">
        <f t="shared" si="11"/>
        <v>163.34</v>
      </c>
      <c r="T6" s="202">
        <v>28</v>
      </c>
      <c r="U6" s="202"/>
      <c r="V6" s="202">
        <v>21</v>
      </c>
      <c r="W6" s="202"/>
      <c r="X6" s="202">
        <v>1225.08</v>
      </c>
      <c r="Y6" s="202">
        <v>35</v>
      </c>
      <c r="Z6" s="202"/>
      <c r="AA6" s="202">
        <v>52.5</v>
      </c>
      <c r="AB6" s="202"/>
      <c r="AC6" s="203">
        <f t="shared" si="12"/>
        <v>504</v>
      </c>
      <c r="AD6" s="203">
        <f t="shared" si="13"/>
        <v>33.6</v>
      </c>
      <c r="AE6" s="203">
        <f t="shared" si="14"/>
        <v>100.8</v>
      </c>
      <c r="AF6" s="202">
        <f t="shared" si="15"/>
        <v>3366.24</v>
      </c>
      <c r="AG6" s="203">
        <f t="shared" si="16"/>
        <v>4702.1000000000004</v>
      </c>
      <c r="AH6" s="203">
        <f t="shared" si="17"/>
        <v>86.46</v>
      </c>
      <c r="AI6" s="203">
        <f t="shared" si="18"/>
        <v>5.76</v>
      </c>
      <c r="AJ6" s="203">
        <f t="shared" si="19"/>
        <v>11.53</v>
      </c>
      <c r="AK6" s="203">
        <f t="shared" si="20"/>
        <v>17.29</v>
      </c>
      <c r="AL6" s="203">
        <f t="shared" si="21"/>
        <v>57.64</v>
      </c>
      <c r="AM6" s="203">
        <f t="shared" si="22"/>
        <v>17.29</v>
      </c>
      <c r="AN6" s="203">
        <f t="shared" si="23"/>
        <v>5.76</v>
      </c>
      <c r="AO6" s="203">
        <f t="shared" si="24"/>
        <v>504</v>
      </c>
      <c r="AP6" s="203">
        <f t="shared" si="25"/>
        <v>33.6</v>
      </c>
      <c r="AQ6" s="203">
        <f t="shared" si="26"/>
        <v>100.8</v>
      </c>
      <c r="AR6" s="203">
        <f t="shared" si="27"/>
        <v>336</v>
      </c>
      <c r="AS6" s="203">
        <f t="shared" si="28"/>
        <v>33.6</v>
      </c>
      <c r="AT6" s="202"/>
      <c r="AU6" s="202"/>
      <c r="AV6" s="202"/>
      <c r="AW6" s="202"/>
      <c r="AX6" s="202"/>
      <c r="AY6" s="203">
        <f>'ضريبه بنك ناصر شهر يوليو  '!M5</f>
        <v>123.16</v>
      </c>
      <c r="AZ6" s="203">
        <f>'ضريبه بنك ناصر شهر يوليو  '!J5</f>
        <v>24.97</v>
      </c>
      <c r="BA6" s="202"/>
      <c r="BB6" s="202"/>
      <c r="BC6" s="202"/>
      <c r="BD6" s="202"/>
      <c r="BE6" s="202"/>
      <c r="BF6" s="202">
        <v>24.5</v>
      </c>
      <c r="BG6" s="202"/>
      <c r="BH6" s="202"/>
      <c r="BI6" s="202"/>
      <c r="BJ6" s="202"/>
      <c r="BK6" s="202"/>
      <c r="BL6" s="202"/>
      <c r="BM6" s="203">
        <f>SUM(AH6:BL6)</f>
        <v>1382.36</v>
      </c>
      <c r="BN6" s="203">
        <f>AVERAGE(AG6-BM6)</f>
        <v>3319.74</v>
      </c>
      <c r="BO6" s="202" t="s">
        <v>229</v>
      </c>
      <c r="BP6" s="202" t="s">
        <v>316</v>
      </c>
      <c r="BQ6" s="202"/>
      <c r="BR6" s="202"/>
      <c r="BS6" s="202" t="s">
        <v>422</v>
      </c>
    </row>
    <row r="7" spans="1:71" s="192" customFormat="1" ht="25.15" customHeight="1">
      <c r="B7" s="314">
        <f t="shared" si="0"/>
        <v>32.17</v>
      </c>
      <c r="C7" s="315">
        <v>357.43</v>
      </c>
      <c r="D7" s="315">
        <v>1275.3</v>
      </c>
      <c r="E7" s="314">
        <f t="shared" si="1"/>
        <v>89.27</v>
      </c>
      <c r="F7" s="315">
        <v>190</v>
      </c>
      <c r="G7" s="315">
        <v>187.6</v>
      </c>
      <c r="H7" s="315">
        <v>84.4</v>
      </c>
      <c r="I7" s="315">
        <f t="shared" si="2"/>
        <v>272</v>
      </c>
      <c r="J7" s="203">
        <f t="shared" si="3"/>
        <v>389.6</v>
      </c>
      <c r="K7" s="203">
        <f t="shared" si="4"/>
        <v>58.44</v>
      </c>
      <c r="L7" s="203">
        <f t="shared" si="5"/>
        <v>3.9</v>
      </c>
      <c r="M7" s="203">
        <f t="shared" si="6"/>
        <v>7.79</v>
      </c>
      <c r="N7" s="203">
        <f t="shared" si="7"/>
        <v>11.69</v>
      </c>
      <c r="O7" s="203">
        <f t="shared" si="8"/>
        <v>1554.57</v>
      </c>
      <c r="P7" s="202">
        <v>20.39</v>
      </c>
      <c r="Q7" s="202">
        <f t="shared" si="9"/>
        <v>300</v>
      </c>
      <c r="R7" s="203">
        <f t="shared" si="10"/>
        <v>163.19999999999999</v>
      </c>
      <c r="S7" s="203">
        <f t="shared" si="11"/>
        <v>108.8</v>
      </c>
      <c r="T7" s="202">
        <v>28</v>
      </c>
      <c r="U7" s="202"/>
      <c r="V7" s="202"/>
      <c r="W7" s="202"/>
      <c r="X7" s="202"/>
      <c r="Y7" s="202"/>
      <c r="Z7" s="202"/>
      <c r="AA7" s="202"/>
      <c r="AB7" s="202"/>
      <c r="AC7" s="203">
        <f t="shared" si="12"/>
        <v>222.8</v>
      </c>
      <c r="AD7" s="203">
        <f t="shared" si="13"/>
        <v>14.85</v>
      </c>
      <c r="AE7" s="203">
        <f t="shared" si="14"/>
        <v>44.56</v>
      </c>
      <c r="AF7" s="202">
        <f t="shared" si="15"/>
        <v>1485.36</v>
      </c>
      <c r="AG7" s="203">
        <f t="shared" si="16"/>
        <v>2238.9899999999998</v>
      </c>
      <c r="AH7" s="203">
        <f t="shared" si="17"/>
        <v>58.44</v>
      </c>
      <c r="AI7" s="203">
        <f t="shared" si="18"/>
        <v>3.9</v>
      </c>
      <c r="AJ7" s="203">
        <f t="shared" si="19"/>
        <v>7.79</v>
      </c>
      <c r="AK7" s="203">
        <f t="shared" si="20"/>
        <v>11.69</v>
      </c>
      <c r="AL7" s="203">
        <f t="shared" si="21"/>
        <v>38.96</v>
      </c>
      <c r="AM7" s="203">
        <f t="shared" si="22"/>
        <v>11.69</v>
      </c>
      <c r="AN7" s="203">
        <f t="shared" si="23"/>
        <v>3.9</v>
      </c>
      <c r="AO7" s="203">
        <f t="shared" si="24"/>
        <v>222.8</v>
      </c>
      <c r="AP7" s="203">
        <f t="shared" si="25"/>
        <v>14.85</v>
      </c>
      <c r="AQ7" s="203">
        <f t="shared" si="26"/>
        <v>44.56</v>
      </c>
      <c r="AR7" s="203">
        <f t="shared" si="27"/>
        <v>148.54</v>
      </c>
      <c r="AS7" s="203">
        <f t="shared" si="28"/>
        <v>14.85</v>
      </c>
      <c r="AT7" s="202"/>
      <c r="AU7" s="202"/>
      <c r="AV7" s="202"/>
      <c r="AW7" s="202"/>
      <c r="AX7" s="202"/>
      <c r="AY7" s="203">
        <f>'ضريبه بنك ناصر شهر يوليو  '!M6</f>
        <v>5.62</v>
      </c>
      <c r="AZ7" s="203">
        <f>'ضريبه بنك ناصر شهر يوليو  '!J6</f>
        <v>11.9</v>
      </c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f>SUM(AH7:BL7)</f>
        <v>599.49</v>
      </c>
      <c r="BN7" s="203">
        <f>AVERAGE(AG7-BM7)</f>
        <v>1639.5</v>
      </c>
      <c r="BO7" s="202" t="s">
        <v>230</v>
      </c>
      <c r="BP7" s="202" t="s">
        <v>444</v>
      </c>
      <c r="BQ7" s="202"/>
      <c r="BR7" s="312" t="s">
        <v>366</v>
      </c>
      <c r="BS7" s="202" t="s">
        <v>422</v>
      </c>
    </row>
    <row r="8" spans="1:71" s="208" customFormat="1" ht="25.15" customHeight="1">
      <c r="B8" s="315"/>
      <c r="C8" s="315"/>
      <c r="D8" s="315"/>
      <c r="E8" s="315"/>
      <c r="F8" s="315"/>
      <c r="G8" s="315"/>
      <c r="H8" s="315"/>
      <c r="I8" s="315"/>
      <c r="J8" s="316">
        <f>SUM(J4:J7)</f>
        <v>2125.89</v>
      </c>
      <c r="K8" s="316">
        <f t="shared" ref="K8:BN8" si="29">SUM(K4:K7)</f>
        <v>318.88</v>
      </c>
      <c r="L8" s="316">
        <f t="shared" si="29"/>
        <v>21.26</v>
      </c>
      <c r="M8" s="316">
        <f t="shared" si="29"/>
        <v>42.52</v>
      </c>
      <c r="N8" s="316">
        <f t="shared" si="29"/>
        <v>63.78</v>
      </c>
      <c r="O8" s="316">
        <f t="shared" si="29"/>
        <v>7695.81</v>
      </c>
      <c r="P8" s="316">
        <f t="shared" si="29"/>
        <v>247.32</v>
      </c>
      <c r="Q8" s="316">
        <f t="shared" si="29"/>
        <v>2921.73</v>
      </c>
      <c r="R8" s="316">
        <f t="shared" si="29"/>
        <v>901.29</v>
      </c>
      <c r="S8" s="316">
        <f t="shared" si="29"/>
        <v>600.86</v>
      </c>
      <c r="T8" s="316">
        <f t="shared" si="29"/>
        <v>86</v>
      </c>
      <c r="U8" s="316">
        <f t="shared" si="29"/>
        <v>0</v>
      </c>
      <c r="V8" s="316">
        <f t="shared" si="29"/>
        <v>21</v>
      </c>
      <c r="W8" s="316">
        <f t="shared" si="29"/>
        <v>0</v>
      </c>
      <c r="X8" s="316">
        <f t="shared" si="29"/>
        <v>1225.08</v>
      </c>
      <c r="Y8" s="316">
        <f t="shared" si="29"/>
        <v>35</v>
      </c>
      <c r="Z8" s="316">
        <f t="shared" si="29"/>
        <v>0</v>
      </c>
      <c r="AA8" s="316">
        <f t="shared" si="29"/>
        <v>52.5</v>
      </c>
      <c r="AB8" s="316">
        <f t="shared" si="29"/>
        <v>0</v>
      </c>
      <c r="AC8" s="316">
        <f t="shared" si="29"/>
        <v>1309.9100000000001</v>
      </c>
      <c r="AD8" s="316">
        <f t="shared" si="29"/>
        <v>87.33</v>
      </c>
      <c r="AE8" s="316">
        <f t="shared" si="29"/>
        <v>261.98</v>
      </c>
      <c r="AF8" s="316">
        <f t="shared" si="29"/>
        <v>8738.9699999999993</v>
      </c>
      <c r="AG8" s="316">
        <f t="shared" si="29"/>
        <v>12970.52</v>
      </c>
      <c r="AH8" s="316">
        <f t="shared" si="29"/>
        <v>318.88</v>
      </c>
      <c r="AI8" s="316">
        <f t="shared" si="29"/>
        <v>21.26</v>
      </c>
      <c r="AJ8" s="316">
        <f t="shared" si="29"/>
        <v>42.52</v>
      </c>
      <c r="AK8" s="316">
        <f t="shared" si="29"/>
        <v>63.78</v>
      </c>
      <c r="AL8" s="316">
        <f t="shared" si="29"/>
        <v>212.58</v>
      </c>
      <c r="AM8" s="316">
        <f t="shared" si="29"/>
        <v>63.78</v>
      </c>
      <c r="AN8" s="316">
        <f t="shared" si="29"/>
        <v>21.26</v>
      </c>
      <c r="AO8" s="316">
        <f t="shared" si="29"/>
        <v>1309.9100000000001</v>
      </c>
      <c r="AP8" s="316">
        <f t="shared" si="29"/>
        <v>87.33</v>
      </c>
      <c r="AQ8" s="316">
        <f t="shared" si="29"/>
        <v>261.98</v>
      </c>
      <c r="AR8" s="316">
        <f t="shared" si="29"/>
        <v>873.28</v>
      </c>
      <c r="AS8" s="316">
        <f t="shared" si="29"/>
        <v>87.33</v>
      </c>
      <c r="AT8" s="316">
        <f t="shared" si="29"/>
        <v>9.82</v>
      </c>
      <c r="AU8" s="316">
        <f t="shared" si="29"/>
        <v>0</v>
      </c>
      <c r="AV8" s="316">
        <f t="shared" si="29"/>
        <v>0</v>
      </c>
      <c r="AW8" s="316">
        <f t="shared" si="29"/>
        <v>0</v>
      </c>
      <c r="AX8" s="316">
        <f t="shared" si="29"/>
        <v>0</v>
      </c>
      <c r="AY8" s="316">
        <f t="shared" si="29"/>
        <v>155.41999999999999</v>
      </c>
      <c r="AZ8" s="316">
        <f t="shared" si="29"/>
        <v>68.42</v>
      </c>
      <c r="BA8" s="316">
        <f t="shared" si="29"/>
        <v>0</v>
      </c>
      <c r="BB8" s="316">
        <f t="shared" si="29"/>
        <v>0</v>
      </c>
      <c r="BC8" s="316">
        <f t="shared" si="29"/>
        <v>0</v>
      </c>
      <c r="BD8" s="316">
        <f t="shared" si="29"/>
        <v>0</v>
      </c>
      <c r="BE8" s="316">
        <f t="shared" si="29"/>
        <v>0</v>
      </c>
      <c r="BF8" s="316">
        <f t="shared" si="29"/>
        <v>24.5</v>
      </c>
      <c r="BG8" s="316">
        <f t="shared" si="29"/>
        <v>0</v>
      </c>
      <c r="BH8" s="316">
        <f t="shared" si="29"/>
        <v>0</v>
      </c>
      <c r="BI8" s="316">
        <f t="shared" si="29"/>
        <v>0</v>
      </c>
      <c r="BJ8" s="316">
        <f t="shared" si="29"/>
        <v>0</v>
      </c>
      <c r="BK8" s="316">
        <f t="shared" si="29"/>
        <v>1</v>
      </c>
      <c r="BL8" s="316">
        <f t="shared" si="29"/>
        <v>0</v>
      </c>
      <c r="BM8" s="316">
        <f t="shared" si="29"/>
        <v>3623.05</v>
      </c>
      <c r="BN8" s="316">
        <f t="shared" si="29"/>
        <v>9347.4699999999993</v>
      </c>
      <c r="BO8" s="205"/>
      <c r="BP8" s="205"/>
      <c r="BQ8" s="205"/>
      <c r="BR8" s="205"/>
      <c r="BS8" s="205"/>
    </row>
  </sheetData>
  <mergeCells count="21">
    <mergeCell ref="AC2:AE2"/>
    <mergeCell ref="BS1:BS3"/>
    <mergeCell ref="J1:AB1"/>
    <mergeCell ref="AC1:AF1"/>
    <mergeCell ref="AG1:AG3"/>
    <mergeCell ref="AH1:BL1"/>
    <mergeCell ref="BM1:BM3"/>
    <mergeCell ref="BN1:BN3"/>
    <mergeCell ref="J2:N2"/>
    <mergeCell ref="O2:Q2"/>
    <mergeCell ref="R2:AB2"/>
    <mergeCell ref="BD2:BJ2"/>
    <mergeCell ref="BO1:BO3"/>
    <mergeCell ref="BP1:BP3"/>
    <mergeCell ref="BQ1:BQ3"/>
    <mergeCell ref="BR1:BR3"/>
    <mergeCell ref="AF2:AF3"/>
    <mergeCell ref="AH2:AN2"/>
    <mergeCell ref="AO2:AS2"/>
    <mergeCell ref="AT2:AV2"/>
    <mergeCell ref="AW2:AY2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2:M80"/>
  <sheetViews>
    <sheetView rightToLeft="1" topLeftCell="F1" workbookViewId="0">
      <selection activeCell="M3" sqref="M3"/>
    </sheetView>
  </sheetViews>
  <sheetFormatPr defaultRowHeight="15"/>
  <cols>
    <col min="1" max="1" width="20.7109375" customWidth="1"/>
    <col min="2" max="13" width="15.7109375" customWidth="1"/>
  </cols>
  <sheetData>
    <row r="2" spans="1:13" ht="63">
      <c r="A2" s="256" t="s">
        <v>451</v>
      </c>
      <c r="B2" s="256" t="s">
        <v>452</v>
      </c>
      <c r="C2" s="256" t="s">
        <v>453</v>
      </c>
      <c r="D2" s="256" t="s">
        <v>454</v>
      </c>
      <c r="E2" s="256" t="s">
        <v>455</v>
      </c>
      <c r="F2" s="256" t="s">
        <v>456</v>
      </c>
      <c r="G2" s="256" t="s">
        <v>457</v>
      </c>
      <c r="H2" s="256" t="s">
        <v>458</v>
      </c>
      <c r="I2" s="257" t="s">
        <v>459</v>
      </c>
      <c r="J2" s="256" t="s">
        <v>460</v>
      </c>
      <c r="K2" s="256" t="s">
        <v>461</v>
      </c>
      <c r="L2" s="256" t="s">
        <v>462</v>
      </c>
      <c r="M2" s="256" t="s">
        <v>463</v>
      </c>
    </row>
    <row r="3" spans="1:13" ht="15.75">
      <c r="A3" s="256" t="str">
        <f>'بنك ناصر الاجتماعى شهريوليو'!BO4</f>
        <v>عادل علي محمود طلحه</v>
      </c>
      <c r="B3" s="258">
        <f>'بنك ناصر الاجتماعى شهريوليو'!O4</f>
        <v>1996.53</v>
      </c>
      <c r="C3" s="258">
        <f>'بنك ناصر الاجتماعى شهريوليو'!Q4</f>
        <v>407.95</v>
      </c>
      <c r="D3" s="258">
        <f>B3+C3</f>
        <v>2404.48</v>
      </c>
      <c r="E3" s="258">
        <f>'بنك ناصر الاجتماعى شهريوليو'!J4*14%</f>
        <v>77.63</v>
      </c>
      <c r="F3" s="258">
        <f>'بنك ناصر الاجتماعى شهريوليو'!AF4*11%</f>
        <v>211.04</v>
      </c>
      <c r="G3" s="258">
        <f>'بنك ناصر الاجتماعى شهريوليو'!AT4+'بنك ناصر الاجتماعى شهريوليو'!AU4+'بنك ناصر الاجتماعى شهريوليو'!AV4+'بنك ناصر الاجتماعى شهريوليو'!AX4+'بنك ناصر الاجتماعى شهريوليو'!BB4+'بنك ناصر الاجتماعى شهريوليو'!BC4+'بنك ناصر الاجتماعى شهريوليو'!BD4+'بنك ناصر الاجتماعى شهريوليو'!BE4+'بنك ناصر الاجتماعى شهريوليو'!BF4+'بنك ناصر الاجتماعى شهريوليو'!BG4+'بنك ناصر الاجتماعى شهريوليو'!BH4+'بنك ناصر الاجتماعى شهريوليو'!BI4+'بنك ناصر الاجتماعى شهريوليو'!BJ4+'بنك ناصر الاجتماعى شهريوليو'!BK4+'بنك ناصر الاجتماعى شهريوليو'!BL4</f>
        <v>0</v>
      </c>
      <c r="H3" s="258">
        <f>E3+F3+G3</f>
        <v>288.67</v>
      </c>
      <c r="I3" s="258">
        <f>D3-H3</f>
        <v>2115.81</v>
      </c>
      <c r="J3" s="258">
        <f>(I3-50)*(7.5/1000)</f>
        <v>15.49</v>
      </c>
      <c r="K3" s="258">
        <f>I3-J3</f>
        <v>2100.3200000000002</v>
      </c>
      <c r="L3" s="258">
        <f>IF(K3-1250&lt;0,0,K3-1250)</f>
        <v>850.32</v>
      </c>
      <c r="M3" s="12">
        <f>IF(L3&lt;=1833.33,(L3*10%)*15%,IF(L3&lt;=3083.33,(183.33+((L3-1833.33)*15%))*55%,((((L3-3083.33)*15%)+183.33+187.5))*92.5%))</f>
        <v>12.75</v>
      </c>
    </row>
    <row r="4" spans="1:13" ht="15.75">
      <c r="A4" s="256" t="str">
        <f>'بنك ناصر الاجتماعى شهريوليو'!BO5</f>
        <v>عيد السيد عبد الباسط</v>
      </c>
      <c r="B4" s="258">
        <f>'بنك ناصر الاجتماعى شهريوليو'!O5</f>
        <v>2060.2399999999998</v>
      </c>
      <c r="C4" s="258">
        <f>'بنك ناصر الاجتماعى شهريوليو'!Q5</f>
        <v>443.84</v>
      </c>
      <c r="D4" s="258">
        <f t="shared" ref="D4:D67" si="0">B4+C4</f>
        <v>2504.08</v>
      </c>
      <c r="E4" s="258">
        <f>'بنك ناصر الاجتماعى شهريوليو'!J5*14%</f>
        <v>84.75</v>
      </c>
      <c r="F4" s="258">
        <f>'بنك ناصر الاجتماعى شهريوليو'!AF5*11%</f>
        <v>216.57</v>
      </c>
      <c r="G4" s="258">
        <f>'بنك ناصر الاجتماعى شهريوليو'!AT5+'بنك ناصر الاجتماعى شهريوليو'!AU5+'بنك ناصر الاجتماعى شهريوليو'!AV5+'بنك ناصر الاجتماعى شهريوليو'!AX5+'بنك ناصر الاجتماعى شهريوليو'!BB5+'بنك ناصر الاجتماعى شهريوليو'!BC5+'بنك ناصر الاجتماعى شهريوليو'!BD5+'بنك ناصر الاجتماعى شهريوليو'!BE5+'بنك ناصر الاجتماعى شهريوليو'!BF5+'بنك ناصر الاجتماعى شهريوليو'!BG5+'بنك ناصر الاجتماعى شهريوليو'!BH5+'بنك ناصر الاجتماعى شهريوليو'!BI5+'بنك ناصر الاجتماعى شهريوليو'!BJ5+'بنك ناصر الاجتماعى شهريوليو'!BK5+'بنك ناصر الاجتماعى شهريوليو'!BL5</f>
        <v>10.82</v>
      </c>
      <c r="H4" s="258">
        <f t="shared" ref="H4:H67" si="1">E4+F4+G4</f>
        <v>312.14</v>
      </c>
      <c r="I4" s="258">
        <f t="shared" ref="I4:I67" si="2">D4-H4</f>
        <v>2191.94</v>
      </c>
      <c r="J4" s="258">
        <f t="shared" ref="J4:J67" si="3">(I4-50)*(7.5/1000)</f>
        <v>16.059999999999999</v>
      </c>
      <c r="K4" s="258">
        <f t="shared" ref="K4:K67" si="4">I4-J4</f>
        <v>2175.88</v>
      </c>
      <c r="L4" s="258">
        <f t="shared" ref="L4:L6" si="5">IF(K4-1250&lt;0,0,K4-1250)</f>
        <v>925.88</v>
      </c>
      <c r="M4" s="12">
        <f t="shared" ref="M4:M6" si="6">IF(L4&lt;=1833.33,(L4*10%)*15%,IF(L4&lt;=3083.33,(183.33+((L4-1833.33)*15%))*55%,((((L4-3083.33)*15%)+183.33+187.5))*92.5%))</f>
        <v>13.89</v>
      </c>
    </row>
    <row r="5" spans="1:13" ht="15.75">
      <c r="A5" s="256" t="str">
        <f>'بنك ناصر الاجتماعى شهريوليو'!BO6</f>
        <v>محمد احمد مامون</v>
      </c>
      <c r="B5" s="258">
        <f>'بنك ناصر الاجتماعى شهريوليو'!O6</f>
        <v>2084.4699999999998</v>
      </c>
      <c r="C5" s="258">
        <f>'بنك ناصر الاجتماعى شهريوليو'!Q6</f>
        <v>1769.94</v>
      </c>
      <c r="D5" s="258">
        <f t="shared" si="0"/>
        <v>3854.41</v>
      </c>
      <c r="E5" s="258">
        <f>'بنك ناصر الاجتماعى شهريوليو'!J6*14%</f>
        <v>80.7</v>
      </c>
      <c r="F5" s="258">
        <f>'بنك ناصر الاجتماعى شهريوليو'!AF6*11%</f>
        <v>370.29</v>
      </c>
      <c r="G5" s="258">
        <f>'بنك ناصر الاجتماعى شهريوليو'!AT6+'بنك ناصر الاجتماعى شهريوليو'!AU6+'بنك ناصر الاجتماعى شهريوليو'!AV6+'بنك ناصر الاجتماعى شهريوليو'!AX6+'بنك ناصر الاجتماعى شهريوليو'!BB6+'بنك ناصر الاجتماعى شهريوليو'!BC6+'بنك ناصر الاجتماعى شهريوليو'!BD6+'بنك ناصر الاجتماعى شهريوليو'!BE6+'بنك ناصر الاجتماعى شهريوليو'!BF6+'بنك ناصر الاجتماعى شهريوليو'!BG6+'بنك ناصر الاجتماعى شهريوليو'!BH6+'بنك ناصر الاجتماعى شهريوليو'!BI6+'بنك ناصر الاجتماعى شهريوليو'!BJ6+'بنك ناصر الاجتماعى شهريوليو'!BK6+'بنك ناصر الاجتماعى شهريوليو'!BL6</f>
        <v>24.5</v>
      </c>
      <c r="H5" s="258">
        <f t="shared" si="1"/>
        <v>475.49</v>
      </c>
      <c r="I5" s="258">
        <f t="shared" si="2"/>
        <v>3378.92</v>
      </c>
      <c r="J5" s="258">
        <f t="shared" si="3"/>
        <v>24.97</v>
      </c>
      <c r="K5" s="258">
        <f t="shared" si="4"/>
        <v>3353.95</v>
      </c>
      <c r="L5" s="258">
        <f t="shared" si="5"/>
        <v>2103.9499999999998</v>
      </c>
      <c r="M5" s="12">
        <f t="shared" si="6"/>
        <v>123.16</v>
      </c>
    </row>
    <row r="6" spans="1:13" ht="15.75">
      <c r="A6" s="256" t="str">
        <f>'بنك ناصر الاجتماعى شهريوليو'!BO7</f>
        <v>دعاء السيد مسعد جعفر</v>
      </c>
      <c r="B6" s="258">
        <f>'بنك ناصر الاجتماعى شهريوليو'!O7</f>
        <v>1554.57</v>
      </c>
      <c r="C6" s="258">
        <f>'بنك ناصر الاجتماعى شهريوليو'!Q7</f>
        <v>300</v>
      </c>
      <c r="D6" s="258">
        <f t="shared" si="0"/>
        <v>1854.57</v>
      </c>
      <c r="E6" s="258">
        <f>'بنك ناصر الاجتماعى شهريوليو'!J7*14%</f>
        <v>54.54</v>
      </c>
      <c r="F6" s="258">
        <f>'بنك ناصر الاجتماعى شهريوليو'!AF7*11%</f>
        <v>163.38999999999999</v>
      </c>
      <c r="G6" s="258">
        <f>'بنك ناصر الاجتماعى شهريوليو'!AT7+'بنك ناصر الاجتماعى شهريوليو'!AU7+'بنك ناصر الاجتماعى شهريوليو'!AV7+'بنك ناصر الاجتماعى شهريوليو'!AX7+'بنك ناصر الاجتماعى شهريوليو'!BB7+'بنك ناصر الاجتماعى شهريوليو'!BC7+'بنك ناصر الاجتماعى شهريوليو'!BD7+'بنك ناصر الاجتماعى شهريوليو'!BE7+'بنك ناصر الاجتماعى شهريوليو'!BF7+'بنك ناصر الاجتماعى شهريوليو'!BG7+'بنك ناصر الاجتماعى شهريوليو'!BH7+'بنك ناصر الاجتماعى شهريوليو'!BI7+'بنك ناصر الاجتماعى شهريوليو'!BJ7+'بنك ناصر الاجتماعى شهريوليو'!BK7+'بنك ناصر الاجتماعى شهريوليو'!BL7</f>
        <v>0</v>
      </c>
      <c r="H6" s="258">
        <f t="shared" si="1"/>
        <v>217.93</v>
      </c>
      <c r="I6" s="258">
        <f t="shared" si="2"/>
        <v>1636.64</v>
      </c>
      <c r="J6" s="258">
        <f t="shared" si="3"/>
        <v>11.9</v>
      </c>
      <c r="K6" s="258">
        <f t="shared" si="4"/>
        <v>1624.74</v>
      </c>
      <c r="L6" s="258">
        <f t="shared" si="5"/>
        <v>374.74</v>
      </c>
      <c r="M6" s="12">
        <f t="shared" si="6"/>
        <v>5.62</v>
      </c>
    </row>
    <row r="7" spans="1:13" ht="15.75">
      <c r="A7" s="261"/>
      <c r="B7" s="262">
        <f>[1]مرتبات!G8</f>
        <v>0</v>
      </c>
      <c r="C7" s="262">
        <f>[1]مرتبات!I8</f>
        <v>0</v>
      </c>
      <c r="D7" s="262">
        <f t="shared" si="0"/>
        <v>0</v>
      </c>
      <c r="E7" s="262">
        <f>[1]مرتبات!B8*14%</f>
        <v>0</v>
      </c>
      <c r="F7" s="262">
        <f>[1]مرتبات!W8*11%</f>
        <v>0</v>
      </c>
      <c r="G7" s="262">
        <f>[1]مرتبات!AK8+[1]مرتبات!AL8+[1]مرتبات!AM8+[1]مرتبات!AN8+[1]مرتبات!AO8+[1]مرتبات!AR8+[1]مرتبات!AS8+[1]مرتبات!AT8+[1]مرتبات!AU8+[1]مرتبات!AV8+[1]مرتبات!AW8+[1]مرتبات!AX8+[1]مرتبات!AY8+[1]مرتبات!AZ8+[1]مرتبات!BA8</f>
        <v>0</v>
      </c>
      <c r="H7" s="262">
        <f t="shared" si="1"/>
        <v>0</v>
      </c>
      <c r="I7" s="262">
        <f t="shared" si="2"/>
        <v>0</v>
      </c>
      <c r="J7" s="262">
        <f t="shared" si="3"/>
        <v>-0.38</v>
      </c>
      <c r="K7" s="262">
        <f t="shared" si="4"/>
        <v>0.38</v>
      </c>
      <c r="L7" s="262">
        <f t="shared" ref="L7:L67" si="7">IF(K7-1183.33&lt;0,0,K7-1183.33)</f>
        <v>0</v>
      </c>
      <c r="M7" s="263">
        <f t="shared" ref="M7:M67" si="8">IF(L7&lt;=1900,(L7*10%)*20%,IF(L7&lt;=3150,(190+((L7-1900)*15%))*60%,((((L7-3150)*20%)+190+187.5))*95%))</f>
        <v>0</v>
      </c>
    </row>
    <row r="8" spans="1:13" ht="15.75">
      <c r="A8" s="256"/>
      <c r="B8" s="258">
        <f>[1]مرتبات!G9</f>
        <v>0</v>
      </c>
      <c r="C8" s="258">
        <f>[1]مرتبات!I9</f>
        <v>0</v>
      </c>
      <c r="D8" s="258">
        <f t="shared" si="0"/>
        <v>0</v>
      </c>
      <c r="E8" s="258">
        <f>[1]مرتبات!B9*14%</f>
        <v>0</v>
      </c>
      <c r="F8" s="258">
        <f>[1]مرتبات!W9*11%</f>
        <v>0</v>
      </c>
      <c r="G8" s="258">
        <f>[1]مرتبات!AK9+[1]مرتبات!AL9+[1]مرتبات!AM9+[1]مرتبات!AN9+[1]مرتبات!AO9+[1]مرتبات!AR9+[1]مرتبات!AS9+[1]مرتبات!AT9+[1]مرتبات!AU9+[1]مرتبات!AV9+[1]مرتبات!AW9+[1]مرتبات!AX9+[1]مرتبات!AY9+[1]مرتبات!AZ9+[1]مرتبات!BA9</f>
        <v>0</v>
      </c>
      <c r="H8" s="258">
        <f t="shared" si="1"/>
        <v>0</v>
      </c>
      <c r="I8" s="258">
        <f t="shared" si="2"/>
        <v>0</v>
      </c>
      <c r="J8" s="258">
        <f t="shared" si="3"/>
        <v>-0.38</v>
      </c>
      <c r="K8" s="258">
        <f t="shared" si="4"/>
        <v>0.38</v>
      </c>
      <c r="L8" s="258">
        <f t="shared" si="7"/>
        <v>0</v>
      </c>
      <c r="M8" s="145">
        <f t="shared" si="8"/>
        <v>0</v>
      </c>
    </row>
    <row r="9" spans="1:13" ht="15.75">
      <c r="A9" s="256"/>
      <c r="B9" s="258">
        <f>[1]مرتبات!G10</f>
        <v>0</v>
      </c>
      <c r="C9" s="258">
        <f>[1]مرتبات!I10</f>
        <v>0</v>
      </c>
      <c r="D9" s="258">
        <f t="shared" si="0"/>
        <v>0</v>
      </c>
      <c r="E9" s="258">
        <f>[1]مرتبات!B10*14%</f>
        <v>0</v>
      </c>
      <c r="F9" s="258">
        <f>[1]مرتبات!W10*11%</f>
        <v>0</v>
      </c>
      <c r="G9" s="258">
        <f>[1]مرتبات!AK10+[1]مرتبات!AL10+[1]مرتبات!AM10+[1]مرتبات!AN10+[1]مرتبات!AO10+[1]مرتبات!AR10+[1]مرتبات!AS10+[1]مرتبات!AT10+[1]مرتبات!AU10+[1]مرتبات!AV10+[1]مرتبات!AW10+[1]مرتبات!AX10+[1]مرتبات!AY10+[1]مرتبات!AZ10+[1]مرتبات!BA10</f>
        <v>0</v>
      </c>
      <c r="H9" s="258">
        <f t="shared" si="1"/>
        <v>0</v>
      </c>
      <c r="I9" s="258">
        <f t="shared" si="2"/>
        <v>0</v>
      </c>
      <c r="J9" s="258">
        <f t="shared" si="3"/>
        <v>-0.38</v>
      </c>
      <c r="K9" s="258">
        <f t="shared" si="4"/>
        <v>0.38</v>
      </c>
      <c r="L9" s="258">
        <f t="shared" si="7"/>
        <v>0</v>
      </c>
      <c r="M9" s="145">
        <f t="shared" si="8"/>
        <v>0</v>
      </c>
    </row>
    <row r="10" spans="1:13" ht="15.75">
      <c r="A10" s="256"/>
      <c r="B10" s="258">
        <f>[1]مرتبات!G11</f>
        <v>0</v>
      </c>
      <c r="C10" s="258">
        <f>[1]مرتبات!I11</f>
        <v>0</v>
      </c>
      <c r="D10" s="258">
        <f t="shared" si="0"/>
        <v>0</v>
      </c>
      <c r="E10" s="258">
        <f>[1]مرتبات!B11*14%</f>
        <v>0</v>
      </c>
      <c r="F10" s="258">
        <f>[1]مرتبات!W11*11%</f>
        <v>0</v>
      </c>
      <c r="G10" s="258">
        <f>[1]مرتبات!AK11+[1]مرتبات!AL11+[1]مرتبات!AM11+[1]مرتبات!AN11+[1]مرتبات!AO11+[1]مرتبات!AR11+[1]مرتبات!AS11+[1]مرتبات!AT11+[1]مرتبات!AU11+[1]مرتبات!AV11+[1]مرتبات!AW11+[1]مرتبات!AX11+[1]مرتبات!AY11+[1]مرتبات!AZ11+[1]مرتبات!BA11</f>
        <v>0</v>
      </c>
      <c r="H10" s="258">
        <f t="shared" si="1"/>
        <v>0</v>
      </c>
      <c r="I10" s="258">
        <f t="shared" si="2"/>
        <v>0</v>
      </c>
      <c r="J10" s="258">
        <f t="shared" si="3"/>
        <v>-0.38</v>
      </c>
      <c r="K10" s="258">
        <f t="shared" si="4"/>
        <v>0.38</v>
      </c>
      <c r="L10" s="258">
        <f t="shared" si="7"/>
        <v>0</v>
      </c>
      <c r="M10" s="145">
        <f t="shared" si="8"/>
        <v>0</v>
      </c>
    </row>
    <row r="11" spans="1:13" ht="15.75">
      <c r="A11" s="256"/>
      <c r="B11" s="258">
        <f>[1]مرتبات!G12</f>
        <v>0</v>
      </c>
      <c r="C11" s="258">
        <f>[1]مرتبات!I12</f>
        <v>0</v>
      </c>
      <c r="D11" s="258">
        <f t="shared" si="0"/>
        <v>0</v>
      </c>
      <c r="E11" s="258">
        <f>[1]مرتبات!B12*14%</f>
        <v>0</v>
      </c>
      <c r="F11" s="258">
        <f>[1]مرتبات!W12*11%</f>
        <v>0</v>
      </c>
      <c r="G11" s="258">
        <f>[1]مرتبات!AK12+[1]مرتبات!AL12+[1]مرتبات!AM12+[1]مرتبات!AN12+[1]مرتبات!AO12+[1]مرتبات!AR12+[1]مرتبات!AS12+[1]مرتبات!AT12+[1]مرتبات!AU12+[1]مرتبات!AV12+[1]مرتبات!AW12+[1]مرتبات!AX12+[1]مرتبات!AY12+[1]مرتبات!AZ12+[1]مرتبات!BA12</f>
        <v>0</v>
      </c>
      <c r="H11" s="258">
        <f t="shared" si="1"/>
        <v>0</v>
      </c>
      <c r="I11" s="258">
        <f t="shared" si="2"/>
        <v>0</v>
      </c>
      <c r="J11" s="258">
        <f t="shared" si="3"/>
        <v>-0.38</v>
      </c>
      <c r="K11" s="258">
        <f t="shared" si="4"/>
        <v>0.38</v>
      </c>
      <c r="L11" s="258">
        <f t="shared" si="7"/>
        <v>0</v>
      </c>
      <c r="M11" s="145">
        <f t="shared" si="8"/>
        <v>0</v>
      </c>
    </row>
    <row r="12" spans="1:13" ht="15.75">
      <c r="A12" s="256"/>
      <c r="B12" s="258">
        <f>[1]مرتبات!G13</f>
        <v>0</v>
      </c>
      <c r="C12" s="258">
        <f>[1]مرتبات!I13</f>
        <v>0</v>
      </c>
      <c r="D12" s="258">
        <f t="shared" si="0"/>
        <v>0</v>
      </c>
      <c r="E12" s="258">
        <f>[1]مرتبات!B13*14%</f>
        <v>0</v>
      </c>
      <c r="F12" s="258">
        <f>[1]مرتبات!W13*11%</f>
        <v>0</v>
      </c>
      <c r="G12" s="258">
        <f>[1]مرتبات!AK13+[1]مرتبات!AL13+[1]مرتبات!AM13+[1]مرتبات!AN13+[1]مرتبات!AO13+[1]مرتبات!AR13+[1]مرتبات!AS13+[1]مرتبات!AT13+[1]مرتبات!AU13+[1]مرتبات!AV13+[1]مرتبات!AW13+[1]مرتبات!AX13+[1]مرتبات!AY13+[1]مرتبات!AZ13+[1]مرتبات!BA13</f>
        <v>0</v>
      </c>
      <c r="H12" s="258">
        <f t="shared" si="1"/>
        <v>0</v>
      </c>
      <c r="I12" s="258">
        <f t="shared" si="2"/>
        <v>0</v>
      </c>
      <c r="J12" s="258">
        <f t="shared" si="3"/>
        <v>-0.38</v>
      </c>
      <c r="K12" s="258">
        <f t="shared" si="4"/>
        <v>0.38</v>
      </c>
      <c r="L12" s="258">
        <f t="shared" si="7"/>
        <v>0</v>
      </c>
      <c r="M12" s="145">
        <f t="shared" si="8"/>
        <v>0</v>
      </c>
    </row>
    <row r="13" spans="1:13" ht="15.75">
      <c r="A13" s="256"/>
      <c r="B13" s="258">
        <f>[1]مرتبات!G14</f>
        <v>0</v>
      </c>
      <c r="C13" s="258">
        <f>[1]مرتبات!I14</f>
        <v>0</v>
      </c>
      <c r="D13" s="258">
        <f t="shared" si="0"/>
        <v>0</v>
      </c>
      <c r="E13" s="258">
        <f>[1]مرتبات!B14*14%</f>
        <v>0</v>
      </c>
      <c r="F13" s="258">
        <f>[1]مرتبات!W14*11%</f>
        <v>0</v>
      </c>
      <c r="G13" s="258">
        <f>[1]مرتبات!AK14+[1]مرتبات!AL14+[1]مرتبات!AM14+[1]مرتبات!AN14+[1]مرتبات!AO14+[1]مرتبات!AR14+[1]مرتبات!AS14+[1]مرتبات!AT14+[1]مرتبات!AU14+[1]مرتبات!AV14+[1]مرتبات!AW14+[1]مرتبات!AX14+[1]مرتبات!AY14+[1]مرتبات!AZ14+[1]مرتبات!BA14</f>
        <v>0</v>
      </c>
      <c r="H13" s="258">
        <f t="shared" si="1"/>
        <v>0</v>
      </c>
      <c r="I13" s="258">
        <f t="shared" si="2"/>
        <v>0</v>
      </c>
      <c r="J13" s="258">
        <f t="shared" si="3"/>
        <v>-0.38</v>
      </c>
      <c r="K13" s="258">
        <f t="shared" si="4"/>
        <v>0.38</v>
      </c>
      <c r="L13" s="258">
        <f t="shared" si="7"/>
        <v>0</v>
      </c>
      <c r="M13" s="145">
        <f t="shared" si="8"/>
        <v>0</v>
      </c>
    </row>
    <row r="14" spans="1:13" ht="15.75">
      <c r="A14" s="256"/>
      <c r="B14" s="258">
        <f>[1]مرتبات!G15</f>
        <v>0</v>
      </c>
      <c r="C14" s="258">
        <f>[1]مرتبات!I15</f>
        <v>0</v>
      </c>
      <c r="D14" s="258">
        <f t="shared" si="0"/>
        <v>0</v>
      </c>
      <c r="E14" s="258">
        <f>[1]مرتبات!B15*14%</f>
        <v>0</v>
      </c>
      <c r="F14" s="258">
        <f>[1]مرتبات!W15*11%</f>
        <v>0</v>
      </c>
      <c r="G14" s="258">
        <f>[1]مرتبات!AK15+[1]مرتبات!AL15+[1]مرتبات!AM15+[1]مرتبات!AN15+[1]مرتبات!AO15+[1]مرتبات!AR15+[1]مرتبات!AS15+[1]مرتبات!AT15+[1]مرتبات!AU15+[1]مرتبات!AV15+[1]مرتبات!AW15+[1]مرتبات!AX15+[1]مرتبات!AY15+[1]مرتبات!AZ15+[1]مرتبات!BA15</f>
        <v>0</v>
      </c>
      <c r="H14" s="258">
        <f t="shared" si="1"/>
        <v>0</v>
      </c>
      <c r="I14" s="258">
        <f t="shared" si="2"/>
        <v>0</v>
      </c>
      <c r="J14" s="258">
        <f t="shared" si="3"/>
        <v>-0.38</v>
      </c>
      <c r="K14" s="258">
        <f t="shared" si="4"/>
        <v>0.38</v>
      </c>
      <c r="L14" s="258">
        <f t="shared" si="7"/>
        <v>0</v>
      </c>
      <c r="M14" s="145">
        <f t="shared" si="8"/>
        <v>0</v>
      </c>
    </row>
    <row r="15" spans="1:13" ht="15.75">
      <c r="A15" s="256"/>
      <c r="B15" s="258">
        <f>[1]مرتبات!G16</f>
        <v>0</v>
      </c>
      <c r="C15" s="258">
        <f>[1]مرتبات!I16</f>
        <v>0</v>
      </c>
      <c r="D15" s="258">
        <f t="shared" si="0"/>
        <v>0</v>
      </c>
      <c r="E15" s="258">
        <f>[1]مرتبات!B16*14%</f>
        <v>0</v>
      </c>
      <c r="F15" s="258">
        <f>[1]مرتبات!W16*11%</f>
        <v>0</v>
      </c>
      <c r="G15" s="258">
        <f>[1]مرتبات!AK16+[1]مرتبات!AL16+[1]مرتبات!AM16+[1]مرتبات!AN16+[1]مرتبات!AO16+[1]مرتبات!AR16+[1]مرتبات!AS16+[1]مرتبات!AT16+[1]مرتبات!AU16+[1]مرتبات!AV16+[1]مرتبات!AW16+[1]مرتبات!AX16+[1]مرتبات!AY16+[1]مرتبات!AZ16+[1]مرتبات!BA16</f>
        <v>0</v>
      </c>
      <c r="H15" s="258">
        <f t="shared" si="1"/>
        <v>0</v>
      </c>
      <c r="I15" s="258">
        <f t="shared" si="2"/>
        <v>0</v>
      </c>
      <c r="J15" s="258">
        <f t="shared" si="3"/>
        <v>-0.38</v>
      </c>
      <c r="K15" s="258">
        <f t="shared" si="4"/>
        <v>0.38</v>
      </c>
      <c r="L15" s="258">
        <f t="shared" si="7"/>
        <v>0</v>
      </c>
      <c r="M15" s="145">
        <f t="shared" si="8"/>
        <v>0</v>
      </c>
    </row>
    <row r="16" spans="1:13" ht="15.75">
      <c r="A16" s="256"/>
      <c r="B16" s="258">
        <f>[1]مرتبات!G17</f>
        <v>0</v>
      </c>
      <c r="C16" s="258">
        <f>[1]مرتبات!I17</f>
        <v>0</v>
      </c>
      <c r="D16" s="258">
        <f t="shared" si="0"/>
        <v>0</v>
      </c>
      <c r="E16" s="258">
        <f>[1]مرتبات!B17*14%</f>
        <v>0</v>
      </c>
      <c r="F16" s="258">
        <f>[1]مرتبات!W17*11%</f>
        <v>0</v>
      </c>
      <c r="G16" s="258">
        <f>[1]مرتبات!AK17+[1]مرتبات!AL17+[1]مرتبات!AM17+[1]مرتبات!AN17+[1]مرتبات!AO17+[1]مرتبات!AR17+[1]مرتبات!AS17+[1]مرتبات!AT17+[1]مرتبات!AU17+[1]مرتبات!AV17+[1]مرتبات!AW17+[1]مرتبات!AX17+[1]مرتبات!AY17+[1]مرتبات!AZ17+[1]مرتبات!BA17</f>
        <v>0</v>
      </c>
      <c r="H16" s="258">
        <f t="shared" si="1"/>
        <v>0</v>
      </c>
      <c r="I16" s="258">
        <f t="shared" si="2"/>
        <v>0</v>
      </c>
      <c r="J16" s="258">
        <f t="shared" si="3"/>
        <v>-0.38</v>
      </c>
      <c r="K16" s="258">
        <f t="shared" si="4"/>
        <v>0.38</v>
      </c>
      <c r="L16" s="258">
        <f t="shared" si="7"/>
        <v>0</v>
      </c>
      <c r="M16" s="145">
        <f t="shared" si="8"/>
        <v>0</v>
      </c>
    </row>
    <row r="17" spans="1:13" ht="15.75">
      <c r="A17" s="256"/>
      <c r="B17" s="258">
        <f>[1]مرتبات!G18</f>
        <v>0</v>
      </c>
      <c r="C17" s="258">
        <f>[1]مرتبات!I18</f>
        <v>0</v>
      </c>
      <c r="D17" s="258">
        <f t="shared" si="0"/>
        <v>0</v>
      </c>
      <c r="E17" s="258">
        <f>[1]مرتبات!B18*14%</f>
        <v>0</v>
      </c>
      <c r="F17" s="258">
        <f>[1]مرتبات!W18*11%</f>
        <v>0</v>
      </c>
      <c r="G17" s="258">
        <f>[1]مرتبات!AK18+[1]مرتبات!AL18+[1]مرتبات!AM18+[1]مرتبات!AN18+[1]مرتبات!AO18+[1]مرتبات!AR18+[1]مرتبات!AS18+[1]مرتبات!AT18+[1]مرتبات!AU18+[1]مرتبات!AV18+[1]مرتبات!AW18+[1]مرتبات!AX18+[1]مرتبات!AY18+[1]مرتبات!AZ18+[1]مرتبات!BA18</f>
        <v>0</v>
      </c>
      <c r="H17" s="258">
        <f t="shared" si="1"/>
        <v>0</v>
      </c>
      <c r="I17" s="258">
        <f t="shared" si="2"/>
        <v>0</v>
      </c>
      <c r="J17" s="258">
        <f t="shared" si="3"/>
        <v>-0.38</v>
      </c>
      <c r="K17" s="258">
        <f t="shared" si="4"/>
        <v>0.38</v>
      </c>
      <c r="L17" s="258">
        <f t="shared" si="7"/>
        <v>0</v>
      </c>
      <c r="M17" s="145">
        <f t="shared" si="8"/>
        <v>0</v>
      </c>
    </row>
    <row r="18" spans="1:13" ht="15.75">
      <c r="A18" s="256"/>
      <c r="B18" s="258">
        <f>[1]مرتبات!G19</f>
        <v>0</v>
      </c>
      <c r="C18" s="258">
        <f>[1]مرتبات!I19</f>
        <v>0</v>
      </c>
      <c r="D18" s="258">
        <f t="shared" si="0"/>
        <v>0</v>
      </c>
      <c r="E18" s="258">
        <f>[1]مرتبات!B19*14%</f>
        <v>0</v>
      </c>
      <c r="F18" s="258">
        <f>[1]مرتبات!W19*11%</f>
        <v>0</v>
      </c>
      <c r="G18" s="258">
        <f>[1]مرتبات!AK19+[1]مرتبات!AL19+[1]مرتبات!AM19+[1]مرتبات!AN19+[1]مرتبات!AO19+[1]مرتبات!AR19+[1]مرتبات!AS19+[1]مرتبات!AT19+[1]مرتبات!AU19+[1]مرتبات!AV19+[1]مرتبات!AW19+[1]مرتبات!AX19+[1]مرتبات!AY19+[1]مرتبات!AZ19+[1]مرتبات!BA19</f>
        <v>0</v>
      </c>
      <c r="H18" s="258">
        <f t="shared" si="1"/>
        <v>0</v>
      </c>
      <c r="I18" s="258">
        <f t="shared" si="2"/>
        <v>0</v>
      </c>
      <c r="J18" s="258">
        <f t="shared" si="3"/>
        <v>-0.38</v>
      </c>
      <c r="K18" s="258">
        <f t="shared" si="4"/>
        <v>0.38</v>
      </c>
      <c r="L18" s="258">
        <f t="shared" si="7"/>
        <v>0</v>
      </c>
      <c r="M18" s="145">
        <f t="shared" si="8"/>
        <v>0</v>
      </c>
    </row>
    <row r="19" spans="1:13" ht="15.75">
      <c r="A19" s="256"/>
      <c r="B19" s="258">
        <f>[1]مرتبات!G20</f>
        <v>0</v>
      </c>
      <c r="C19" s="258">
        <f>[1]مرتبات!I20</f>
        <v>0</v>
      </c>
      <c r="D19" s="258">
        <f t="shared" si="0"/>
        <v>0</v>
      </c>
      <c r="E19" s="258">
        <f>[1]مرتبات!B20*14%</f>
        <v>0</v>
      </c>
      <c r="F19" s="258">
        <f>[1]مرتبات!W20*11%</f>
        <v>0</v>
      </c>
      <c r="G19" s="258">
        <f>[1]مرتبات!AK20+[1]مرتبات!AL20+[1]مرتبات!AM20+[1]مرتبات!AN20+[1]مرتبات!AO20+[1]مرتبات!AR20+[1]مرتبات!AS20+[1]مرتبات!AT20+[1]مرتبات!AU20+[1]مرتبات!AV20+[1]مرتبات!AW20+[1]مرتبات!AX20+[1]مرتبات!AY20+[1]مرتبات!AZ20+[1]مرتبات!BA20</f>
        <v>0</v>
      </c>
      <c r="H19" s="258">
        <f t="shared" si="1"/>
        <v>0</v>
      </c>
      <c r="I19" s="258">
        <f t="shared" si="2"/>
        <v>0</v>
      </c>
      <c r="J19" s="258">
        <f t="shared" si="3"/>
        <v>-0.38</v>
      </c>
      <c r="K19" s="258">
        <f t="shared" si="4"/>
        <v>0.38</v>
      </c>
      <c r="L19" s="258">
        <f t="shared" si="7"/>
        <v>0</v>
      </c>
      <c r="M19" s="145">
        <f t="shared" si="8"/>
        <v>0</v>
      </c>
    </row>
    <row r="20" spans="1:13" ht="15.75">
      <c r="A20" s="256"/>
      <c r="B20" s="258">
        <f>[1]مرتبات!G21</f>
        <v>0</v>
      </c>
      <c r="C20" s="258">
        <f>[1]مرتبات!I21</f>
        <v>0</v>
      </c>
      <c r="D20" s="258">
        <f t="shared" si="0"/>
        <v>0</v>
      </c>
      <c r="E20" s="258">
        <f>[1]مرتبات!B21*14%</f>
        <v>0</v>
      </c>
      <c r="F20" s="258">
        <f>[1]مرتبات!W21*11%</f>
        <v>0</v>
      </c>
      <c r="G20" s="258">
        <f>[1]مرتبات!AK21+[1]مرتبات!AL21+[1]مرتبات!AM21+[1]مرتبات!AN21+[1]مرتبات!AO21+[1]مرتبات!AR21+[1]مرتبات!AS21+[1]مرتبات!AT21+[1]مرتبات!AU21+[1]مرتبات!AV21+[1]مرتبات!AW21+[1]مرتبات!AX21+[1]مرتبات!AY21+[1]مرتبات!AZ21+[1]مرتبات!BA21</f>
        <v>0</v>
      </c>
      <c r="H20" s="258">
        <f t="shared" si="1"/>
        <v>0</v>
      </c>
      <c r="I20" s="258">
        <f t="shared" si="2"/>
        <v>0</v>
      </c>
      <c r="J20" s="258">
        <f t="shared" si="3"/>
        <v>-0.38</v>
      </c>
      <c r="K20" s="258">
        <f t="shared" si="4"/>
        <v>0.38</v>
      </c>
      <c r="L20" s="258">
        <f t="shared" si="7"/>
        <v>0</v>
      </c>
      <c r="M20" s="145">
        <f t="shared" si="8"/>
        <v>0</v>
      </c>
    </row>
    <row r="21" spans="1:13" ht="15.75">
      <c r="A21" s="256"/>
      <c r="B21" s="258">
        <f>[1]مرتبات!G22</f>
        <v>0</v>
      </c>
      <c r="C21" s="258">
        <f>[1]مرتبات!I22</f>
        <v>0</v>
      </c>
      <c r="D21" s="258">
        <f t="shared" si="0"/>
        <v>0</v>
      </c>
      <c r="E21" s="258">
        <f>[1]مرتبات!B22*14%</f>
        <v>0</v>
      </c>
      <c r="F21" s="258">
        <f>[1]مرتبات!W22*11%</f>
        <v>0</v>
      </c>
      <c r="G21" s="258">
        <f>[1]مرتبات!AK22+[1]مرتبات!AL22+[1]مرتبات!AM22+[1]مرتبات!AN22+[1]مرتبات!AO22+[1]مرتبات!AR22+[1]مرتبات!AS22+[1]مرتبات!AT22+[1]مرتبات!AU22+[1]مرتبات!AV22+[1]مرتبات!AW22+[1]مرتبات!AX22+[1]مرتبات!AY22+[1]مرتبات!AZ22+[1]مرتبات!BA22</f>
        <v>0</v>
      </c>
      <c r="H21" s="258">
        <f t="shared" si="1"/>
        <v>0</v>
      </c>
      <c r="I21" s="258">
        <f t="shared" si="2"/>
        <v>0</v>
      </c>
      <c r="J21" s="258">
        <f t="shared" si="3"/>
        <v>-0.38</v>
      </c>
      <c r="K21" s="258">
        <f t="shared" si="4"/>
        <v>0.38</v>
      </c>
      <c r="L21" s="258">
        <f t="shared" si="7"/>
        <v>0</v>
      </c>
      <c r="M21" s="145">
        <f t="shared" si="8"/>
        <v>0</v>
      </c>
    </row>
    <row r="22" spans="1:13" ht="15.75">
      <c r="A22" s="256"/>
      <c r="B22" s="258">
        <f>[1]مرتبات!G23</f>
        <v>0</v>
      </c>
      <c r="C22" s="258">
        <f>[1]مرتبات!I23</f>
        <v>0</v>
      </c>
      <c r="D22" s="258">
        <f t="shared" si="0"/>
        <v>0</v>
      </c>
      <c r="E22" s="258">
        <f>[1]مرتبات!B23*14%</f>
        <v>0</v>
      </c>
      <c r="F22" s="258">
        <f>[1]مرتبات!W23*11%</f>
        <v>0</v>
      </c>
      <c r="G22" s="258">
        <f>[1]مرتبات!AK23+[1]مرتبات!AL23+[1]مرتبات!AM23+[1]مرتبات!AN23+[1]مرتبات!AO23+[1]مرتبات!AR23+[1]مرتبات!AS23+[1]مرتبات!AT23+[1]مرتبات!AU23+[1]مرتبات!AV23+[1]مرتبات!AW23+[1]مرتبات!AX23+[1]مرتبات!AY23+[1]مرتبات!AZ23+[1]مرتبات!BA23</f>
        <v>0</v>
      </c>
      <c r="H22" s="258">
        <f t="shared" si="1"/>
        <v>0</v>
      </c>
      <c r="I22" s="258">
        <f t="shared" si="2"/>
        <v>0</v>
      </c>
      <c r="J22" s="258">
        <f t="shared" si="3"/>
        <v>-0.38</v>
      </c>
      <c r="K22" s="258">
        <f t="shared" si="4"/>
        <v>0.38</v>
      </c>
      <c r="L22" s="258">
        <f t="shared" si="7"/>
        <v>0</v>
      </c>
      <c r="M22" s="145">
        <f t="shared" si="8"/>
        <v>0</v>
      </c>
    </row>
    <row r="23" spans="1:13" ht="15.75">
      <c r="A23" s="256"/>
      <c r="B23" s="258">
        <f>[1]مرتبات!G24</f>
        <v>0</v>
      </c>
      <c r="C23" s="258">
        <f>[1]مرتبات!I24</f>
        <v>0</v>
      </c>
      <c r="D23" s="258">
        <f t="shared" si="0"/>
        <v>0</v>
      </c>
      <c r="E23" s="258">
        <f>[1]مرتبات!B24*14%</f>
        <v>0</v>
      </c>
      <c r="F23" s="258">
        <f>[1]مرتبات!W24*11%</f>
        <v>0</v>
      </c>
      <c r="G23" s="258">
        <f>[1]مرتبات!AK24+[1]مرتبات!AL24+[1]مرتبات!AM24+[1]مرتبات!AN24+[1]مرتبات!AO24+[1]مرتبات!AR24+[1]مرتبات!AS24+[1]مرتبات!AT24+[1]مرتبات!AU24+[1]مرتبات!AV24+[1]مرتبات!AW24+[1]مرتبات!AX24+[1]مرتبات!AY24+[1]مرتبات!AZ24+[1]مرتبات!BA24</f>
        <v>0</v>
      </c>
      <c r="H23" s="258">
        <f t="shared" si="1"/>
        <v>0</v>
      </c>
      <c r="I23" s="258">
        <f t="shared" si="2"/>
        <v>0</v>
      </c>
      <c r="J23" s="258">
        <f t="shared" si="3"/>
        <v>-0.38</v>
      </c>
      <c r="K23" s="258">
        <f t="shared" si="4"/>
        <v>0.38</v>
      </c>
      <c r="L23" s="258">
        <f t="shared" si="7"/>
        <v>0</v>
      </c>
      <c r="M23" s="145">
        <f t="shared" si="8"/>
        <v>0</v>
      </c>
    </row>
    <row r="24" spans="1:13" ht="15.75">
      <c r="A24" s="256"/>
      <c r="B24" s="258">
        <f>[1]مرتبات!G25</f>
        <v>0</v>
      </c>
      <c r="C24" s="258">
        <f>[1]مرتبات!I25</f>
        <v>0</v>
      </c>
      <c r="D24" s="258">
        <f t="shared" si="0"/>
        <v>0</v>
      </c>
      <c r="E24" s="258">
        <f>[1]مرتبات!B25*14%</f>
        <v>0</v>
      </c>
      <c r="F24" s="258">
        <f>[1]مرتبات!W25*11%</f>
        <v>0</v>
      </c>
      <c r="G24" s="258">
        <f>[1]مرتبات!AK25+[1]مرتبات!AL25+[1]مرتبات!AM25+[1]مرتبات!AN25+[1]مرتبات!AO25+[1]مرتبات!AR25+[1]مرتبات!AS25+[1]مرتبات!AT25+[1]مرتبات!AU25+[1]مرتبات!AV25+[1]مرتبات!AW25+[1]مرتبات!AX25+[1]مرتبات!AY25+[1]مرتبات!AZ25+[1]مرتبات!BA25</f>
        <v>0</v>
      </c>
      <c r="H24" s="258">
        <f t="shared" si="1"/>
        <v>0</v>
      </c>
      <c r="I24" s="258">
        <f t="shared" si="2"/>
        <v>0</v>
      </c>
      <c r="J24" s="258">
        <f t="shared" si="3"/>
        <v>-0.38</v>
      </c>
      <c r="K24" s="258">
        <f t="shared" si="4"/>
        <v>0.38</v>
      </c>
      <c r="L24" s="258">
        <f t="shared" si="7"/>
        <v>0</v>
      </c>
      <c r="M24" s="145">
        <f t="shared" si="8"/>
        <v>0</v>
      </c>
    </row>
    <row r="25" spans="1:13" ht="15.75">
      <c r="A25" s="256"/>
      <c r="B25" s="258">
        <f>[1]مرتبات!G26</f>
        <v>0</v>
      </c>
      <c r="C25" s="258">
        <f>[1]مرتبات!I26</f>
        <v>0</v>
      </c>
      <c r="D25" s="258">
        <f t="shared" si="0"/>
        <v>0</v>
      </c>
      <c r="E25" s="258">
        <f>[1]مرتبات!B26*14%</f>
        <v>0</v>
      </c>
      <c r="F25" s="258">
        <f>[1]مرتبات!W26*11%</f>
        <v>0</v>
      </c>
      <c r="G25" s="258">
        <f>[1]مرتبات!AK26+[1]مرتبات!AL26+[1]مرتبات!AM26+[1]مرتبات!AN26+[1]مرتبات!AO26+[1]مرتبات!AR26+[1]مرتبات!AS26+[1]مرتبات!AT26+[1]مرتبات!AU26+[1]مرتبات!AV26+[1]مرتبات!AW26+[1]مرتبات!AX26+[1]مرتبات!AY26+[1]مرتبات!AZ26+[1]مرتبات!BA26</f>
        <v>0</v>
      </c>
      <c r="H25" s="258">
        <f t="shared" si="1"/>
        <v>0</v>
      </c>
      <c r="I25" s="258">
        <f t="shared" si="2"/>
        <v>0</v>
      </c>
      <c r="J25" s="258">
        <f t="shared" si="3"/>
        <v>-0.38</v>
      </c>
      <c r="K25" s="258">
        <f t="shared" si="4"/>
        <v>0.38</v>
      </c>
      <c r="L25" s="258">
        <f t="shared" si="7"/>
        <v>0</v>
      </c>
      <c r="M25" s="145">
        <f t="shared" si="8"/>
        <v>0</v>
      </c>
    </row>
    <row r="26" spans="1:13" ht="15.75">
      <c r="A26" s="256"/>
      <c r="B26" s="258">
        <f>[1]مرتبات!G27</f>
        <v>0</v>
      </c>
      <c r="C26" s="258">
        <f>[1]مرتبات!I27</f>
        <v>0</v>
      </c>
      <c r="D26" s="258">
        <f t="shared" si="0"/>
        <v>0</v>
      </c>
      <c r="E26" s="258">
        <f>[1]مرتبات!B27*14%</f>
        <v>0</v>
      </c>
      <c r="F26" s="258">
        <f>[1]مرتبات!W27*11%</f>
        <v>0</v>
      </c>
      <c r="G26" s="258">
        <f>[1]مرتبات!AK27+[1]مرتبات!AL27+[1]مرتبات!AM27+[1]مرتبات!AN27+[1]مرتبات!AO27+[1]مرتبات!AR27+[1]مرتبات!AS27+[1]مرتبات!AT27+[1]مرتبات!AU27+[1]مرتبات!AV27+[1]مرتبات!AW27+[1]مرتبات!AX27+[1]مرتبات!AY27+[1]مرتبات!AZ27+[1]مرتبات!BA27</f>
        <v>0</v>
      </c>
      <c r="H26" s="258">
        <f t="shared" si="1"/>
        <v>0</v>
      </c>
      <c r="I26" s="258">
        <f t="shared" si="2"/>
        <v>0</v>
      </c>
      <c r="J26" s="258">
        <f t="shared" si="3"/>
        <v>-0.38</v>
      </c>
      <c r="K26" s="258">
        <f t="shared" si="4"/>
        <v>0.38</v>
      </c>
      <c r="L26" s="258">
        <f t="shared" si="7"/>
        <v>0</v>
      </c>
      <c r="M26" s="145">
        <f t="shared" si="8"/>
        <v>0</v>
      </c>
    </row>
    <row r="27" spans="1:13" ht="15.75">
      <c r="A27" s="256"/>
      <c r="B27" s="258">
        <f>[1]مرتبات!G28</f>
        <v>0</v>
      </c>
      <c r="C27" s="258">
        <f>[1]مرتبات!I28</f>
        <v>0</v>
      </c>
      <c r="D27" s="258">
        <f t="shared" si="0"/>
        <v>0</v>
      </c>
      <c r="E27" s="258">
        <f>[1]مرتبات!B28*14%</f>
        <v>0</v>
      </c>
      <c r="F27" s="258">
        <f>[1]مرتبات!W28*11%</f>
        <v>0</v>
      </c>
      <c r="G27" s="258">
        <f>[1]مرتبات!AK28+[1]مرتبات!AL28+[1]مرتبات!AM28+[1]مرتبات!AN28+[1]مرتبات!AO28+[1]مرتبات!AR28+[1]مرتبات!AS28+[1]مرتبات!AT28+[1]مرتبات!AU28+[1]مرتبات!AV28+[1]مرتبات!AW28+[1]مرتبات!AX28+[1]مرتبات!AY28+[1]مرتبات!AZ28+[1]مرتبات!BA28</f>
        <v>0</v>
      </c>
      <c r="H27" s="258">
        <f t="shared" si="1"/>
        <v>0</v>
      </c>
      <c r="I27" s="258">
        <f t="shared" si="2"/>
        <v>0</v>
      </c>
      <c r="J27" s="258">
        <f t="shared" si="3"/>
        <v>-0.38</v>
      </c>
      <c r="K27" s="258">
        <f t="shared" si="4"/>
        <v>0.38</v>
      </c>
      <c r="L27" s="258">
        <f t="shared" si="7"/>
        <v>0</v>
      </c>
      <c r="M27" s="145">
        <f t="shared" si="8"/>
        <v>0</v>
      </c>
    </row>
    <row r="28" spans="1:13" ht="15.75">
      <c r="A28" s="256"/>
      <c r="B28" s="258">
        <f>[1]مرتبات!G29</f>
        <v>0</v>
      </c>
      <c r="C28" s="258">
        <f>[1]مرتبات!I29</f>
        <v>0</v>
      </c>
      <c r="D28" s="258">
        <f t="shared" si="0"/>
        <v>0</v>
      </c>
      <c r="E28" s="258">
        <f>[1]مرتبات!B29*14%</f>
        <v>0</v>
      </c>
      <c r="F28" s="258">
        <f>[1]مرتبات!W29*11%</f>
        <v>0</v>
      </c>
      <c r="G28" s="258">
        <f>[1]مرتبات!AK29+[1]مرتبات!AL29+[1]مرتبات!AM29+[1]مرتبات!AN29+[1]مرتبات!AO29+[1]مرتبات!AR29+[1]مرتبات!AS29+[1]مرتبات!AT29+[1]مرتبات!AU29+[1]مرتبات!AV29+[1]مرتبات!AW29+[1]مرتبات!AX29+[1]مرتبات!AY29+[1]مرتبات!AZ29+[1]مرتبات!BA29</f>
        <v>0</v>
      </c>
      <c r="H28" s="258">
        <f t="shared" si="1"/>
        <v>0</v>
      </c>
      <c r="I28" s="258">
        <f t="shared" si="2"/>
        <v>0</v>
      </c>
      <c r="J28" s="258">
        <f t="shared" si="3"/>
        <v>-0.38</v>
      </c>
      <c r="K28" s="258">
        <f t="shared" si="4"/>
        <v>0.38</v>
      </c>
      <c r="L28" s="258">
        <f t="shared" si="7"/>
        <v>0</v>
      </c>
      <c r="M28" s="145">
        <f t="shared" si="8"/>
        <v>0</v>
      </c>
    </row>
    <row r="29" spans="1:13" ht="15.75">
      <c r="A29" s="256"/>
      <c r="B29" s="258">
        <f>[1]مرتبات!G30</f>
        <v>0</v>
      </c>
      <c r="C29" s="258">
        <f>[1]مرتبات!I30</f>
        <v>0</v>
      </c>
      <c r="D29" s="258">
        <f t="shared" si="0"/>
        <v>0</v>
      </c>
      <c r="E29" s="258">
        <f>[1]مرتبات!B30*14%</f>
        <v>0</v>
      </c>
      <c r="F29" s="258">
        <f>[1]مرتبات!W30*11%</f>
        <v>0</v>
      </c>
      <c r="G29" s="258">
        <f>[1]مرتبات!AK30+[1]مرتبات!AL30+[1]مرتبات!AM30+[1]مرتبات!AN30+[1]مرتبات!AO30+[1]مرتبات!AR30+[1]مرتبات!AS30+[1]مرتبات!AT30+[1]مرتبات!AU30+[1]مرتبات!AV30+[1]مرتبات!AW30+[1]مرتبات!AX30+[1]مرتبات!AY30+[1]مرتبات!AZ30+[1]مرتبات!BA30</f>
        <v>0</v>
      </c>
      <c r="H29" s="258">
        <f t="shared" si="1"/>
        <v>0</v>
      </c>
      <c r="I29" s="258">
        <f t="shared" si="2"/>
        <v>0</v>
      </c>
      <c r="J29" s="258">
        <f t="shared" si="3"/>
        <v>-0.38</v>
      </c>
      <c r="K29" s="258">
        <f t="shared" si="4"/>
        <v>0.38</v>
      </c>
      <c r="L29" s="258">
        <f t="shared" si="7"/>
        <v>0</v>
      </c>
      <c r="M29" s="145">
        <f t="shared" si="8"/>
        <v>0</v>
      </c>
    </row>
    <row r="30" spans="1:13" ht="15.75">
      <c r="A30" s="256"/>
      <c r="B30" s="258">
        <f>[1]مرتبات!G31</f>
        <v>0</v>
      </c>
      <c r="C30" s="258">
        <f>[1]مرتبات!I31</f>
        <v>0</v>
      </c>
      <c r="D30" s="258">
        <f t="shared" si="0"/>
        <v>0</v>
      </c>
      <c r="E30" s="258">
        <f>[1]مرتبات!B31*14%</f>
        <v>0</v>
      </c>
      <c r="F30" s="258">
        <f>[1]مرتبات!W31*11%</f>
        <v>0</v>
      </c>
      <c r="G30" s="258">
        <f>[1]مرتبات!AK31+[1]مرتبات!AL31+[1]مرتبات!AM31+[1]مرتبات!AN31+[1]مرتبات!AO31+[1]مرتبات!AR31+[1]مرتبات!AS31+[1]مرتبات!AT31+[1]مرتبات!AU31+[1]مرتبات!AV31+[1]مرتبات!AW31+[1]مرتبات!AX31+[1]مرتبات!AY31+[1]مرتبات!AZ31+[1]مرتبات!BA31</f>
        <v>0</v>
      </c>
      <c r="H30" s="258">
        <f t="shared" si="1"/>
        <v>0</v>
      </c>
      <c r="I30" s="258">
        <f t="shared" si="2"/>
        <v>0</v>
      </c>
      <c r="J30" s="258">
        <f t="shared" si="3"/>
        <v>-0.38</v>
      </c>
      <c r="K30" s="258">
        <f t="shared" si="4"/>
        <v>0.38</v>
      </c>
      <c r="L30" s="258">
        <f t="shared" si="7"/>
        <v>0</v>
      </c>
      <c r="M30" s="145">
        <f t="shared" si="8"/>
        <v>0</v>
      </c>
    </row>
    <row r="31" spans="1:13" ht="15.75">
      <c r="A31" s="256"/>
      <c r="B31" s="258">
        <f>[1]مرتبات!G32</f>
        <v>0</v>
      </c>
      <c r="C31" s="258">
        <f>[1]مرتبات!I32</f>
        <v>0</v>
      </c>
      <c r="D31" s="258">
        <f t="shared" si="0"/>
        <v>0</v>
      </c>
      <c r="E31" s="258">
        <f>[1]مرتبات!B32*14%</f>
        <v>0</v>
      </c>
      <c r="F31" s="258">
        <f>[1]مرتبات!W32*11%</f>
        <v>0</v>
      </c>
      <c r="G31" s="258">
        <f>[1]مرتبات!AK32+[1]مرتبات!AL32+[1]مرتبات!AM32+[1]مرتبات!AN32+[1]مرتبات!AO32+[1]مرتبات!AR32+[1]مرتبات!AS32+[1]مرتبات!AT32+[1]مرتبات!AU32+[1]مرتبات!AV32+[1]مرتبات!AW32+[1]مرتبات!AX32+[1]مرتبات!AY32+[1]مرتبات!AZ32+[1]مرتبات!BA32</f>
        <v>0</v>
      </c>
      <c r="H31" s="258">
        <f t="shared" si="1"/>
        <v>0</v>
      </c>
      <c r="I31" s="258">
        <f t="shared" si="2"/>
        <v>0</v>
      </c>
      <c r="J31" s="258">
        <f t="shared" si="3"/>
        <v>-0.38</v>
      </c>
      <c r="K31" s="258">
        <f t="shared" si="4"/>
        <v>0.38</v>
      </c>
      <c r="L31" s="258">
        <f t="shared" si="7"/>
        <v>0</v>
      </c>
      <c r="M31" s="145">
        <f t="shared" si="8"/>
        <v>0</v>
      </c>
    </row>
    <row r="32" spans="1:13" ht="15.75">
      <c r="A32" s="256"/>
      <c r="B32" s="258">
        <f>[1]مرتبات!G33</f>
        <v>0</v>
      </c>
      <c r="C32" s="258">
        <f>[1]مرتبات!I33</f>
        <v>0</v>
      </c>
      <c r="D32" s="258">
        <f t="shared" si="0"/>
        <v>0</v>
      </c>
      <c r="E32" s="258">
        <f>[1]مرتبات!B33*14%</f>
        <v>0</v>
      </c>
      <c r="F32" s="258">
        <f>[1]مرتبات!W33*11%</f>
        <v>0</v>
      </c>
      <c r="G32" s="258">
        <f>[1]مرتبات!AK33+[1]مرتبات!AL33+[1]مرتبات!AM33+[1]مرتبات!AN33+[1]مرتبات!AO33+[1]مرتبات!AR33+[1]مرتبات!AS33+[1]مرتبات!AT33+[1]مرتبات!AU33+[1]مرتبات!AV33+[1]مرتبات!AW33+[1]مرتبات!AX33+[1]مرتبات!AY33+[1]مرتبات!AZ33+[1]مرتبات!BA33</f>
        <v>0</v>
      </c>
      <c r="H32" s="258">
        <f t="shared" si="1"/>
        <v>0</v>
      </c>
      <c r="I32" s="258">
        <f t="shared" si="2"/>
        <v>0</v>
      </c>
      <c r="J32" s="258">
        <f t="shared" si="3"/>
        <v>-0.38</v>
      </c>
      <c r="K32" s="258">
        <f t="shared" si="4"/>
        <v>0.38</v>
      </c>
      <c r="L32" s="258">
        <f t="shared" si="7"/>
        <v>0</v>
      </c>
      <c r="M32" s="145">
        <f t="shared" si="8"/>
        <v>0</v>
      </c>
    </row>
    <row r="33" spans="1:13" ht="15.75">
      <c r="A33" s="256"/>
      <c r="B33" s="258">
        <f>[1]مرتبات!G34</f>
        <v>0</v>
      </c>
      <c r="C33" s="258">
        <f>[1]مرتبات!I34</f>
        <v>0</v>
      </c>
      <c r="D33" s="258">
        <f t="shared" si="0"/>
        <v>0</v>
      </c>
      <c r="E33" s="258">
        <f>[1]مرتبات!B34*14%</f>
        <v>0</v>
      </c>
      <c r="F33" s="258">
        <f>[1]مرتبات!W34*11%</f>
        <v>0</v>
      </c>
      <c r="G33" s="258">
        <f>[1]مرتبات!AK34+[1]مرتبات!AL34+[1]مرتبات!AM34+[1]مرتبات!AN34+[1]مرتبات!AO34+[1]مرتبات!AR34+[1]مرتبات!AS34+[1]مرتبات!AT34+[1]مرتبات!AU34+[1]مرتبات!AV34+[1]مرتبات!AW34+[1]مرتبات!AX34+[1]مرتبات!AY34+[1]مرتبات!AZ34+[1]مرتبات!BA34</f>
        <v>0</v>
      </c>
      <c r="H33" s="258">
        <f t="shared" si="1"/>
        <v>0</v>
      </c>
      <c r="I33" s="258">
        <f t="shared" si="2"/>
        <v>0</v>
      </c>
      <c r="J33" s="258">
        <f t="shared" si="3"/>
        <v>-0.38</v>
      </c>
      <c r="K33" s="258">
        <f t="shared" si="4"/>
        <v>0.38</v>
      </c>
      <c r="L33" s="258">
        <f t="shared" si="7"/>
        <v>0</v>
      </c>
      <c r="M33" s="145">
        <f t="shared" si="8"/>
        <v>0</v>
      </c>
    </row>
    <row r="34" spans="1:13" ht="15.75">
      <c r="A34" s="256"/>
      <c r="B34" s="258">
        <f>[1]مرتبات!G35</f>
        <v>0</v>
      </c>
      <c r="C34" s="258">
        <f>[1]مرتبات!I35</f>
        <v>0</v>
      </c>
      <c r="D34" s="258">
        <f t="shared" si="0"/>
        <v>0</v>
      </c>
      <c r="E34" s="258">
        <f>[1]مرتبات!B35*14%</f>
        <v>0</v>
      </c>
      <c r="F34" s="258">
        <f>[1]مرتبات!W35*11%</f>
        <v>0</v>
      </c>
      <c r="G34" s="258">
        <f>[1]مرتبات!AK35+[1]مرتبات!AL35+[1]مرتبات!AM35+[1]مرتبات!AN35+[1]مرتبات!AO35+[1]مرتبات!AR35+[1]مرتبات!AS35+[1]مرتبات!AT35+[1]مرتبات!AU35+[1]مرتبات!AV35+[1]مرتبات!AW35+[1]مرتبات!AX35+[1]مرتبات!AY35+[1]مرتبات!AZ35+[1]مرتبات!BA35</f>
        <v>0</v>
      </c>
      <c r="H34" s="258">
        <f t="shared" si="1"/>
        <v>0</v>
      </c>
      <c r="I34" s="258">
        <f t="shared" si="2"/>
        <v>0</v>
      </c>
      <c r="J34" s="258">
        <f t="shared" si="3"/>
        <v>-0.38</v>
      </c>
      <c r="K34" s="258">
        <f t="shared" si="4"/>
        <v>0.38</v>
      </c>
      <c r="L34" s="258">
        <f t="shared" si="7"/>
        <v>0</v>
      </c>
      <c r="M34" s="145">
        <f t="shared" si="8"/>
        <v>0</v>
      </c>
    </row>
    <row r="35" spans="1:13" ht="15.75">
      <c r="A35" s="256"/>
      <c r="B35" s="258">
        <f>[1]مرتبات!G36</f>
        <v>0</v>
      </c>
      <c r="C35" s="258">
        <f>[1]مرتبات!I36</f>
        <v>0</v>
      </c>
      <c r="D35" s="258">
        <f t="shared" si="0"/>
        <v>0</v>
      </c>
      <c r="E35" s="258">
        <f>[1]مرتبات!B36*14%</f>
        <v>0</v>
      </c>
      <c r="F35" s="258">
        <f>[1]مرتبات!W36*11%</f>
        <v>0</v>
      </c>
      <c r="G35" s="258">
        <f>[1]مرتبات!AK36+[1]مرتبات!AL36+[1]مرتبات!AM36+[1]مرتبات!AN36+[1]مرتبات!AO36+[1]مرتبات!AR36+[1]مرتبات!AS36+[1]مرتبات!AT36+[1]مرتبات!AU36+[1]مرتبات!AV36+[1]مرتبات!AW36+[1]مرتبات!AX36+[1]مرتبات!AY36+[1]مرتبات!AZ36+[1]مرتبات!BA36</f>
        <v>0</v>
      </c>
      <c r="H35" s="258">
        <f t="shared" si="1"/>
        <v>0</v>
      </c>
      <c r="I35" s="258">
        <f t="shared" si="2"/>
        <v>0</v>
      </c>
      <c r="J35" s="258">
        <f t="shared" si="3"/>
        <v>-0.38</v>
      </c>
      <c r="K35" s="258">
        <f t="shared" si="4"/>
        <v>0.38</v>
      </c>
      <c r="L35" s="258">
        <f t="shared" si="7"/>
        <v>0</v>
      </c>
      <c r="M35" s="145">
        <f t="shared" si="8"/>
        <v>0</v>
      </c>
    </row>
    <row r="36" spans="1:13" ht="15.75">
      <c r="A36" s="256"/>
      <c r="B36" s="258">
        <f>[1]مرتبات!G37</f>
        <v>0</v>
      </c>
      <c r="C36" s="258">
        <f>[1]مرتبات!I37</f>
        <v>0</v>
      </c>
      <c r="D36" s="258">
        <f t="shared" si="0"/>
        <v>0</v>
      </c>
      <c r="E36" s="258">
        <f>[1]مرتبات!B37*14%</f>
        <v>0</v>
      </c>
      <c r="F36" s="258">
        <f>[1]مرتبات!W37*11%</f>
        <v>0</v>
      </c>
      <c r="G36" s="258">
        <f>[1]مرتبات!AK37+[1]مرتبات!AL37+[1]مرتبات!AM37+[1]مرتبات!AN37+[1]مرتبات!AO37+[1]مرتبات!AR37+[1]مرتبات!AS37+[1]مرتبات!AT37+[1]مرتبات!AU37+[1]مرتبات!AV37+[1]مرتبات!AW37+[1]مرتبات!AX37+[1]مرتبات!AY37+[1]مرتبات!AZ37+[1]مرتبات!BA37</f>
        <v>0</v>
      </c>
      <c r="H36" s="258">
        <f t="shared" si="1"/>
        <v>0</v>
      </c>
      <c r="I36" s="258">
        <f t="shared" si="2"/>
        <v>0</v>
      </c>
      <c r="J36" s="258">
        <f t="shared" si="3"/>
        <v>-0.38</v>
      </c>
      <c r="K36" s="258">
        <f t="shared" si="4"/>
        <v>0.38</v>
      </c>
      <c r="L36" s="258">
        <f t="shared" si="7"/>
        <v>0</v>
      </c>
      <c r="M36" s="145">
        <f t="shared" si="8"/>
        <v>0</v>
      </c>
    </row>
    <row r="37" spans="1:13" ht="15.75">
      <c r="A37" s="256"/>
      <c r="B37" s="258">
        <f>[1]مرتبات!G38</f>
        <v>0</v>
      </c>
      <c r="C37" s="258">
        <f>[1]مرتبات!I38</f>
        <v>0</v>
      </c>
      <c r="D37" s="258">
        <f t="shared" si="0"/>
        <v>0</v>
      </c>
      <c r="E37" s="258">
        <f>[1]مرتبات!B38*14%</f>
        <v>0</v>
      </c>
      <c r="F37" s="258">
        <f>[1]مرتبات!W38*11%</f>
        <v>0</v>
      </c>
      <c r="G37" s="258">
        <f>[1]مرتبات!AK38+[1]مرتبات!AL38+[1]مرتبات!AM38+[1]مرتبات!AN38+[1]مرتبات!AO38+[1]مرتبات!AR38+[1]مرتبات!AS38+[1]مرتبات!AT38+[1]مرتبات!AU38+[1]مرتبات!AV38+[1]مرتبات!AW38+[1]مرتبات!AX38+[1]مرتبات!AY38+[1]مرتبات!AZ38+[1]مرتبات!BA38</f>
        <v>0</v>
      </c>
      <c r="H37" s="258">
        <f t="shared" si="1"/>
        <v>0</v>
      </c>
      <c r="I37" s="258">
        <f t="shared" si="2"/>
        <v>0</v>
      </c>
      <c r="J37" s="258">
        <f t="shared" si="3"/>
        <v>-0.38</v>
      </c>
      <c r="K37" s="258">
        <f t="shared" si="4"/>
        <v>0.38</v>
      </c>
      <c r="L37" s="258">
        <f t="shared" si="7"/>
        <v>0</v>
      </c>
      <c r="M37" s="145">
        <f t="shared" si="8"/>
        <v>0</v>
      </c>
    </row>
    <row r="38" spans="1:13" ht="15.75">
      <c r="A38" s="256"/>
      <c r="B38" s="258">
        <f>[1]مرتبات!G39</f>
        <v>0</v>
      </c>
      <c r="C38" s="258">
        <f>[1]مرتبات!I39</f>
        <v>0</v>
      </c>
      <c r="D38" s="258">
        <f t="shared" si="0"/>
        <v>0</v>
      </c>
      <c r="E38" s="258">
        <f>[1]مرتبات!B39*14%</f>
        <v>0</v>
      </c>
      <c r="F38" s="258">
        <f>[1]مرتبات!W39*11%</f>
        <v>0</v>
      </c>
      <c r="G38" s="258">
        <f>[1]مرتبات!AK39+[1]مرتبات!AL39+[1]مرتبات!AM39+[1]مرتبات!AN39+[1]مرتبات!AO39+[1]مرتبات!AR39+[1]مرتبات!AS39+[1]مرتبات!AT39+[1]مرتبات!AU39+[1]مرتبات!AV39+[1]مرتبات!AW39+[1]مرتبات!AX39+[1]مرتبات!AY39+[1]مرتبات!AZ39+[1]مرتبات!BA39</f>
        <v>0</v>
      </c>
      <c r="H38" s="258">
        <f t="shared" si="1"/>
        <v>0</v>
      </c>
      <c r="I38" s="258">
        <f t="shared" si="2"/>
        <v>0</v>
      </c>
      <c r="J38" s="258">
        <f t="shared" si="3"/>
        <v>-0.38</v>
      </c>
      <c r="K38" s="258">
        <f t="shared" si="4"/>
        <v>0.38</v>
      </c>
      <c r="L38" s="258">
        <f t="shared" si="7"/>
        <v>0</v>
      </c>
      <c r="M38" s="145">
        <f t="shared" si="8"/>
        <v>0</v>
      </c>
    </row>
    <row r="39" spans="1:13" ht="15.75">
      <c r="A39" s="256"/>
      <c r="B39" s="258">
        <f>[1]مرتبات!G40</f>
        <v>0</v>
      </c>
      <c r="C39" s="258">
        <f>[1]مرتبات!I40</f>
        <v>0</v>
      </c>
      <c r="D39" s="258">
        <f t="shared" si="0"/>
        <v>0</v>
      </c>
      <c r="E39" s="258">
        <f>[1]مرتبات!B40*14%</f>
        <v>0</v>
      </c>
      <c r="F39" s="258">
        <f>[1]مرتبات!W40*11%</f>
        <v>0</v>
      </c>
      <c r="G39" s="258">
        <f>[1]مرتبات!AK40+[1]مرتبات!AL40+[1]مرتبات!AM40+[1]مرتبات!AN40+[1]مرتبات!AO40+[1]مرتبات!AR40+[1]مرتبات!AS40+[1]مرتبات!AT40+[1]مرتبات!AU40+[1]مرتبات!AV40+[1]مرتبات!AW40+[1]مرتبات!AX40+[1]مرتبات!AY40+[1]مرتبات!AZ40+[1]مرتبات!BA40</f>
        <v>0</v>
      </c>
      <c r="H39" s="258">
        <f t="shared" si="1"/>
        <v>0</v>
      </c>
      <c r="I39" s="258">
        <f t="shared" si="2"/>
        <v>0</v>
      </c>
      <c r="J39" s="258">
        <f t="shared" si="3"/>
        <v>-0.38</v>
      </c>
      <c r="K39" s="258">
        <f t="shared" si="4"/>
        <v>0.38</v>
      </c>
      <c r="L39" s="258">
        <f t="shared" si="7"/>
        <v>0</v>
      </c>
      <c r="M39" s="145">
        <f t="shared" si="8"/>
        <v>0</v>
      </c>
    </row>
    <row r="40" spans="1:13" ht="15.75">
      <c r="A40" s="256"/>
      <c r="B40" s="258">
        <f>[1]مرتبات!G41</f>
        <v>0</v>
      </c>
      <c r="C40" s="258">
        <f>[1]مرتبات!I41</f>
        <v>0</v>
      </c>
      <c r="D40" s="258">
        <f t="shared" si="0"/>
        <v>0</v>
      </c>
      <c r="E40" s="258">
        <f>[1]مرتبات!B41*14%</f>
        <v>0</v>
      </c>
      <c r="F40" s="258">
        <f>[1]مرتبات!W41*11%</f>
        <v>0</v>
      </c>
      <c r="G40" s="258">
        <f>[1]مرتبات!AK41+[1]مرتبات!AL41+[1]مرتبات!AM41+[1]مرتبات!AN41+[1]مرتبات!AO41+[1]مرتبات!AR41+[1]مرتبات!AS41+[1]مرتبات!AT41+[1]مرتبات!AU41+[1]مرتبات!AV41+[1]مرتبات!AW41+[1]مرتبات!AX41+[1]مرتبات!AY41+[1]مرتبات!AZ41+[1]مرتبات!BA41</f>
        <v>0</v>
      </c>
      <c r="H40" s="258">
        <f t="shared" si="1"/>
        <v>0</v>
      </c>
      <c r="I40" s="258">
        <f t="shared" si="2"/>
        <v>0</v>
      </c>
      <c r="J40" s="258">
        <f t="shared" si="3"/>
        <v>-0.38</v>
      </c>
      <c r="K40" s="258">
        <f t="shared" si="4"/>
        <v>0.38</v>
      </c>
      <c r="L40" s="258">
        <f t="shared" si="7"/>
        <v>0</v>
      </c>
      <c r="M40" s="145">
        <f t="shared" si="8"/>
        <v>0</v>
      </c>
    </row>
    <row r="41" spans="1:13" ht="15.75">
      <c r="A41" s="256"/>
      <c r="B41" s="258">
        <f>[1]مرتبات!G42</f>
        <v>0</v>
      </c>
      <c r="C41" s="258">
        <f>[1]مرتبات!I42</f>
        <v>0</v>
      </c>
      <c r="D41" s="258">
        <f t="shared" si="0"/>
        <v>0</v>
      </c>
      <c r="E41" s="258">
        <f>[1]مرتبات!B42*14%</f>
        <v>0</v>
      </c>
      <c r="F41" s="258">
        <f>[1]مرتبات!W42*11%</f>
        <v>0</v>
      </c>
      <c r="G41" s="258">
        <f>[1]مرتبات!AK42+[1]مرتبات!AL42+[1]مرتبات!AM42+[1]مرتبات!AN42+[1]مرتبات!AO42+[1]مرتبات!AR42+[1]مرتبات!AS42+[1]مرتبات!AT42+[1]مرتبات!AU42+[1]مرتبات!AV42+[1]مرتبات!AW42+[1]مرتبات!AX42+[1]مرتبات!AY42+[1]مرتبات!AZ42+[1]مرتبات!BA42</f>
        <v>0</v>
      </c>
      <c r="H41" s="258">
        <f t="shared" si="1"/>
        <v>0</v>
      </c>
      <c r="I41" s="258">
        <f t="shared" si="2"/>
        <v>0</v>
      </c>
      <c r="J41" s="258">
        <f t="shared" si="3"/>
        <v>-0.38</v>
      </c>
      <c r="K41" s="258">
        <f t="shared" si="4"/>
        <v>0.38</v>
      </c>
      <c r="L41" s="258">
        <f t="shared" si="7"/>
        <v>0</v>
      </c>
      <c r="M41" s="145">
        <f t="shared" si="8"/>
        <v>0</v>
      </c>
    </row>
    <row r="42" spans="1:13" ht="15.75">
      <c r="A42" s="256"/>
      <c r="B42" s="258">
        <f>[1]مرتبات!G43</f>
        <v>0</v>
      </c>
      <c r="C42" s="258">
        <f>[1]مرتبات!I43</f>
        <v>0</v>
      </c>
      <c r="D42" s="258">
        <f t="shared" si="0"/>
        <v>0</v>
      </c>
      <c r="E42" s="258">
        <f>[1]مرتبات!B43*14%</f>
        <v>0</v>
      </c>
      <c r="F42" s="258">
        <f>[1]مرتبات!W43*11%</f>
        <v>0</v>
      </c>
      <c r="G42" s="258">
        <f>[1]مرتبات!AK43+[1]مرتبات!AL43+[1]مرتبات!AM43+[1]مرتبات!AN43+[1]مرتبات!AO43+[1]مرتبات!AR43+[1]مرتبات!AS43+[1]مرتبات!AT43+[1]مرتبات!AU43+[1]مرتبات!AV43+[1]مرتبات!AW43+[1]مرتبات!AX43+[1]مرتبات!AY43+[1]مرتبات!AZ43+[1]مرتبات!BA43</f>
        <v>0</v>
      </c>
      <c r="H42" s="258">
        <f t="shared" si="1"/>
        <v>0</v>
      </c>
      <c r="I42" s="258">
        <f t="shared" si="2"/>
        <v>0</v>
      </c>
      <c r="J42" s="258">
        <f t="shared" si="3"/>
        <v>-0.38</v>
      </c>
      <c r="K42" s="258">
        <f t="shared" si="4"/>
        <v>0.38</v>
      </c>
      <c r="L42" s="258">
        <f t="shared" si="7"/>
        <v>0</v>
      </c>
      <c r="M42" s="145">
        <f t="shared" si="8"/>
        <v>0</v>
      </c>
    </row>
    <row r="43" spans="1:13" ht="15.75">
      <c r="A43" s="256"/>
      <c r="B43" s="258">
        <f>[1]مرتبات!G44</f>
        <v>0</v>
      </c>
      <c r="C43" s="258">
        <f>[1]مرتبات!I44</f>
        <v>0</v>
      </c>
      <c r="D43" s="258">
        <f t="shared" si="0"/>
        <v>0</v>
      </c>
      <c r="E43" s="258">
        <f>[1]مرتبات!B44*14%</f>
        <v>0</v>
      </c>
      <c r="F43" s="258">
        <f>[1]مرتبات!W44*11%</f>
        <v>0</v>
      </c>
      <c r="G43" s="258">
        <f>[1]مرتبات!AK44+[1]مرتبات!AL44+[1]مرتبات!AM44+[1]مرتبات!AN44+[1]مرتبات!AO44+[1]مرتبات!AR44+[1]مرتبات!AS44+[1]مرتبات!AT44+[1]مرتبات!AU44+[1]مرتبات!AV44+[1]مرتبات!AW44+[1]مرتبات!AX44+[1]مرتبات!AY44+[1]مرتبات!AZ44+[1]مرتبات!BA44</f>
        <v>0</v>
      </c>
      <c r="H43" s="258">
        <f t="shared" si="1"/>
        <v>0</v>
      </c>
      <c r="I43" s="258">
        <f t="shared" si="2"/>
        <v>0</v>
      </c>
      <c r="J43" s="258">
        <f t="shared" si="3"/>
        <v>-0.38</v>
      </c>
      <c r="K43" s="258">
        <f t="shared" si="4"/>
        <v>0.38</v>
      </c>
      <c r="L43" s="258">
        <f t="shared" si="7"/>
        <v>0</v>
      </c>
      <c r="M43" s="145">
        <f t="shared" si="8"/>
        <v>0</v>
      </c>
    </row>
    <row r="44" spans="1:13" ht="15.75">
      <c r="A44" s="256"/>
      <c r="B44" s="258">
        <f>[1]مرتبات!G45</f>
        <v>0</v>
      </c>
      <c r="C44" s="258">
        <f>[1]مرتبات!I45</f>
        <v>0</v>
      </c>
      <c r="D44" s="258">
        <f t="shared" si="0"/>
        <v>0</v>
      </c>
      <c r="E44" s="258">
        <f>[1]مرتبات!B45*14%</f>
        <v>0</v>
      </c>
      <c r="F44" s="258">
        <f>[1]مرتبات!W45*11%</f>
        <v>0</v>
      </c>
      <c r="G44" s="258">
        <f>[1]مرتبات!AK45+[1]مرتبات!AL45+[1]مرتبات!AM45+[1]مرتبات!AN45+[1]مرتبات!AO45+[1]مرتبات!AR45+[1]مرتبات!AS45+[1]مرتبات!AT45+[1]مرتبات!AU45+[1]مرتبات!AV45+[1]مرتبات!AW45+[1]مرتبات!AX45+[1]مرتبات!AY45+[1]مرتبات!AZ45+[1]مرتبات!BA45</f>
        <v>0</v>
      </c>
      <c r="H44" s="258">
        <f t="shared" si="1"/>
        <v>0</v>
      </c>
      <c r="I44" s="258">
        <f t="shared" si="2"/>
        <v>0</v>
      </c>
      <c r="J44" s="258">
        <f t="shared" si="3"/>
        <v>-0.38</v>
      </c>
      <c r="K44" s="258">
        <f t="shared" si="4"/>
        <v>0.38</v>
      </c>
      <c r="L44" s="258">
        <f t="shared" si="7"/>
        <v>0</v>
      </c>
      <c r="M44" s="145">
        <f t="shared" si="8"/>
        <v>0</v>
      </c>
    </row>
    <row r="45" spans="1:13" ht="15.75">
      <c r="A45" s="256"/>
      <c r="B45" s="258">
        <f>[1]مرتبات!G46</f>
        <v>0</v>
      </c>
      <c r="C45" s="258">
        <f>[1]مرتبات!I46</f>
        <v>0</v>
      </c>
      <c r="D45" s="258">
        <f t="shared" si="0"/>
        <v>0</v>
      </c>
      <c r="E45" s="258">
        <f>[1]مرتبات!B46*14%</f>
        <v>0</v>
      </c>
      <c r="F45" s="258">
        <f>[1]مرتبات!W46*11%</f>
        <v>0</v>
      </c>
      <c r="G45" s="258">
        <f>[1]مرتبات!AK46+[1]مرتبات!AL46+[1]مرتبات!AM46+[1]مرتبات!AN46+[1]مرتبات!AO46+[1]مرتبات!AR46+[1]مرتبات!AS46+[1]مرتبات!AT46+[1]مرتبات!AU46+[1]مرتبات!AV46+[1]مرتبات!AW46+[1]مرتبات!AX46+[1]مرتبات!AY46+[1]مرتبات!AZ46+[1]مرتبات!BA46</f>
        <v>0</v>
      </c>
      <c r="H45" s="258">
        <f t="shared" si="1"/>
        <v>0</v>
      </c>
      <c r="I45" s="258">
        <f t="shared" si="2"/>
        <v>0</v>
      </c>
      <c r="J45" s="258">
        <f t="shared" si="3"/>
        <v>-0.38</v>
      </c>
      <c r="K45" s="258">
        <f t="shared" si="4"/>
        <v>0.38</v>
      </c>
      <c r="L45" s="258">
        <f t="shared" si="7"/>
        <v>0</v>
      </c>
      <c r="M45" s="145">
        <f t="shared" si="8"/>
        <v>0</v>
      </c>
    </row>
    <row r="46" spans="1:13" ht="15.75">
      <c r="A46" s="256"/>
      <c r="B46" s="258">
        <f>[1]مرتبات!G47</f>
        <v>0</v>
      </c>
      <c r="C46" s="258">
        <f>[1]مرتبات!I47</f>
        <v>0</v>
      </c>
      <c r="D46" s="258">
        <f t="shared" si="0"/>
        <v>0</v>
      </c>
      <c r="E46" s="258">
        <f>[1]مرتبات!B47*14%</f>
        <v>0</v>
      </c>
      <c r="F46" s="258">
        <f>[1]مرتبات!W47*11%</f>
        <v>0</v>
      </c>
      <c r="G46" s="258">
        <f>[1]مرتبات!AK47+[1]مرتبات!AL47+[1]مرتبات!AM47+[1]مرتبات!AN47+[1]مرتبات!AO47+[1]مرتبات!AR47+[1]مرتبات!AS47+[1]مرتبات!AT47+[1]مرتبات!AU47+[1]مرتبات!AV47+[1]مرتبات!AW47+[1]مرتبات!AX47+[1]مرتبات!AY47+[1]مرتبات!AZ47+[1]مرتبات!BA47</f>
        <v>0</v>
      </c>
      <c r="H46" s="258">
        <f t="shared" si="1"/>
        <v>0</v>
      </c>
      <c r="I46" s="258">
        <f t="shared" si="2"/>
        <v>0</v>
      </c>
      <c r="J46" s="258">
        <f t="shared" si="3"/>
        <v>-0.38</v>
      </c>
      <c r="K46" s="258">
        <f t="shared" si="4"/>
        <v>0.38</v>
      </c>
      <c r="L46" s="258">
        <f t="shared" si="7"/>
        <v>0</v>
      </c>
      <c r="M46" s="145">
        <f t="shared" si="8"/>
        <v>0</v>
      </c>
    </row>
    <row r="47" spans="1:13" ht="15.75">
      <c r="A47" s="256"/>
      <c r="B47" s="258">
        <f>[1]مرتبات!G48</f>
        <v>0</v>
      </c>
      <c r="C47" s="258">
        <f>[1]مرتبات!I48</f>
        <v>0</v>
      </c>
      <c r="D47" s="258">
        <f t="shared" si="0"/>
        <v>0</v>
      </c>
      <c r="E47" s="258">
        <f>[1]مرتبات!B48*14%</f>
        <v>0</v>
      </c>
      <c r="F47" s="258">
        <f>[1]مرتبات!W48*11%</f>
        <v>0</v>
      </c>
      <c r="G47" s="258">
        <f>[1]مرتبات!AK48+[1]مرتبات!AL48+[1]مرتبات!AM48+[1]مرتبات!AN48+[1]مرتبات!AO48+[1]مرتبات!AR48+[1]مرتبات!AS48+[1]مرتبات!AT48+[1]مرتبات!AU48+[1]مرتبات!AV48+[1]مرتبات!AW48+[1]مرتبات!AX48+[1]مرتبات!AY48+[1]مرتبات!AZ48+[1]مرتبات!BA48</f>
        <v>0</v>
      </c>
      <c r="H47" s="258">
        <f t="shared" si="1"/>
        <v>0</v>
      </c>
      <c r="I47" s="258">
        <f t="shared" si="2"/>
        <v>0</v>
      </c>
      <c r="J47" s="258">
        <f t="shared" si="3"/>
        <v>-0.38</v>
      </c>
      <c r="K47" s="258">
        <f t="shared" si="4"/>
        <v>0.38</v>
      </c>
      <c r="L47" s="258">
        <f t="shared" si="7"/>
        <v>0</v>
      </c>
      <c r="M47" s="145">
        <f t="shared" si="8"/>
        <v>0</v>
      </c>
    </row>
    <row r="48" spans="1:13" ht="15.75">
      <c r="A48" s="256"/>
      <c r="B48" s="258">
        <f>[1]مرتبات!G49</f>
        <v>0</v>
      </c>
      <c r="C48" s="258">
        <f>[1]مرتبات!I49</f>
        <v>0</v>
      </c>
      <c r="D48" s="258">
        <f t="shared" si="0"/>
        <v>0</v>
      </c>
      <c r="E48" s="258">
        <f>[1]مرتبات!B49*14%</f>
        <v>0</v>
      </c>
      <c r="F48" s="258">
        <f>[1]مرتبات!W49*11%</f>
        <v>0</v>
      </c>
      <c r="G48" s="258">
        <f>[1]مرتبات!AK49+[1]مرتبات!AL49+[1]مرتبات!AM49+[1]مرتبات!AN49+[1]مرتبات!AO49+[1]مرتبات!AR49+[1]مرتبات!AS49+[1]مرتبات!AT49+[1]مرتبات!AU49+[1]مرتبات!AV49+[1]مرتبات!AW49+[1]مرتبات!AX49+[1]مرتبات!AY49+[1]مرتبات!AZ49+[1]مرتبات!BA49</f>
        <v>0</v>
      </c>
      <c r="H48" s="258">
        <f t="shared" si="1"/>
        <v>0</v>
      </c>
      <c r="I48" s="258">
        <f t="shared" si="2"/>
        <v>0</v>
      </c>
      <c r="J48" s="258">
        <f t="shared" si="3"/>
        <v>-0.38</v>
      </c>
      <c r="K48" s="258">
        <f t="shared" si="4"/>
        <v>0.38</v>
      </c>
      <c r="L48" s="258">
        <f t="shared" si="7"/>
        <v>0</v>
      </c>
      <c r="M48" s="145">
        <f t="shared" si="8"/>
        <v>0</v>
      </c>
    </row>
    <row r="49" spans="1:13" ht="15.75">
      <c r="A49" s="256"/>
      <c r="B49" s="258">
        <f>[1]مرتبات!G50</f>
        <v>0</v>
      </c>
      <c r="C49" s="258">
        <f>[1]مرتبات!I50</f>
        <v>0</v>
      </c>
      <c r="D49" s="258">
        <f t="shared" si="0"/>
        <v>0</v>
      </c>
      <c r="E49" s="258">
        <f>[1]مرتبات!B50*14%</f>
        <v>0</v>
      </c>
      <c r="F49" s="258">
        <f>[1]مرتبات!W50*11%</f>
        <v>0</v>
      </c>
      <c r="G49" s="258">
        <f>[1]مرتبات!AK50+[1]مرتبات!AL50+[1]مرتبات!AM50+[1]مرتبات!AN50+[1]مرتبات!AO50+[1]مرتبات!AR50+[1]مرتبات!AS50+[1]مرتبات!AT50+[1]مرتبات!AU50+[1]مرتبات!AV50+[1]مرتبات!AW50+[1]مرتبات!AX50+[1]مرتبات!AY50+[1]مرتبات!AZ50+[1]مرتبات!BA50</f>
        <v>0</v>
      </c>
      <c r="H49" s="258">
        <f t="shared" si="1"/>
        <v>0</v>
      </c>
      <c r="I49" s="258">
        <f t="shared" si="2"/>
        <v>0</v>
      </c>
      <c r="J49" s="258">
        <f t="shared" si="3"/>
        <v>-0.38</v>
      </c>
      <c r="K49" s="258">
        <f t="shared" si="4"/>
        <v>0.38</v>
      </c>
      <c r="L49" s="258">
        <f t="shared" si="7"/>
        <v>0</v>
      </c>
      <c r="M49" s="145">
        <f t="shared" si="8"/>
        <v>0</v>
      </c>
    </row>
    <row r="50" spans="1:13" ht="15.75">
      <c r="A50" s="256"/>
      <c r="B50" s="258">
        <f>[1]مرتبات!G51</f>
        <v>0</v>
      </c>
      <c r="C50" s="258">
        <f>[1]مرتبات!I51</f>
        <v>0</v>
      </c>
      <c r="D50" s="258">
        <f t="shared" si="0"/>
        <v>0</v>
      </c>
      <c r="E50" s="258">
        <f>[1]مرتبات!B51*14%</f>
        <v>0</v>
      </c>
      <c r="F50" s="258">
        <f>[1]مرتبات!W51*11%</f>
        <v>0</v>
      </c>
      <c r="G50" s="258">
        <f>[1]مرتبات!AK51+[1]مرتبات!AL51+[1]مرتبات!AM51+[1]مرتبات!AN51+[1]مرتبات!AO51+[1]مرتبات!AR51+[1]مرتبات!AS51+[1]مرتبات!AT51+[1]مرتبات!AU51+[1]مرتبات!AV51+[1]مرتبات!AW51+[1]مرتبات!AX51+[1]مرتبات!AY51+[1]مرتبات!AZ51+[1]مرتبات!BA51</f>
        <v>0</v>
      </c>
      <c r="H50" s="258">
        <f t="shared" si="1"/>
        <v>0</v>
      </c>
      <c r="I50" s="258">
        <f t="shared" si="2"/>
        <v>0</v>
      </c>
      <c r="J50" s="258">
        <f t="shared" si="3"/>
        <v>-0.38</v>
      </c>
      <c r="K50" s="258">
        <f t="shared" si="4"/>
        <v>0.38</v>
      </c>
      <c r="L50" s="258">
        <f t="shared" si="7"/>
        <v>0</v>
      </c>
      <c r="M50" s="145">
        <f t="shared" si="8"/>
        <v>0</v>
      </c>
    </row>
    <row r="51" spans="1:13" ht="15.75">
      <c r="A51" s="256"/>
      <c r="B51" s="258">
        <f>[1]مرتبات!G52</f>
        <v>0</v>
      </c>
      <c r="C51" s="258">
        <f>[1]مرتبات!I52</f>
        <v>0</v>
      </c>
      <c r="D51" s="258">
        <f t="shared" si="0"/>
        <v>0</v>
      </c>
      <c r="E51" s="258">
        <f>[1]مرتبات!B52*14%</f>
        <v>0</v>
      </c>
      <c r="F51" s="258">
        <f>[1]مرتبات!W52*11%</f>
        <v>0</v>
      </c>
      <c r="G51" s="258">
        <f>[1]مرتبات!AK52+[1]مرتبات!AL52+[1]مرتبات!AM52+[1]مرتبات!AN52+[1]مرتبات!AO52+[1]مرتبات!AR52+[1]مرتبات!AS52+[1]مرتبات!AT52+[1]مرتبات!AU52+[1]مرتبات!AV52+[1]مرتبات!AW52+[1]مرتبات!AX52+[1]مرتبات!AY52+[1]مرتبات!AZ52+[1]مرتبات!BA52</f>
        <v>0</v>
      </c>
      <c r="H51" s="258">
        <f t="shared" si="1"/>
        <v>0</v>
      </c>
      <c r="I51" s="258">
        <f t="shared" si="2"/>
        <v>0</v>
      </c>
      <c r="J51" s="258">
        <f t="shared" si="3"/>
        <v>-0.38</v>
      </c>
      <c r="K51" s="258">
        <f t="shared" si="4"/>
        <v>0.38</v>
      </c>
      <c r="L51" s="258">
        <f t="shared" si="7"/>
        <v>0</v>
      </c>
      <c r="M51" s="145">
        <f t="shared" si="8"/>
        <v>0</v>
      </c>
    </row>
    <row r="52" spans="1:13" ht="15.75">
      <c r="A52" s="256"/>
      <c r="B52" s="258">
        <f>[1]مرتبات!G53</f>
        <v>0</v>
      </c>
      <c r="C52" s="258">
        <f>[1]مرتبات!I53</f>
        <v>0</v>
      </c>
      <c r="D52" s="258">
        <f t="shared" si="0"/>
        <v>0</v>
      </c>
      <c r="E52" s="258">
        <f>[1]مرتبات!B53*14%</f>
        <v>0</v>
      </c>
      <c r="F52" s="258">
        <f>[1]مرتبات!W53*11%</f>
        <v>0</v>
      </c>
      <c r="G52" s="258">
        <f>[1]مرتبات!AK53+[1]مرتبات!AL53+[1]مرتبات!AM53+[1]مرتبات!AN53+[1]مرتبات!AO53+[1]مرتبات!AR53+[1]مرتبات!AS53+[1]مرتبات!AT53+[1]مرتبات!AU53+[1]مرتبات!AV53+[1]مرتبات!AW53+[1]مرتبات!AX53+[1]مرتبات!AY53+[1]مرتبات!AZ53+[1]مرتبات!BA53</f>
        <v>0</v>
      </c>
      <c r="H52" s="258">
        <f t="shared" si="1"/>
        <v>0</v>
      </c>
      <c r="I52" s="258">
        <f t="shared" si="2"/>
        <v>0</v>
      </c>
      <c r="J52" s="258">
        <f t="shared" si="3"/>
        <v>-0.38</v>
      </c>
      <c r="K52" s="258">
        <f t="shared" si="4"/>
        <v>0.38</v>
      </c>
      <c r="L52" s="258">
        <f t="shared" si="7"/>
        <v>0</v>
      </c>
      <c r="M52" s="145">
        <f t="shared" si="8"/>
        <v>0</v>
      </c>
    </row>
    <row r="53" spans="1:13" ht="15.75">
      <c r="A53" s="256"/>
      <c r="B53" s="258">
        <f>[1]مرتبات!G54</f>
        <v>0</v>
      </c>
      <c r="C53" s="258">
        <f>[1]مرتبات!I54</f>
        <v>0</v>
      </c>
      <c r="D53" s="258">
        <f t="shared" si="0"/>
        <v>0</v>
      </c>
      <c r="E53" s="258">
        <f>[1]مرتبات!B54*14%</f>
        <v>0</v>
      </c>
      <c r="F53" s="258">
        <f>[1]مرتبات!W54*11%</f>
        <v>0</v>
      </c>
      <c r="G53" s="258">
        <f>[1]مرتبات!AK54+[1]مرتبات!AL54+[1]مرتبات!AM54+[1]مرتبات!AN54+[1]مرتبات!AO54+[1]مرتبات!AR54+[1]مرتبات!AS54+[1]مرتبات!AT54+[1]مرتبات!AU54+[1]مرتبات!AV54+[1]مرتبات!AW54+[1]مرتبات!AX54+[1]مرتبات!AY54+[1]مرتبات!AZ54+[1]مرتبات!BA54</f>
        <v>0</v>
      </c>
      <c r="H53" s="258">
        <f t="shared" si="1"/>
        <v>0</v>
      </c>
      <c r="I53" s="258">
        <f t="shared" si="2"/>
        <v>0</v>
      </c>
      <c r="J53" s="258">
        <f t="shared" si="3"/>
        <v>-0.38</v>
      </c>
      <c r="K53" s="258">
        <f t="shared" si="4"/>
        <v>0.38</v>
      </c>
      <c r="L53" s="258">
        <f t="shared" si="7"/>
        <v>0</v>
      </c>
      <c r="M53" s="145">
        <f t="shared" si="8"/>
        <v>0</v>
      </c>
    </row>
    <row r="54" spans="1:13" ht="15.75">
      <c r="A54" s="256"/>
      <c r="B54" s="258">
        <f>[1]مرتبات!G55</f>
        <v>0</v>
      </c>
      <c r="C54" s="258">
        <f>[1]مرتبات!I55</f>
        <v>0</v>
      </c>
      <c r="D54" s="258">
        <f t="shared" si="0"/>
        <v>0</v>
      </c>
      <c r="E54" s="258">
        <f>[1]مرتبات!B55*14%</f>
        <v>0</v>
      </c>
      <c r="F54" s="258">
        <f>[1]مرتبات!W55*11%</f>
        <v>0</v>
      </c>
      <c r="G54" s="258">
        <f>[1]مرتبات!AK55+[1]مرتبات!AL55+[1]مرتبات!AM55+[1]مرتبات!AN55+[1]مرتبات!AO55+[1]مرتبات!AR55+[1]مرتبات!AS55+[1]مرتبات!AT55+[1]مرتبات!AU55+[1]مرتبات!AV55+[1]مرتبات!AW55+[1]مرتبات!AX55+[1]مرتبات!AY55+[1]مرتبات!AZ55+[1]مرتبات!BA55</f>
        <v>0</v>
      </c>
      <c r="H54" s="258">
        <f t="shared" si="1"/>
        <v>0</v>
      </c>
      <c r="I54" s="258">
        <f t="shared" si="2"/>
        <v>0</v>
      </c>
      <c r="J54" s="258">
        <f t="shared" si="3"/>
        <v>-0.38</v>
      </c>
      <c r="K54" s="258">
        <f t="shared" si="4"/>
        <v>0.38</v>
      </c>
      <c r="L54" s="258">
        <f t="shared" si="7"/>
        <v>0</v>
      </c>
      <c r="M54" s="145">
        <f t="shared" si="8"/>
        <v>0</v>
      </c>
    </row>
    <row r="55" spans="1:13" ht="15.75">
      <c r="A55" s="256"/>
      <c r="B55" s="258">
        <f>[1]مرتبات!G56</f>
        <v>0</v>
      </c>
      <c r="C55" s="258">
        <f>[1]مرتبات!I56</f>
        <v>0</v>
      </c>
      <c r="D55" s="258">
        <f t="shared" si="0"/>
        <v>0</v>
      </c>
      <c r="E55" s="258">
        <f>[1]مرتبات!B56*14%</f>
        <v>0</v>
      </c>
      <c r="F55" s="258">
        <f>[1]مرتبات!W56*11%</f>
        <v>0</v>
      </c>
      <c r="G55" s="258">
        <f>[1]مرتبات!AK56+[1]مرتبات!AL56+[1]مرتبات!AM56+[1]مرتبات!AN56+[1]مرتبات!AO56+[1]مرتبات!AR56+[1]مرتبات!AS56+[1]مرتبات!AT56+[1]مرتبات!AU56+[1]مرتبات!AV56+[1]مرتبات!AW56+[1]مرتبات!AX56+[1]مرتبات!AY56+[1]مرتبات!AZ56+[1]مرتبات!BA56</f>
        <v>0</v>
      </c>
      <c r="H55" s="258">
        <f t="shared" si="1"/>
        <v>0</v>
      </c>
      <c r="I55" s="258">
        <f t="shared" si="2"/>
        <v>0</v>
      </c>
      <c r="J55" s="258">
        <f t="shared" si="3"/>
        <v>-0.38</v>
      </c>
      <c r="K55" s="258">
        <f t="shared" si="4"/>
        <v>0.38</v>
      </c>
      <c r="L55" s="258">
        <f t="shared" si="7"/>
        <v>0</v>
      </c>
      <c r="M55" s="145">
        <f t="shared" si="8"/>
        <v>0</v>
      </c>
    </row>
    <row r="56" spans="1:13" ht="15.75">
      <c r="A56" s="256"/>
      <c r="B56" s="258">
        <f>[1]مرتبات!G57</f>
        <v>0</v>
      </c>
      <c r="C56" s="258">
        <f>[1]مرتبات!I57</f>
        <v>0</v>
      </c>
      <c r="D56" s="258">
        <f t="shared" si="0"/>
        <v>0</v>
      </c>
      <c r="E56" s="258">
        <f>[1]مرتبات!B57*14%</f>
        <v>0</v>
      </c>
      <c r="F56" s="258">
        <f>[1]مرتبات!W57*11%</f>
        <v>0</v>
      </c>
      <c r="G56" s="258">
        <f>[1]مرتبات!AK57+[1]مرتبات!AL57+[1]مرتبات!AM57+[1]مرتبات!AN57+[1]مرتبات!AO57+[1]مرتبات!AR57+[1]مرتبات!AS57+[1]مرتبات!AT57+[1]مرتبات!AU57+[1]مرتبات!AV57+[1]مرتبات!AW57+[1]مرتبات!AX57+[1]مرتبات!AY57+[1]مرتبات!AZ57+[1]مرتبات!BA57</f>
        <v>0</v>
      </c>
      <c r="H56" s="258">
        <f t="shared" si="1"/>
        <v>0</v>
      </c>
      <c r="I56" s="258">
        <f t="shared" si="2"/>
        <v>0</v>
      </c>
      <c r="J56" s="258">
        <f t="shared" si="3"/>
        <v>-0.38</v>
      </c>
      <c r="K56" s="258">
        <f t="shared" si="4"/>
        <v>0.38</v>
      </c>
      <c r="L56" s="258">
        <f t="shared" si="7"/>
        <v>0</v>
      </c>
      <c r="M56" s="145">
        <f t="shared" si="8"/>
        <v>0</v>
      </c>
    </row>
    <row r="57" spans="1:13" ht="15.75">
      <c r="A57" s="256"/>
      <c r="B57" s="258">
        <f>[1]مرتبات!G58</f>
        <v>0</v>
      </c>
      <c r="C57" s="258">
        <f>[1]مرتبات!I58</f>
        <v>0</v>
      </c>
      <c r="D57" s="258">
        <f t="shared" si="0"/>
        <v>0</v>
      </c>
      <c r="E57" s="258">
        <f>[1]مرتبات!B58*14%</f>
        <v>0</v>
      </c>
      <c r="F57" s="258">
        <f>[1]مرتبات!W58*11%</f>
        <v>0</v>
      </c>
      <c r="G57" s="258">
        <f>[1]مرتبات!AK58+[1]مرتبات!AL58+[1]مرتبات!AM58+[1]مرتبات!AN58+[1]مرتبات!AO58+[1]مرتبات!AR58+[1]مرتبات!AS58+[1]مرتبات!AT58+[1]مرتبات!AU58+[1]مرتبات!AV58+[1]مرتبات!AW58+[1]مرتبات!AX58+[1]مرتبات!AY58+[1]مرتبات!AZ58+[1]مرتبات!BA58</f>
        <v>0</v>
      </c>
      <c r="H57" s="258">
        <f t="shared" si="1"/>
        <v>0</v>
      </c>
      <c r="I57" s="258">
        <f t="shared" si="2"/>
        <v>0</v>
      </c>
      <c r="J57" s="258">
        <f t="shared" si="3"/>
        <v>-0.38</v>
      </c>
      <c r="K57" s="258">
        <f t="shared" si="4"/>
        <v>0.38</v>
      </c>
      <c r="L57" s="258">
        <f t="shared" si="7"/>
        <v>0</v>
      </c>
      <c r="M57" s="145">
        <f t="shared" si="8"/>
        <v>0</v>
      </c>
    </row>
    <row r="58" spans="1:13" ht="15.75">
      <c r="A58" s="256"/>
      <c r="B58" s="258">
        <f>[1]مرتبات!G59</f>
        <v>0</v>
      </c>
      <c r="C58" s="258">
        <f>[1]مرتبات!I59</f>
        <v>0</v>
      </c>
      <c r="D58" s="258">
        <f t="shared" si="0"/>
        <v>0</v>
      </c>
      <c r="E58" s="258">
        <f>[1]مرتبات!B59*14%</f>
        <v>0</v>
      </c>
      <c r="F58" s="258">
        <f>[1]مرتبات!W59*11%</f>
        <v>0</v>
      </c>
      <c r="G58" s="258">
        <f>[1]مرتبات!AK59+[1]مرتبات!AL59+[1]مرتبات!AM59+[1]مرتبات!AN59+[1]مرتبات!AO59+[1]مرتبات!AR59+[1]مرتبات!AS59+[1]مرتبات!AT59+[1]مرتبات!AU59+[1]مرتبات!AV59+[1]مرتبات!AW59+[1]مرتبات!AX59+[1]مرتبات!AY59+[1]مرتبات!AZ59+[1]مرتبات!BA59</f>
        <v>0</v>
      </c>
      <c r="H58" s="258">
        <f t="shared" si="1"/>
        <v>0</v>
      </c>
      <c r="I58" s="258">
        <f t="shared" si="2"/>
        <v>0</v>
      </c>
      <c r="J58" s="258">
        <f t="shared" si="3"/>
        <v>-0.38</v>
      </c>
      <c r="K58" s="258">
        <f t="shared" si="4"/>
        <v>0.38</v>
      </c>
      <c r="L58" s="258">
        <f t="shared" si="7"/>
        <v>0</v>
      </c>
      <c r="M58" s="145">
        <f t="shared" si="8"/>
        <v>0</v>
      </c>
    </row>
    <row r="59" spans="1:13" ht="15.75">
      <c r="A59" s="256"/>
      <c r="B59" s="258">
        <f>[1]مرتبات!G60</f>
        <v>0</v>
      </c>
      <c r="C59" s="258">
        <f>[1]مرتبات!I60</f>
        <v>0</v>
      </c>
      <c r="D59" s="258">
        <f t="shared" si="0"/>
        <v>0</v>
      </c>
      <c r="E59" s="258">
        <f>[1]مرتبات!B60*14%</f>
        <v>0</v>
      </c>
      <c r="F59" s="258">
        <f>[1]مرتبات!W60*11%</f>
        <v>0</v>
      </c>
      <c r="G59" s="258">
        <f>[1]مرتبات!AK60+[1]مرتبات!AL60+[1]مرتبات!AM60+[1]مرتبات!AN60+[1]مرتبات!AO60+[1]مرتبات!AR60+[1]مرتبات!AS60+[1]مرتبات!AT60+[1]مرتبات!AU60+[1]مرتبات!AV60+[1]مرتبات!AW60+[1]مرتبات!AX60+[1]مرتبات!AY60+[1]مرتبات!AZ60+[1]مرتبات!BA60</f>
        <v>0</v>
      </c>
      <c r="H59" s="258">
        <f t="shared" si="1"/>
        <v>0</v>
      </c>
      <c r="I59" s="258">
        <f t="shared" si="2"/>
        <v>0</v>
      </c>
      <c r="J59" s="258">
        <f t="shared" si="3"/>
        <v>-0.38</v>
      </c>
      <c r="K59" s="258">
        <f t="shared" si="4"/>
        <v>0.38</v>
      </c>
      <c r="L59" s="258">
        <f t="shared" si="7"/>
        <v>0</v>
      </c>
      <c r="M59" s="145">
        <f t="shared" si="8"/>
        <v>0</v>
      </c>
    </row>
    <row r="60" spans="1:13" ht="15.75">
      <c r="A60" s="256"/>
      <c r="B60" s="258">
        <f>[1]مرتبات!G61</f>
        <v>0</v>
      </c>
      <c r="C60" s="258">
        <f>[1]مرتبات!I61</f>
        <v>0</v>
      </c>
      <c r="D60" s="258">
        <f t="shared" si="0"/>
        <v>0</v>
      </c>
      <c r="E60" s="258">
        <f>[1]مرتبات!B61*14%</f>
        <v>0</v>
      </c>
      <c r="F60" s="258">
        <f>[1]مرتبات!W61*11%</f>
        <v>0</v>
      </c>
      <c r="G60" s="258">
        <f>[1]مرتبات!AK61+[1]مرتبات!AL61+[1]مرتبات!AM61+[1]مرتبات!AN61+[1]مرتبات!AO61+[1]مرتبات!AR61+[1]مرتبات!AS61+[1]مرتبات!AT61+[1]مرتبات!AU61+[1]مرتبات!AV61+[1]مرتبات!AW61+[1]مرتبات!AX61+[1]مرتبات!AY61+[1]مرتبات!AZ61+[1]مرتبات!BA61</f>
        <v>0</v>
      </c>
      <c r="H60" s="258">
        <f t="shared" si="1"/>
        <v>0</v>
      </c>
      <c r="I60" s="258">
        <f t="shared" si="2"/>
        <v>0</v>
      </c>
      <c r="J60" s="258">
        <f t="shared" si="3"/>
        <v>-0.38</v>
      </c>
      <c r="K60" s="258">
        <f t="shared" si="4"/>
        <v>0.38</v>
      </c>
      <c r="L60" s="258">
        <f t="shared" si="7"/>
        <v>0</v>
      </c>
      <c r="M60" s="145">
        <f t="shared" si="8"/>
        <v>0</v>
      </c>
    </row>
    <row r="61" spans="1:13" ht="15.75">
      <c r="A61" s="256"/>
      <c r="B61" s="258">
        <f>[1]مرتبات!G62</f>
        <v>0</v>
      </c>
      <c r="C61" s="258">
        <f>[1]مرتبات!I62</f>
        <v>0</v>
      </c>
      <c r="D61" s="258">
        <f t="shared" si="0"/>
        <v>0</v>
      </c>
      <c r="E61" s="258">
        <f>[1]مرتبات!B62*14%</f>
        <v>0</v>
      </c>
      <c r="F61" s="258">
        <f>[1]مرتبات!W62*11%</f>
        <v>0</v>
      </c>
      <c r="G61" s="258">
        <f>[1]مرتبات!AK62+[1]مرتبات!AL62+[1]مرتبات!AM62+[1]مرتبات!AN62+[1]مرتبات!AO62+[1]مرتبات!AR62+[1]مرتبات!AS62+[1]مرتبات!AT62+[1]مرتبات!AU62+[1]مرتبات!AV62+[1]مرتبات!AW62+[1]مرتبات!AX62+[1]مرتبات!AY62+[1]مرتبات!AZ62+[1]مرتبات!BA62</f>
        <v>0</v>
      </c>
      <c r="H61" s="258">
        <f t="shared" si="1"/>
        <v>0</v>
      </c>
      <c r="I61" s="258">
        <f t="shared" si="2"/>
        <v>0</v>
      </c>
      <c r="J61" s="258">
        <f t="shared" si="3"/>
        <v>-0.38</v>
      </c>
      <c r="K61" s="258">
        <f t="shared" si="4"/>
        <v>0.38</v>
      </c>
      <c r="L61" s="258">
        <f t="shared" si="7"/>
        <v>0</v>
      </c>
      <c r="M61" s="145">
        <f t="shared" si="8"/>
        <v>0</v>
      </c>
    </row>
    <row r="62" spans="1:13" ht="15.75">
      <c r="A62" s="256"/>
      <c r="B62" s="258">
        <f>[1]مرتبات!G63</f>
        <v>0</v>
      </c>
      <c r="C62" s="258">
        <f>[1]مرتبات!I63</f>
        <v>0</v>
      </c>
      <c r="D62" s="258">
        <f t="shared" si="0"/>
        <v>0</v>
      </c>
      <c r="E62" s="258">
        <f>[1]مرتبات!B63*14%</f>
        <v>0</v>
      </c>
      <c r="F62" s="258">
        <f>[1]مرتبات!W63*11%</f>
        <v>0</v>
      </c>
      <c r="G62" s="258">
        <f>[1]مرتبات!AK63+[1]مرتبات!AL63+[1]مرتبات!AM63+[1]مرتبات!AN63+[1]مرتبات!AO63+[1]مرتبات!AR63+[1]مرتبات!AS63+[1]مرتبات!AT63+[1]مرتبات!AU63+[1]مرتبات!AV63+[1]مرتبات!AW63+[1]مرتبات!AX63+[1]مرتبات!AY63+[1]مرتبات!AZ63+[1]مرتبات!BA63</f>
        <v>0</v>
      </c>
      <c r="H62" s="258">
        <f t="shared" si="1"/>
        <v>0</v>
      </c>
      <c r="I62" s="258">
        <f t="shared" si="2"/>
        <v>0</v>
      </c>
      <c r="J62" s="258">
        <f t="shared" si="3"/>
        <v>-0.38</v>
      </c>
      <c r="K62" s="258">
        <f t="shared" si="4"/>
        <v>0.38</v>
      </c>
      <c r="L62" s="258">
        <f t="shared" si="7"/>
        <v>0</v>
      </c>
      <c r="M62" s="145">
        <f t="shared" si="8"/>
        <v>0</v>
      </c>
    </row>
    <row r="63" spans="1:13" ht="15.75">
      <c r="A63" s="256"/>
      <c r="B63" s="258">
        <f>[1]مرتبات!G64</f>
        <v>0</v>
      </c>
      <c r="C63" s="258">
        <f>[1]مرتبات!I64</f>
        <v>0</v>
      </c>
      <c r="D63" s="258">
        <f t="shared" si="0"/>
        <v>0</v>
      </c>
      <c r="E63" s="258">
        <f>[1]مرتبات!B64*14%</f>
        <v>0</v>
      </c>
      <c r="F63" s="258">
        <f>[1]مرتبات!W64*11%</f>
        <v>0</v>
      </c>
      <c r="G63" s="258">
        <f>[1]مرتبات!AK64+[1]مرتبات!AL64+[1]مرتبات!AM64+[1]مرتبات!AN64+[1]مرتبات!AO64+[1]مرتبات!AR64+[1]مرتبات!AS64+[1]مرتبات!AT64+[1]مرتبات!AU64+[1]مرتبات!AV64+[1]مرتبات!AW64+[1]مرتبات!AX64+[1]مرتبات!AY64+[1]مرتبات!AZ64+[1]مرتبات!BA64</f>
        <v>0</v>
      </c>
      <c r="H63" s="258">
        <f t="shared" si="1"/>
        <v>0</v>
      </c>
      <c r="I63" s="258">
        <f t="shared" si="2"/>
        <v>0</v>
      </c>
      <c r="J63" s="258">
        <f t="shared" si="3"/>
        <v>-0.38</v>
      </c>
      <c r="K63" s="258">
        <f t="shared" si="4"/>
        <v>0.38</v>
      </c>
      <c r="L63" s="258">
        <f t="shared" si="7"/>
        <v>0</v>
      </c>
      <c r="M63" s="145">
        <f t="shared" si="8"/>
        <v>0</v>
      </c>
    </row>
    <row r="64" spans="1:13" ht="15.75">
      <c r="A64" s="256"/>
      <c r="B64" s="258">
        <f>[1]مرتبات!G65</f>
        <v>0</v>
      </c>
      <c r="C64" s="258">
        <f>[1]مرتبات!I65</f>
        <v>0</v>
      </c>
      <c r="D64" s="258">
        <f t="shared" si="0"/>
        <v>0</v>
      </c>
      <c r="E64" s="258">
        <f>[1]مرتبات!B65*14%</f>
        <v>0</v>
      </c>
      <c r="F64" s="258">
        <f>[1]مرتبات!W65*11%</f>
        <v>0</v>
      </c>
      <c r="G64" s="258">
        <f>[1]مرتبات!AK65+[1]مرتبات!AL65+[1]مرتبات!AM65+[1]مرتبات!AN65+[1]مرتبات!AO65+[1]مرتبات!AR65+[1]مرتبات!AS65+[1]مرتبات!AT65+[1]مرتبات!AU65+[1]مرتبات!AV65+[1]مرتبات!AW65+[1]مرتبات!AX65+[1]مرتبات!AY65+[1]مرتبات!AZ65+[1]مرتبات!BA65</f>
        <v>0</v>
      </c>
      <c r="H64" s="258">
        <f t="shared" si="1"/>
        <v>0</v>
      </c>
      <c r="I64" s="258">
        <f t="shared" si="2"/>
        <v>0</v>
      </c>
      <c r="J64" s="258">
        <f t="shared" si="3"/>
        <v>-0.38</v>
      </c>
      <c r="K64" s="258">
        <f t="shared" si="4"/>
        <v>0.38</v>
      </c>
      <c r="L64" s="258">
        <f t="shared" si="7"/>
        <v>0</v>
      </c>
      <c r="M64" s="145">
        <f t="shared" si="8"/>
        <v>0</v>
      </c>
    </row>
    <row r="65" spans="1:13" ht="15.75">
      <c r="A65" s="256"/>
      <c r="B65" s="258">
        <f>[1]مرتبات!G66</f>
        <v>0</v>
      </c>
      <c r="C65" s="258">
        <f>[1]مرتبات!I66</f>
        <v>0</v>
      </c>
      <c r="D65" s="258">
        <f t="shared" si="0"/>
        <v>0</v>
      </c>
      <c r="E65" s="258">
        <f>[1]مرتبات!B66*14%</f>
        <v>0</v>
      </c>
      <c r="F65" s="258">
        <f>[1]مرتبات!W66*11%</f>
        <v>0</v>
      </c>
      <c r="G65" s="258">
        <f>[1]مرتبات!AK66+[1]مرتبات!AL66+[1]مرتبات!AM66+[1]مرتبات!AN66+[1]مرتبات!AO66+[1]مرتبات!AR66+[1]مرتبات!AS66+[1]مرتبات!AT66+[1]مرتبات!AU66+[1]مرتبات!AV66+[1]مرتبات!AW66+[1]مرتبات!AX66+[1]مرتبات!AY66+[1]مرتبات!AZ66+[1]مرتبات!BA66</f>
        <v>0</v>
      </c>
      <c r="H65" s="258">
        <f t="shared" si="1"/>
        <v>0</v>
      </c>
      <c r="I65" s="258">
        <f t="shared" si="2"/>
        <v>0</v>
      </c>
      <c r="J65" s="258">
        <f t="shared" si="3"/>
        <v>-0.38</v>
      </c>
      <c r="K65" s="258">
        <f t="shared" si="4"/>
        <v>0.38</v>
      </c>
      <c r="L65" s="258">
        <f t="shared" si="7"/>
        <v>0</v>
      </c>
      <c r="M65" s="145">
        <f t="shared" si="8"/>
        <v>0</v>
      </c>
    </row>
    <row r="66" spans="1:13" ht="15.75">
      <c r="A66" s="256"/>
      <c r="B66" s="258">
        <f>[1]مرتبات!G67</f>
        <v>0</v>
      </c>
      <c r="C66" s="258">
        <f>[1]مرتبات!I67</f>
        <v>0</v>
      </c>
      <c r="D66" s="258">
        <f t="shared" si="0"/>
        <v>0</v>
      </c>
      <c r="E66" s="258">
        <f>[1]مرتبات!B67*14%</f>
        <v>0</v>
      </c>
      <c r="F66" s="258">
        <f>[1]مرتبات!W67*11%</f>
        <v>0</v>
      </c>
      <c r="G66" s="258">
        <f>[1]مرتبات!AK67+[1]مرتبات!AL67+[1]مرتبات!AM67+[1]مرتبات!AN67+[1]مرتبات!AO67+[1]مرتبات!AR67+[1]مرتبات!AS67+[1]مرتبات!AT67+[1]مرتبات!AU67+[1]مرتبات!AV67+[1]مرتبات!AW67+[1]مرتبات!AX67+[1]مرتبات!AY67+[1]مرتبات!AZ67+[1]مرتبات!BA67</f>
        <v>0</v>
      </c>
      <c r="H66" s="258">
        <f t="shared" si="1"/>
        <v>0</v>
      </c>
      <c r="I66" s="258">
        <f t="shared" si="2"/>
        <v>0</v>
      </c>
      <c r="J66" s="258">
        <f t="shared" si="3"/>
        <v>-0.38</v>
      </c>
      <c r="K66" s="258">
        <f t="shared" si="4"/>
        <v>0.38</v>
      </c>
      <c r="L66" s="258">
        <f t="shared" si="7"/>
        <v>0</v>
      </c>
      <c r="M66" s="145">
        <f t="shared" si="8"/>
        <v>0</v>
      </c>
    </row>
    <row r="67" spans="1:13" ht="15.75">
      <c r="A67" s="256"/>
      <c r="B67" s="258">
        <f>[1]مرتبات!G68</f>
        <v>0</v>
      </c>
      <c r="C67" s="258">
        <f>[1]مرتبات!I68</f>
        <v>0</v>
      </c>
      <c r="D67" s="258">
        <f t="shared" si="0"/>
        <v>0</v>
      </c>
      <c r="E67" s="258">
        <f>[1]مرتبات!B68*14%</f>
        <v>0</v>
      </c>
      <c r="F67" s="258">
        <f>[1]مرتبات!W68*11%</f>
        <v>0</v>
      </c>
      <c r="G67" s="258">
        <f>[1]مرتبات!AK68+[1]مرتبات!AL68+[1]مرتبات!AM68+[1]مرتبات!AN68+[1]مرتبات!AO68+[1]مرتبات!AR68+[1]مرتبات!AS68+[1]مرتبات!AT68+[1]مرتبات!AU68+[1]مرتبات!AV68+[1]مرتبات!AW68+[1]مرتبات!AX68+[1]مرتبات!AY68+[1]مرتبات!AZ68+[1]مرتبات!BA68</f>
        <v>0</v>
      </c>
      <c r="H67" s="258">
        <f t="shared" si="1"/>
        <v>0</v>
      </c>
      <c r="I67" s="258">
        <f t="shared" si="2"/>
        <v>0</v>
      </c>
      <c r="J67" s="258">
        <f t="shared" si="3"/>
        <v>-0.38</v>
      </c>
      <c r="K67" s="258">
        <f t="shared" si="4"/>
        <v>0.38</v>
      </c>
      <c r="L67" s="258">
        <f t="shared" si="7"/>
        <v>0</v>
      </c>
      <c r="M67" s="145">
        <f t="shared" si="8"/>
        <v>0</v>
      </c>
    </row>
    <row r="68" spans="1:13" ht="15.75">
      <c r="A68" s="256"/>
      <c r="B68" s="258">
        <f>[1]مرتبات!G69</f>
        <v>0</v>
      </c>
      <c r="C68" s="258">
        <f>[1]مرتبات!I69</f>
        <v>0</v>
      </c>
      <c r="D68" s="258">
        <f t="shared" ref="D68:D69" si="9">B68+C68</f>
        <v>0</v>
      </c>
      <c r="E68" s="258">
        <f>[1]مرتبات!B69*14%</f>
        <v>0</v>
      </c>
      <c r="F68" s="258">
        <f>[1]مرتبات!W69*11%</f>
        <v>0</v>
      </c>
      <c r="G68" s="258">
        <f>[1]مرتبات!AK69+[1]مرتبات!AL69+[1]مرتبات!AM69+[1]مرتبات!AN69+[1]مرتبات!AO69+[1]مرتبات!AR69+[1]مرتبات!AS69+[1]مرتبات!AT69+[1]مرتبات!AU69+[1]مرتبات!AV69+[1]مرتبات!AW69+[1]مرتبات!AX69+[1]مرتبات!AY69+[1]مرتبات!AZ69+[1]مرتبات!BA69</f>
        <v>0</v>
      </c>
      <c r="H68" s="258">
        <f t="shared" ref="H68:H69" si="10">E68+F68+G68</f>
        <v>0</v>
      </c>
      <c r="I68" s="258">
        <f t="shared" ref="I68:I69" si="11">D68-H68</f>
        <v>0</v>
      </c>
      <c r="J68" s="258">
        <f t="shared" ref="J68:J69" si="12">(I68-50)*(7.5/1000)</f>
        <v>-0.38</v>
      </c>
      <c r="K68" s="258">
        <f t="shared" ref="K68:K69" si="13">I68-J68</f>
        <v>0.38</v>
      </c>
      <c r="L68" s="258">
        <f t="shared" ref="L68:L69" si="14">IF(K68-1183.33&lt;0,0,K68-1183.33)</f>
        <v>0</v>
      </c>
      <c r="M68" s="145">
        <f t="shared" ref="M68:M69" si="15">IF(L68&lt;=1900,(L68*10%)*20%,IF(L68&lt;=3150,(190+((L68-1900)*15%))*60%,((((L68-3150)*20%)+190+187.5))*95%))</f>
        <v>0</v>
      </c>
    </row>
    <row r="69" spans="1:13" ht="15.75">
      <c r="A69" s="256"/>
      <c r="B69" s="258">
        <f>[1]مرتبات!G70</f>
        <v>0</v>
      </c>
      <c r="C69" s="258">
        <f>[1]مرتبات!I70</f>
        <v>0</v>
      </c>
      <c r="D69" s="258">
        <f t="shared" si="9"/>
        <v>0</v>
      </c>
      <c r="E69" s="258">
        <f>[1]مرتبات!B70*14%</f>
        <v>0</v>
      </c>
      <c r="F69" s="258">
        <f>[1]مرتبات!W70*11%</f>
        <v>0</v>
      </c>
      <c r="G69" s="258">
        <f>[1]مرتبات!AK70+[1]مرتبات!AL70+[1]مرتبات!AM70+[1]مرتبات!AN70+[1]مرتبات!AO70+[1]مرتبات!AR70+[1]مرتبات!AS70+[1]مرتبات!AT70+[1]مرتبات!AU70+[1]مرتبات!AV70+[1]مرتبات!AW70+[1]مرتبات!AX70+[1]مرتبات!AY70+[1]مرتبات!AZ70+[1]مرتبات!BA70</f>
        <v>0</v>
      </c>
      <c r="H69" s="258">
        <f t="shared" si="10"/>
        <v>0</v>
      </c>
      <c r="I69" s="258">
        <f t="shared" si="11"/>
        <v>0</v>
      </c>
      <c r="J69" s="258">
        <f t="shared" si="12"/>
        <v>-0.38</v>
      </c>
      <c r="K69" s="258">
        <f t="shared" si="13"/>
        <v>0.38</v>
      </c>
      <c r="L69" s="258">
        <f t="shared" si="14"/>
        <v>0</v>
      </c>
      <c r="M69" s="145">
        <f t="shared" si="15"/>
        <v>0</v>
      </c>
    </row>
    <row r="70" spans="1:13" ht="15.75">
      <c r="A70" s="1"/>
      <c r="B70" s="258">
        <f>[1]مرتبات!G71</f>
        <v>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>
      <c r="A71" s="1"/>
      <c r="B71" s="258">
        <f>[1]مرتبات!G72</f>
        <v>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>
      <c r="A72" s="1"/>
      <c r="B72" s="258">
        <f>[1]مرتبات!G73</f>
        <v>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>
      <c r="A73" s="1"/>
      <c r="B73" s="258">
        <f>[1]مرتبات!G74</f>
        <v>0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>
      <c r="A74" s="1"/>
      <c r="B74" s="258">
        <f>[1]مرتبات!G75</f>
        <v>0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>
      <c r="A75" s="1"/>
      <c r="B75" s="258">
        <f>[1]مرتبات!G76</f>
        <v>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>
      <c r="A76" s="1"/>
      <c r="B76" s="258">
        <f>[1]مرتبات!G77</f>
        <v>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>
      <c r="A77" s="1"/>
      <c r="B77" s="258">
        <f>[1]مرتبات!G78</f>
        <v>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>
      <c r="A78" s="1"/>
      <c r="B78" s="258">
        <f>[1]مرتبات!G79</f>
        <v>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>
      <c r="A79" s="1"/>
      <c r="B79" s="258">
        <f>[1]مرتبات!G80</f>
        <v>0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>
      <c r="A80" s="1"/>
      <c r="B80" s="258">
        <f>[1]مرتبات!G81</f>
        <v>0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</sheetData>
  <pageMargins left="0.7" right="0.7" top="0.75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BS53"/>
  <sheetViews>
    <sheetView rightToLeft="1" topLeftCell="B2" workbookViewId="0">
      <selection activeCell="BM4" sqref="BM4"/>
    </sheetView>
  </sheetViews>
  <sheetFormatPr defaultRowHeight="15"/>
  <cols>
    <col min="1" max="1" width="8.7109375" hidden="1" customWidth="1"/>
    <col min="2" max="9" width="9.5703125" customWidth="1"/>
    <col min="10" max="10" width="9.7109375" customWidth="1"/>
    <col min="11" max="14" width="8.7109375" customWidth="1"/>
    <col min="15" max="15" width="9.7109375" customWidth="1"/>
    <col min="16" max="16" width="9.140625" customWidth="1"/>
    <col min="17" max="17" width="9.7109375" customWidth="1"/>
    <col min="18" max="19" width="8.7109375" customWidth="1"/>
    <col min="20" max="20" width="7.7109375" customWidth="1"/>
    <col min="21" max="21" width="6.7109375" customWidth="1"/>
    <col min="22" max="22" width="7.7109375" customWidth="1"/>
    <col min="23" max="25" width="6.7109375" customWidth="1"/>
    <col min="26" max="26" width="7.7109375" customWidth="1"/>
    <col min="27" max="28" width="6.7109375" customWidth="1"/>
    <col min="29" max="31" width="8.7109375" customWidth="1"/>
    <col min="32" max="32" width="9.7109375" customWidth="1"/>
    <col min="33" max="33" width="10.7109375" customWidth="1"/>
    <col min="34" max="45" width="8.7109375" customWidth="1"/>
    <col min="46" max="46" width="7.7109375" customWidth="1"/>
    <col min="47" max="47" width="6.7109375" customWidth="1"/>
    <col min="48" max="48" width="7.7109375" customWidth="1"/>
    <col min="49" max="50" width="6.7109375" customWidth="1"/>
    <col min="51" max="53" width="7.7109375" customWidth="1"/>
    <col min="54" max="57" width="6.7109375" customWidth="1"/>
    <col min="58" max="58" width="7.7109375" customWidth="1"/>
    <col min="59" max="64" width="6.7109375" customWidth="1"/>
    <col min="65" max="66" width="9.7109375" customWidth="1"/>
    <col min="67" max="67" width="19.85546875" customWidth="1"/>
    <col min="68" max="68" width="25.5703125" customWidth="1"/>
    <col min="69" max="69" width="8" customWidth="1"/>
    <col min="70" max="71" width="7.7109375" customWidth="1"/>
  </cols>
  <sheetData>
    <row r="1" spans="2:71" s="103" customFormat="1" ht="21" customHeight="1">
      <c r="B1" s="295"/>
      <c r="C1" s="295"/>
      <c r="D1" s="295"/>
      <c r="E1" s="295"/>
      <c r="F1" s="295"/>
      <c r="G1" s="295"/>
      <c r="H1" s="295"/>
      <c r="I1" s="295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438" t="s">
        <v>117</v>
      </c>
      <c r="BN1" s="437" t="s">
        <v>48</v>
      </c>
      <c r="BO1" s="441" t="s">
        <v>118</v>
      </c>
      <c r="BP1" s="439" t="s">
        <v>293</v>
      </c>
      <c r="BQ1" s="438" t="s">
        <v>119</v>
      </c>
      <c r="BR1" s="441" t="s">
        <v>120</v>
      </c>
      <c r="BS1" s="441" t="s">
        <v>420</v>
      </c>
    </row>
    <row r="2" spans="2:71" s="103" customFormat="1" ht="38.25" customHeight="1">
      <c r="B2" s="295"/>
      <c r="C2" s="295"/>
      <c r="D2" s="295"/>
      <c r="E2" s="295"/>
      <c r="F2" s="295"/>
      <c r="G2" s="295"/>
      <c r="H2" s="295"/>
      <c r="I2" s="295"/>
      <c r="J2" s="437" t="s">
        <v>0</v>
      </c>
      <c r="K2" s="437"/>
      <c r="L2" s="437"/>
      <c r="M2" s="437"/>
      <c r="N2" s="437"/>
      <c r="O2" s="443" t="s">
        <v>287</v>
      </c>
      <c r="P2" s="444"/>
      <c r="Q2" s="445"/>
      <c r="R2" s="450" t="s">
        <v>110</v>
      </c>
      <c r="S2" s="448"/>
      <c r="T2" s="448"/>
      <c r="U2" s="448"/>
      <c r="V2" s="448"/>
      <c r="W2" s="448"/>
      <c r="X2" s="448"/>
      <c r="Y2" s="448"/>
      <c r="Z2" s="448"/>
      <c r="AA2" s="448"/>
      <c r="AB2" s="449"/>
      <c r="AC2" s="450" t="s">
        <v>18</v>
      </c>
      <c r="AD2" s="448"/>
      <c r="AE2" s="448"/>
      <c r="AF2" s="449"/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286</v>
      </c>
      <c r="AU2" s="448"/>
      <c r="AV2" s="448"/>
      <c r="AW2" s="444" t="s">
        <v>35</v>
      </c>
      <c r="AX2" s="444"/>
      <c r="AY2" s="444"/>
      <c r="AZ2" s="445"/>
      <c r="BA2" s="295"/>
      <c r="BB2" s="295"/>
      <c r="BC2" s="295"/>
      <c r="BD2" s="437" t="s">
        <v>39</v>
      </c>
      <c r="BE2" s="437"/>
      <c r="BF2" s="437"/>
      <c r="BG2" s="437"/>
      <c r="BH2" s="437"/>
      <c r="BI2" s="437"/>
      <c r="BJ2" s="437"/>
      <c r="BK2" s="441" t="s">
        <v>46</v>
      </c>
      <c r="BL2" s="441" t="s">
        <v>47</v>
      </c>
      <c r="BM2" s="438"/>
      <c r="BN2" s="437"/>
      <c r="BO2" s="447"/>
      <c r="BP2" s="446"/>
      <c r="BQ2" s="438"/>
      <c r="BR2" s="447"/>
      <c r="BS2" s="447"/>
    </row>
    <row r="3" spans="2:71" s="103" customFormat="1" ht="66" customHeight="1">
      <c r="B3" s="320">
        <v>0.09</v>
      </c>
      <c r="C3" s="320" t="s">
        <v>1</v>
      </c>
      <c r="D3" s="321" t="s">
        <v>7</v>
      </c>
      <c r="E3" s="320">
        <v>7.0000000000000007E-2</v>
      </c>
      <c r="F3" s="320" t="s">
        <v>449</v>
      </c>
      <c r="G3" s="320" t="s">
        <v>8</v>
      </c>
      <c r="H3" s="320" t="s">
        <v>9</v>
      </c>
      <c r="I3" s="320" t="s">
        <v>493</v>
      </c>
      <c r="J3" s="296" t="s">
        <v>464</v>
      </c>
      <c r="K3" s="296" t="s">
        <v>2</v>
      </c>
      <c r="L3" s="296" t="s">
        <v>3</v>
      </c>
      <c r="M3" s="296" t="s">
        <v>4</v>
      </c>
      <c r="N3" s="296" t="s">
        <v>5</v>
      </c>
      <c r="O3" s="296" t="s">
        <v>468</v>
      </c>
      <c r="P3" s="296" t="s">
        <v>109</v>
      </c>
      <c r="Q3" s="295" t="s">
        <v>108</v>
      </c>
      <c r="R3" s="295" t="s">
        <v>494</v>
      </c>
      <c r="S3" s="295" t="s">
        <v>496</v>
      </c>
      <c r="T3" s="295" t="s">
        <v>10</v>
      </c>
      <c r="U3" s="296" t="s">
        <v>11</v>
      </c>
      <c r="V3" s="296" t="s">
        <v>12</v>
      </c>
      <c r="W3" s="296" t="s">
        <v>13</v>
      </c>
      <c r="X3" s="296" t="s">
        <v>180</v>
      </c>
      <c r="Y3" s="296" t="s">
        <v>14</v>
      </c>
      <c r="Z3" s="296" t="s">
        <v>15</v>
      </c>
      <c r="AA3" s="296" t="s">
        <v>16</v>
      </c>
      <c r="AB3" s="296" t="s">
        <v>17</v>
      </c>
      <c r="AC3" s="296" t="s">
        <v>19</v>
      </c>
      <c r="AD3" s="296" t="s">
        <v>20</v>
      </c>
      <c r="AE3" s="296" t="s">
        <v>21</v>
      </c>
      <c r="AF3" s="296" t="s">
        <v>22</v>
      </c>
      <c r="AG3" s="438"/>
      <c r="AH3" s="296" t="s">
        <v>24</v>
      </c>
      <c r="AI3" s="296" t="s">
        <v>25</v>
      </c>
      <c r="AJ3" s="296" t="s">
        <v>26</v>
      </c>
      <c r="AK3" s="296" t="s">
        <v>21</v>
      </c>
      <c r="AL3" s="296" t="s">
        <v>27</v>
      </c>
      <c r="AM3" s="296" t="s">
        <v>28</v>
      </c>
      <c r="AN3" s="296" t="s">
        <v>29</v>
      </c>
      <c r="AO3" s="296" t="s">
        <v>104</v>
      </c>
      <c r="AP3" s="296" t="s">
        <v>105</v>
      </c>
      <c r="AQ3" s="296" t="s">
        <v>106</v>
      </c>
      <c r="AR3" s="296" t="s">
        <v>107</v>
      </c>
      <c r="AS3" s="296" t="s">
        <v>3</v>
      </c>
      <c r="AT3" s="296" t="s">
        <v>31</v>
      </c>
      <c r="AU3" s="296" t="s">
        <v>116</v>
      </c>
      <c r="AV3" s="296" t="s">
        <v>32</v>
      </c>
      <c r="AW3" s="295" t="s">
        <v>33</v>
      </c>
      <c r="AX3" s="296" t="s">
        <v>36</v>
      </c>
      <c r="AY3" s="296" t="s">
        <v>115</v>
      </c>
      <c r="AZ3" s="296" t="s">
        <v>37</v>
      </c>
      <c r="BA3" s="296" t="s">
        <v>149</v>
      </c>
      <c r="BB3" s="296" t="s">
        <v>231</v>
      </c>
      <c r="BC3" s="296" t="s">
        <v>232</v>
      </c>
      <c r="BD3" s="296" t="s">
        <v>40</v>
      </c>
      <c r="BE3" s="296" t="s">
        <v>150</v>
      </c>
      <c r="BF3" s="296" t="s">
        <v>45</v>
      </c>
      <c r="BG3" s="296" t="s">
        <v>233</v>
      </c>
      <c r="BH3" s="296" t="s">
        <v>42</v>
      </c>
      <c r="BI3" s="296" t="s">
        <v>43</v>
      </c>
      <c r="BJ3" s="296" t="s">
        <v>44</v>
      </c>
      <c r="BK3" s="442"/>
      <c r="BL3" s="442"/>
      <c r="BM3" s="438"/>
      <c r="BN3" s="437"/>
      <c r="BO3" s="442"/>
      <c r="BP3" s="440"/>
      <c r="BQ3" s="438"/>
      <c r="BR3" s="442"/>
      <c r="BS3" s="442"/>
    </row>
    <row r="4" spans="2:71" s="192" customFormat="1" ht="25.15" customHeight="1">
      <c r="B4" s="284">
        <f>C4*9%</f>
        <v>82.64</v>
      </c>
      <c r="C4" s="282">
        <v>918.22</v>
      </c>
      <c r="D4" s="282">
        <v>2500.33</v>
      </c>
      <c r="E4" s="284">
        <f>D4*7%</f>
        <v>175.02</v>
      </c>
      <c r="F4" s="282">
        <v>180</v>
      </c>
      <c r="G4" s="282">
        <v>450.25</v>
      </c>
      <c r="H4" s="282">
        <v>341.79</v>
      </c>
      <c r="I4" s="282">
        <f>G4+H4</f>
        <v>792.04</v>
      </c>
      <c r="J4" s="203">
        <f>C4+B4</f>
        <v>1000.86</v>
      </c>
      <c r="K4" s="203">
        <f>J4*15%</f>
        <v>150.13</v>
      </c>
      <c r="L4" s="203">
        <f>J4*1%</f>
        <v>10.01</v>
      </c>
      <c r="M4" s="203">
        <f>J4*2%</f>
        <v>20.02</v>
      </c>
      <c r="N4" s="203">
        <f>J4*3%</f>
        <v>30.03</v>
      </c>
      <c r="O4" s="203">
        <f>D4+E4+F4</f>
        <v>2855.35</v>
      </c>
      <c r="P4" s="202">
        <v>108.42</v>
      </c>
      <c r="Q4" s="202">
        <f>SUM(R4:AB4)</f>
        <v>859.54</v>
      </c>
      <c r="R4" s="203">
        <f>I4*60%</f>
        <v>475.22</v>
      </c>
      <c r="S4" s="203">
        <f>I4*40%</f>
        <v>316.82</v>
      </c>
      <c r="T4" s="202">
        <v>30</v>
      </c>
      <c r="U4" s="202"/>
      <c r="V4" s="202">
        <v>37.5</v>
      </c>
      <c r="W4" s="202"/>
      <c r="X4" s="202"/>
      <c r="Y4" s="202"/>
      <c r="Z4" s="202"/>
      <c r="AA4" s="202"/>
      <c r="AB4" s="202"/>
      <c r="AC4" s="203">
        <f>IF(AF4&gt;3360,3360*15%,AF4*15%)</f>
        <v>423.37</v>
      </c>
      <c r="AD4" s="203">
        <f t="shared" ref="AD4:AD52" si="0">IF(AF4&gt;3360,3360*1%,AF4*1%)</f>
        <v>28.22</v>
      </c>
      <c r="AE4" s="203">
        <f t="shared" ref="AE4:AE52" si="1">IF(AF4&gt;3360,3360*3%,AF4*3%)</f>
        <v>84.67</v>
      </c>
      <c r="AF4" s="202">
        <f t="shared" ref="AF4:AF52" si="2">O4+P4+Q4-J4</f>
        <v>2822.45</v>
      </c>
      <c r="AG4" s="203">
        <f t="shared" ref="AG4:AG52" si="3">K4+L4+M4+N4+O4+P4+Q4+AC4+AD4+AE4</f>
        <v>4569.76</v>
      </c>
      <c r="AH4" s="203">
        <f t="shared" ref="AH4:AH52" si="4">J4*15%</f>
        <v>150.13</v>
      </c>
      <c r="AI4" s="203">
        <f>J4*1%</f>
        <v>10.01</v>
      </c>
      <c r="AJ4" s="203">
        <f>J4*2%</f>
        <v>20.02</v>
      </c>
      <c r="AK4" s="203">
        <f>J4*3%</f>
        <v>30.03</v>
      </c>
      <c r="AL4" s="203">
        <f>J4*10%</f>
        <v>100.09</v>
      </c>
      <c r="AM4" s="203">
        <f>J4*3%</f>
        <v>30.03</v>
      </c>
      <c r="AN4" s="203">
        <f>J4*1%</f>
        <v>10.01</v>
      </c>
      <c r="AO4" s="203">
        <f>IF(AF4&gt;3360,3360*15%,AF4*15%)</f>
        <v>423.37</v>
      </c>
      <c r="AP4" s="203">
        <f>IF(AF4&gt;3360,3360*1%,AF4*1%)</f>
        <v>28.22</v>
      </c>
      <c r="AQ4" s="203">
        <f>IF(AF4&gt;3360,3360*3%,AF4*3%)</f>
        <v>84.67</v>
      </c>
      <c r="AR4" s="203">
        <f>IF(AF4&gt;3360,3360*10%,AF4*10%)</f>
        <v>282.25</v>
      </c>
      <c r="AS4" s="203">
        <f>IF(AF4&gt;3360,3360*1%,AF4*1%)</f>
        <v>28.22</v>
      </c>
      <c r="AT4" s="202"/>
      <c r="AU4" s="202"/>
      <c r="AV4" s="202"/>
      <c r="AW4" s="202"/>
      <c r="AX4" s="202"/>
      <c r="AY4" s="203">
        <f>'ضريبه بنك القاهره شهر يوليو '!M3</f>
        <v>108.92</v>
      </c>
      <c r="AZ4" s="203">
        <f>'ضريبه بنك القاهره شهر يوليو '!J3</f>
        <v>23.66</v>
      </c>
      <c r="BA4" s="202"/>
      <c r="BB4" s="202"/>
      <c r="BC4" s="202"/>
      <c r="BD4" s="202">
        <v>7.1</v>
      </c>
      <c r="BE4" s="202"/>
      <c r="BF4" s="202">
        <v>42.18</v>
      </c>
      <c r="BG4" s="202"/>
      <c r="BH4" s="202"/>
      <c r="BI4" s="202">
        <v>10</v>
      </c>
      <c r="BJ4" s="202"/>
      <c r="BK4" s="202"/>
      <c r="BL4" s="202"/>
      <c r="BM4" s="203">
        <f t="shared" ref="BM4:BM19" si="5">SUM(AH4:BL4)</f>
        <v>1388.91</v>
      </c>
      <c r="BN4" s="203">
        <f t="shared" ref="BN4:BN19" si="6">AVERAGE(AG4-BM4)</f>
        <v>3180.85</v>
      </c>
      <c r="BO4" s="202" t="s">
        <v>234</v>
      </c>
      <c r="BP4" s="202" t="s">
        <v>320</v>
      </c>
      <c r="BQ4" s="202"/>
      <c r="BR4" s="204" t="s">
        <v>367</v>
      </c>
      <c r="BS4" s="202" t="s">
        <v>151</v>
      </c>
    </row>
    <row r="5" spans="2:71" s="192" customFormat="1" ht="25.15" customHeight="1">
      <c r="B5" s="284">
        <f t="shared" ref="B5:B52" si="7">C5*9%</f>
        <v>32.4</v>
      </c>
      <c r="C5" s="282">
        <v>360.02</v>
      </c>
      <c r="D5" s="282">
        <v>1249.56</v>
      </c>
      <c r="E5" s="284">
        <f t="shared" ref="E5:E51" si="8">D5*7%</f>
        <v>87.47</v>
      </c>
      <c r="F5" s="282">
        <v>190</v>
      </c>
      <c r="G5" s="282">
        <v>187.6</v>
      </c>
      <c r="H5" s="282">
        <v>125.4</v>
      </c>
      <c r="I5" s="282">
        <f t="shared" ref="I5:I52" si="9">G5+H5</f>
        <v>313</v>
      </c>
      <c r="J5" s="203">
        <f t="shared" ref="J5:J52" si="10">C5+B5</f>
        <v>392.42</v>
      </c>
      <c r="K5" s="203">
        <f t="shared" ref="K5:K52" si="11">J5*15%</f>
        <v>58.86</v>
      </c>
      <c r="L5" s="203">
        <f t="shared" ref="L5:L52" si="12">J5*1%</f>
        <v>3.92</v>
      </c>
      <c r="M5" s="203">
        <f t="shared" ref="M5:M52" si="13">J5*2%</f>
        <v>7.85</v>
      </c>
      <c r="N5" s="203">
        <f t="shared" ref="N5:N52" si="14">J5*3%</f>
        <v>11.77</v>
      </c>
      <c r="O5" s="203">
        <f t="shared" ref="O5:O52" si="15">D5+E5+F5</f>
        <v>1527.03</v>
      </c>
      <c r="P5" s="202">
        <v>38.25</v>
      </c>
      <c r="Q5" s="202">
        <f t="shared" ref="Q5:Q52" si="16">SUM(R5:AB5)</f>
        <v>457</v>
      </c>
      <c r="R5" s="203">
        <f t="shared" ref="R5:R52" si="17">I5*60%</f>
        <v>187.8</v>
      </c>
      <c r="S5" s="203">
        <f t="shared" ref="S5:S52" si="18">I5*40%</f>
        <v>125.2</v>
      </c>
      <c r="T5" s="202">
        <v>21</v>
      </c>
      <c r="U5" s="202"/>
      <c r="V5" s="202">
        <v>28</v>
      </c>
      <c r="W5" s="202"/>
      <c r="X5" s="202"/>
      <c r="Y5" s="202"/>
      <c r="Z5" s="202">
        <v>95</v>
      </c>
      <c r="AA5" s="202"/>
      <c r="AB5" s="202"/>
      <c r="AC5" s="203">
        <f t="shared" ref="AC5:AC52" si="19">IF(AF5&gt;3360,3360*15%,AF5*15%)</f>
        <v>244.48</v>
      </c>
      <c r="AD5" s="203">
        <f t="shared" si="0"/>
        <v>16.3</v>
      </c>
      <c r="AE5" s="203">
        <f t="shared" si="1"/>
        <v>48.9</v>
      </c>
      <c r="AF5" s="202">
        <f t="shared" si="2"/>
        <v>1629.86</v>
      </c>
      <c r="AG5" s="203">
        <f t="shared" si="3"/>
        <v>2414.36</v>
      </c>
      <c r="AH5" s="203">
        <f t="shared" si="4"/>
        <v>58.86</v>
      </c>
      <c r="AI5" s="203">
        <f t="shared" ref="AI5:AI52" si="20">J5*1%</f>
        <v>3.92</v>
      </c>
      <c r="AJ5" s="203">
        <f t="shared" ref="AJ5:AJ52" si="21">J5*2%</f>
        <v>7.85</v>
      </c>
      <c r="AK5" s="203">
        <f t="shared" ref="AK5:AK52" si="22">J5*3%</f>
        <v>11.77</v>
      </c>
      <c r="AL5" s="203">
        <f t="shared" ref="AL5:AL52" si="23">J5*10%</f>
        <v>39.24</v>
      </c>
      <c r="AM5" s="203">
        <f t="shared" ref="AM5:AM52" si="24">J5*3%</f>
        <v>11.77</v>
      </c>
      <c r="AN5" s="203">
        <f t="shared" ref="AN5:AN52" si="25">J5*1%</f>
        <v>3.92</v>
      </c>
      <c r="AO5" s="203">
        <f t="shared" ref="AO5:AO52" si="26">IF(AF5&gt;3360,3360*15%,AF5*15%)</f>
        <v>244.48</v>
      </c>
      <c r="AP5" s="203">
        <f t="shared" ref="AP5:AP52" si="27">IF(AF5&gt;3360,3360*1%,AF5*1%)</f>
        <v>16.3</v>
      </c>
      <c r="AQ5" s="203">
        <f t="shared" ref="AQ5:AQ52" si="28">IF(AF5&gt;3360,3360*3%,AF5*3%)</f>
        <v>48.9</v>
      </c>
      <c r="AR5" s="203">
        <f t="shared" ref="AR5:AR52" si="29">IF(AF5&gt;3360,3360*10%,AF5*10%)</f>
        <v>162.99</v>
      </c>
      <c r="AS5" s="203">
        <f t="shared" ref="AS5:AS52" si="30">IF(AF5&gt;3360,3360*1%,AF5*1%)</f>
        <v>16.3</v>
      </c>
      <c r="AT5" s="202"/>
      <c r="AU5" s="202"/>
      <c r="AV5" s="202"/>
      <c r="AW5" s="202"/>
      <c r="AX5" s="202"/>
      <c r="AY5" s="203">
        <f>'ضريبه بنك القاهره شهر يوليو '!M4</f>
        <v>7.31</v>
      </c>
      <c r="AZ5" s="203">
        <f>'ضريبه بنك القاهره شهر يوليو '!J4</f>
        <v>12.75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3">
        <f t="shared" si="5"/>
        <v>646.36</v>
      </c>
      <c r="BN5" s="203">
        <f t="shared" si="6"/>
        <v>1768</v>
      </c>
      <c r="BO5" s="202" t="s">
        <v>133</v>
      </c>
      <c r="BP5" s="202" t="s">
        <v>320</v>
      </c>
      <c r="BQ5" s="202"/>
      <c r="BR5" s="204" t="s">
        <v>368</v>
      </c>
      <c r="BS5" s="202" t="s">
        <v>151</v>
      </c>
    </row>
    <row r="6" spans="2:71" s="192" customFormat="1" ht="25.15" customHeight="1">
      <c r="B6" s="284">
        <f t="shared" si="7"/>
        <v>57.04</v>
      </c>
      <c r="C6" s="282">
        <v>633.75</v>
      </c>
      <c r="D6" s="282">
        <v>1947.59</v>
      </c>
      <c r="E6" s="284">
        <f t="shared" si="8"/>
        <v>136.33000000000001</v>
      </c>
      <c r="F6" s="282">
        <v>190</v>
      </c>
      <c r="G6" s="282">
        <v>301.94</v>
      </c>
      <c r="H6" s="282">
        <v>187.43</v>
      </c>
      <c r="I6" s="282">
        <f t="shared" si="9"/>
        <v>489.37</v>
      </c>
      <c r="J6" s="203">
        <f t="shared" si="10"/>
        <v>690.79</v>
      </c>
      <c r="K6" s="203">
        <f t="shared" si="11"/>
        <v>103.62</v>
      </c>
      <c r="L6" s="203">
        <f t="shared" si="12"/>
        <v>6.91</v>
      </c>
      <c r="M6" s="203">
        <f t="shared" si="13"/>
        <v>13.82</v>
      </c>
      <c r="N6" s="203">
        <f t="shared" si="14"/>
        <v>20.72</v>
      </c>
      <c r="O6" s="203">
        <f t="shared" si="15"/>
        <v>2273.92</v>
      </c>
      <c r="P6" s="202">
        <v>81.22</v>
      </c>
      <c r="Q6" s="202">
        <f t="shared" si="16"/>
        <v>504.37</v>
      </c>
      <c r="R6" s="203">
        <f t="shared" si="17"/>
        <v>293.62</v>
      </c>
      <c r="S6" s="203">
        <f t="shared" si="18"/>
        <v>195.75</v>
      </c>
      <c r="T6" s="202">
        <v>15</v>
      </c>
      <c r="U6" s="202"/>
      <c r="V6" s="202"/>
      <c r="W6" s="202"/>
      <c r="X6" s="202"/>
      <c r="Y6" s="202"/>
      <c r="Z6" s="202"/>
      <c r="AA6" s="202"/>
      <c r="AB6" s="202"/>
      <c r="AC6" s="203">
        <f t="shared" si="19"/>
        <v>325.31</v>
      </c>
      <c r="AD6" s="203">
        <f t="shared" si="0"/>
        <v>21.69</v>
      </c>
      <c r="AE6" s="203">
        <f t="shared" si="1"/>
        <v>65.06</v>
      </c>
      <c r="AF6" s="202">
        <f t="shared" si="2"/>
        <v>2168.7199999999998</v>
      </c>
      <c r="AG6" s="203">
        <f t="shared" si="3"/>
        <v>3416.64</v>
      </c>
      <c r="AH6" s="203">
        <f t="shared" si="4"/>
        <v>103.62</v>
      </c>
      <c r="AI6" s="203">
        <f t="shared" si="20"/>
        <v>6.91</v>
      </c>
      <c r="AJ6" s="203">
        <f t="shared" si="21"/>
        <v>13.82</v>
      </c>
      <c r="AK6" s="203">
        <f t="shared" si="22"/>
        <v>20.72</v>
      </c>
      <c r="AL6" s="203">
        <f t="shared" si="23"/>
        <v>69.08</v>
      </c>
      <c r="AM6" s="203">
        <f t="shared" si="24"/>
        <v>20.72</v>
      </c>
      <c r="AN6" s="203">
        <f t="shared" si="25"/>
        <v>6.91</v>
      </c>
      <c r="AO6" s="203">
        <f t="shared" si="26"/>
        <v>325.31</v>
      </c>
      <c r="AP6" s="203">
        <f t="shared" si="27"/>
        <v>21.69</v>
      </c>
      <c r="AQ6" s="203">
        <f t="shared" si="28"/>
        <v>65.06</v>
      </c>
      <c r="AR6" s="203">
        <f t="shared" si="29"/>
        <v>216.87</v>
      </c>
      <c r="AS6" s="203">
        <f t="shared" si="30"/>
        <v>21.69</v>
      </c>
      <c r="AT6" s="202"/>
      <c r="AU6" s="202"/>
      <c r="AV6" s="202"/>
      <c r="AW6" s="202"/>
      <c r="AX6" s="202"/>
      <c r="AY6" s="203">
        <f>'ضريبه بنك القاهره شهر يوليو '!M5</f>
        <v>17.63</v>
      </c>
      <c r="AZ6" s="203">
        <f>'ضريبه بنك القاهره شهر يوليو '!J5</f>
        <v>17.95</v>
      </c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f t="shared" si="5"/>
        <v>927.98</v>
      </c>
      <c r="BN6" s="203">
        <f t="shared" si="6"/>
        <v>2488.66</v>
      </c>
      <c r="BO6" s="202" t="s">
        <v>235</v>
      </c>
      <c r="BP6" s="202" t="s">
        <v>318</v>
      </c>
      <c r="BQ6" s="202"/>
      <c r="BR6" s="204" t="s">
        <v>369</v>
      </c>
      <c r="BS6" s="202" t="s">
        <v>353</v>
      </c>
    </row>
    <row r="7" spans="2:71" s="192" customFormat="1" ht="25.15" customHeight="1">
      <c r="B7" s="284">
        <f t="shared" si="7"/>
        <v>26.63</v>
      </c>
      <c r="C7" s="282">
        <v>295.93</v>
      </c>
      <c r="D7" s="282">
        <v>1152.31</v>
      </c>
      <c r="E7" s="284">
        <f t="shared" si="8"/>
        <v>80.66</v>
      </c>
      <c r="F7" s="282">
        <v>190</v>
      </c>
      <c r="G7" s="282">
        <v>152.94999999999999</v>
      </c>
      <c r="H7" s="282">
        <v>71.55</v>
      </c>
      <c r="I7" s="282">
        <f t="shared" si="9"/>
        <v>224.5</v>
      </c>
      <c r="J7" s="203">
        <f t="shared" si="10"/>
        <v>322.56</v>
      </c>
      <c r="K7" s="203">
        <f t="shared" si="11"/>
        <v>48.38</v>
      </c>
      <c r="L7" s="203">
        <f t="shared" si="12"/>
        <v>3.23</v>
      </c>
      <c r="M7" s="203">
        <f t="shared" si="13"/>
        <v>6.45</v>
      </c>
      <c r="N7" s="203">
        <f t="shared" si="14"/>
        <v>9.68</v>
      </c>
      <c r="O7" s="203">
        <f t="shared" si="15"/>
        <v>1422.97</v>
      </c>
      <c r="P7" s="202">
        <v>4.8</v>
      </c>
      <c r="Q7" s="202">
        <f t="shared" si="16"/>
        <v>239.5</v>
      </c>
      <c r="R7" s="203">
        <f t="shared" si="17"/>
        <v>134.69999999999999</v>
      </c>
      <c r="S7" s="203">
        <f t="shared" si="18"/>
        <v>89.8</v>
      </c>
      <c r="T7" s="202">
        <v>15</v>
      </c>
      <c r="U7" s="202"/>
      <c r="V7" s="202"/>
      <c r="W7" s="202"/>
      <c r="X7" s="202"/>
      <c r="Y7" s="202"/>
      <c r="Z7" s="202"/>
      <c r="AA7" s="202"/>
      <c r="AB7" s="202"/>
      <c r="AC7" s="203">
        <f t="shared" si="19"/>
        <v>201.71</v>
      </c>
      <c r="AD7" s="203">
        <f t="shared" si="0"/>
        <v>13.45</v>
      </c>
      <c r="AE7" s="203">
        <f t="shared" si="1"/>
        <v>40.340000000000003</v>
      </c>
      <c r="AF7" s="202">
        <f t="shared" si="2"/>
        <v>1344.71</v>
      </c>
      <c r="AG7" s="203">
        <f t="shared" si="3"/>
        <v>1990.51</v>
      </c>
      <c r="AH7" s="203">
        <f t="shared" si="4"/>
        <v>48.38</v>
      </c>
      <c r="AI7" s="203">
        <f t="shared" si="20"/>
        <v>3.23</v>
      </c>
      <c r="AJ7" s="203">
        <f t="shared" si="21"/>
        <v>6.45</v>
      </c>
      <c r="AK7" s="203">
        <f t="shared" si="22"/>
        <v>9.68</v>
      </c>
      <c r="AL7" s="203">
        <f t="shared" si="23"/>
        <v>32.26</v>
      </c>
      <c r="AM7" s="203">
        <f t="shared" si="24"/>
        <v>9.68</v>
      </c>
      <c r="AN7" s="203">
        <f t="shared" si="25"/>
        <v>3.23</v>
      </c>
      <c r="AO7" s="203">
        <f t="shared" si="26"/>
        <v>201.71</v>
      </c>
      <c r="AP7" s="203">
        <f t="shared" si="27"/>
        <v>13.45</v>
      </c>
      <c r="AQ7" s="203">
        <f t="shared" si="28"/>
        <v>40.340000000000003</v>
      </c>
      <c r="AR7" s="203">
        <f t="shared" si="29"/>
        <v>134.47</v>
      </c>
      <c r="AS7" s="203">
        <f t="shared" si="30"/>
        <v>13.45</v>
      </c>
      <c r="AT7" s="202"/>
      <c r="AU7" s="202"/>
      <c r="AV7" s="202"/>
      <c r="AW7" s="202"/>
      <c r="AX7" s="202"/>
      <c r="AY7" s="203">
        <f>'ضريبه بنك القاهره شهر يوليو '!M6</f>
        <v>3.13</v>
      </c>
      <c r="AZ7" s="203">
        <f>'ضريبه بنك القاهره شهر يوليو '!J6</f>
        <v>10.65</v>
      </c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f t="shared" si="5"/>
        <v>530.11</v>
      </c>
      <c r="BN7" s="203">
        <f t="shared" si="6"/>
        <v>1460.4</v>
      </c>
      <c r="BO7" s="202" t="s">
        <v>236</v>
      </c>
      <c r="BP7" s="202" t="s">
        <v>318</v>
      </c>
      <c r="BQ7" s="202"/>
      <c r="BR7" s="204" t="s">
        <v>370</v>
      </c>
      <c r="BS7" s="202" t="s">
        <v>353</v>
      </c>
    </row>
    <row r="8" spans="2:71" s="192" customFormat="1" ht="25.15" customHeight="1">
      <c r="B8" s="284">
        <f t="shared" si="7"/>
        <v>76.790000000000006</v>
      </c>
      <c r="C8" s="282">
        <v>853.25</v>
      </c>
      <c r="D8" s="282">
        <v>2400.36</v>
      </c>
      <c r="E8" s="284">
        <f t="shared" si="8"/>
        <v>168.03</v>
      </c>
      <c r="F8" s="282">
        <v>190</v>
      </c>
      <c r="G8" s="282">
        <v>403.77</v>
      </c>
      <c r="H8" s="282">
        <v>255.11</v>
      </c>
      <c r="I8" s="282">
        <f t="shared" si="9"/>
        <v>658.88</v>
      </c>
      <c r="J8" s="203">
        <f t="shared" si="10"/>
        <v>930.04</v>
      </c>
      <c r="K8" s="203">
        <f t="shared" si="11"/>
        <v>139.51</v>
      </c>
      <c r="L8" s="203">
        <f t="shared" si="12"/>
        <v>9.3000000000000007</v>
      </c>
      <c r="M8" s="203">
        <f t="shared" si="13"/>
        <v>18.600000000000001</v>
      </c>
      <c r="N8" s="203">
        <f t="shared" si="14"/>
        <v>27.9</v>
      </c>
      <c r="O8" s="203">
        <f t="shared" si="15"/>
        <v>2758.39</v>
      </c>
      <c r="P8" s="202">
        <v>100.38</v>
      </c>
      <c r="Q8" s="202">
        <f t="shared" si="16"/>
        <v>673.88</v>
      </c>
      <c r="R8" s="203">
        <f t="shared" si="17"/>
        <v>395.33</v>
      </c>
      <c r="S8" s="203">
        <f t="shared" si="18"/>
        <v>263.55</v>
      </c>
      <c r="T8" s="202">
        <v>15</v>
      </c>
      <c r="U8" s="202"/>
      <c r="V8" s="202"/>
      <c r="W8" s="202"/>
      <c r="X8" s="202"/>
      <c r="Y8" s="202"/>
      <c r="Z8" s="202"/>
      <c r="AA8" s="202"/>
      <c r="AB8" s="202"/>
      <c r="AC8" s="203">
        <f t="shared" si="19"/>
        <v>390.39</v>
      </c>
      <c r="AD8" s="203">
        <f t="shared" si="0"/>
        <v>26.03</v>
      </c>
      <c r="AE8" s="203">
        <f t="shared" si="1"/>
        <v>78.08</v>
      </c>
      <c r="AF8" s="202">
        <f t="shared" si="2"/>
        <v>2602.61</v>
      </c>
      <c r="AG8" s="203">
        <f t="shared" si="3"/>
        <v>4222.46</v>
      </c>
      <c r="AH8" s="203">
        <f t="shared" si="4"/>
        <v>139.51</v>
      </c>
      <c r="AI8" s="203">
        <f t="shared" si="20"/>
        <v>9.3000000000000007</v>
      </c>
      <c r="AJ8" s="203">
        <f t="shared" si="21"/>
        <v>18.600000000000001</v>
      </c>
      <c r="AK8" s="203">
        <f t="shared" si="22"/>
        <v>27.9</v>
      </c>
      <c r="AL8" s="203">
        <f t="shared" si="23"/>
        <v>93</v>
      </c>
      <c r="AM8" s="203">
        <f t="shared" si="24"/>
        <v>27.9</v>
      </c>
      <c r="AN8" s="203">
        <f t="shared" si="25"/>
        <v>9.3000000000000007</v>
      </c>
      <c r="AO8" s="203">
        <f t="shared" si="26"/>
        <v>390.39</v>
      </c>
      <c r="AP8" s="203">
        <f t="shared" si="27"/>
        <v>26.03</v>
      </c>
      <c r="AQ8" s="203">
        <f t="shared" si="28"/>
        <v>78.08</v>
      </c>
      <c r="AR8" s="203">
        <f t="shared" si="29"/>
        <v>260.26</v>
      </c>
      <c r="AS8" s="203">
        <f t="shared" si="30"/>
        <v>26.03</v>
      </c>
      <c r="AT8" s="202"/>
      <c r="AU8" s="202"/>
      <c r="AV8" s="202"/>
      <c r="AW8" s="202"/>
      <c r="AX8" s="202"/>
      <c r="AY8" s="203">
        <f>'ضريبه بنك القاهره شهر يوليو '!M7</f>
        <v>26.15</v>
      </c>
      <c r="AZ8" s="203">
        <f>'ضريبه بنك القاهره شهر يوليو '!J7</f>
        <v>22.24</v>
      </c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f t="shared" si="5"/>
        <v>1154.69</v>
      </c>
      <c r="BN8" s="203">
        <f t="shared" si="6"/>
        <v>3067.77</v>
      </c>
      <c r="BO8" s="202" t="s">
        <v>430</v>
      </c>
      <c r="BP8" s="202" t="s">
        <v>319</v>
      </c>
      <c r="BQ8" s="202"/>
      <c r="BR8" s="204" t="s">
        <v>371</v>
      </c>
      <c r="BS8" s="202" t="s">
        <v>352</v>
      </c>
    </row>
    <row r="9" spans="2:71" s="192" customFormat="1" ht="25.15" customHeight="1">
      <c r="B9" s="284">
        <f t="shared" si="7"/>
        <v>40.24</v>
      </c>
      <c r="C9" s="282">
        <v>447.12</v>
      </c>
      <c r="D9" s="282">
        <v>1485.86</v>
      </c>
      <c r="E9" s="284">
        <f t="shared" si="8"/>
        <v>104.01</v>
      </c>
      <c r="F9" s="282">
        <v>190</v>
      </c>
      <c r="G9" s="282">
        <v>225.75</v>
      </c>
      <c r="H9" s="282">
        <v>159.52000000000001</v>
      </c>
      <c r="I9" s="282">
        <f t="shared" si="9"/>
        <v>385.27</v>
      </c>
      <c r="J9" s="203">
        <f t="shared" si="10"/>
        <v>487.36</v>
      </c>
      <c r="K9" s="203">
        <f t="shared" si="11"/>
        <v>73.099999999999994</v>
      </c>
      <c r="L9" s="203">
        <f t="shared" si="12"/>
        <v>4.87</v>
      </c>
      <c r="M9" s="203">
        <f t="shared" si="13"/>
        <v>9.75</v>
      </c>
      <c r="N9" s="203">
        <f t="shared" si="14"/>
        <v>14.62</v>
      </c>
      <c r="O9" s="203">
        <f t="shared" si="15"/>
        <v>1779.87</v>
      </c>
      <c r="P9" s="202">
        <v>48.15</v>
      </c>
      <c r="Q9" s="202">
        <f t="shared" si="16"/>
        <v>400.27</v>
      </c>
      <c r="R9" s="203">
        <f t="shared" si="17"/>
        <v>231.16</v>
      </c>
      <c r="S9" s="203">
        <f t="shared" si="18"/>
        <v>154.11000000000001</v>
      </c>
      <c r="T9" s="202">
        <v>15</v>
      </c>
      <c r="U9" s="202"/>
      <c r="V9" s="202"/>
      <c r="W9" s="202"/>
      <c r="X9" s="202"/>
      <c r="Y9" s="202"/>
      <c r="Z9" s="202"/>
      <c r="AA9" s="202"/>
      <c r="AB9" s="202"/>
      <c r="AC9" s="203">
        <f t="shared" si="19"/>
        <v>261.14</v>
      </c>
      <c r="AD9" s="203">
        <f t="shared" si="0"/>
        <v>17.41</v>
      </c>
      <c r="AE9" s="203">
        <f t="shared" si="1"/>
        <v>52.23</v>
      </c>
      <c r="AF9" s="202">
        <f t="shared" si="2"/>
        <v>1740.93</v>
      </c>
      <c r="AG9" s="203">
        <f t="shared" si="3"/>
        <v>2661.41</v>
      </c>
      <c r="AH9" s="203">
        <f t="shared" si="4"/>
        <v>73.099999999999994</v>
      </c>
      <c r="AI9" s="203">
        <f t="shared" si="20"/>
        <v>4.87</v>
      </c>
      <c r="AJ9" s="203">
        <f t="shared" si="21"/>
        <v>9.75</v>
      </c>
      <c r="AK9" s="203">
        <f t="shared" si="22"/>
        <v>14.62</v>
      </c>
      <c r="AL9" s="203">
        <f t="shared" si="23"/>
        <v>48.74</v>
      </c>
      <c r="AM9" s="203">
        <f t="shared" si="24"/>
        <v>14.62</v>
      </c>
      <c r="AN9" s="203">
        <f t="shared" si="25"/>
        <v>4.87</v>
      </c>
      <c r="AO9" s="203">
        <f t="shared" si="26"/>
        <v>261.14</v>
      </c>
      <c r="AP9" s="203">
        <f t="shared" si="27"/>
        <v>17.41</v>
      </c>
      <c r="AQ9" s="203">
        <f t="shared" si="28"/>
        <v>52.23</v>
      </c>
      <c r="AR9" s="203">
        <f t="shared" si="29"/>
        <v>174.09</v>
      </c>
      <c r="AS9" s="203">
        <f t="shared" si="30"/>
        <v>17.41</v>
      </c>
      <c r="AT9" s="202">
        <v>34.450000000000003</v>
      </c>
      <c r="AU9" s="202"/>
      <c r="AV9" s="202"/>
      <c r="AW9" s="202"/>
      <c r="AX9" s="202"/>
      <c r="AY9" s="203">
        <f>'ضريبه بنك القاهره شهر يوليو '!M8</f>
        <v>9.33</v>
      </c>
      <c r="AZ9" s="203">
        <f>'ضريبه بنك القاهره شهر يوليو '!J8</f>
        <v>13.77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f t="shared" si="5"/>
        <v>750.4</v>
      </c>
      <c r="BN9" s="203">
        <f t="shared" si="6"/>
        <v>1911.01</v>
      </c>
      <c r="BO9" s="202" t="s">
        <v>237</v>
      </c>
      <c r="BP9" s="202" t="s">
        <v>431</v>
      </c>
      <c r="BQ9" s="202"/>
      <c r="BR9" s="204" t="s">
        <v>372</v>
      </c>
      <c r="BS9" s="202" t="s">
        <v>352</v>
      </c>
    </row>
    <row r="10" spans="2:71" s="192" customFormat="1" ht="25.15" customHeight="1">
      <c r="B10" s="284">
        <f t="shared" si="7"/>
        <v>30.77</v>
      </c>
      <c r="C10" s="282">
        <v>341.87</v>
      </c>
      <c r="D10" s="282">
        <v>1206.98</v>
      </c>
      <c r="E10" s="284">
        <f t="shared" si="8"/>
        <v>84.49</v>
      </c>
      <c r="F10" s="282">
        <v>190</v>
      </c>
      <c r="G10" s="282">
        <v>172.2</v>
      </c>
      <c r="H10" s="282">
        <v>87.8</v>
      </c>
      <c r="I10" s="282">
        <f t="shared" si="9"/>
        <v>260</v>
      </c>
      <c r="J10" s="203">
        <f t="shared" si="10"/>
        <v>372.64</v>
      </c>
      <c r="K10" s="203">
        <f t="shared" si="11"/>
        <v>55.9</v>
      </c>
      <c r="L10" s="203">
        <f t="shared" si="12"/>
        <v>3.73</v>
      </c>
      <c r="M10" s="203">
        <f t="shared" si="13"/>
        <v>7.45</v>
      </c>
      <c r="N10" s="203">
        <f t="shared" si="14"/>
        <v>11.18</v>
      </c>
      <c r="O10" s="203">
        <f t="shared" si="15"/>
        <v>1481.47</v>
      </c>
      <c r="P10" s="202">
        <v>14.91</v>
      </c>
      <c r="Q10" s="202">
        <f t="shared" si="16"/>
        <v>289.2</v>
      </c>
      <c r="R10" s="203">
        <f t="shared" si="17"/>
        <v>156</v>
      </c>
      <c r="S10" s="203">
        <f t="shared" si="18"/>
        <v>104</v>
      </c>
      <c r="T10" s="202">
        <v>19.2</v>
      </c>
      <c r="U10" s="202"/>
      <c r="V10" s="202"/>
      <c r="W10" s="202"/>
      <c r="X10" s="202"/>
      <c r="Y10" s="202"/>
      <c r="Z10" s="202">
        <v>10</v>
      </c>
      <c r="AA10" s="202"/>
      <c r="AB10" s="202"/>
      <c r="AC10" s="203">
        <f t="shared" si="19"/>
        <v>211.94</v>
      </c>
      <c r="AD10" s="203">
        <f t="shared" si="0"/>
        <v>14.13</v>
      </c>
      <c r="AE10" s="203">
        <f t="shared" si="1"/>
        <v>42.39</v>
      </c>
      <c r="AF10" s="202">
        <f t="shared" si="2"/>
        <v>1412.94</v>
      </c>
      <c r="AG10" s="203">
        <f t="shared" si="3"/>
        <v>2132.3000000000002</v>
      </c>
      <c r="AH10" s="203">
        <f t="shared" si="4"/>
        <v>55.9</v>
      </c>
      <c r="AI10" s="203">
        <f t="shared" si="20"/>
        <v>3.73</v>
      </c>
      <c r="AJ10" s="203">
        <f t="shared" si="21"/>
        <v>7.45</v>
      </c>
      <c r="AK10" s="203">
        <f t="shared" si="22"/>
        <v>11.18</v>
      </c>
      <c r="AL10" s="203">
        <f t="shared" si="23"/>
        <v>37.26</v>
      </c>
      <c r="AM10" s="203">
        <f t="shared" si="24"/>
        <v>11.18</v>
      </c>
      <c r="AN10" s="203">
        <f t="shared" si="25"/>
        <v>3.73</v>
      </c>
      <c r="AO10" s="203">
        <f t="shared" si="26"/>
        <v>211.94</v>
      </c>
      <c r="AP10" s="203">
        <f t="shared" si="27"/>
        <v>14.13</v>
      </c>
      <c r="AQ10" s="203">
        <f t="shared" si="28"/>
        <v>42.39</v>
      </c>
      <c r="AR10" s="203">
        <f t="shared" si="29"/>
        <v>141.29</v>
      </c>
      <c r="AS10" s="203">
        <f t="shared" si="30"/>
        <v>14.13</v>
      </c>
      <c r="AT10" s="202"/>
      <c r="AU10" s="202"/>
      <c r="AV10" s="202"/>
      <c r="AW10" s="202"/>
      <c r="AX10" s="202"/>
      <c r="AY10" s="203">
        <f>'ضريبه بنك القاهره شهر يوليو '!M9</f>
        <v>4.53</v>
      </c>
      <c r="AZ10" s="203">
        <f>'ضريبه بنك القاهره شهر يوليو '!J9</f>
        <v>11.35</v>
      </c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3">
        <f t="shared" si="5"/>
        <v>570.19000000000005</v>
      </c>
      <c r="BN10" s="203">
        <f t="shared" si="6"/>
        <v>1562.11</v>
      </c>
      <c r="BO10" s="202" t="s">
        <v>238</v>
      </c>
      <c r="BP10" s="202" t="s">
        <v>319</v>
      </c>
      <c r="BQ10" s="202"/>
      <c r="BR10" s="204" t="s">
        <v>373</v>
      </c>
      <c r="BS10" s="202" t="s">
        <v>352</v>
      </c>
    </row>
    <row r="11" spans="2:71" s="192" customFormat="1" ht="25.15" customHeight="1">
      <c r="B11" s="284">
        <f t="shared" si="7"/>
        <v>74.69</v>
      </c>
      <c r="C11" s="282">
        <v>829.84</v>
      </c>
      <c r="D11" s="282">
        <v>2239.9299999999998</v>
      </c>
      <c r="E11" s="284">
        <f t="shared" si="8"/>
        <v>156.80000000000001</v>
      </c>
      <c r="F11" s="282">
        <v>180</v>
      </c>
      <c r="G11" s="282">
        <v>474.98</v>
      </c>
      <c r="H11" s="282">
        <v>165.73</v>
      </c>
      <c r="I11" s="282">
        <f t="shared" si="9"/>
        <v>640.71</v>
      </c>
      <c r="J11" s="203">
        <f t="shared" si="10"/>
        <v>904.53</v>
      </c>
      <c r="K11" s="203">
        <f t="shared" si="11"/>
        <v>135.68</v>
      </c>
      <c r="L11" s="203">
        <f t="shared" si="12"/>
        <v>9.0500000000000007</v>
      </c>
      <c r="M11" s="203">
        <f t="shared" si="13"/>
        <v>18.09</v>
      </c>
      <c r="N11" s="203">
        <f t="shared" si="14"/>
        <v>27.14</v>
      </c>
      <c r="O11" s="203">
        <f t="shared" si="15"/>
        <v>2576.73</v>
      </c>
      <c r="P11" s="202">
        <v>95.26</v>
      </c>
      <c r="Q11" s="202">
        <f t="shared" si="16"/>
        <v>670.71</v>
      </c>
      <c r="R11" s="203">
        <f t="shared" si="17"/>
        <v>384.43</v>
      </c>
      <c r="S11" s="203">
        <f t="shared" si="18"/>
        <v>256.27999999999997</v>
      </c>
      <c r="T11" s="202">
        <v>30</v>
      </c>
      <c r="U11" s="202"/>
      <c r="V11" s="202"/>
      <c r="W11" s="202"/>
      <c r="X11" s="202"/>
      <c r="Y11" s="202"/>
      <c r="Z11" s="202"/>
      <c r="AA11" s="202"/>
      <c r="AB11" s="202"/>
      <c r="AC11" s="203">
        <f t="shared" si="19"/>
        <v>365.73</v>
      </c>
      <c r="AD11" s="203">
        <f t="shared" si="0"/>
        <v>24.38</v>
      </c>
      <c r="AE11" s="203">
        <f t="shared" si="1"/>
        <v>73.150000000000006</v>
      </c>
      <c r="AF11" s="202">
        <f t="shared" si="2"/>
        <v>2438.17</v>
      </c>
      <c r="AG11" s="203">
        <f t="shared" si="3"/>
        <v>3995.92</v>
      </c>
      <c r="AH11" s="203">
        <f t="shared" si="4"/>
        <v>135.68</v>
      </c>
      <c r="AI11" s="203">
        <f t="shared" si="20"/>
        <v>9.0500000000000007</v>
      </c>
      <c r="AJ11" s="203">
        <f t="shared" si="21"/>
        <v>18.09</v>
      </c>
      <c r="AK11" s="203">
        <f t="shared" si="22"/>
        <v>27.14</v>
      </c>
      <c r="AL11" s="203">
        <f t="shared" si="23"/>
        <v>90.45</v>
      </c>
      <c r="AM11" s="203">
        <f t="shared" si="24"/>
        <v>27.14</v>
      </c>
      <c r="AN11" s="203">
        <f t="shared" si="25"/>
        <v>9.0500000000000007</v>
      </c>
      <c r="AO11" s="203">
        <f t="shared" si="26"/>
        <v>365.73</v>
      </c>
      <c r="AP11" s="203">
        <f t="shared" si="27"/>
        <v>24.38</v>
      </c>
      <c r="AQ11" s="203">
        <f t="shared" si="28"/>
        <v>73.150000000000006</v>
      </c>
      <c r="AR11" s="203">
        <f t="shared" si="29"/>
        <v>243.82</v>
      </c>
      <c r="AS11" s="203">
        <f t="shared" si="30"/>
        <v>24.38</v>
      </c>
      <c r="AT11" s="202"/>
      <c r="AU11" s="202"/>
      <c r="AV11" s="202">
        <v>110</v>
      </c>
      <c r="AW11" s="202"/>
      <c r="AX11" s="202"/>
      <c r="AY11" s="203">
        <f>'ضريبه بنك القاهره شهر يوليو '!M10</f>
        <v>22.07</v>
      </c>
      <c r="AZ11" s="203">
        <f>'ضريبه بنك القاهره شهر يوليو '!J10</f>
        <v>21.54</v>
      </c>
      <c r="BA11" s="202">
        <v>350</v>
      </c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3">
        <f t="shared" si="5"/>
        <v>1551.67</v>
      </c>
      <c r="BN11" s="203">
        <f t="shared" si="6"/>
        <v>2444.25</v>
      </c>
      <c r="BO11" s="202" t="s">
        <v>250</v>
      </c>
      <c r="BP11" s="202" t="s">
        <v>320</v>
      </c>
      <c r="BQ11" s="202"/>
      <c r="BR11" s="204" t="s">
        <v>374</v>
      </c>
      <c r="BS11" s="202" t="s">
        <v>427</v>
      </c>
    </row>
    <row r="12" spans="2:71" s="192" customFormat="1" ht="25.15" customHeight="1">
      <c r="B12" s="284">
        <f t="shared" si="7"/>
        <v>52.17</v>
      </c>
      <c r="C12" s="282">
        <v>579.72</v>
      </c>
      <c r="D12" s="282">
        <v>1807.37</v>
      </c>
      <c r="E12" s="284">
        <f t="shared" si="8"/>
        <v>126.52</v>
      </c>
      <c r="F12" s="282">
        <v>190</v>
      </c>
      <c r="G12" s="282">
        <v>309.93</v>
      </c>
      <c r="H12" s="282">
        <v>137.72999999999999</v>
      </c>
      <c r="I12" s="282">
        <f t="shared" si="9"/>
        <v>447.66</v>
      </c>
      <c r="J12" s="203">
        <f t="shared" si="10"/>
        <v>631.89</v>
      </c>
      <c r="K12" s="203">
        <f t="shared" si="11"/>
        <v>94.78</v>
      </c>
      <c r="L12" s="203">
        <f t="shared" si="12"/>
        <v>6.32</v>
      </c>
      <c r="M12" s="203">
        <f t="shared" si="13"/>
        <v>12.64</v>
      </c>
      <c r="N12" s="203">
        <f t="shared" si="14"/>
        <v>18.96</v>
      </c>
      <c r="O12" s="203">
        <f t="shared" si="15"/>
        <v>2123.89</v>
      </c>
      <c r="P12" s="202">
        <v>73.28</v>
      </c>
      <c r="Q12" s="202">
        <f t="shared" si="16"/>
        <v>462.66</v>
      </c>
      <c r="R12" s="203">
        <f t="shared" si="17"/>
        <v>268.60000000000002</v>
      </c>
      <c r="S12" s="203">
        <f t="shared" si="18"/>
        <v>179.06</v>
      </c>
      <c r="T12" s="202">
        <v>15</v>
      </c>
      <c r="U12" s="202"/>
      <c r="V12" s="202"/>
      <c r="W12" s="202"/>
      <c r="X12" s="202"/>
      <c r="Y12" s="202"/>
      <c r="Z12" s="202"/>
      <c r="AA12" s="202"/>
      <c r="AB12" s="202"/>
      <c r="AC12" s="203">
        <f t="shared" si="19"/>
        <v>304.19</v>
      </c>
      <c r="AD12" s="203">
        <f t="shared" si="0"/>
        <v>20.28</v>
      </c>
      <c r="AE12" s="203">
        <f t="shared" si="1"/>
        <v>60.84</v>
      </c>
      <c r="AF12" s="202">
        <f t="shared" si="2"/>
        <v>2027.94</v>
      </c>
      <c r="AG12" s="203">
        <f t="shared" si="3"/>
        <v>3177.84</v>
      </c>
      <c r="AH12" s="203">
        <f t="shared" si="4"/>
        <v>94.78</v>
      </c>
      <c r="AI12" s="203">
        <f t="shared" si="20"/>
        <v>6.32</v>
      </c>
      <c r="AJ12" s="203">
        <f t="shared" si="21"/>
        <v>12.64</v>
      </c>
      <c r="AK12" s="203">
        <f t="shared" si="22"/>
        <v>18.96</v>
      </c>
      <c r="AL12" s="203">
        <f t="shared" si="23"/>
        <v>63.19</v>
      </c>
      <c r="AM12" s="203">
        <f t="shared" si="24"/>
        <v>18.96</v>
      </c>
      <c r="AN12" s="203">
        <f t="shared" si="25"/>
        <v>6.32</v>
      </c>
      <c r="AO12" s="203">
        <f t="shared" si="26"/>
        <v>304.19</v>
      </c>
      <c r="AP12" s="203">
        <f t="shared" si="27"/>
        <v>20.28</v>
      </c>
      <c r="AQ12" s="203">
        <f t="shared" si="28"/>
        <v>60.84</v>
      </c>
      <c r="AR12" s="203">
        <f t="shared" si="29"/>
        <v>202.79</v>
      </c>
      <c r="AS12" s="203">
        <f t="shared" si="30"/>
        <v>20.28</v>
      </c>
      <c r="AT12" s="202">
        <v>4.55</v>
      </c>
      <c r="AU12" s="202"/>
      <c r="AV12" s="202"/>
      <c r="AW12" s="202"/>
      <c r="AX12" s="202"/>
      <c r="AY12" s="203">
        <f>'ضريبه بنك القاهره شهر يوليو '!M11</f>
        <v>15.06</v>
      </c>
      <c r="AZ12" s="203">
        <f>'ضريبه بنك القاهره شهر يوليو '!J11</f>
        <v>16.649999999999999</v>
      </c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3">
        <f t="shared" si="5"/>
        <v>865.81</v>
      </c>
      <c r="BN12" s="203">
        <f t="shared" si="6"/>
        <v>2312.0300000000002</v>
      </c>
      <c r="BO12" s="202" t="s">
        <v>249</v>
      </c>
      <c r="BP12" s="202" t="s">
        <v>432</v>
      </c>
      <c r="BQ12" s="202"/>
      <c r="BR12" s="204" t="s">
        <v>375</v>
      </c>
      <c r="BS12" s="202" t="s">
        <v>427</v>
      </c>
    </row>
    <row r="13" spans="2:71" s="192" customFormat="1" ht="25.15" customHeight="1">
      <c r="B13" s="284">
        <f t="shared" si="7"/>
        <v>42.56</v>
      </c>
      <c r="C13" s="282">
        <v>472.9</v>
      </c>
      <c r="D13" s="282">
        <v>1601.3</v>
      </c>
      <c r="E13" s="284">
        <f t="shared" si="8"/>
        <v>112.09</v>
      </c>
      <c r="F13" s="282">
        <v>190</v>
      </c>
      <c r="G13" s="282">
        <v>267.73</v>
      </c>
      <c r="H13" s="282">
        <v>97.42</v>
      </c>
      <c r="I13" s="282">
        <f t="shared" si="9"/>
        <v>365.15</v>
      </c>
      <c r="J13" s="203">
        <f t="shared" si="10"/>
        <v>515.46</v>
      </c>
      <c r="K13" s="203">
        <f t="shared" si="11"/>
        <v>77.319999999999993</v>
      </c>
      <c r="L13" s="203">
        <f t="shared" si="12"/>
        <v>5.15</v>
      </c>
      <c r="M13" s="203">
        <f t="shared" si="13"/>
        <v>10.31</v>
      </c>
      <c r="N13" s="203">
        <f t="shared" si="14"/>
        <v>15.46</v>
      </c>
      <c r="O13" s="203">
        <f t="shared" si="15"/>
        <v>1903.39</v>
      </c>
      <c r="P13" s="202">
        <v>58.07</v>
      </c>
      <c r="Q13" s="202">
        <f t="shared" si="16"/>
        <v>380.15</v>
      </c>
      <c r="R13" s="203">
        <f t="shared" si="17"/>
        <v>219.09</v>
      </c>
      <c r="S13" s="203">
        <f t="shared" si="18"/>
        <v>146.06</v>
      </c>
      <c r="T13" s="202">
        <v>15</v>
      </c>
      <c r="U13" s="202"/>
      <c r="V13" s="202"/>
      <c r="W13" s="202"/>
      <c r="X13" s="202"/>
      <c r="Y13" s="202"/>
      <c r="Z13" s="202"/>
      <c r="AA13" s="202"/>
      <c r="AB13" s="202"/>
      <c r="AC13" s="203">
        <f t="shared" si="19"/>
        <v>273.92</v>
      </c>
      <c r="AD13" s="203">
        <f t="shared" si="0"/>
        <v>18.260000000000002</v>
      </c>
      <c r="AE13" s="203">
        <f t="shared" si="1"/>
        <v>54.78</v>
      </c>
      <c r="AF13" s="202">
        <f t="shared" si="2"/>
        <v>1826.15</v>
      </c>
      <c r="AG13" s="203">
        <f t="shared" si="3"/>
        <v>2796.81</v>
      </c>
      <c r="AH13" s="203">
        <f t="shared" si="4"/>
        <v>77.319999999999993</v>
      </c>
      <c r="AI13" s="203">
        <f t="shared" si="20"/>
        <v>5.15</v>
      </c>
      <c r="AJ13" s="203">
        <f t="shared" si="21"/>
        <v>10.31</v>
      </c>
      <c r="AK13" s="203">
        <f t="shared" si="22"/>
        <v>15.46</v>
      </c>
      <c r="AL13" s="203">
        <f t="shared" si="23"/>
        <v>51.55</v>
      </c>
      <c r="AM13" s="203">
        <f t="shared" si="24"/>
        <v>15.46</v>
      </c>
      <c r="AN13" s="203">
        <f t="shared" si="25"/>
        <v>5.15</v>
      </c>
      <c r="AO13" s="203">
        <f t="shared" si="26"/>
        <v>273.92</v>
      </c>
      <c r="AP13" s="203">
        <f t="shared" si="27"/>
        <v>18.260000000000002</v>
      </c>
      <c r="AQ13" s="203">
        <f t="shared" si="28"/>
        <v>54.78</v>
      </c>
      <c r="AR13" s="203">
        <f t="shared" si="29"/>
        <v>182.62</v>
      </c>
      <c r="AS13" s="203">
        <f t="shared" si="30"/>
        <v>18.260000000000002</v>
      </c>
      <c r="AT13" s="202">
        <v>17.899999999999999</v>
      </c>
      <c r="AU13" s="202"/>
      <c r="AV13" s="202"/>
      <c r="AW13" s="202"/>
      <c r="AX13" s="202"/>
      <c r="AY13" s="203">
        <f>'ضريبه بنك القاهره شهر يوليو '!M12</f>
        <v>10.92</v>
      </c>
      <c r="AZ13" s="203">
        <f>'ضريبه بنك القاهره شهر يوليو '!J12</f>
        <v>14.57</v>
      </c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3">
        <f t="shared" si="5"/>
        <v>771.63</v>
      </c>
      <c r="BN13" s="203">
        <f t="shared" si="6"/>
        <v>2025.18</v>
      </c>
      <c r="BO13" s="202" t="s">
        <v>251</v>
      </c>
      <c r="BP13" s="202" t="s">
        <v>432</v>
      </c>
      <c r="BQ13" s="202"/>
      <c r="BR13" s="204" t="s">
        <v>376</v>
      </c>
      <c r="BS13" s="202" t="s">
        <v>427</v>
      </c>
    </row>
    <row r="14" spans="2:71" s="192" customFormat="1" ht="25.15" customHeight="1">
      <c r="B14" s="284">
        <f t="shared" si="7"/>
        <v>60.48</v>
      </c>
      <c r="C14" s="282">
        <v>672.01</v>
      </c>
      <c r="D14" s="282">
        <v>2071.9299999999998</v>
      </c>
      <c r="E14" s="284">
        <f t="shared" si="8"/>
        <v>145.04</v>
      </c>
      <c r="F14" s="282">
        <v>190</v>
      </c>
      <c r="G14" s="282">
        <v>321.19</v>
      </c>
      <c r="H14" s="282">
        <v>238.73</v>
      </c>
      <c r="I14" s="282">
        <f t="shared" si="9"/>
        <v>559.91999999999996</v>
      </c>
      <c r="J14" s="203">
        <f t="shared" si="10"/>
        <v>732.49</v>
      </c>
      <c r="K14" s="203">
        <f t="shared" si="11"/>
        <v>109.87</v>
      </c>
      <c r="L14" s="203">
        <f t="shared" si="12"/>
        <v>7.32</v>
      </c>
      <c r="M14" s="203">
        <f t="shared" si="13"/>
        <v>14.65</v>
      </c>
      <c r="N14" s="203">
        <f t="shared" si="14"/>
        <v>21.97</v>
      </c>
      <c r="O14" s="203">
        <f t="shared" si="15"/>
        <v>2406.9699999999998</v>
      </c>
      <c r="P14" s="202">
        <v>83.29</v>
      </c>
      <c r="Q14" s="202">
        <f t="shared" si="16"/>
        <v>574.91999999999996</v>
      </c>
      <c r="R14" s="203">
        <f t="shared" si="17"/>
        <v>335.95</v>
      </c>
      <c r="S14" s="203">
        <f t="shared" si="18"/>
        <v>223.97</v>
      </c>
      <c r="T14" s="202">
        <v>15</v>
      </c>
      <c r="U14" s="202"/>
      <c r="V14" s="202"/>
      <c r="W14" s="202"/>
      <c r="X14" s="202"/>
      <c r="Y14" s="202"/>
      <c r="Z14" s="202"/>
      <c r="AA14" s="202"/>
      <c r="AB14" s="202"/>
      <c r="AC14" s="203">
        <f t="shared" si="19"/>
        <v>349.9</v>
      </c>
      <c r="AD14" s="203">
        <f t="shared" si="0"/>
        <v>23.33</v>
      </c>
      <c r="AE14" s="203">
        <f t="shared" si="1"/>
        <v>69.98</v>
      </c>
      <c r="AF14" s="202">
        <f t="shared" si="2"/>
        <v>2332.69</v>
      </c>
      <c r="AG14" s="203">
        <f t="shared" si="3"/>
        <v>3662.2</v>
      </c>
      <c r="AH14" s="203">
        <f t="shared" si="4"/>
        <v>109.87</v>
      </c>
      <c r="AI14" s="203">
        <f t="shared" si="20"/>
        <v>7.32</v>
      </c>
      <c r="AJ14" s="203">
        <f t="shared" si="21"/>
        <v>14.65</v>
      </c>
      <c r="AK14" s="203">
        <f t="shared" si="22"/>
        <v>21.97</v>
      </c>
      <c r="AL14" s="203">
        <f t="shared" si="23"/>
        <v>73.25</v>
      </c>
      <c r="AM14" s="203">
        <f t="shared" si="24"/>
        <v>21.97</v>
      </c>
      <c r="AN14" s="203">
        <f t="shared" si="25"/>
        <v>7.32</v>
      </c>
      <c r="AO14" s="203">
        <f t="shared" si="26"/>
        <v>349.9</v>
      </c>
      <c r="AP14" s="203">
        <f t="shared" si="27"/>
        <v>23.33</v>
      </c>
      <c r="AQ14" s="203">
        <f t="shared" si="28"/>
        <v>69.98</v>
      </c>
      <c r="AR14" s="203">
        <f t="shared" si="29"/>
        <v>233.27</v>
      </c>
      <c r="AS14" s="203">
        <f t="shared" si="30"/>
        <v>23.33</v>
      </c>
      <c r="AT14" s="202">
        <v>17.079999999999998</v>
      </c>
      <c r="AU14" s="202"/>
      <c r="AV14" s="202"/>
      <c r="AW14" s="202"/>
      <c r="AX14" s="202"/>
      <c r="AY14" s="203">
        <f>'ضريبه بنك القاهره شهر يوليو '!M13</f>
        <v>19.989999999999998</v>
      </c>
      <c r="AZ14" s="203">
        <f>'ضريبه بنك القاهره شهر يوليو '!J13</f>
        <v>19.14</v>
      </c>
      <c r="BA14" s="202"/>
      <c r="BB14" s="202"/>
      <c r="BC14" s="202"/>
      <c r="BD14" s="202"/>
      <c r="BE14" s="202">
        <v>4</v>
      </c>
      <c r="BF14" s="202"/>
      <c r="BG14" s="202"/>
      <c r="BH14" s="202"/>
      <c r="BI14" s="202"/>
      <c r="BJ14" s="202"/>
      <c r="BK14" s="202"/>
      <c r="BL14" s="202"/>
      <c r="BM14" s="203">
        <f t="shared" si="5"/>
        <v>1016.37</v>
      </c>
      <c r="BN14" s="203">
        <f t="shared" si="6"/>
        <v>2645.83</v>
      </c>
      <c r="BO14" s="202" t="s">
        <v>248</v>
      </c>
      <c r="BP14" s="202" t="s">
        <v>320</v>
      </c>
      <c r="BQ14" s="202"/>
      <c r="BR14" s="204" t="s">
        <v>378</v>
      </c>
      <c r="BS14" s="202" t="s">
        <v>350</v>
      </c>
    </row>
    <row r="15" spans="2:71" s="192" customFormat="1" ht="25.15" customHeight="1">
      <c r="B15" s="284">
        <f t="shared" si="7"/>
        <v>86.04</v>
      </c>
      <c r="C15" s="282">
        <v>955.98</v>
      </c>
      <c r="D15" s="282">
        <v>2633.47</v>
      </c>
      <c r="E15" s="284">
        <f t="shared" si="8"/>
        <v>184.34</v>
      </c>
      <c r="F15" s="282">
        <v>190</v>
      </c>
      <c r="G15" s="282">
        <v>447.06</v>
      </c>
      <c r="H15" s="282">
        <v>291.13</v>
      </c>
      <c r="I15" s="282">
        <f t="shared" si="9"/>
        <v>738.19</v>
      </c>
      <c r="J15" s="203">
        <f t="shared" si="10"/>
        <v>1042.02</v>
      </c>
      <c r="K15" s="203">
        <f t="shared" si="11"/>
        <v>156.30000000000001</v>
      </c>
      <c r="L15" s="203">
        <f t="shared" si="12"/>
        <v>10.42</v>
      </c>
      <c r="M15" s="203">
        <f t="shared" si="13"/>
        <v>20.84</v>
      </c>
      <c r="N15" s="203">
        <f t="shared" si="14"/>
        <v>31.26</v>
      </c>
      <c r="O15" s="203">
        <f t="shared" si="15"/>
        <v>3007.81</v>
      </c>
      <c r="P15" s="202">
        <v>115.54</v>
      </c>
      <c r="Q15" s="202">
        <f t="shared" si="16"/>
        <v>753.19</v>
      </c>
      <c r="R15" s="203">
        <f t="shared" si="17"/>
        <v>442.91</v>
      </c>
      <c r="S15" s="203">
        <f t="shared" si="18"/>
        <v>295.27999999999997</v>
      </c>
      <c r="T15" s="202">
        <v>15</v>
      </c>
      <c r="U15" s="202"/>
      <c r="V15" s="202"/>
      <c r="W15" s="202"/>
      <c r="X15" s="202"/>
      <c r="Y15" s="202"/>
      <c r="Z15" s="202"/>
      <c r="AA15" s="202"/>
      <c r="AB15" s="202"/>
      <c r="AC15" s="203">
        <f t="shared" si="19"/>
        <v>425.18</v>
      </c>
      <c r="AD15" s="203">
        <f t="shared" si="0"/>
        <v>28.35</v>
      </c>
      <c r="AE15" s="203">
        <f t="shared" si="1"/>
        <v>85.04</v>
      </c>
      <c r="AF15" s="202">
        <f t="shared" si="2"/>
        <v>2834.52</v>
      </c>
      <c r="AG15" s="203">
        <f t="shared" si="3"/>
        <v>4633.93</v>
      </c>
      <c r="AH15" s="203">
        <f t="shared" si="4"/>
        <v>156.30000000000001</v>
      </c>
      <c r="AI15" s="203">
        <f t="shared" si="20"/>
        <v>10.42</v>
      </c>
      <c r="AJ15" s="203">
        <f t="shared" si="21"/>
        <v>20.84</v>
      </c>
      <c r="AK15" s="203">
        <f t="shared" si="22"/>
        <v>31.26</v>
      </c>
      <c r="AL15" s="203">
        <f t="shared" si="23"/>
        <v>104.2</v>
      </c>
      <c r="AM15" s="203">
        <f t="shared" si="24"/>
        <v>31.26</v>
      </c>
      <c r="AN15" s="203">
        <f t="shared" si="25"/>
        <v>10.42</v>
      </c>
      <c r="AO15" s="203">
        <f t="shared" si="26"/>
        <v>425.18</v>
      </c>
      <c r="AP15" s="203">
        <f t="shared" si="27"/>
        <v>28.35</v>
      </c>
      <c r="AQ15" s="203">
        <f t="shared" si="28"/>
        <v>85.04</v>
      </c>
      <c r="AR15" s="203">
        <f t="shared" si="29"/>
        <v>283.45</v>
      </c>
      <c r="AS15" s="203">
        <f t="shared" si="30"/>
        <v>28.35</v>
      </c>
      <c r="AT15" s="202"/>
      <c r="AU15" s="202"/>
      <c r="AV15" s="202"/>
      <c r="AW15" s="202"/>
      <c r="AX15" s="202"/>
      <c r="AY15" s="203">
        <f>'ضريبه بنك القاهره شهر يوليو '!M14</f>
        <v>116.97</v>
      </c>
      <c r="AZ15" s="203">
        <f>'ضريبه بنك القاهره شهر يوليو '!J14</f>
        <v>24.4</v>
      </c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3">
        <f t="shared" si="5"/>
        <v>1356.44</v>
      </c>
      <c r="BN15" s="203">
        <f t="shared" si="6"/>
        <v>3277.49</v>
      </c>
      <c r="BO15" s="202" t="s">
        <v>239</v>
      </c>
      <c r="BP15" s="202" t="s">
        <v>320</v>
      </c>
      <c r="BQ15" s="202"/>
      <c r="BR15" s="204" t="s">
        <v>379</v>
      </c>
      <c r="BS15" s="202" t="s">
        <v>428</v>
      </c>
    </row>
    <row r="16" spans="2:71" s="192" customFormat="1" ht="25.15" customHeight="1">
      <c r="B16" s="284">
        <f t="shared" si="7"/>
        <v>43.85</v>
      </c>
      <c r="C16" s="282">
        <v>487.23</v>
      </c>
      <c r="D16" s="282">
        <v>1718.19</v>
      </c>
      <c r="E16" s="284">
        <f t="shared" si="8"/>
        <v>120.27</v>
      </c>
      <c r="F16" s="282">
        <v>190</v>
      </c>
      <c r="G16" s="282">
        <v>237.11</v>
      </c>
      <c r="H16" s="282">
        <v>139.13</v>
      </c>
      <c r="I16" s="282">
        <f t="shared" si="9"/>
        <v>376.24</v>
      </c>
      <c r="J16" s="203">
        <f t="shared" si="10"/>
        <v>531.08000000000004</v>
      </c>
      <c r="K16" s="203">
        <f t="shared" si="11"/>
        <v>79.66</v>
      </c>
      <c r="L16" s="203">
        <f t="shared" si="12"/>
        <v>5.31</v>
      </c>
      <c r="M16" s="203">
        <f t="shared" si="13"/>
        <v>10.62</v>
      </c>
      <c r="N16" s="203">
        <f t="shared" si="14"/>
        <v>15.93</v>
      </c>
      <c r="O16" s="203">
        <f t="shared" si="15"/>
        <v>2028.46</v>
      </c>
      <c r="P16" s="202">
        <v>64.790000000000006</v>
      </c>
      <c r="Q16" s="202">
        <f t="shared" si="16"/>
        <v>391.24</v>
      </c>
      <c r="R16" s="203">
        <f t="shared" si="17"/>
        <v>225.74</v>
      </c>
      <c r="S16" s="203">
        <f t="shared" si="18"/>
        <v>150.5</v>
      </c>
      <c r="T16" s="202">
        <v>15</v>
      </c>
      <c r="U16" s="202"/>
      <c r="V16" s="202"/>
      <c r="W16" s="202"/>
      <c r="X16" s="202"/>
      <c r="Y16" s="202"/>
      <c r="Z16" s="202"/>
      <c r="AA16" s="202"/>
      <c r="AB16" s="202"/>
      <c r="AC16" s="203">
        <f t="shared" si="19"/>
        <v>293.01</v>
      </c>
      <c r="AD16" s="203">
        <f t="shared" si="0"/>
        <v>19.53</v>
      </c>
      <c r="AE16" s="203">
        <f t="shared" si="1"/>
        <v>58.6</v>
      </c>
      <c r="AF16" s="202">
        <f t="shared" si="2"/>
        <v>1953.41</v>
      </c>
      <c r="AG16" s="203">
        <f t="shared" si="3"/>
        <v>2967.15</v>
      </c>
      <c r="AH16" s="203">
        <f t="shared" si="4"/>
        <v>79.66</v>
      </c>
      <c r="AI16" s="203">
        <f t="shared" si="20"/>
        <v>5.31</v>
      </c>
      <c r="AJ16" s="203">
        <f t="shared" si="21"/>
        <v>10.62</v>
      </c>
      <c r="AK16" s="203">
        <f t="shared" si="22"/>
        <v>15.93</v>
      </c>
      <c r="AL16" s="203">
        <f t="shared" si="23"/>
        <v>53.11</v>
      </c>
      <c r="AM16" s="203">
        <f t="shared" si="24"/>
        <v>15.93</v>
      </c>
      <c r="AN16" s="203">
        <f t="shared" si="25"/>
        <v>5.31</v>
      </c>
      <c r="AO16" s="203">
        <f t="shared" si="26"/>
        <v>293.01</v>
      </c>
      <c r="AP16" s="203">
        <f t="shared" si="27"/>
        <v>19.53</v>
      </c>
      <c r="AQ16" s="203">
        <f t="shared" si="28"/>
        <v>58.6</v>
      </c>
      <c r="AR16" s="203">
        <f t="shared" si="29"/>
        <v>195.34</v>
      </c>
      <c r="AS16" s="203">
        <f t="shared" si="30"/>
        <v>19.53</v>
      </c>
      <c r="AT16" s="202"/>
      <c r="AU16" s="202"/>
      <c r="AV16" s="202"/>
      <c r="AW16" s="202"/>
      <c r="AX16" s="202"/>
      <c r="AY16" s="203">
        <f>'ضريبه بنك القاهره شهر يوليو '!M15</f>
        <v>12.97</v>
      </c>
      <c r="AZ16" s="203">
        <f>'ضريبه بنك القاهره شهر يوليو '!J15</f>
        <v>15.6</v>
      </c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3">
        <f t="shared" si="5"/>
        <v>800.45</v>
      </c>
      <c r="BN16" s="203">
        <f t="shared" si="6"/>
        <v>2166.6999999999998</v>
      </c>
      <c r="BO16" s="202" t="s">
        <v>240</v>
      </c>
      <c r="BP16" s="202" t="s">
        <v>320</v>
      </c>
      <c r="BQ16" s="202"/>
      <c r="BR16" s="204" t="s">
        <v>380</v>
      </c>
      <c r="BS16" s="202" t="s">
        <v>428</v>
      </c>
    </row>
    <row r="17" spans="2:71" s="192" customFormat="1" ht="25.15" customHeight="1">
      <c r="B17" s="284">
        <f t="shared" si="7"/>
        <v>61.56</v>
      </c>
      <c r="C17" s="282">
        <v>683.98</v>
      </c>
      <c r="D17" s="282">
        <v>2053.6999999999998</v>
      </c>
      <c r="E17" s="284">
        <f t="shared" si="8"/>
        <v>143.76</v>
      </c>
      <c r="F17" s="282">
        <v>190</v>
      </c>
      <c r="G17" s="282">
        <v>332.61</v>
      </c>
      <c r="H17" s="282">
        <v>236.56</v>
      </c>
      <c r="I17" s="282">
        <f t="shared" si="9"/>
        <v>569.16999999999996</v>
      </c>
      <c r="J17" s="203">
        <f t="shared" si="10"/>
        <v>745.54</v>
      </c>
      <c r="K17" s="203">
        <f t="shared" si="11"/>
        <v>111.83</v>
      </c>
      <c r="L17" s="203">
        <f t="shared" si="12"/>
        <v>7.46</v>
      </c>
      <c r="M17" s="203">
        <f t="shared" si="13"/>
        <v>14.91</v>
      </c>
      <c r="N17" s="203">
        <f t="shared" si="14"/>
        <v>22.37</v>
      </c>
      <c r="O17" s="203">
        <f t="shared" si="15"/>
        <v>2387.46</v>
      </c>
      <c r="P17" s="202">
        <v>86.77</v>
      </c>
      <c r="Q17" s="202">
        <f t="shared" si="16"/>
        <v>584.16999999999996</v>
      </c>
      <c r="R17" s="203">
        <f t="shared" si="17"/>
        <v>341.5</v>
      </c>
      <c r="S17" s="203">
        <f t="shared" si="18"/>
        <v>227.67</v>
      </c>
      <c r="T17" s="202">
        <v>15</v>
      </c>
      <c r="U17" s="202"/>
      <c r="V17" s="202"/>
      <c r="W17" s="202"/>
      <c r="X17" s="202"/>
      <c r="Y17" s="202"/>
      <c r="Z17" s="202"/>
      <c r="AA17" s="202"/>
      <c r="AB17" s="202"/>
      <c r="AC17" s="203">
        <f t="shared" si="19"/>
        <v>346.93</v>
      </c>
      <c r="AD17" s="203">
        <f t="shared" si="0"/>
        <v>23.13</v>
      </c>
      <c r="AE17" s="203">
        <f t="shared" si="1"/>
        <v>69.39</v>
      </c>
      <c r="AF17" s="202">
        <f t="shared" si="2"/>
        <v>2312.86</v>
      </c>
      <c r="AG17" s="203">
        <f t="shared" si="3"/>
        <v>3654.42</v>
      </c>
      <c r="AH17" s="203">
        <f t="shared" si="4"/>
        <v>111.83</v>
      </c>
      <c r="AI17" s="203">
        <f t="shared" si="20"/>
        <v>7.46</v>
      </c>
      <c r="AJ17" s="203">
        <f t="shared" si="21"/>
        <v>14.91</v>
      </c>
      <c r="AK17" s="203">
        <f t="shared" si="22"/>
        <v>22.37</v>
      </c>
      <c r="AL17" s="203">
        <f t="shared" si="23"/>
        <v>74.55</v>
      </c>
      <c r="AM17" s="203">
        <f t="shared" si="24"/>
        <v>22.37</v>
      </c>
      <c r="AN17" s="203">
        <f t="shared" si="25"/>
        <v>7.46</v>
      </c>
      <c r="AO17" s="203">
        <f t="shared" si="26"/>
        <v>346.93</v>
      </c>
      <c r="AP17" s="203">
        <f t="shared" si="27"/>
        <v>23.13</v>
      </c>
      <c r="AQ17" s="203">
        <f t="shared" si="28"/>
        <v>69.39</v>
      </c>
      <c r="AR17" s="203">
        <f t="shared" si="29"/>
        <v>231.29</v>
      </c>
      <c r="AS17" s="203">
        <f t="shared" si="30"/>
        <v>23.13</v>
      </c>
      <c r="AT17" s="202"/>
      <c r="AU17" s="202"/>
      <c r="AV17" s="202"/>
      <c r="AW17" s="202"/>
      <c r="AX17" s="202"/>
      <c r="AY17" s="203">
        <f>'ضريبه بنك القاهره شهر يوليو '!M16</f>
        <v>19.68</v>
      </c>
      <c r="AZ17" s="203">
        <f>'ضريبه بنك القاهره شهر يوليو '!J16</f>
        <v>18.98</v>
      </c>
      <c r="BA17" s="202"/>
      <c r="BB17" s="202"/>
      <c r="BC17" s="202"/>
      <c r="BD17" s="202"/>
      <c r="BE17" s="202"/>
      <c r="BF17" s="202">
        <v>31.69</v>
      </c>
      <c r="BG17" s="202"/>
      <c r="BH17" s="202"/>
      <c r="BI17" s="202"/>
      <c r="BJ17" s="202"/>
      <c r="BK17" s="202"/>
      <c r="BL17" s="202"/>
      <c r="BM17" s="203">
        <f t="shared" si="5"/>
        <v>1025.17</v>
      </c>
      <c r="BN17" s="203">
        <f t="shared" si="6"/>
        <v>2629.25</v>
      </c>
      <c r="BO17" s="202" t="s">
        <v>241</v>
      </c>
      <c r="BP17" s="202" t="s">
        <v>320</v>
      </c>
      <c r="BQ17" s="202"/>
      <c r="BR17" s="204" t="s">
        <v>381</v>
      </c>
      <c r="BS17" s="202" t="s">
        <v>169</v>
      </c>
    </row>
    <row r="18" spans="2:71" s="192" customFormat="1" ht="25.15" customHeight="1">
      <c r="B18" s="284">
        <f t="shared" si="7"/>
        <v>67.819999999999993</v>
      </c>
      <c r="C18" s="282">
        <v>753.53</v>
      </c>
      <c r="D18" s="282">
        <v>2219.9299999999998</v>
      </c>
      <c r="E18" s="284">
        <f t="shared" si="8"/>
        <v>155.4</v>
      </c>
      <c r="F18" s="282">
        <v>190</v>
      </c>
      <c r="G18" s="282">
        <v>359</v>
      </c>
      <c r="H18" s="282">
        <v>263.88</v>
      </c>
      <c r="I18" s="282">
        <f t="shared" si="9"/>
        <v>622.88</v>
      </c>
      <c r="J18" s="203">
        <f t="shared" si="10"/>
        <v>821.35</v>
      </c>
      <c r="K18" s="203">
        <f t="shared" si="11"/>
        <v>123.2</v>
      </c>
      <c r="L18" s="203">
        <f t="shared" si="12"/>
        <v>8.2100000000000009</v>
      </c>
      <c r="M18" s="203">
        <f t="shared" si="13"/>
        <v>16.43</v>
      </c>
      <c r="N18" s="203">
        <f t="shared" si="14"/>
        <v>24.64</v>
      </c>
      <c r="O18" s="203">
        <f t="shared" si="15"/>
        <v>2565.33</v>
      </c>
      <c r="P18" s="202">
        <v>87.4</v>
      </c>
      <c r="Q18" s="202">
        <f t="shared" si="16"/>
        <v>637.88</v>
      </c>
      <c r="R18" s="203">
        <f t="shared" si="17"/>
        <v>373.73</v>
      </c>
      <c r="S18" s="203">
        <f t="shared" si="18"/>
        <v>249.15</v>
      </c>
      <c r="T18" s="202">
        <v>15</v>
      </c>
      <c r="U18" s="202"/>
      <c r="V18" s="202"/>
      <c r="W18" s="202"/>
      <c r="X18" s="202"/>
      <c r="Y18" s="202"/>
      <c r="Z18" s="202"/>
      <c r="AA18" s="202"/>
      <c r="AB18" s="202"/>
      <c r="AC18" s="203">
        <f t="shared" si="19"/>
        <v>370.39</v>
      </c>
      <c r="AD18" s="203">
        <f t="shared" si="0"/>
        <v>24.69</v>
      </c>
      <c r="AE18" s="203">
        <f t="shared" si="1"/>
        <v>74.08</v>
      </c>
      <c r="AF18" s="202">
        <f t="shared" si="2"/>
        <v>2469.2600000000002</v>
      </c>
      <c r="AG18" s="203">
        <f t="shared" si="3"/>
        <v>3932.25</v>
      </c>
      <c r="AH18" s="203">
        <f t="shared" si="4"/>
        <v>123.2</v>
      </c>
      <c r="AI18" s="203">
        <f t="shared" si="20"/>
        <v>8.2100000000000009</v>
      </c>
      <c r="AJ18" s="203">
        <f t="shared" si="21"/>
        <v>16.43</v>
      </c>
      <c r="AK18" s="203">
        <f t="shared" si="22"/>
        <v>24.64</v>
      </c>
      <c r="AL18" s="203">
        <f t="shared" si="23"/>
        <v>82.14</v>
      </c>
      <c r="AM18" s="203">
        <f t="shared" si="24"/>
        <v>24.64</v>
      </c>
      <c r="AN18" s="203">
        <f t="shared" si="25"/>
        <v>8.2100000000000009</v>
      </c>
      <c r="AO18" s="203">
        <f t="shared" si="26"/>
        <v>370.39</v>
      </c>
      <c r="AP18" s="203">
        <f t="shared" si="27"/>
        <v>24.69</v>
      </c>
      <c r="AQ18" s="203">
        <f t="shared" si="28"/>
        <v>74.08</v>
      </c>
      <c r="AR18" s="203">
        <f t="shared" si="29"/>
        <v>246.93</v>
      </c>
      <c r="AS18" s="203">
        <f t="shared" si="30"/>
        <v>24.69</v>
      </c>
      <c r="AT18" s="202"/>
      <c r="AU18" s="202"/>
      <c r="AV18" s="202"/>
      <c r="AW18" s="202"/>
      <c r="AX18" s="202"/>
      <c r="AY18" s="203">
        <f>'ضريبه بنك القاهره شهر يوليو '!M17</f>
        <v>23.19</v>
      </c>
      <c r="AZ18" s="203">
        <f>'ضريبه بنك القاهره شهر يوليو '!J17</f>
        <v>20.75</v>
      </c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3">
        <f t="shared" si="5"/>
        <v>1072.19</v>
      </c>
      <c r="BN18" s="203">
        <f t="shared" si="6"/>
        <v>2860.06</v>
      </c>
      <c r="BO18" s="202" t="s">
        <v>242</v>
      </c>
      <c r="BP18" s="202" t="s">
        <v>320</v>
      </c>
      <c r="BQ18" s="202"/>
      <c r="BR18" s="204" t="s">
        <v>382</v>
      </c>
      <c r="BS18" s="202" t="s">
        <v>169</v>
      </c>
    </row>
    <row r="19" spans="2:71" s="192" customFormat="1" ht="25.15" customHeight="1">
      <c r="B19" s="284">
        <f t="shared" si="7"/>
        <v>61.78</v>
      </c>
      <c r="C19" s="282">
        <v>686.49</v>
      </c>
      <c r="D19" s="282">
        <v>2109.06</v>
      </c>
      <c r="E19" s="284">
        <f t="shared" si="8"/>
        <v>147.63</v>
      </c>
      <c r="F19" s="282">
        <v>190</v>
      </c>
      <c r="G19" s="282">
        <v>325.73</v>
      </c>
      <c r="H19" s="282">
        <v>245.38</v>
      </c>
      <c r="I19" s="282">
        <f t="shared" si="9"/>
        <v>571.11</v>
      </c>
      <c r="J19" s="203">
        <f t="shared" si="10"/>
        <v>748.27</v>
      </c>
      <c r="K19" s="203">
        <f t="shared" si="11"/>
        <v>112.24</v>
      </c>
      <c r="L19" s="203">
        <f t="shared" si="12"/>
        <v>7.48</v>
      </c>
      <c r="M19" s="203">
        <f t="shared" si="13"/>
        <v>14.97</v>
      </c>
      <c r="N19" s="203">
        <f t="shared" si="14"/>
        <v>22.45</v>
      </c>
      <c r="O19" s="203">
        <f t="shared" si="15"/>
        <v>2446.69</v>
      </c>
      <c r="P19" s="202">
        <v>86.01</v>
      </c>
      <c r="Q19" s="202">
        <f t="shared" si="16"/>
        <v>586.11</v>
      </c>
      <c r="R19" s="203">
        <f t="shared" si="17"/>
        <v>342.67</v>
      </c>
      <c r="S19" s="203">
        <f t="shared" si="18"/>
        <v>228.44</v>
      </c>
      <c r="T19" s="202">
        <v>15</v>
      </c>
      <c r="U19" s="202"/>
      <c r="V19" s="202"/>
      <c r="W19" s="202"/>
      <c r="X19" s="202"/>
      <c r="Y19" s="202"/>
      <c r="Z19" s="202"/>
      <c r="AA19" s="202"/>
      <c r="AB19" s="202"/>
      <c r="AC19" s="203">
        <f t="shared" si="19"/>
        <v>355.58</v>
      </c>
      <c r="AD19" s="203">
        <f t="shared" si="0"/>
        <v>23.71</v>
      </c>
      <c r="AE19" s="203">
        <f t="shared" si="1"/>
        <v>71.12</v>
      </c>
      <c r="AF19" s="202">
        <f t="shared" si="2"/>
        <v>2370.54</v>
      </c>
      <c r="AG19" s="203">
        <f t="shared" si="3"/>
        <v>3726.36</v>
      </c>
      <c r="AH19" s="203">
        <f t="shared" si="4"/>
        <v>112.24</v>
      </c>
      <c r="AI19" s="203">
        <f t="shared" si="20"/>
        <v>7.48</v>
      </c>
      <c r="AJ19" s="203">
        <f t="shared" si="21"/>
        <v>14.97</v>
      </c>
      <c r="AK19" s="203">
        <f t="shared" si="22"/>
        <v>22.45</v>
      </c>
      <c r="AL19" s="203">
        <f t="shared" si="23"/>
        <v>74.83</v>
      </c>
      <c r="AM19" s="203">
        <f t="shared" si="24"/>
        <v>22.45</v>
      </c>
      <c r="AN19" s="203">
        <f t="shared" si="25"/>
        <v>7.48</v>
      </c>
      <c r="AO19" s="203">
        <f t="shared" si="26"/>
        <v>355.58</v>
      </c>
      <c r="AP19" s="203">
        <f t="shared" si="27"/>
        <v>23.71</v>
      </c>
      <c r="AQ19" s="203">
        <f t="shared" si="28"/>
        <v>71.12</v>
      </c>
      <c r="AR19" s="203">
        <f t="shared" si="29"/>
        <v>237.05</v>
      </c>
      <c r="AS19" s="203">
        <f t="shared" si="30"/>
        <v>23.71</v>
      </c>
      <c r="AT19" s="202">
        <v>2.33</v>
      </c>
      <c r="AU19" s="202"/>
      <c r="AV19" s="202"/>
      <c r="AW19" s="202"/>
      <c r="AX19" s="202"/>
      <c r="AY19" s="203">
        <f>'ضريبه بنك القاهره شهر يوليو '!M18</f>
        <v>20.93</v>
      </c>
      <c r="AZ19" s="203">
        <f>'ضريبه بنك القاهره شهر يوليو '!J18</f>
        <v>19.61</v>
      </c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3">
        <f t="shared" si="5"/>
        <v>1015.94</v>
      </c>
      <c r="BN19" s="203">
        <f t="shared" si="6"/>
        <v>2710.42</v>
      </c>
      <c r="BO19" s="202" t="s">
        <v>243</v>
      </c>
      <c r="BP19" s="202" t="s">
        <v>320</v>
      </c>
      <c r="BQ19" s="202"/>
      <c r="BR19" s="204" t="s">
        <v>383</v>
      </c>
      <c r="BS19" s="202" t="s">
        <v>169</v>
      </c>
    </row>
    <row r="20" spans="2:71" s="192" customFormat="1" ht="25.15" customHeight="1">
      <c r="B20" s="284"/>
      <c r="C20" s="282"/>
      <c r="D20" s="282"/>
      <c r="E20" s="284"/>
      <c r="F20" s="282"/>
      <c r="G20" s="282"/>
      <c r="H20" s="282"/>
      <c r="I20" s="282"/>
      <c r="J20" s="264">
        <f>SUM(J4:J19)</f>
        <v>10869.3</v>
      </c>
      <c r="K20" s="264">
        <f t="shared" ref="K20:BN20" si="31">SUM(K4:K19)</f>
        <v>1630.38</v>
      </c>
      <c r="L20" s="264">
        <f t="shared" si="31"/>
        <v>108.69</v>
      </c>
      <c r="M20" s="264">
        <f t="shared" si="31"/>
        <v>217.4</v>
      </c>
      <c r="N20" s="264">
        <f t="shared" si="31"/>
        <v>326.08</v>
      </c>
      <c r="O20" s="264">
        <f t="shared" si="31"/>
        <v>35545.730000000003</v>
      </c>
      <c r="P20" s="264">
        <f t="shared" si="31"/>
        <v>1146.54</v>
      </c>
      <c r="Q20" s="264">
        <f t="shared" si="31"/>
        <v>8464.7900000000009</v>
      </c>
      <c r="R20" s="264">
        <f t="shared" si="31"/>
        <v>4808.45</v>
      </c>
      <c r="S20" s="264">
        <f t="shared" si="31"/>
        <v>3205.64</v>
      </c>
      <c r="T20" s="264">
        <f t="shared" si="31"/>
        <v>280.2</v>
      </c>
      <c r="U20" s="264">
        <f t="shared" si="31"/>
        <v>0</v>
      </c>
      <c r="V20" s="264">
        <f t="shared" si="31"/>
        <v>65.5</v>
      </c>
      <c r="W20" s="264">
        <f t="shared" si="31"/>
        <v>0</v>
      </c>
      <c r="X20" s="264">
        <f t="shared" si="31"/>
        <v>0</v>
      </c>
      <c r="Y20" s="264">
        <f t="shared" si="31"/>
        <v>0</v>
      </c>
      <c r="Z20" s="264">
        <f t="shared" si="31"/>
        <v>105</v>
      </c>
      <c r="AA20" s="264">
        <f t="shared" si="31"/>
        <v>0</v>
      </c>
      <c r="AB20" s="264">
        <f t="shared" si="31"/>
        <v>0</v>
      </c>
      <c r="AC20" s="264">
        <f t="shared" si="31"/>
        <v>5143.17</v>
      </c>
      <c r="AD20" s="264">
        <f t="shared" si="31"/>
        <v>342.89</v>
      </c>
      <c r="AE20" s="264">
        <f t="shared" si="31"/>
        <v>1028.6500000000001</v>
      </c>
      <c r="AF20" s="264">
        <f t="shared" si="31"/>
        <v>34287.760000000002</v>
      </c>
      <c r="AG20" s="264">
        <f t="shared" si="31"/>
        <v>53954.32</v>
      </c>
      <c r="AH20" s="264">
        <f t="shared" si="31"/>
        <v>1630.38</v>
      </c>
      <c r="AI20" s="264">
        <f t="shared" si="31"/>
        <v>108.69</v>
      </c>
      <c r="AJ20" s="264">
        <f t="shared" si="31"/>
        <v>217.4</v>
      </c>
      <c r="AK20" s="264">
        <f t="shared" si="31"/>
        <v>326.08</v>
      </c>
      <c r="AL20" s="264">
        <f t="shared" si="31"/>
        <v>1086.94</v>
      </c>
      <c r="AM20" s="264">
        <f t="shared" si="31"/>
        <v>326.08</v>
      </c>
      <c r="AN20" s="264">
        <f t="shared" si="31"/>
        <v>108.69</v>
      </c>
      <c r="AO20" s="264">
        <f t="shared" si="31"/>
        <v>5143.17</v>
      </c>
      <c r="AP20" s="264">
        <f t="shared" si="31"/>
        <v>342.89</v>
      </c>
      <c r="AQ20" s="264">
        <f t="shared" si="31"/>
        <v>1028.6500000000001</v>
      </c>
      <c r="AR20" s="264">
        <f t="shared" si="31"/>
        <v>3428.78</v>
      </c>
      <c r="AS20" s="264">
        <f t="shared" si="31"/>
        <v>342.89</v>
      </c>
      <c r="AT20" s="264">
        <f t="shared" si="31"/>
        <v>76.31</v>
      </c>
      <c r="AU20" s="264">
        <f t="shared" si="31"/>
        <v>0</v>
      </c>
      <c r="AV20" s="264">
        <f t="shared" si="31"/>
        <v>110</v>
      </c>
      <c r="AW20" s="264">
        <f t="shared" si="31"/>
        <v>0</v>
      </c>
      <c r="AX20" s="264">
        <f t="shared" si="31"/>
        <v>0</v>
      </c>
      <c r="AY20" s="264">
        <f t="shared" si="31"/>
        <v>438.78</v>
      </c>
      <c r="AZ20" s="264">
        <f t="shared" si="31"/>
        <v>283.61</v>
      </c>
      <c r="BA20" s="264">
        <f t="shared" si="31"/>
        <v>350</v>
      </c>
      <c r="BB20" s="264">
        <f t="shared" si="31"/>
        <v>0</v>
      </c>
      <c r="BC20" s="264">
        <f t="shared" si="31"/>
        <v>0</v>
      </c>
      <c r="BD20" s="264">
        <f t="shared" si="31"/>
        <v>7.1</v>
      </c>
      <c r="BE20" s="264">
        <f t="shared" si="31"/>
        <v>4</v>
      </c>
      <c r="BF20" s="264">
        <f t="shared" si="31"/>
        <v>73.87</v>
      </c>
      <c r="BG20" s="264">
        <f t="shared" si="31"/>
        <v>0</v>
      </c>
      <c r="BH20" s="264">
        <f t="shared" si="31"/>
        <v>0</v>
      </c>
      <c r="BI20" s="264">
        <f t="shared" si="31"/>
        <v>10</v>
      </c>
      <c r="BJ20" s="264">
        <f t="shared" si="31"/>
        <v>0</v>
      </c>
      <c r="BK20" s="264">
        <f t="shared" si="31"/>
        <v>0</v>
      </c>
      <c r="BL20" s="264">
        <f t="shared" si="31"/>
        <v>0</v>
      </c>
      <c r="BM20" s="264">
        <f t="shared" si="31"/>
        <v>15444.31</v>
      </c>
      <c r="BN20" s="264">
        <f t="shared" si="31"/>
        <v>38510.01</v>
      </c>
      <c r="BO20" s="202"/>
      <c r="BP20" s="202"/>
      <c r="BQ20" s="202"/>
      <c r="BR20" s="204"/>
      <c r="BS20" s="202"/>
    </row>
    <row r="21" spans="2:71" s="192" customFormat="1" ht="25.15" customHeight="1">
      <c r="B21" s="217">
        <f t="shared" si="7"/>
        <v>45.75</v>
      </c>
      <c r="C21" s="211">
        <v>508.29</v>
      </c>
      <c r="D21" s="211">
        <v>1632.6</v>
      </c>
      <c r="E21" s="217">
        <f t="shared" si="8"/>
        <v>114.28</v>
      </c>
      <c r="F21" s="211">
        <v>190</v>
      </c>
      <c r="G21" s="211">
        <v>241.13</v>
      </c>
      <c r="H21" s="211">
        <v>189.38</v>
      </c>
      <c r="I21" s="211">
        <f t="shared" si="9"/>
        <v>430.51</v>
      </c>
      <c r="J21" s="203">
        <f t="shared" si="10"/>
        <v>554.04</v>
      </c>
      <c r="K21" s="203">
        <f t="shared" si="11"/>
        <v>83.11</v>
      </c>
      <c r="L21" s="203">
        <f t="shared" si="12"/>
        <v>5.54</v>
      </c>
      <c r="M21" s="203">
        <f t="shared" si="13"/>
        <v>11.08</v>
      </c>
      <c r="N21" s="203">
        <f t="shared" si="14"/>
        <v>16.62</v>
      </c>
      <c r="O21" s="203">
        <f t="shared" si="15"/>
        <v>1936.88</v>
      </c>
      <c r="P21" s="202">
        <v>63.59</v>
      </c>
      <c r="Q21" s="202">
        <f t="shared" si="16"/>
        <v>445.51</v>
      </c>
      <c r="R21" s="203">
        <f t="shared" si="17"/>
        <v>258.31</v>
      </c>
      <c r="S21" s="203">
        <f t="shared" si="18"/>
        <v>172.2</v>
      </c>
      <c r="T21" s="202">
        <v>15</v>
      </c>
      <c r="U21" s="202"/>
      <c r="V21" s="202"/>
      <c r="W21" s="202"/>
      <c r="X21" s="202"/>
      <c r="Y21" s="202"/>
      <c r="Z21" s="202"/>
      <c r="AA21" s="202"/>
      <c r="AB21" s="202"/>
      <c r="AC21" s="203">
        <f t="shared" si="19"/>
        <v>283.79000000000002</v>
      </c>
      <c r="AD21" s="203">
        <f t="shared" si="0"/>
        <v>18.920000000000002</v>
      </c>
      <c r="AE21" s="203">
        <f t="shared" si="1"/>
        <v>56.76</v>
      </c>
      <c r="AF21" s="202">
        <f t="shared" si="2"/>
        <v>1891.94</v>
      </c>
      <c r="AG21" s="203">
        <f t="shared" si="3"/>
        <v>2921.8</v>
      </c>
      <c r="AH21" s="203">
        <f t="shared" si="4"/>
        <v>83.11</v>
      </c>
      <c r="AI21" s="203">
        <f t="shared" si="20"/>
        <v>5.54</v>
      </c>
      <c r="AJ21" s="203">
        <f t="shared" si="21"/>
        <v>11.08</v>
      </c>
      <c r="AK21" s="203">
        <f t="shared" si="22"/>
        <v>16.62</v>
      </c>
      <c r="AL21" s="203">
        <f t="shared" si="23"/>
        <v>55.4</v>
      </c>
      <c r="AM21" s="203">
        <f t="shared" si="24"/>
        <v>16.62</v>
      </c>
      <c r="AN21" s="203">
        <f t="shared" si="25"/>
        <v>5.54</v>
      </c>
      <c r="AO21" s="203">
        <f t="shared" si="26"/>
        <v>283.79000000000002</v>
      </c>
      <c r="AP21" s="203">
        <f t="shared" si="27"/>
        <v>18.920000000000002</v>
      </c>
      <c r="AQ21" s="203">
        <f t="shared" si="28"/>
        <v>56.76</v>
      </c>
      <c r="AR21" s="203">
        <f t="shared" si="29"/>
        <v>189.19</v>
      </c>
      <c r="AS21" s="203">
        <f t="shared" si="30"/>
        <v>18.920000000000002</v>
      </c>
      <c r="AT21" s="202"/>
      <c r="AU21" s="202"/>
      <c r="AV21" s="202"/>
      <c r="AW21" s="202"/>
      <c r="AX21" s="202"/>
      <c r="AY21" s="203">
        <f>'ضريبه بنك القاهره شهر يوليو '!M19</f>
        <v>12.44</v>
      </c>
      <c r="AZ21" s="203">
        <f>'ضريبه بنك القاهره شهر يوليو '!J19</f>
        <v>15.34</v>
      </c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>
        <v>2</v>
      </c>
      <c r="BM21" s="203">
        <f t="shared" ref="BM21:BM37" si="32">SUM(AH21:BL21)</f>
        <v>791.27</v>
      </c>
      <c r="BN21" s="203">
        <f t="shared" ref="BN21:BN37" si="33">AVERAGE(AG21-BM21)</f>
        <v>2130.5300000000002</v>
      </c>
      <c r="BO21" s="202" t="s">
        <v>323</v>
      </c>
      <c r="BP21" s="202" t="s">
        <v>320</v>
      </c>
      <c r="BQ21" s="202"/>
      <c r="BR21" s="204" t="s">
        <v>385</v>
      </c>
      <c r="BS21" s="202" t="s">
        <v>169</v>
      </c>
    </row>
    <row r="22" spans="2:71" s="192" customFormat="1" ht="25.15" customHeight="1">
      <c r="B22" s="217">
        <f t="shared" si="7"/>
        <v>29.72</v>
      </c>
      <c r="C22" s="211">
        <v>330.22</v>
      </c>
      <c r="D22" s="211">
        <v>1235.3399999999999</v>
      </c>
      <c r="E22" s="217">
        <f t="shared" si="8"/>
        <v>86.47</v>
      </c>
      <c r="F22" s="211">
        <v>190</v>
      </c>
      <c r="G22" s="211">
        <v>174.3</v>
      </c>
      <c r="H22" s="211">
        <v>78.7</v>
      </c>
      <c r="I22" s="211">
        <f t="shared" si="9"/>
        <v>253</v>
      </c>
      <c r="J22" s="203">
        <f t="shared" si="10"/>
        <v>359.94</v>
      </c>
      <c r="K22" s="203">
        <f t="shared" si="11"/>
        <v>53.99</v>
      </c>
      <c r="L22" s="203">
        <f t="shared" si="12"/>
        <v>3.6</v>
      </c>
      <c r="M22" s="203">
        <f t="shared" si="13"/>
        <v>7.2</v>
      </c>
      <c r="N22" s="203">
        <f t="shared" si="14"/>
        <v>10.8</v>
      </c>
      <c r="O22" s="203">
        <f t="shared" si="15"/>
        <v>1511.81</v>
      </c>
      <c r="P22" s="202">
        <v>15.62</v>
      </c>
      <c r="Q22" s="202">
        <f t="shared" si="16"/>
        <v>268</v>
      </c>
      <c r="R22" s="203">
        <f t="shared" si="17"/>
        <v>151.80000000000001</v>
      </c>
      <c r="S22" s="203">
        <f t="shared" si="18"/>
        <v>101.2</v>
      </c>
      <c r="T22" s="202">
        <v>15</v>
      </c>
      <c r="U22" s="202"/>
      <c r="V22" s="202"/>
      <c r="W22" s="202"/>
      <c r="X22" s="202"/>
      <c r="Y22" s="202"/>
      <c r="Z22" s="202"/>
      <c r="AA22" s="202"/>
      <c r="AB22" s="202"/>
      <c r="AC22" s="203">
        <f t="shared" si="19"/>
        <v>215.32</v>
      </c>
      <c r="AD22" s="203">
        <f t="shared" si="0"/>
        <v>14.35</v>
      </c>
      <c r="AE22" s="203">
        <f t="shared" si="1"/>
        <v>43.06</v>
      </c>
      <c r="AF22" s="202">
        <f t="shared" si="2"/>
        <v>1435.49</v>
      </c>
      <c r="AG22" s="203">
        <f t="shared" si="3"/>
        <v>2143.75</v>
      </c>
      <c r="AH22" s="203">
        <f t="shared" si="4"/>
        <v>53.99</v>
      </c>
      <c r="AI22" s="203">
        <f t="shared" si="20"/>
        <v>3.6</v>
      </c>
      <c r="AJ22" s="203">
        <f t="shared" si="21"/>
        <v>7.2</v>
      </c>
      <c r="AK22" s="203">
        <f t="shared" si="22"/>
        <v>10.8</v>
      </c>
      <c r="AL22" s="203">
        <f t="shared" si="23"/>
        <v>35.99</v>
      </c>
      <c r="AM22" s="203">
        <f t="shared" si="24"/>
        <v>10.8</v>
      </c>
      <c r="AN22" s="203">
        <f t="shared" si="25"/>
        <v>3.6</v>
      </c>
      <c r="AO22" s="203">
        <f t="shared" si="26"/>
        <v>215.32</v>
      </c>
      <c r="AP22" s="203">
        <f t="shared" si="27"/>
        <v>14.35</v>
      </c>
      <c r="AQ22" s="203">
        <f t="shared" si="28"/>
        <v>43.06</v>
      </c>
      <c r="AR22" s="203">
        <f t="shared" si="29"/>
        <v>143.55000000000001</v>
      </c>
      <c r="AS22" s="203">
        <f t="shared" si="30"/>
        <v>14.35</v>
      </c>
      <c r="AT22" s="202"/>
      <c r="AU22" s="202"/>
      <c r="AV22" s="202"/>
      <c r="AW22" s="202"/>
      <c r="AX22" s="202"/>
      <c r="AY22" s="203">
        <f>'ضريبه بنك القاهره شهر يوليو '!M20</f>
        <v>4.6500000000000004</v>
      </c>
      <c r="AZ22" s="203">
        <f>'ضريبه بنك القاهره شهر يوليو '!J20</f>
        <v>11.41</v>
      </c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3">
        <f t="shared" si="32"/>
        <v>572.66999999999996</v>
      </c>
      <c r="BN22" s="203">
        <f t="shared" si="33"/>
        <v>1571.08</v>
      </c>
      <c r="BO22" s="202" t="s">
        <v>254</v>
      </c>
      <c r="BP22" s="202" t="s">
        <v>320</v>
      </c>
      <c r="BQ22" s="202"/>
      <c r="BR22" s="204" t="s">
        <v>386</v>
      </c>
      <c r="BS22" s="202" t="s">
        <v>169</v>
      </c>
    </row>
    <row r="23" spans="2:71" s="192" customFormat="1" ht="25.15" customHeight="1">
      <c r="B23" s="217">
        <f t="shared" si="7"/>
        <v>25.47</v>
      </c>
      <c r="C23" s="211">
        <v>282.95</v>
      </c>
      <c r="D23" s="211">
        <v>1190.5899999999999</v>
      </c>
      <c r="E23" s="217">
        <f t="shared" si="8"/>
        <v>83.34</v>
      </c>
      <c r="F23" s="211">
        <v>190</v>
      </c>
      <c r="G23" s="211">
        <v>145.94999999999999</v>
      </c>
      <c r="H23" s="211">
        <v>68.55</v>
      </c>
      <c r="I23" s="211">
        <f t="shared" si="9"/>
        <v>214.5</v>
      </c>
      <c r="J23" s="203">
        <f t="shared" si="10"/>
        <v>308.42</v>
      </c>
      <c r="K23" s="203">
        <f t="shared" si="11"/>
        <v>46.26</v>
      </c>
      <c r="L23" s="203">
        <f t="shared" si="12"/>
        <v>3.08</v>
      </c>
      <c r="M23" s="203">
        <f t="shared" si="13"/>
        <v>6.17</v>
      </c>
      <c r="N23" s="203">
        <f t="shared" si="14"/>
        <v>9.25</v>
      </c>
      <c r="O23" s="203">
        <f t="shared" si="15"/>
        <v>1463.93</v>
      </c>
      <c r="P23" s="202">
        <v>4.51</v>
      </c>
      <c r="Q23" s="202">
        <f t="shared" si="16"/>
        <v>224.5</v>
      </c>
      <c r="R23" s="203">
        <f t="shared" si="17"/>
        <v>128.69999999999999</v>
      </c>
      <c r="S23" s="203">
        <f t="shared" si="18"/>
        <v>85.8</v>
      </c>
      <c r="T23" s="202">
        <v>10</v>
      </c>
      <c r="U23" s="202"/>
      <c r="V23" s="202"/>
      <c r="W23" s="202"/>
      <c r="X23" s="202"/>
      <c r="Y23" s="202"/>
      <c r="Z23" s="202"/>
      <c r="AA23" s="202"/>
      <c r="AB23" s="202"/>
      <c r="AC23" s="203">
        <f t="shared" si="19"/>
        <v>207.68</v>
      </c>
      <c r="AD23" s="203">
        <f t="shared" si="0"/>
        <v>13.85</v>
      </c>
      <c r="AE23" s="203">
        <f t="shared" si="1"/>
        <v>41.54</v>
      </c>
      <c r="AF23" s="202">
        <f t="shared" si="2"/>
        <v>1384.52</v>
      </c>
      <c r="AG23" s="203">
        <f t="shared" si="3"/>
        <v>2020.77</v>
      </c>
      <c r="AH23" s="203">
        <f t="shared" si="4"/>
        <v>46.26</v>
      </c>
      <c r="AI23" s="203">
        <f t="shared" si="20"/>
        <v>3.08</v>
      </c>
      <c r="AJ23" s="203">
        <f t="shared" si="21"/>
        <v>6.17</v>
      </c>
      <c r="AK23" s="203">
        <f t="shared" si="22"/>
        <v>9.25</v>
      </c>
      <c r="AL23" s="203">
        <f t="shared" si="23"/>
        <v>30.84</v>
      </c>
      <c r="AM23" s="203">
        <f t="shared" si="24"/>
        <v>9.25</v>
      </c>
      <c r="AN23" s="203">
        <f t="shared" si="25"/>
        <v>3.08</v>
      </c>
      <c r="AO23" s="203">
        <f t="shared" si="26"/>
        <v>207.68</v>
      </c>
      <c r="AP23" s="203">
        <f t="shared" si="27"/>
        <v>13.85</v>
      </c>
      <c r="AQ23" s="203">
        <f t="shared" si="28"/>
        <v>41.54</v>
      </c>
      <c r="AR23" s="203">
        <f t="shared" si="29"/>
        <v>138.44999999999999</v>
      </c>
      <c r="AS23" s="203">
        <f t="shared" si="30"/>
        <v>13.85</v>
      </c>
      <c r="AT23" s="202"/>
      <c r="AU23" s="202"/>
      <c r="AV23" s="202"/>
      <c r="AW23" s="202"/>
      <c r="AX23" s="202"/>
      <c r="AY23" s="203">
        <f>'ضريبه بنك القاهره شهر يوليو '!M21</f>
        <v>3.29</v>
      </c>
      <c r="AZ23" s="203">
        <f>'ضريبه بنك القاهره شهر يوليو '!J21</f>
        <v>10.72</v>
      </c>
      <c r="BA23" s="202"/>
      <c r="BB23" s="202"/>
      <c r="BC23" s="202"/>
      <c r="BD23" s="202"/>
      <c r="BE23" s="202"/>
      <c r="BF23" s="202">
        <v>13.11</v>
      </c>
      <c r="BG23" s="202"/>
      <c r="BH23" s="202"/>
      <c r="BI23" s="202"/>
      <c r="BJ23" s="202"/>
      <c r="BK23" s="202"/>
      <c r="BL23" s="202"/>
      <c r="BM23" s="203">
        <f t="shared" si="32"/>
        <v>550.41999999999996</v>
      </c>
      <c r="BN23" s="203">
        <f t="shared" si="33"/>
        <v>1470.35</v>
      </c>
      <c r="BO23" s="202" t="s">
        <v>283</v>
      </c>
      <c r="BP23" s="202" t="s">
        <v>320</v>
      </c>
      <c r="BQ23" s="202"/>
      <c r="BR23" s="204" t="s">
        <v>387</v>
      </c>
      <c r="BS23" s="202" t="s">
        <v>169</v>
      </c>
    </row>
    <row r="24" spans="2:71" s="192" customFormat="1" ht="25.15" customHeight="1">
      <c r="B24" s="217">
        <f t="shared" si="7"/>
        <v>24.39</v>
      </c>
      <c r="C24" s="211">
        <v>271</v>
      </c>
      <c r="D24" s="211">
        <v>1169.6400000000001</v>
      </c>
      <c r="E24" s="217">
        <f t="shared" si="8"/>
        <v>81.87</v>
      </c>
      <c r="F24" s="211">
        <v>200</v>
      </c>
      <c r="G24" s="211">
        <v>141.01</v>
      </c>
      <c r="H24" s="211">
        <v>64.64</v>
      </c>
      <c r="I24" s="211">
        <f t="shared" si="9"/>
        <v>205.65</v>
      </c>
      <c r="J24" s="203">
        <f t="shared" si="10"/>
        <v>295.39</v>
      </c>
      <c r="K24" s="203">
        <f t="shared" si="11"/>
        <v>44.31</v>
      </c>
      <c r="L24" s="203">
        <f t="shared" si="12"/>
        <v>2.95</v>
      </c>
      <c r="M24" s="203">
        <f t="shared" si="13"/>
        <v>5.91</v>
      </c>
      <c r="N24" s="203">
        <f t="shared" si="14"/>
        <v>8.86</v>
      </c>
      <c r="O24" s="203">
        <f t="shared" si="15"/>
        <v>1451.51</v>
      </c>
      <c r="P24" s="202">
        <v>4.4000000000000004</v>
      </c>
      <c r="Q24" s="202">
        <f t="shared" si="16"/>
        <v>217.25</v>
      </c>
      <c r="R24" s="203">
        <f t="shared" si="17"/>
        <v>123.39</v>
      </c>
      <c r="S24" s="203">
        <f t="shared" si="18"/>
        <v>82.26</v>
      </c>
      <c r="T24" s="202">
        <v>8</v>
      </c>
      <c r="U24" s="202"/>
      <c r="V24" s="202"/>
      <c r="W24" s="202"/>
      <c r="X24" s="202"/>
      <c r="Y24" s="202">
        <v>3.6</v>
      </c>
      <c r="Z24" s="202"/>
      <c r="AA24" s="202"/>
      <c r="AB24" s="202"/>
      <c r="AC24" s="203">
        <f t="shared" si="19"/>
        <v>206.67</v>
      </c>
      <c r="AD24" s="203">
        <f t="shared" si="0"/>
        <v>13.78</v>
      </c>
      <c r="AE24" s="203">
        <f t="shared" si="1"/>
        <v>41.33</v>
      </c>
      <c r="AF24" s="202">
        <f t="shared" si="2"/>
        <v>1377.77</v>
      </c>
      <c r="AG24" s="203">
        <f t="shared" si="3"/>
        <v>1996.97</v>
      </c>
      <c r="AH24" s="203">
        <f t="shared" si="4"/>
        <v>44.31</v>
      </c>
      <c r="AI24" s="203">
        <f t="shared" si="20"/>
        <v>2.95</v>
      </c>
      <c r="AJ24" s="203">
        <f t="shared" si="21"/>
        <v>5.91</v>
      </c>
      <c r="AK24" s="203">
        <f t="shared" si="22"/>
        <v>8.86</v>
      </c>
      <c r="AL24" s="203">
        <f t="shared" si="23"/>
        <v>29.54</v>
      </c>
      <c r="AM24" s="203">
        <f t="shared" si="24"/>
        <v>8.86</v>
      </c>
      <c r="AN24" s="203">
        <f t="shared" si="25"/>
        <v>2.95</v>
      </c>
      <c r="AO24" s="203">
        <f t="shared" si="26"/>
        <v>206.67</v>
      </c>
      <c r="AP24" s="203">
        <f t="shared" si="27"/>
        <v>13.78</v>
      </c>
      <c r="AQ24" s="203">
        <f t="shared" si="28"/>
        <v>41.33</v>
      </c>
      <c r="AR24" s="203">
        <f t="shared" si="29"/>
        <v>137.78</v>
      </c>
      <c r="AS24" s="203">
        <f t="shared" si="30"/>
        <v>13.78</v>
      </c>
      <c r="AT24" s="202"/>
      <c r="AU24" s="202"/>
      <c r="AV24" s="202"/>
      <c r="AW24" s="202"/>
      <c r="AX24" s="202"/>
      <c r="AY24" s="203">
        <f>'ضريبه بنك القاهره شهر يوليو '!M22</f>
        <v>3.23</v>
      </c>
      <c r="AZ24" s="203">
        <f>'ضريبه بنك القاهره شهر يوليو '!J22</f>
        <v>10.69</v>
      </c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3">
        <f t="shared" si="32"/>
        <v>530.64</v>
      </c>
      <c r="BN24" s="203">
        <f t="shared" si="33"/>
        <v>1466.33</v>
      </c>
      <c r="BO24" s="202" t="s">
        <v>255</v>
      </c>
      <c r="BP24" s="202" t="s">
        <v>324</v>
      </c>
      <c r="BQ24" s="202"/>
      <c r="BR24" s="204" t="s">
        <v>388</v>
      </c>
      <c r="BS24" s="202" t="s">
        <v>421</v>
      </c>
    </row>
    <row r="25" spans="2:71" s="192" customFormat="1" ht="25.15" customHeight="1">
      <c r="B25" s="217">
        <f t="shared" si="7"/>
        <v>48.74</v>
      </c>
      <c r="C25" s="211">
        <v>541.51</v>
      </c>
      <c r="D25" s="211">
        <v>1858.56</v>
      </c>
      <c r="E25" s="217">
        <f t="shared" si="8"/>
        <v>130.1</v>
      </c>
      <c r="F25" s="211">
        <v>190</v>
      </c>
      <c r="G25" s="211">
        <v>253.77</v>
      </c>
      <c r="H25" s="211">
        <v>164.38</v>
      </c>
      <c r="I25" s="211">
        <f t="shared" si="9"/>
        <v>418.15</v>
      </c>
      <c r="J25" s="203">
        <f t="shared" si="10"/>
        <v>590.25</v>
      </c>
      <c r="K25" s="203">
        <f t="shared" si="11"/>
        <v>88.54</v>
      </c>
      <c r="L25" s="203">
        <f t="shared" si="12"/>
        <v>5.9</v>
      </c>
      <c r="M25" s="203">
        <f t="shared" si="13"/>
        <v>11.81</v>
      </c>
      <c r="N25" s="203">
        <f t="shared" si="14"/>
        <v>17.71</v>
      </c>
      <c r="O25" s="203">
        <f t="shared" si="15"/>
        <v>2178.66</v>
      </c>
      <c r="P25" s="202">
        <v>69.95</v>
      </c>
      <c r="Q25" s="202">
        <f t="shared" si="16"/>
        <v>433.15</v>
      </c>
      <c r="R25" s="203">
        <f t="shared" si="17"/>
        <v>250.89</v>
      </c>
      <c r="S25" s="203">
        <f t="shared" si="18"/>
        <v>167.26</v>
      </c>
      <c r="T25" s="202">
        <v>15</v>
      </c>
      <c r="U25" s="202"/>
      <c r="V25" s="202"/>
      <c r="W25" s="202"/>
      <c r="X25" s="202"/>
      <c r="Y25" s="202"/>
      <c r="Z25" s="202"/>
      <c r="AA25" s="202"/>
      <c r="AB25" s="202"/>
      <c r="AC25" s="203">
        <f t="shared" si="19"/>
        <v>313.73</v>
      </c>
      <c r="AD25" s="203">
        <f t="shared" si="0"/>
        <v>20.92</v>
      </c>
      <c r="AE25" s="203">
        <f t="shared" si="1"/>
        <v>62.75</v>
      </c>
      <c r="AF25" s="202">
        <f t="shared" si="2"/>
        <v>2091.5100000000002</v>
      </c>
      <c r="AG25" s="203">
        <f t="shared" si="3"/>
        <v>3203.12</v>
      </c>
      <c r="AH25" s="203">
        <f t="shared" si="4"/>
        <v>88.54</v>
      </c>
      <c r="AI25" s="203">
        <f t="shared" si="20"/>
        <v>5.9</v>
      </c>
      <c r="AJ25" s="203">
        <f t="shared" si="21"/>
        <v>11.81</v>
      </c>
      <c r="AK25" s="203">
        <f t="shared" si="22"/>
        <v>17.71</v>
      </c>
      <c r="AL25" s="203">
        <f t="shared" si="23"/>
        <v>59.03</v>
      </c>
      <c r="AM25" s="203">
        <f t="shared" si="24"/>
        <v>17.71</v>
      </c>
      <c r="AN25" s="203">
        <f t="shared" si="25"/>
        <v>5.9</v>
      </c>
      <c r="AO25" s="203">
        <f t="shared" si="26"/>
        <v>313.73</v>
      </c>
      <c r="AP25" s="203">
        <f t="shared" si="27"/>
        <v>20.92</v>
      </c>
      <c r="AQ25" s="203">
        <f t="shared" si="28"/>
        <v>62.75</v>
      </c>
      <c r="AR25" s="203">
        <f t="shared" si="29"/>
        <v>209.15</v>
      </c>
      <c r="AS25" s="203">
        <f t="shared" si="30"/>
        <v>20.92</v>
      </c>
      <c r="AT25" s="202"/>
      <c r="AU25" s="202"/>
      <c r="AV25" s="202"/>
      <c r="AW25" s="202"/>
      <c r="AX25" s="202"/>
      <c r="AY25" s="203">
        <f>'ضريبه بنك القاهره شهر يوليو '!M23</f>
        <v>15.48</v>
      </c>
      <c r="AZ25" s="203">
        <f>'ضريبه بنك القاهره شهر يوليو '!J23</f>
        <v>16.87</v>
      </c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3">
        <f t="shared" si="32"/>
        <v>866.42</v>
      </c>
      <c r="BN25" s="203">
        <f t="shared" si="33"/>
        <v>2336.6999999999998</v>
      </c>
      <c r="BO25" s="202" t="s">
        <v>284</v>
      </c>
      <c r="BP25" s="202" t="s">
        <v>433</v>
      </c>
      <c r="BQ25" s="202"/>
      <c r="BR25" s="204" t="s">
        <v>389</v>
      </c>
      <c r="BS25" s="202" t="s">
        <v>421</v>
      </c>
    </row>
    <row r="26" spans="2:71" s="192" customFormat="1" ht="25.15" customHeight="1">
      <c r="B26" s="217">
        <f t="shared" si="7"/>
        <v>55.98</v>
      </c>
      <c r="C26" s="211">
        <v>621.95000000000005</v>
      </c>
      <c r="D26" s="211">
        <v>2014.34</v>
      </c>
      <c r="E26" s="217">
        <f t="shared" si="8"/>
        <v>141</v>
      </c>
      <c r="F26" s="211">
        <v>190</v>
      </c>
      <c r="G26" s="211">
        <v>285.35000000000002</v>
      </c>
      <c r="H26" s="211">
        <v>194.92</v>
      </c>
      <c r="I26" s="211">
        <f t="shared" si="9"/>
        <v>480.27</v>
      </c>
      <c r="J26" s="203">
        <f t="shared" si="10"/>
        <v>677.93</v>
      </c>
      <c r="K26" s="203">
        <f t="shared" si="11"/>
        <v>101.69</v>
      </c>
      <c r="L26" s="203">
        <f t="shared" si="12"/>
        <v>6.78</v>
      </c>
      <c r="M26" s="203">
        <f t="shared" si="13"/>
        <v>13.56</v>
      </c>
      <c r="N26" s="203">
        <f t="shared" si="14"/>
        <v>20.34</v>
      </c>
      <c r="O26" s="203">
        <f t="shared" si="15"/>
        <v>2345.34</v>
      </c>
      <c r="P26" s="202">
        <v>81.900000000000006</v>
      </c>
      <c r="Q26" s="202">
        <f t="shared" si="16"/>
        <v>495.27</v>
      </c>
      <c r="R26" s="203">
        <f t="shared" si="17"/>
        <v>288.16000000000003</v>
      </c>
      <c r="S26" s="203">
        <f t="shared" si="18"/>
        <v>192.11</v>
      </c>
      <c r="T26" s="202">
        <v>15</v>
      </c>
      <c r="U26" s="202"/>
      <c r="V26" s="202"/>
      <c r="W26" s="202"/>
      <c r="X26" s="202"/>
      <c r="Y26" s="202"/>
      <c r="Z26" s="202"/>
      <c r="AA26" s="202"/>
      <c r="AB26" s="202"/>
      <c r="AC26" s="203">
        <f t="shared" si="19"/>
        <v>336.69</v>
      </c>
      <c r="AD26" s="203">
        <f t="shared" si="0"/>
        <v>22.45</v>
      </c>
      <c r="AE26" s="203">
        <f t="shared" si="1"/>
        <v>67.34</v>
      </c>
      <c r="AF26" s="202">
        <f t="shared" si="2"/>
        <v>2244.58</v>
      </c>
      <c r="AG26" s="203">
        <f t="shared" si="3"/>
        <v>3491.36</v>
      </c>
      <c r="AH26" s="203">
        <f t="shared" si="4"/>
        <v>101.69</v>
      </c>
      <c r="AI26" s="203">
        <f t="shared" si="20"/>
        <v>6.78</v>
      </c>
      <c r="AJ26" s="203">
        <f t="shared" si="21"/>
        <v>13.56</v>
      </c>
      <c r="AK26" s="203">
        <f t="shared" si="22"/>
        <v>20.34</v>
      </c>
      <c r="AL26" s="203">
        <f t="shared" si="23"/>
        <v>67.790000000000006</v>
      </c>
      <c r="AM26" s="203">
        <f t="shared" si="24"/>
        <v>20.34</v>
      </c>
      <c r="AN26" s="203">
        <f t="shared" si="25"/>
        <v>6.78</v>
      </c>
      <c r="AO26" s="203">
        <f t="shared" si="26"/>
        <v>336.69</v>
      </c>
      <c r="AP26" s="203">
        <f t="shared" si="27"/>
        <v>22.45</v>
      </c>
      <c r="AQ26" s="203">
        <f t="shared" si="28"/>
        <v>67.34</v>
      </c>
      <c r="AR26" s="203">
        <f t="shared" si="29"/>
        <v>224.46</v>
      </c>
      <c r="AS26" s="203">
        <f t="shared" si="30"/>
        <v>22.45</v>
      </c>
      <c r="AT26" s="202">
        <v>249.58</v>
      </c>
      <c r="AU26" s="202"/>
      <c r="AV26" s="202"/>
      <c r="AW26" s="202"/>
      <c r="AX26" s="202"/>
      <c r="AY26" s="203">
        <f>'ضريبه بنك القاهره شهر يوليو '!M24</f>
        <v>14.74</v>
      </c>
      <c r="AZ26" s="203">
        <f>'ضريبه بنك القاهره شهر يوليو '!J24</f>
        <v>16.489999999999998</v>
      </c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3">
        <f t="shared" si="32"/>
        <v>1191.48</v>
      </c>
      <c r="BN26" s="203">
        <f t="shared" si="33"/>
        <v>2299.88</v>
      </c>
      <c r="BO26" s="202" t="s">
        <v>282</v>
      </c>
      <c r="BP26" s="202" t="s">
        <v>320</v>
      </c>
      <c r="BQ26" s="202"/>
      <c r="BR26" s="202"/>
      <c r="BS26" s="202" t="s">
        <v>421</v>
      </c>
    </row>
    <row r="27" spans="2:71" s="192" customFormat="1" ht="25.15" customHeight="1">
      <c r="B27" s="217">
        <f t="shared" si="7"/>
        <v>53.23</v>
      </c>
      <c r="C27" s="211">
        <v>591.41</v>
      </c>
      <c r="D27" s="211">
        <v>1844.4</v>
      </c>
      <c r="E27" s="217">
        <f t="shared" si="8"/>
        <v>129.11000000000001</v>
      </c>
      <c r="F27" s="211">
        <v>190</v>
      </c>
      <c r="G27" s="211">
        <v>278.35000000000002</v>
      </c>
      <c r="H27" s="211">
        <v>178.33</v>
      </c>
      <c r="I27" s="211">
        <f t="shared" si="9"/>
        <v>456.68</v>
      </c>
      <c r="J27" s="203">
        <f t="shared" si="10"/>
        <v>644.64</v>
      </c>
      <c r="K27" s="203">
        <f t="shared" si="11"/>
        <v>96.7</v>
      </c>
      <c r="L27" s="203">
        <f t="shared" si="12"/>
        <v>6.45</v>
      </c>
      <c r="M27" s="203">
        <f t="shared" si="13"/>
        <v>12.89</v>
      </c>
      <c r="N27" s="203">
        <f t="shared" si="14"/>
        <v>19.34</v>
      </c>
      <c r="O27" s="203">
        <f t="shared" si="15"/>
        <v>2163.5100000000002</v>
      </c>
      <c r="P27" s="202">
        <v>75.02</v>
      </c>
      <c r="Q27" s="202">
        <f t="shared" si="16"/>
        <v>471.68</v>
      </c>
      <c r="R27" s="203">
        <f t="shared" si="17"/>
        <v>274.01</v>
      </c>
      <c r="S27" s="203">
        <f t="shared" si="18"/>
        <v>182.67</v>
      </c>
      <c r="T27" s="202">
        <v>15</v>
      </c>
      <c r="U27" s="202"/>
      <c r="V27" s="202"/>
      <c r="W27" s="202"/>
      <c r="X27" s="202"/>
      <c r="Y27" s="202"/>
      <c r="Z27" s="202"/>
      <c r="AA27" s="202"/>
      <c r="AB27" s="202"/>
      <c r="AC27" s="203">
        <f t="shared" si="19"/>
        <v>309.83999999999997</v>
      </c>
      <c r="AD27" s="203">
        <f t="shared" si="0"/>
        <v>20.66</v>
      </c>
      <c r="AE27" s="203">
        <f t="shared" si="1"/>
        <v>61.97</v>
      </c>
      <c r="AF27" s="202">
        <f t="shared" si="2"/>
        <v>2065.5700000000002</v>
      </c>
      <c r="AG27" s="203">
        <f t="shared" si="3"/>
        <v>3238.06</v>
      </c>
      <c r="AH27" s="203">
        <f t="shared" si="4"/>
        <v>96.7</v>
      </c>
      <c r="AI27" s="203">
        <f t="shared" si="20"/>
        <v>6.45</v>
      </c>
      <c r="AJ27" s="203">
        <f t="shared" si="21"/>
        <v>12.89</v>
      </c>
      <c r="AK27" s="203">
        <f t="shared" si="22"/>
        <v>19.34</v>
      </c>
      <c r="AL27" s="203">
        <f t="shared" si="23"/>
        <v>64.459999999999994</v>
      </c>
      <c r="AM27" s="203">
        <f t="shared" si="24"/>
        <v>19.34</v>
      </c>
      <c r="AN27" s="203">
        <f t="shared" si="25"/>
        <v>6.45</v>
      </c>
      <c r="AO27" s="203">
        <f t="shared" si="26"/>
        <v>309.83999999999997</v>
      </c>
      <c r="AP27" s="203">
        <f t="shared" si="27"/>
        <v>20.66</v>
      </c>
      <c r="AQ27" s="203">
        <f t="shared" si="28"/>
        <v>61.97</v>
      </c>
      <c r="AR27" s="203">
        <f t="shared" si="29"/>
        <v>206.56</v>
      </c>
      <c r="AS27" s="203">
        <f t="shared" si="30"/>
        <v>20.66</v>
      </c>
      <c r="AT27" s="202"/>
      <c r="AU27" s="202"/>
      <c r="AV27" s="202"/>
      <c r="AW27" s="202"/>
      <c r="AX27" s="202"/>
      <c r="AY27" s="203">
        <f>'ضريبه بنك القاهره شهر يوليو '!M25</f>
        <v>15.76</v>
      </c>
      <c r="AZ27" s="203">
        <f>'ضريبه بنك القاهره شهر يوليو '!J25</f>
        <v>17.010000000000002</v>
      </c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3">
        <f t="shared" si="32"/>
        <v>878.09</v>
      </c>
      <c r="BN27" s="203">
        <f t="shared" si="33"/>
        <v>2359.9699999999998</v>
      </c>
      <c r="BO27" s="202" t="s">
        <v>256</v>
      </c>
      <c r="BP27" s="202" t="s">
        <v>320</v>
      </c>
      <c r="BQ27" s="202"/>
      <c r="BR27" s="204" t="s">
        <v>390</v>
      </c>
      <c r="BS27" s="202" t="s">
        <v>421</v>
      </c>
    </row>
    <row r="28" spans="2:71" s="192" customFormat="1" ht="25.15" customHeight="1">
      <c r="B28" s="217">
        <f t="shared" si="7"/>
        <v>51.74</v>
      </c>
      <c r="C28" s="211">
        <v>574.94000000000005</v>
      </c>
      <c r="D28" s="211">
        <v>1804.8</v>
      </c>
      <c r="E28" s="217">
        <f t="shared" si="8"/>
        <v>126.34</v>
      </c>
      <c r="F28" s="211">
        <v>190</v>
      </c>
      <c r="G28" s="211">
        <v>272.81</v>
      </c>
      <c r="H28" s="211">
        <v>171.15</v>
      </c>
      <c r="I28" s="211">
        <f t="shared" si="9"/>
        <v>443.96</v>
      </c>
      <c r="J28" s="203">
        <f t="shared" si="10"/>
        <v>626.67999999999995</v>
      </c>
      <c r="K28" s="203">
        <f t="shared" si="11"/>
        <v>94</v>
      </c>
      <c r="L28" s="203">
        <f t="shared" si="12"/>
        <v>6.27</v>
      </c>
      <c r="M28" s="203">
        <f t="shared" si="13"/>
        <v>12.53</v>
      </c>
      <c r="N28" s="203">
        <f t="shared" si="14"/>
        <v>18.8</v>
      </c>
      <c r="O28" s="203">
        <f t="shared" si="15"/>
        <v>2121.14</v>
      </c>
      <c r="P28" s="202">
        <v>74.09</v>
      </c>
      <c r="Q28" s="202">
        <f t="shared" si="16"/>
        <v>458.96</v>
      </c>
      <c r="R28" s="203">
        <f t="shared" si="17"/>
        <v>266.38</v>
      </c>
      <c r="S28" s="203">
        <f t="shared" si="18"/>
        <v>177.58</v>
      </c>
      <c r="T28" s="202">
        <v>15</v>
      </c>
      <c r="U28" s="202"/>
      <c r="V28" s="202"/>
      <c r="W28" s="202"/>
      <c r="X28" s="202"/>
      <c r="Y28" s="202"/>
      <c r="Z28" s="202"/>
      <c r="AA28" s="202"/>
      <c r="AB28" s="202"/>
      <c r="AC28" s="203">
        <f t="shared" si="19"/>
        <v>304.13</v>
      </c>
      <c r="AD28" s="203">
        <f t="shared" si="0"/>
        <v>20.28</v>
      </c>
      <c r="AE28" s="203">
        <f t="shared" si="1"/>
        <v>60.83</v>
      </c>
      <c r="AF28" s="202">
        <f t="shared" si="2"/>
        <v>2027.51</v>
      </c>
      <c r="AG28" s="203">
        <f t="shared" si="3"/>
        <v>3171.03</v>
      </c>
      <c r="AH28" s="203">
        <f t="shared" si="4"/>
        <v>94</v>
      </c>
      <c r="AI28" s="203">
        <f t="shared" si="20"/>
        <v>6.27</v>
      </c>
      <c r="AJ28" s="203">
        <f t="shared" si="21"/>
        <v>12.53</v>
      </c>
      <c r="AK28" s="203">
        <f t="shared" si="22"/>
        <v>18.8</v>
      </c>
      <c r="AL28" s="203">
        <f t="shared" si="23"/>
        <v>62.67</v>
      </c>
      <c r="AM28" s="203">
        <f t="shared" si="24"/>
        <v>18.8</v>
      </c>
      <c r="AN28" s="203">
        <f t="shared" si="25"/>
        <v>6.27</v>
      </c>
      <c r="AO28" s="203">
        <f t="shared" si="26"/>
        <v>304.13</v>
      </c>
      <c r="AP28" s="203">
        <f t="shared" si="27"/>
        <v>20.28</v>
      </c>
      <c r="AQ28" s="203">
        <f t="shared" si="28"/>
        <v>60.83</v>
      </c>
      <c r="AR28" s="203">
        <f t="shared" si="29"/>
        <v>202.75</v>
      </c>
      <c r="AS28" s="203">
        <f t="shared" si="30"/>
        <v>20.28</v>
      </c>
      <c r="AT28" s="202"/>
      <c r="AU28" s="202"/>
      <c r="AV28" s="202"/>
      <c r="AW28" s="202"/>
      <c r="AX28" s="202"/>
      <c r="AY28" s="203">
        <f>'ضريبه بنك القاهره شهر يوليو '!M26</f>
        <v>15.04</v>
      </c>
      <c r="AZ28" s="203">
        <f>'ضريبه بنك القاهره شهر يوليو '!J26</f>
        <v>16.64</v>
      </c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3">
        <f t="shared" si="32"/>
        <v>859.29</v>
      </c>
      <c r="BN28" s="203">
        <f t="shared" si="33"/>
        <v>2311.7399999999998</v>
      </c>
      <c r="BO28" s="202" t="s">
        <v>257</v>
      </c>
      <c r="BP28" s="202" t="s">
        <v>320</v>
      </c>
      <c r="BQ28" s="202"/>
      <c r="BR28" s="202"/>
      <c r="BS28" s="202" t="s">
        <v>421</v>
      </c>
    </row>
    <row r="29" spans="2:71" s="192" customFormat="1" ht="25.15" customHeight="1">
      <c r="B29" s="217">
        <f t="shared" si="7"/>
        <v>53.23</v>
      </c>
      <c r="C29" s="211">
        <v>591.4</v>
      </c>
      <c r="D29" s="211">
        <v>1890.73</v>
      </c>
      <c r="E29" s="217">
        <f t="shared" si="8"/>
        <v>132.35</v>
      </c>
      <c r="F29" s="211">
        <v>190</v>
      </c>
      <c r="G29" s="211">
        <v>273.42</v>
      </c>
      <c r="H29" s="211">
        <v>183.25</v>
      </c>
      <c r="I29" s="211">
        <f t="shared" si="9"/>
        <v>456.67</v>
      </c>
      <c r="J29" s="203">
        <f t="shared" si="10"/>
        <v>644.63</v>
      </c>
      <c r="K29" s="203">
        <f t="shared" si="11"/>
        <v>96.69</v>
      </c>
      <c r="L29" s="203">
        <f t="shared" si="12"/>
        <v>6.45</v>
      </c>
      <c r="M29" s="203">
        <f t="shared" si="13"/>
        <v>12.89</v>
      </c>
      <c r="N29" s="203">
        <f t="shared" si="14"/>
        <v>19.34</v>
      </c>
      <c r="O29" s="203">
        <f t="shared" si="15"/>
        <v>2213.08</v>
      </c>
      <c r="P29" s="202">
        <v>89.21</v>
      </c>
      <c r="Q29" s="202">
        <f t="shared" si="16"/>
        <v>471.67</v>
      </c>
      <c r="R29" s="203">
        <f t="shared" si="17"/>
        <v>274</v>
      </c>
      <c r="S29" s="203">
        <f t="shared" si="18"/>
        <v>182.67</v>
      </c>
      <c r="T29" s="202">
        <v>15</v>
      </c>
      <c r="U29" s="202"/>
      <c r="V29" s="202"/>
      <c r="W29" s="202"/>
      <c r="X29" s="202"/>
      <c r="Y29" s="202"/>
      <c r="Z29" s="202"/>
      <c r="AA29" s="202"/>
      <c r="AB29" s="202"/>
      <c r="AC29" s="203">
        <f t="shared" si="19"/>
        <v>319.39999999999998</v>
      </c>
      <c r="AD29" s="203">
        <f t="shared" si="0"/>
        <v>21.29</v>
      </c>
      <c r="AE29" s="203">
        <f t="shared" si="1"/>
        <v>63.88</v>
      </c>
      <c r="AF29" s="202">
        <f t="shared" si="2"/>
        <v>2129.33</v>
      </c>
      <c r="AG29" s="203">
        <f t="shared" si="3"/>
        <v>3313.9</v>
      </c>
      <c r="AH29" s="203">
        <f t="shared" si="4"/>
        <v>96.69</v>
      </c>
      <c r="AI29" s="203">
        <f t="shared" si="20"/>
        <v>6.45</v>
      </c>
      <c r="AJ29" s="203">
        <f t="shared" si="21"/>
        <v>12.89</v>
      </c>
      <c r="AK29" s="203">
        <f t="shared" si="22"/>
        <v>19.34</v>
      </c>
      <c r="AL29" s="203">
        <f t="shared" si="23"/>
        <v>64.459999999999994</v>
      </c>
      <c r="AM29" s="203">
        <f t="shared" si="24"/>
        <v>19.34</v>
      </c>
      <c r="AN29" s="203">
        <f t="shared" si="25"/>
        <v>6.45</v>
      </c>
      <c r="AO29" s="203">
        <f t="shared" si="26"/>
        <v>319.39999999999998</v>
      </c>
      <c r="AP29" s="203">
        <f t="shared" si="27"/>
        <v>21.29</v>
      </c>
      <c r="AQ29" s="203">
        <f t="shared" si="28"/>
        <v>63.88</v>
      </c>
      <c r="AR29" s="203">
        <f t="shared" si="29"/>
        <v>212.93</v>
      </c>
      <c r="AS29" s="203">
        <f t="shared" si="30"/>
        <v>21.29</v>
      </c>
      <c r="AT29" s="202"/>
      <c r="AU29" s="202"/>
      <c r="AV29" s="202"/>
      <c r="AW29" s="202"/>
      <c r="AX29" s="202"/>
      <c r="AY29" s="203">
        <f>'ضريبه بنك القاهره شهر يوليو '!M27</f>
        <v>15.56</v>
      </c>
      <c r="AZ29" s="203">
        <f>'ضريبه بنك القاهره شهر يوليو '!J27</f>
        <v>16.91</v>
      </c>
      <c r="BA29" s="202"/>
      <c r="BB29" s="202">
        <v>9.14</v>
      </c>
      <c r="BC29" s="202">
        <v>45.67</v>
      </c>
      <c r="BD29" s="202"/>
      <c r="BE29" s="202"/>
      <c r="BF29" s="202"/>
      <c r="BG29" s="202"/>
      <c r="BH29" s="202"/>
      <c r="BI29" s="202"/>
      <c r="BJ29" s="202"/>
      <c r="BK29" s="202">
        <v>1</v>
      </c>
      <c r="BL29" s="202"/>
      <c r="BM29" s="203">
        <f t="shared" si="32"/>
        <v>952.69</v>
      </c>
      <c r="BN29" s="203">
        <f t="shared" si="33"/>
        <v>2361.21</v>
      </c>
      <c r="BO29" s="202" t="s">
        <v>258</v>
      </c>
      <c r="BP29" s="202" t="s">
        <v>321</v>
      </c>
      <c r="BQ29" s="202"/>
      <c r="BR29" s="204" t="s">
        <v>391</v>
      </c>
      <c r="BS29" s="202" t="s">
        <v>421</v>
      </c>
    </row>
    <row r="30" spans="2:71" s="192" customFormat="1" ht="25.15" customHeight="1">
      <c r="B30" s="217">
        <f t="shared" si="7"/>
        <v>57.14</v>
      </c>
      <c r="C30" s="211">
        <v>634.91999999999996</v>
      </c>
      <c r="D30" s="211">
        <v>2000.48</v>
      </c>
      <c r="E30" s="217">
        <f t="shared" si="8"/>
        <v>140.03</v>
      </c>
      <c r="F30" s="211">
        <v>190</v>
      </c>
      <c r="G30" s="211">
        <v>292.10000000000002</v>
      </c>
      <c r="H30" s="211">
        <v>194.18</v>
      </c>
      <c r="I30" s="211">
        <f t="shared" si="9"/>
        <v>486.28</v>
      </c>
      <c r="J30" s="203">
        <f t="shared" si="10"/>
        <v>692.06</v>
      </c>
      <c r="K30" s="203">
        <f t="shared" si="11"/>
        <v>103.81</v>
      </c>
      <c r="L30" s="203">
        <f t="shared" si="12"/>
        <v>6.92</v>
      </c>
      <c r="M30" s="203">
        <f t="shared" si="13"/>
        <v>13.84</v>
      </c>
      <c r="N30" s="203">
        <f t="shared" si="14"/>
        <v>20.76</v>
      </c>
      <c r="O30" s="203">
        <f t="shared" si="15"/>
        <v>2330.5100000000002</v>
      </c>
      <c r="P30" s="202">
        <v>83.47</v>
      </c>
      <c r="Q30" s="202">
        <f t="shared" si="16"/>
        <v>501.28</v>
      </c>
      <c r="R30" s="203">
        <f t="shared" si="17"/>
        <v>291.77</v>
      </c>
      <c r="S30" s="203">
        <f t="shared" si="18"/>
        <v>194.51</v>
      </c>
      <c r="T30" s="202">
        <v>15</v>
      </c>
      <c r="U30" s="202"/>
      <c r="V30" s="202"/>
      <c r="W30" s="202"/>
      <c r="X30" s="202"/>
      <c r="Y30" s="202"/>
      <c r="Z30" s="202"/>
      <c r="AA30" s="202"/>
      <c r="AB30" s="202"/>
      <c r="AC30" s="203">
        <f t="shared" si="19"/>
        <v>333.48</v>
      </c>
      <c r="AD30" s="203">
        <f t="shared" si="0"/>
        <v>22.23</v>
      </c>
      <c r="AE30" s="203">
        <f t="shared" si="1"/>
        <v>66.7</v>
      </c>
      <c r="AF30" s="202">
        <f t="shared" si="2"/>
        <v>2223.1999999999998</v>
      </c>
      <c r="AG30" s="203">
        <f t="shared" si="3"/>
        <v>3483</v>
      </c>
      <c r="AH30" s="203">
        <f t="shared" si="4"/>
        <v>103.81</v>
      </c>
      <c r="AI30" s="203">
        <f t="shared" si="20"/>
        <v>6.92</v>
      </c>
      <c r="AJ30" s="203">
        <f t="shared" si="21"/>
        <v>13.84</v>
      </c>
      <c r="AK30" s="203">
        <f t="shared" si="22"/>
        <v>20.76</v>
      </c>
      <c r="AL30" s="203">
        <f t="shared" si="23"/>
        <v>69.209999999999994</v>
      </c>
      <c r="AM30" s="203">
        <f t="shared" si="24"/>
        <v>20.76</v>
      </c>
      <c r="AN30" s="203">
        <f t="shared" si="25"/>
        <v>6.92</v>
      </c>
      <c r="AO30" s="203">
        <f t="shared" si="26"/>
        <v>333.48</v>
      </c>
      <c r="AP30" s="203">
        <f t="shared" si="27"/>
        <v>22.23</v>
      </c>
      <c r="AQ30" s="203">
        <f t="shared" si="28"/>
        <v>66.7</v>
      </c>
      <c r="AR30" s="203">
        <f t="shared" si="29"/>
        <v>222.32</v>
      </c>
      <c r="AS30" s="203">
        <f t="shared" si="30"/>
        <v>22.23</v>
      </c>
      <c r="AT30" s="202"/>
      <c r="AU30" s="202"/>
      <c r="AV30" s="202"/>
      <c r="AW30" s="202"/>
      <c r="AX30" s="202"/>
      <c r="AY30" s="203">
        <f>'ضريبه بنك القاهره شهر يوليو '!M28</f>
        <v>17.89</v>
      </c>
      <c r="AZ30" s="203">
        <f>'ضريبه بنك القاهره شهر يوليو '!J28</f>
        <v>18.079999999999998</v>
      </c>
      <c r="BA30" s="202"/>
      <c r="BB30" s="202"/>
      <c r="BC30" s="202"/>
      <c r="BD30" s="202"/>
      <c r="BE30" s="202"/>
      <c r="BF30" s="202">
        <v>29.42</v>
      </c>
      <c r="BG30" s="202"/>
      <c r="BH30" s="202"/>
      <c r="BI30" s="202"/>
      <c r="BJ30" s="202"/>
      <c r="BK30" s="202"/>
      <c r="BL30" s="202"/>
      <c r="BM30" s="203">
        <f t="shared" si="32"/>
        <v>974.57</v>
      </c>
      <c r="BN30" s="203">
        <f t="shared" si="33"/>
        <v>2508.4299999999998</v>
      </c>
      <c r="BO30" s="202" t="s">
        <v>259</v>
      </c>
      <c r="BP30" s="202" t="s">
        <v>320</v>
      </c>
      <c r="BQ30" s="202"/>
      <c r="BR30" s="204" t="s">
        <v>392</v>
      </c>
      <c r="BS30" s="202" t="s">
        <v>421</v>
      </c>
    </row>
    <row r="31" spans="2:71" s="192" customFormat="1" ht="25.15" customHeight="1">
      <c r="B31" s="217">
        <f t="shared" si="7"/>
        <v>41.43</v>
      </c>
      <c r="C31" s="211">
        <v>460.32</v>
      </c>
      <c r="D31" s="211">
        <v>1571.94</v>
      </c>
      <c r="E31" s="217">
        <f t="shared" si="8"/>
        <v>110.04</v>
      </c>
      <c r="F31" s="211">
        <v>190</v>
      </c>
      <c r="G31" s="211">
        <v>223.95</v>
      </c>
      <c r="H31" s="211">
        <v>129.51</v>
      </c>
      <c r="I31" s="211">
        <f t="shared" si="9"/>
        <v>353.46</v>
      </c>
      <c r="J31" s="203">
        <f t="shared" si="10"/>
        <v>501.75</v>
      </c>
      <c r="K31" s="203">
        <f t="shared" si="11"/>
        <v>75.260000000000005</v>
      </c>
      <c r="L31" s="203">
        <f t="shared" si="12"/>
        <v>5.0199999999999996</v>
      </c>
      <c r="M31" s="203">
        <f t="shared" si="13"/>
        <v>10.039999999999999</v>
      </c>
      <c r="N31" s="203">
        <f t="shared" si="14"/>
        <v>15.05</v>
      </c>
      <c r="O31" s="203">
        <f t="shared" si="15"/>
        <v>1871.98</v>
      </c>
      <c r="P31" s="202">
        <v>56.46</v>
      </c>
      <c r="Q31" s="202">
        <f t="shared" si="16"/>
        <v>368.46</v>
      </c>
      <c r="R31" s="203">
        <f t="shared" si="17"/>
        <v>212.08</v>
      </c>
      <c r="S31" s="203">
        <f t="shared" si="18"/>
        <v>141.38</v>
      </c>
      <c r="T31" s="202">
        <v>15</v>
      </c>
      <c r="U31" s="202"/>
      <c r="V31" s="202"/>
      <c r="W31" s="202"/>
      <c r="X31" s="202"/>
      <c r="Y31" s="202"/>
      <c r="Z31" s="202"/>
      <c r="AA31" s="202"/>
      <c r="AB31" s="202"/>
      <c r="AC31" s="203">
        <f t="shared" si="19"/>
        <v>269.27</v>
      </c>
      <c r="AD31" s="203">
        <f t="shared" si="0"/>
        <v>17.95</v>
      </c>
      <c r="AE31" s="203">
        <f t="shared" si="1"/>
        <v>53.85</v>
      </c>
      <c r="AF31" s="202">
        <f t="shared" si="2"/>
        <v>1795.15</v>
      </c>
      <c r="AG31" s="203">
        <f t="shared" si="3"/>
        <v>2743.34</v>
      </c>
      <c r="AH31" s="203">
        <f t="shared" si="4"/>
        <v>75.260000000000005</v>
      </c>
      <c r="AI31" s="203">
        <f t="shared" si="20"/>
        <v>5.0199999999999996</v>
      </c>
      <c r="AJ31" s="203">
        <f t="shared" si="21"/>
        <v>10.039999999999999</v>
      </c>
      <c r="AK31" s="203">
        <f t="shared" si="22"/>
        <v>15.05</v>
      </c>
      <c r="AL31" s="203">
        <f t="shared" si="23"/>
        <v>50.18</v>
      </c>
      <c r="AM31" s="203">
        <f t="shared" si="24"/>
        <v>15.05</v>
      </c>
      <c r="AN31" s="203">
        <f t="shared" si="25"/>
        <v>5.0199999999999996</v>
      </c>
      <c r="AO31" s="203">
        <f t="shared" si="26"/>
        <v>269.27</v>
      </c>
      <c r="AP31" s="203">
        <f t="shared" si="27"/>
        <v>17.95</v>
      </c>
      <c r="AQ31" s="203">
        <f t="shared" si="28"/>
        <v>53.85</v>
      </c>
      <c r="AR31" s="203">
        <f t="shared" si="29"/>
        <v>179.52</v>
      </c>
      <c r="AS31" s="203">
        <f t="shared" si="30"/>
        <v>17.95</v>
      </c>
      <c r="AT31" s="202"/>
      <c r="AU31" s="202"/>
      <c r="AV31" s="202"/>
      <c r="AW31" s="202"/>
      <c r="AX31" s="202"/>
      <c r="AY31" s="203">
        <f>'ضريبه بنك القاهره شهر يوليو '!M29</f>
        <v>10.31</v>
      </c>
      <c r="AZ31" s="203">
        <f>'ضريبه بنك القاهره شهر يوليو '!J29</f>
        <v>14.26</v>
      </c>
      <c r="BA31" s="202">
        <v>380</v>
      </c>
      <c r="BB31" s="202"/>
      <c r="BC31" s="202"/>
      <c r="BD31" s="202"/>
      <c r="BE31" s="202"/>
      <c r="BF31" s="202">
        <v>21.32</v>
      </c>
      <c r="BG31" s="202"/>
      <c r="BH31" s="202"/>
      <c r="BI31" s="202"/>
      <c r="BJ31" s="202"/>
      <c r="BK31" s="202"/>
      <c r="BL31" s="202"/>
      <c r="BM31" s="203">
        <f t="shared" si="32"/>
        <v>1140.05</v>
      </c>
      <c r="BN31" s="203">
        <f t="shared" si="33"/>
        <v>1603.29</v>
      </c>
      <c r="BO31" s="202" t="s">
        <v>285</v>
      </c>
      <c r="BP31" s="202" t="s">
        <v>320</v>
      </c>
      <c r="BQ31" s="202"/>
      <c r="BR31" s="204" t="s">
        <v>393</v>
      </c>
      <c r="BS31" s="202" t="s">
        <v>421</v>
      </c>
    </row>
    <row r="32" spans="2:71" s="192" customFormat="1" ht="25.15" customHeight="1">
      <c r="B32" s="217">
        <f t="shared" si="7"/>
        <v>45.68</v>
      </c>
      <c r="C32" s="211">
        <v>507.54</v>
      </c>
      <c r="D32" s="211">
        <v>1672.82</v>
      </c>
      <c r="E32" s="217">
        <f t="shared" si="8"/>
        <v>117.1</v>
      </c>
      <c r="F32" s="211">
        <v>190</v>
      </c>
      <c r="G32" s="211">
        <v>249.28</v>
      </c>
      <c r="H32" s="211">
        <v>182.65</v>
      </c>
      <c r="I32" s="211">
        <f t="shared" si="9"/>
        <v>431.93</v>
      </c>
      <c r="J32" s="203">
        <f t="shared" si="10"/>
        <v>553.22</v>
      </c>
      <c r="K32" s="203">
        <f t="shared" si="11"/>
        <v>82.98</v>
      </c>
      <c r="L32" s="203">
        <f t="shared" si="12"/>
        <v>5.53</v>
      </c>
      <c r="M32" s="203">
        <f t="shared" si="13"/>
        <v>11.06</v>
      </c>
      <c r="N32" s="203">
        <f t="shared" si="14"/>
        <v>16.600000000000001</v>
      </c>
      <c r="O32" s="203">
        <f t="shared" si="15"/>
        <v>1979.92</v>
      </c>
      <c r="P32" s="202">
        <v>61.33</v>
      </c>
      <c r="Q32" s="202">
        <f t="shared" si="16"/>
        <v>446.93</v>
      </c>
      <c r="R32" s="203">
        <f t="shared" si="17"/>
        <v>259.16000000000003</v>
      </c>
      <c r="S32" s="203">
        <f t="shared" si="18"/>
        <v>172.77</v>
      </c>
      <c r="T32" s="202">
        <v>15</v>
      </c>
      <c r="U32" s="202"/>
      <c r="V32" s="202"/>
      <c r="W32" s="202"/>
      <c r="X32" s="202"/>
      <c r="Y32" s="202"/>
      <c r="Z32" s="202"/>
      <c r="AA32" s="202"/>
      <c r="AB32" s="202"/>
      <c r="AC32" s="203">
        <f t="shared" si="19"/>
        <v>290.24</v>
      </c>
      <c r="AD32" s="203">
        <f t="shared" si="0"/>
        <v>19.350000000000001</v>
      </c>
      <c r="AE32" s="203">
        <f t="shared" si="1"/>
        <v>58.05</v>
      </c>
      <c r="AF32" s="202">
        <f t="shared" si="2"/>
        <v>1934.96</v>
      </c>
      <c r="AG32" s="203">
        <f t="shared" si="3"/>
        <v>2971.99</v>
      </c>
      <c r="AH32" s="203">
        <f t="shared" si="4"/>
        <v>82.98</v>
      </c>
      <c r="AI32" s="203">
        <f t="shared" si="20"/>
        <v>5.53</v>
      </c>
      <c r="AJ32" s="203">
        <f t="shared" si="21"/>
        <v>11.06</v>
      </c>
      <c r="AK32" s="203">
        <f t="shared" si="22"/>
        <v>16.600000000000001</v>
      </c>
      <c r="AL32" s="203">
        <f t="shared" si="23"/>
        <v>55.32</v>
      </c>
      <c r="AM32" s="203">
        <f t="shared" si="24"/>
        <v>16.600000000000001</v>
      </c>
      <c r="AN32" s="203">
        <f t="shared" si="25"/>
        <v>5.53</v>
      </c>
      <c r="AO32" s="203">
        <f t="shared" si="26"/>
        <v>290.24</v>
      </c>
      <c r="AP32" s="203">
        <f t="shared" si="27"/>
        <v>19.350000000000001</v>
      </c>
      <c r="AQ32" s="203">
        <f t="shared" si="28"/>
        <v>58.05</v>
      </c>
      <c r="AR32" s="203">
        <f t="shared" si="29"/>
        <v>193.5</v>
      </c>
      <c r="AS32" s="203">
        <f t="shared" si="30"/>
        <v>19.350000000000001</v>
      </c>
      <c r="AT32" s="202">
        <v>51.27</v>
      </c>
      <c r="AU32" s="202"/>
      <c r="AV32" s="202"/>
      <c r="AW32" s="202"/>
      <c r="AX32" s="202"/>
      <c r="AY32" s="203">
        <f>'ضريبه بنك القاهره شهر يوليو '!M30</f>
        <v>11.94</v>
      </c>
      <c r="AZ32" s="203">
        <f>'ضريبه بنك القاهره شهر يوليو '!J30</f>
        <v>15.08</v>
      </c>
      <c r="BA32" s="202"/>
      <c r="BB32" s="202"/>
      <c r="BC32" s="202"/>
      <c r="BD32" s="202"/>
      <c r="BE32" s="202"/>
      <c r="BF32" s="202">
        <v>23.52</v>
      </c>
      <c r="BG32" s="202"/>
      <c r="BH32" s="202"/>
      <c r="BI32" s="202"/>
      <c r="BJ32" s="202"/>
      <c r="BK32" s="202">
        <v>1</v>
      </c>
      <c r="BL32" s="202"/>
      <c r="BM32" s="203">
        <f t="shared" si="32"/>
        <v>876.92</v>
      </c>
      <c r="BN32" s="203">
        <f t="shared" si="33"/>
        <v>2095.0700000000002</v>
      </c>
      <c r="BO32" s="202" t="s">
        <v>260</v>
      </c>
      <c r="BP32" s="202" t="s">
        <v>325</v>
      </c>
      <c r="BQ32" s="202"/>
      <c r="BR32" s="204" t="s">
        <v>394</v>
      </c>
      <c r="BS32" s="202" t="s">
        <v>421</v>
      </c>
    </row>
    <row r="33" spans="2:71" s="192" customFormat="1" ht="25.15" customHeight="1">
      <c r="B33" s="217">
        <f t="shared" si="7"/>
        <v>53.74</v>
      </c>
      <c r="C33" s="211">
        <v>597.12</v>
      </c>
      <c r="D33" s="211">
        <v>1849.87</v>
      </c>
      <c r="E33" s="217">
        <f t="shared" si="8"/>
        <v>129.49</v>
      </c>
      <c r="F33" s="211">
        <v>190</v>
      </c>
      <c r="G33" s="211">
        <v>294.74</v>
      </c>
      <c r="H33" s="211">
        <v>166.35</v>
      </c>
      <c r="I33" s="211">
        <f t="shared" si="9"/>
        <v>461.09</v>
      </c>
      <c r="J33" s="203">
        <f t="shared" si="10"/>
        <v>650.86</v>
      </c>
      <c r="K33" s="203">
        <f t="shared" si="11"/>
        <v>97.63</v>
      </c>
      <c r="L33" s="203">
        <f t="shared" si="12"/>
        <v>6.51</v>
      </c>
      <c r="M33" s="203">
        <f t="shared" si="13"/>
        <v>13.02</v>
      </c>
      <c r="N33" s="203">
        <f t="shared" si="14"/>
        <v>19.53</v>
      </c>
      <c r="O33" s="203">
        <f t="shared" si="15"/>
        <v>2169.36</v>
      </c>
      <c r="P33" s="202">
        <v>77.23</v>
      </c>
      <c r="Q33" s="202">
        <f t="shared" si="16"/>
        <v>626.89</v>
      </c>
      <c r="R33" s="203">
        <f t="shared" si="17"/>
        <v>276.64999999999998</v>
      </c>
      <c r="S33" s="203">
        <f t="shared" si="18"/>
        <v>184.44</v>
      </c>
      <c r="T33" s="202">
        <v>30</v>
      </c>
      <c r="U33" s="202"/>
      <c r="V33" s="202">
        <v>126.3</v>
      </c>
      <c r="W33" s="202"/>
      <c r="X33" s="202"/>
      <c r="Y33" s="202">
        <v>9.5</v>
      </c>
      <c r="Z33" s="202"/>
      <c r="AA33" s="202"/>
      <c r="AB33" s="202"/>
      <c r="AC33" s="203">
        <f t="shared" si="19"/>
        <v>333.39</v>
      </c>
      <c r="AD33" s="203">
        <f t="shared" si="0"/>
        <v>22.23</v>
      </c>
      <c r="AE33" s="203">
        <f t="shared" si="1"/>
        <v>66.680000000000007</v>
      </c>
      <c r="AF33" s="202">
        <f t="shared" si="2"/>
        <v>2222.62</v>
      </c>
      <c r="AG33" s="203">
        <f t="shared" si="3"/>
        <v>3432.47</v>
      </c>
      <c r="AH33" s="203">
        <f t="shared" si="4"/>
        <v>97.63</v>
      </c>
      <c r="AI33" s="203">
        <f t="shared" si="20"/>
        <v>6.51</v>
      </c>
      <c r="AJ33" s="203">
        <f t="shared" si="21"/>
        <v>13.02</v>
      </c>
      <c r="AK33" s="203">
        <f t="shared" si="22"/>
        <v>19.53</v>
      </c>
      <c r="AL33" s="203">
        <f t="shared" si="23"/>
        <v>65.09</v>
      </c>
      <c r="AM33" s="203">
        <f t="shared" si="24"/>
        <v>19.53</v>
      </c>
      <c r="AN33" s="203">
        <f t="shared" si="25"/>
        <v>6.51</v>
      </c>
      <c r="AO33" s="203">
        <f t="shared" si="26"/>
        <v>333.39</v>
      </c>
      <c r="AP33" s="203">
        <f t="shared" si="27"/>
        <v>22.23</v>
      </c>
      <c r="AQ33" s="203">
        <f t="shared" si="28"/>
        <v>66.680000000000007</v>
      </c>
      <c r="AR33" s="203">
        <f t="shared" si="29"/>
        <v>222.26</v>
      </c>
      <c r="AS33" s="203">
        <f t="shared" si="30"/>
        <v>22.23</v>
      </c>
      <c r="AT33" s="202"/>
      <c r="AU33" s="202"/>
      <c r="AV33" s="202"/>
      <c r="AW33" s="202"/>
      <c r="AX33" s="202"/>
      <c r="AY33" s="203">
        <f>'ضريبه بنك القاهره شهر يوليو '!M31</f>
        <v>17.78</v>
      </c>
      <c r="AZ33" s="203">
        <f>'ضريبه بنك القاهره شهر يوليو '!J31</f>
        <v>18.03</v>
      </c>
      <c r="BA33" s="202"/>
      <c r="BB33" s="202"/>
      <c r="BC33" s="202"/>
      <c r="BD33" s="202">
        <v>7.1</v>
      </c>
      <c r="BE33" s="202"/>
      <c r="BF33" s="202"/>
      <c r="BG33" s="202"/>
      <c r="BH33" s="202"/>
      <c r="BI33" s="202"/>
      <c r="BJ33" s="202"/>
      <c r="BK33" s="202"/>
      <c r="BL33" s="202"/>
      <c r="BM33" s="203">
        <f t="shared" si="32"/>
        <v>937.52</v>
      </c>
      <c r="BN33" s="203">
        <f t="shared" si="33"/>
        <v>2494.9499999999998</v>
      </c>
      <c r="BO33" s="202" t="s">
        <v>261</v>
      </c>
      <c r="BP33" s="202" t="s">
        <v>324</v>
      </c>
      <c r="BQ33" s="202"/>
      <c r="BR33" s="204" t="s">
        <v>395</v>
      </c>
      <c r="BS33" s="202" t="s">
        <v>422</v>
      </c>
    </row>
    <row r="34" spans="2:71" s="192" customFormat="1" ht="25.15" customHeight="1">
      <c r="B34" s="217">
        <f t="shared" si="7"/>
        <v>26.75</v>
      </c>
      <c r="C34" s="211">
        <v>297.2</v>
      </c>
      <c r="D34" s="211">
        <v>1127.04</v>
      </c>
      <c r="E34" s="217">
        <f t="shared" si="8"/>
        <v>78.89</v>
      </c>
      <c r="F34" s="211">
        <v>190</v>
      </c>
      <c r="G34" s="211">
        <v>163.44999999999999</v>
      </c>
      <c r="H34" s="211">
        <v>62.05</v>
      </c>
      <c r="I34" s="211">
        <f t="shared" si="9"/>
        <v>225.5</v>
      </c>
      <c r="J34" s="203">
        <f t="shared" si="10"/>
        <v>323.95</v>
      </c>
      <c r="K34" s="203">
        <f t="shared" si="11"/>
        <v>48.59</v>
      </c>
      <c r="L34" s="203">
        <f t="shared" si="12"/>
        <v>3.24</v>
      </c>
      <c r="M34" s="203">
        <f t="shared" si="13"/>
        <v>6.48</v>
      </c>
      <c r="N34" s="203">
        <f t="shared" si="14"/>
        <v>9.7200000000000006</v>
      </c>
      <c r="O34" s="203">
        <f t="shared" si="15"/>
        <v>1395.93</v>
      </c>
      <c r="P34" s="202">
        <v>5.09</v>
      </c>
      <c r="Q34" s="202">
        <f t="shared" si="16"/>
        <v>245.3</v>
      </c>
      <c r="R34" s="203">
        <f t="shared" si="17"/>
        <v>135.30000000000001</v>
      </c>
      <c r="S34" s="203">
        <f t="shared" si="18"/>
        <v>90.2</v>
      </c>
      <c r="T34" s="202">
        <v>15</v>
      </c>
      <c r="U34" s="202"/>
      <c r="V34" s="202"/>
      <c r="W34" s="202"/>
      <c r="X34" s="202"/>
      <c r="Y34" s="202">
        <v>4.8</v>
      </c>
      <c r="Z34" s="202"/>
      <c r="AA34" s="202"/>
      <c r="AB34" s="202"/>
      <c r="AC34" s="203">
        <f t="shared" si="19"/>
        <v>198.36</v>
      </c>
      <c r="AD34" s="203">
        <f t="shared" si="0"/>
        <v>13.22</v>
      </c>
      <c r="AE34" s="203">
        <f t="shared" si="1"/>
        <v>39.67</v>
      </c>
      <c r="AF34" s="202">
        <f t="shared" si="2"/>
        <v>1322.37</v>
      </c>
      <c r="AG34" s="203">
        <f t="shared" si="3"/>
        <v>1965.6</v>
      </c>
      <c r="AH34" s="203">
        <f t="shared" si="4"/>
        <v>48.59</v>
      </c>
      <c r="AI34" s="203">
        <f t="shared" si="20"/>
        <v>3.24</v>
      </c>
      <c r="AJ34" s="203">
        <f t="shared" si="21"/>
        <v>6.48</v>
      </c>
      <c r="AK34" s="203">
        <f t="shared" si="22"/>
        <v>9.7200000000000006</v>
      </c>
      <c r="AL34" s="203">
        <f t="shared" si="23"/>
        <v>32.4</v>
      </c>
      <c r="AM34" s="203">
        <f t="shared" si="24"/>
        <v>9.7200000000000006</v>
      </c>
      <c r="AN34" s="203">
        <f t="shared" si="25"/>
        <v>3.24</v>
      </c>
      <c r="AO34" s="203">
        <f t="shared" si="26"/>
        <v>198.36</v>
      </c>
      <c r="AP34" s="203">
        <f t="shared" si="27"/>
        <v>13.22</v>
      </c>
      <c r="AQ34" s="203">
        <f t="shared" si="28"/>
        <v>39.67</v>
      </c>
      <c r="AR34" s="203">
        <f t="shared" si="29"/>
        <v>132.24</v>
      </c>
      <c r="AS34" s="203">
        <f t="shared" si="30"/>
        <v>13.22</v>
      </c>
      <c r="AT34" s="202"/>
      <c r="AU34" s="202"/>
      <c r="AV34" s="202"/>
      <c r="AW34" s="202"/>
      <c r="AX34" s="202"/>
      <c r="AY34" s="203">
        <f>'ضريبه بنك القاهره شهر يوليو '!M32</f>
        <v>2.85</v>
      </c>
      <c r="AZ34" s="203">
        <f>'ضريبه بنك القاهره شهر يوليو '!J32</f>
        <v>10.5</v>
      </c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202"/>
      <c r="BM34" s="203">
        <f t="shared" si="32"/>
        <v>523.45000000000005</v>
      </c>
      <c r="BN34" s="203">
        <f t="shared" si="33"/>
        <v>1442.15</v>
      </c>
      <c r="BO34" s="202" t="s">
        <v>263</v>
      </c>
      <c r="BP34" s="202" t="s">
        <v>324</v>
      </c>
      <c r="BQ34" s="202"/>
      <c r="BR34" s="204" t="s">
        <v>397</v>
      </c>
      <c r="BS34" s="202" t="s">
        <v>422</v>
      </c>
    </row>
    <row r="35" spans="2:71" s="192" customFormat="1" ht="25.15" customHeight="1">
      <c r="B35" s="217">
        <f t="shared" si="7"/>
        <v>73.66</v>
      </c>
      <c r="C35" s="211">
        <v>818.39</v>
      </c>
      <c r="D35" s="211">
        <v>2478.67</v>
      </c>
      <c r="E35" s="217">
        <f t="shared" si="8"/>
        <v>173.51</v>
      </c>
      <c r="F35" s="211">
        <v>190</v>
      </c>
      <c r="G35" s="211">
        <v>375.17</v>
      </c>
      <c r="H35" s="211">
        <v>256.77999999999997</v>
      </c>
      <c r="I35" s="211">
        <f t="shared" si="9"/>
        <v>631.95000000000005</v>
      </c>
      <c r="J35" s="203">
        <f t="shared" si="10"/>
        <v>892.05</v>
      </c>
      <c r="K35" s="203">
        <f t="shared" si="11"/>
        <v>133.81</v>
      </c>
      <c r="L35" s="203">
        <f t="shared" si="12"/>
        <v>8.92</v>
      </c>
      <c r="M35" s="203">
        <f t="shared" si="13"/>
        <v>17.84</v>
      </c>
      <c r="N35" s="203">
        <f t="shared" si="14"/>
        <v>26.76</v>
      </c>
      <c r="O35" s="203">
        <f t="shared" si="15"/>
        <v>2842.18</v>
      </c>
      <c r="P35" s="202">
        <v>93.48</v>
      </c>
      <c r="Q35" s="202">
        <f t="shared" si="16"/>
        <v>646.95000000000005</v>
      </c>
      <c r="R35" s="203">
        <f t="shared" si="17"/>
        <v>379.17</v>
      </c>
      <c r="S35" s="203">
        <f t="shared" si="18"/>
        <v>252.78</v>
      </c>
      <c r="T35" s="202">
        <v>15</v>
      </c>
      <c r="U35" s="202"/>
      <c r="V35" s="202"/>
      <c r="W35" s="202"/>
      <c r="X35" s="202"/>
      <c r="Y35" s="202"/>
      <c r="Z35" s="202"/>
      <c r="AA35" s="202"/>
      <c r="AB35" s="202"/>
      <c r="AC35" s="203">
        <f t="shared" si="19"/>
        <v>403.58</v>
      </c>
      <c r="AD35" s="203">
        <f t="shared" si="0"/>
        <v>26.91</v>
      </c>
      <c r="AE35" s="203">
        <f t="shared" si="1"/>
        <v>80.72</v>
      </c>
      <c r="AF35" s="202">
        <f t="shared" si="2"/>
        <v>2690.56</v>
      </c>
      <c r="AG35" s="203">
        <f t="shared" si="3"/>
        <v>4281.1499999999996</v>
      </c>
      <c r="AH35" s="203">
        <f t="shared" si="4"/>
        <v>133.81</v>
      </c>
      <c r="AI35" s="203">
        <f t="shared" si="20"/>
        <v>8.92</v>
      </c>
      <c r="AJ35" s="203">
        <f t="shared" si="21"/>
        <v>17.84</v>
      </c>
      <c r="AK35" s="203">
        <f t="shared" si="22"/>
        <v>26.76</v>
      </c>
      <c r="AL35" s="203">
        <f t="shared" si="23"/>
        <v>89.21</v>
      </c>
      <c r="AM35" s="203">
        <f t="shared" si="24"/>
        <v>26.76</v>
      </c>
      <c r="AN35" s="203">
        <f t="shared" si="25"/>
        <v>8.92</v>
      </c>
      <c r="AO35" s="203">
        <f t="shared" si="26"/>
        <v>403.58</v>
      </c>
      <c r="AP35" s="203">
        <f t="shared" si="27"/>
        <v>26.91</v>
      </c>
      <c r="AQ35" s="203">
        <f t="shared" si="28"/>
        <v>80.72</v>
      </c>
      <c r="AR35" s="203">
        <f t="shared" si="29"/>
        <v>269.06</v>
      </c>
      <c r="AS35" s="203">
        <f t="shared" si="30"/>
        <v>26.91</v>
      </c>
      <c r="AT35" s="202"/>
      <c r="AU35" s="202"/>
      <c r="AV35" s="202">
        <v>5.48</v>
      </c>
      <c r="AW35" s="202"/>
      <c r="AX35" s="202"/>
      <c r="AY35" s="203">
        <f>'ضريبه بنك القاهره شهر يوليو '!M33</f>
        <v>26.29</v>
      </c>
      <c r="AZ35" s="203">
        <f>'ضريبه بنك القاهره شهر يوليو '!J33</f>
        <v>22.31</v>
      </c>
      <c r="BA35" s="202"/>
      <c r="BB35" s="202"/>
      <c r="BC35" s="202"/>
      <c r="BD35" s="202"/>
      <c r="BE35" s="202"/>
      <c r="BF35" s="202">
        <v>37.909999999999997</v>
      </c>
      <c r="BG35" s="202"/>
      <c r="BH35" s="202"/>
      <c r="BI35" s="202"/>
      <c r="BJ35" s="202"/>
      <c r="BK35" s="202"/>
      <c r="BL35" s="202"/>
      <c r="BM35" s="203">
        <f t="shared" si="32"/>
        <v>1211.3900000000001</v>
      </c>
      <c r="BN35" s="203">
        <f t="shared" si="33"/>
        <v>3069.76</v>
      </c>
      <c r="BO35" s="202" t="s">
        <v>244</v>
      </c>
      <c r="BP35" s="202" t="s">
        <v>325</v>
      </c>
      <c r="BQ35" s="202"/>
      <c r="BR35" s="202"/>
      <c r="BS35" s="202" t="s">
        <v>423</v>
      </c>
    </row>
    <row r="36" spans="2:71" s="192" customFormat="1" ht="25.15" customHeight="1">
      <c r="B36" s="217">
        <f t="shared" si="7"/>
        <v>38.590000000000003</v>
      </c>
      <c r="C36" s="211">
        <v>428.79</v>
      </c>
      <c r="D36" s="211">
        <v>1493.94</v>
      </c>
      <c r="E36" s="217">
        <f t="shared" si="8"/>
        <v>104.58</v>
      </c>
      <c r="F36" s="211">
        <v>190</v>
      </c>
      <c r="G36" s="211">
        <v>211.47</v>
      </c>
      <c r="H36" s="211">
        <v>119.64</v>
      </c>
      <c r="I36" s="211">
        <f t="shared" si="9"/>
        <v>331.11</v>
      </c>
      <c r="J36" s="203">
        <f t="shared" si="10"/>
        <v>467.38</v>
      </c>
      <c r="K36" s="203">
        <f t="shared" si="11"/>
        <v>70.11</v>
      </c>
      <c r="L36" s="203">
        <f t="shared" si="12"/>
        <v>4.67</v>
      </c>
      <c r="M36" s="203">
        <f t="shared" si="13"/>
        <v>9.35</v>
      </c>
      <c r="N36" s="203">
        <f t="shared" si="14"/>
        <v>14.02</v>
      </c>
      <c r="O36" s="203">
        <f t="shared" si="15"/>
        <v>1788.52</v>
      </c>
      <c r="P36" s="202">
        <v>47.05</v>
      </c>
      <c r="Q36" s="202">
        <f t="shared" si="16"/>
        <v>346.11</v>
      </c>
      <c r="R36" s="203">
        <f t="shared" si="17"/>
        <v>198.67</v>
      </c>
      <c r="S36" s="203">
        <f t="shared" si="18"/>
        <v>132.44</v>
      </c>
      <c r="T36" s="202">
        <v>15</v>
      </c>
      <c r="U36" s="202"/>
      <c r="V36" s="202"/>
      <c r="W36" s="202"/>
      <c r="X36" s="202"/>
      <c r="Y36" s="202"/>
      <c r="Z36" s="202"/>
      <c r="AA36" s="202"/>
      <c r="AB36" s="202"/>
      <c r="AC36" s="203">
        <f t="shared" si="19"/>
        <v>257.14999999999998</v>
      </c>
      <c r="AD36" s="203">
        <f t="shared" si="0"/>
        <v>17.14</v>
      </c>
      <c r="AE36" s="203">
        <f t="shared" si="1"/>
        <v>51.43</v>
      </c>
      <c r="AF36" s="202">
        <f t="shared" si="2"/>
        <v>1714.3</v>
      </c>
      <c r="AG36" s="203">
        <f t="shared" si="3"/>
        <v>2605.5500000000002</v>
      </c>
      <c r="AH36" s="203">
        <f t="shared" si="4"/>
        <v>70.11</v>
      </c>
      <c r="AI36" s="203">
        <f t="shared" si="20"/>
        <v>4.67</v>
      </c>
      <c r="AJ36" s="203">
        <f t="shared" si="21"/>
        <v>9.35</v>
      </c>
      <c r="AK36" s="203">
        <f t="shared" si="22"/>
        <v>14.02</v>
      </c>
      <c r="AL36" s="203">
        <f t="shared" si="23"/>
        <v>46.74</v>
      </c>
      <c r="AM36" s="203">
        <f t="shared" si="24"/>
        <v>14.02</v>
      </c>
      <c r="AN36" s="203">
        <f t="shared" si="25"/>
        <v>4.67</v>
      </c>
      <c r="AO36" s="203">
        <f t="shared" si="26"/>
        <v>257.14999999999998</v>
      </c>
      <c r="AP36" s="203">
        <f t="shared" si="27"/>
        <v>17.14</v>
      </c>
      <c r="AQ36" s="203">
        <f t="shared" si="28"/>
        <v>51.43</v>
      </c>
      <c r="AR36" s="203">
        <f t="shared" si="29"/>
        <v>171.43</v>
      </c>
      <c r="AS36" s="203">
        <f t="shared" si="30"/>
        <v>17.14</v>
      </c>
      <c r="AT36" s="202"/>
      <c r="AU36" s="202"/>
      <c r="AV36" s="202"/>
      <c r="AW36" s="202"/>
      <c r="AX36" s="202"/>
      <c r="AY36" s="203">
        <f>'ضريبه بنك القاهره شهر يوليو '!M34</f>
        <v>9.25</v>
      </c>
      <c r="AZ36" s="203">
        <f>'ضريبه بنك القاهره شهر يوليو '!J34</f>
        <v>13.73</v>
      </c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3">
        <f t="shared" si="32"/>
        <v>700.85</v>
      </c>
      <c r="BN36" s="203">
        <f t="shared" si="33"/>
        <v>1904.7</v>
      </c>
      <c r="BO36" s="202" t="s">
        <v>264</v>
      </c>
      <c r="BP36" s="202" t="s">
        <v>326</v>
      </c>
      <c r="BQ36" s="202"/>
      <c r="BR36" s="204" t="s">
        <v>398</v>
      </c>
      <c r="BS36" s="202" t="s">
        <v>423</v>
      </c>
    </row>
    <row r="37" spans="2:71" s="192" customFormat="1" ht="25.15" customHeight="1">
      <c r="B37" s="217">
        <f t="shared" si="7"/>
        <v>34.630000000000003</v>
      </c>
      <c r="C37" s="211">
        <v>384.82</v>
      </c>
      <c r="D37" s="211">
        <v>1448.7</v>
      </c>
      <c r="E37" s="217">
        <f t="shared" si="8"/>
        <v>101.41</v>
      </c>
      <c r="F37" s="211">
        <v>200</v>
      </c>
      <c r="G37" s="211">
        <v>195.92</v>
      </c>
      <c r="H37" s="211">
        <v>101.22</v>
      </c>
      <c r="I37" s="211">
        <f t="shared" si="9"/>
        <v>297.14</v>
      </c>
      <c r="J37" s="203">
        <f t="shared" si="10"/>
        <v>419.45</v>
      </c>
      <c r="K37" s="203">
        <f t="shared" si="11"/>
        <v>62.92</v>
      </c>
      <c r="L37" s="203">
        <f t="shared" si="12"/>
        <v>4.1900000000000004</v>
      </c>
      <c r="M37" s="203">
        <f t="shared" si="13"/>
        <v>8.39</v>
      </c>
      <c r="N37" s="203">
        <f t="shared" si="14"/>
        <v>12.58</v>
      </c>
      <c r="O37" s="203">
        <f t="shared" si="15"/>
        <v>1750.11</v>
      </c>
      <c r="P37" s="202">
        <v>37.950000000000003</v>
      </c>
      <c r="Q37" s="202">
        <f t="shared" si="16"/>
        <v>307.14</v>
      </c>
      <c r="R37" s="203">
        <f t="shared" si="17"/>
        <v>178.28</v>
      </c>
      <c r="S37" s="203">
        <f t="shared" si="18"/>
        <v>118.86</v>
      </c>
      <c r="T37" s="202">
        <v>10</v>
      </c>
      <c r="U37" s="202"/>
      <c r="V37" s="202"/>
      <c r="W37" s="202"/>
      <c r="X37" s="202"/>
      <c r="Y37" s="202"/>
      <c r="Z37" s="202"/>
      <c r="AA37" s="202"/>
      <c r="AB37" s="202"/>
      <c r="AC37" s="203">
        <f t="shared" si="19"/>
        <v>251.36</v>
      </c>
      <c r="AD37" s="203">
        <f t="shared" si="0"/>
        <v>16.760000000000002</v>
      </c>
      <c r="AE37" s="203">
        <f t="shared" si="1"/>
        <v>50.27</v>
      </c>
      <c r="AF37" s="202">
        <f t="shared" si="2"/>
        <v>1675.75</v>
      </c>
      <c r="AG37" s="203">
        <f t="shared" si="3"/>
        <v>2501.67</v>
      </c>
      <c r="AH37" s="203">
        <f t="shared" si="4"/>
        <v>62.92</v>
      </c>
      <c r="AI37" s="203">
        <f t="shared" si="20"/>
        <v>4.1900000000000004</v>
      </c>
      <c r="AJ37" s="203">
        <f t="shared" si="21"/>
        <v>8.39</v>
      </c>
      <c r="AK37" s="203">
        <f t="shared" si="22"/>
        <v>12.58</v>
      </c>
      <c r="AL37" s="203">
        <f t="shared" si="23"/>
        <v>41.95</v>
      </c>
      <c r="AM37" s="203">
        <f t="shared" si="24"/>
        <v>12.58</v>
      </c>
      <c r="AN37" s="203">
        <f t="shared" si="25"/>
        <v>4.1900000000000004</v>
      </c>
      <c r="AO37" s="203">
        <f t="shared" si="26"/>
        <v>251.36</v>
      </c>
      <c r="AP37" s="203">
        <f t="shared" si="27"/>
        <v>16.760000000000002</v>
      </c>
      <c r="AQ37" s="203">
        <f t="shared" si="28"/>
        <v>50.27</v>
      </c>
      <c r="AR37" s="203">
        <f t="shared" si="29"/>
        <v>167.58</v>
      </c>
      <c r="AS37" s="203">
        <f t="shared" si="30"/>
        <v>16.760000000000002</v>
      </c>
      <c r="AT37" s="202">
        <v>14.75</v>
      </c>
      <c r="AU37" s="202"/>
      <c r="AV37" s="202"/>
      <c r="AW37" s="202"/>
      <c r="AX37" s="202"/>
      <c r="AY37" s="203">
        <f>'ضريبه بنك القاهره شهر يوليو '!M35</f>
        <v>7.76</v>
      </c>
      <c r="AZ37" s="203">
        <f>'ضريبه بنك القاهره شهر يوليو '!J35</f>
        <v>12.98</v>
      </c>
      <c r="BA37" s="202"/>
      <c r="BB37" s="202"/>
      <c r="BC37" s="202"/>
      <c r="BD37" s="202"/>
      <c r="BE37" s="202"/>
      <c r="BF37" s="202"/>
      <c r="BG37" s="202">
        <v>18</v>
      </c>
      <c r="BH37" s="202"/>
      <c r="BI37" s="202"/>
      <c r="BJ37" s="202"/>
      <c r="BK37" s="202">
        <v>1</v>
      </c>
      <c r="BL37" s="202"/>
      <c r="BM37" s="203">
        <f t="shared" si="32"/>
        <v>704.02</v>
      </c>
      <c r="BN37" s="203">
        <f t="shared" si="33"/>
        <v>1797.65</v>
      </c>
      <c r="BO37" s="202" t="s">
        <v>265</v>
      </c>
      <c r="BP37" s="202" t="s">
        <v>327</v>
      </c>
      <c r="BQ37" s="202"/>
      <c r="BR37" s="204" t="s">
        <v>399</v>
      </c>
      <c r="BS37" s="202" t="s">
        <v>423</v>
      </c>
    </row>
    <row r="38" spans="2:71" s="192" customFormat="1" ht="25.15" customHeight="1">
      <c r="B38" s="217"/>
      <c r="C38" s="211"/>
      <c r="D38" s="211"/>
      <c r="E38" s="217"/>
      <c r="F38" s="211"/>
      <c r="G38" s="211"/>
      <c r="H38" s="211"/>
      <c r="I38" s="211"/>
      <c r="J38" s="283">
        <f>SUM(J21:J37)</f>
        <v>9202.64</v>
      </c>
      <c r="K38" s="283">
        <f t="shared" ref="K38:BN38" si="34">SUM(K21:K37)</f>
        <v>1380.4</v>
      </c>
      <c r="L38" s="283">
        <f t="shared" si="34"/>
        <v>92.02</v>
      </c>
      <c r="M38" s="283">
        <f t="shared" si="34"/>
        <v>184.06</v>
      </c>
      <c r="N38" s="283">
        <f t="shared" si="34"/>
        <v>276.08</v>
      </c>
      <c r="O38" s="283">
        <f t="shared" si="34"/>
        <v>33514.370000000003</v>
      </c>
      <c r="P38" s="283">
        <f t="shared" si="34"/>
        <v>940.35</v>
      </c>
      <c r="Q38" s="283">
        <f t="shared" si="34"/>
        <v>6975.05</v>
      </c>
      <c r="R38" s="283">
        <f t="shared" si="34"/>
        <v>3946.72</v>
      </c>
      <c r="S38" s="283">
        <f t="shared" si="34"/>
        <v>2631.13</v>
      </c>
      <c r="T38" s="283">
        <f t="shared" si="34"/>
        <v>253</v>
      </c>
      <c r="U38" s="283">
        <f t="shared" si="34"/>
        <v>0</v>
      </c>
      <c r="V38" s="283">
        <f t="shared" si="34"/>
        <v>126.3</v>
      </c>
      <c r="W38" s="283">
        <f t="shared" si="34"/>
        <v>0</v>
      </c>
      <c r="X38" s="283">
        <f t="shared" si="34"/>
        <v>0</v>
      </c>
      <c r="Y38" s="283">
        <f t="shared" si="34"/>
        <v>17.899999999999999</v>
      </c>
      <c r="Z38" s="283">
        <f t="shared" si="34"/>
        <v>0</v>
      </c>
      <c r="AA38" s="283">
        <f t="shared" si="34"/>
        <v>0</v>
      </c>
      <c r="AB38" s="283">
        <f t="shared" si="34"/>
        <v>0</v>
      </c>
      <c r="AC38" s="283">
        <f t="shared" si="34"/>
        <v>4834.08</v>
      </c>
      <c r="AD38" s="283">
        <f t="shared" si="34"/>
        <v>322.29000000000002</v>
      </c>
      <c r="AE38" s="283">
        <f t="shared" si="34"/>
        <v>966.83</v>
      </c>
      <c r="AF38" s="283">
        <f t="shared" si="34"/>
        <v>32227.13</v>
      </c>
      <c r="AG38" s="283">
        <f t="shared" si="34"/>
        <v>49485.53</v>
      </c>
      <c r="AH38" s="283">
        <f t="shared" si="34"/>
        <v>1380.4</v>
      </c>
      <c r="AI38" s="283">
        <f t="shared" si="34"/>
        <v>92.02</v>
      </c>
      <c r="AJ38" s="283">
        <f t="shared" si="34"/>
        <v>184.06</v>
      </c>
      <c r="AK38" s="283">
        <f t="shared" si="34"/>
        <v>276.08</v>
      </c>
      <c r="AL38" s="283">
        <f t="shared" si="34"/>
        <v>920.28</v>
      </c>
      <c r="AM38" s="283">
        <f t="shared" si="34"/>
        <v>276.08</v>
      </c>
      <c r="AN38" s="283">
        <f t="shared" si="34"/>
        <v>92.02</v>
      </c>
      <c r="AO38" s="283">
        <f t="shared" si="34"/>
        <v>4834.08</v>
      </c>
      <c r="AP38" s="283">
        <f t="shared" si="34"/>
        <v>322.29000000000002</v>
      </c>
      <c r="AQ38" s="283">
        <f t="shared" si="34"/>
        <v>966.83</v>
      </c>
      <c r="AR38" s="283">
        <f t="shared" si="34"/>
        <v>3222.73</v>
      </c>
      <c r="AS38" s="283">
        <f t="shared" si="34"/>
        <v>322.29000000000002</v>
      </c>
      <c r="AT38" s="283">
        <f t="shared" si="34"/>
        <v>315.60000000000002</v>
      </c>
      <c r="AU38" s="283">
        <f t="shared" si="34"/>
        <v>0</v>
      </c>
      <c r="AV38" s="283">
        <f t="shared" si="34"/>
        <v>5.48</v>
      </c>
      <c r="AW38" s="283">
        <f t="shared" si="34"/>
        <v>0</v>
      </c>
      <c r="AX38" s="283">
        <f t="shared" si="34"/>
        <v>0</v>
      </c>
      <c r="AY38" s="283">
        <f t="shared" si="34"/>
        <v>204.26</v>
      </c>
      <c r="AZ38" s="283">
        <f t="shared" si="34"/>
        <v>257.05</v>
      </c>
      <c r="BA38" s="283">
        <f t="shared" si="34"/>
        <v>380</v>
      </c>
      <c r="BB38" s="283">
        <f t="shared" si="34"/>
        <v>9.14</v>
      </c>
      <c r="BC38" s="283">
        <f t="shared" si="34"/>
        <v>45.67</v>
      </c>
      <c r="BD38" s="283">
        <f t="shared" si="34"/>
        <v>7.1</v>
      </c>
      <c r="BE38" s="283">
        <f t="shared" si="34"/>
        <v>0</v>
      </c>
      <c r="BF38" s="283">
        <f t="shared" si="34"/>
        <v>125.28</v>
      </c>
      <c r="BG38" s="283">
        <f t="shared" si="34"/>
        <v>18</v>
      </c>
      <c r="BH38" s="283">
        <f t="shared" si="34"/>
        <v>0</v>
      </c>
      <c r="BI38" s="283">
        <f t="shared" si="34"/>
        <v>0</v>
      </c>
      <c r="BJ38" s="283">
        <f t="shared" si="34"/>
        <v>0</v>
      </c>
      <c r="BK38" s="283">
        <f t="shared" si="34"/>
        <v>3</v>
      </c>
      <c r="BL38" s="283">
        <f t="shared" si="34"/>
        <v>2</v>
      </c>
      <c r="BM38" s="283">
        <f t="shared" si="34"/>
        <v>14261.74</v>
      </c>
      <c r="BN38" s="283">
        <f t="shared" si="34"/>
        <v>35223.79</v>
      </c>
      <c r="BO38" s="202"/>
      <c r="BP38" s="202"/>
      <c r="BQ38" s="202"/>
      <c r="BR38" s="204"/>
      <c r="BS38" s="202"/>
    </row>
    <row r="39" spans="2:71" s="192" customFormat="1" ht="25.15" customHeight="1">
      <c r="B39" s="217">
        <f t="shared" si="7"/>
        <v>69.41</v>
      </c>
      <c r="C39" s="211">
        <v>771.25</v>
      </c>
      <c r="D39" s="211">
        <v>2264.7600000000002</v>
      </c>
      <c r="E39" s="217">
        <f t="shared" si="8"/>
        <v>158.53</v>
      </c>
      <c r="F39" s="211">
        <v>190</v>
      </c>
      <c r="G39" s="211">
        <v>366.53</v>
      </c>
      <c r="H39" s="211">
        <v>229.02</v>
      </c>
      <c r="I39" s="211">
        <f t="shared" si="9"/>
        <v>595.54999999999995</v>
      </c>
      <c r="J39" s="203">
        <f t="shared" si="10"/>
        <v>840.66</v>
      </c>
      <c r="K39" s="203">
        <f t="shared" si="11"/>
        <v>126.1</v>
      </c>
      <c r="L39" s="203">
        <f t="shared" si="12"/>
        <v>8.41</v>
      </c>
      <c r="M39" s="203">
        <f t="shared" si="13"/>
        <v>16.809999999999999</v>
      </c>
      <c r="N39" s="203">
        <f t="shared" si="14"/>
        <v>25.22</v>
      </c>
      <c r="O39" s="203">
        <f t="shared" si="15"/>
        <v>2613.29</v>
      </c>
      <c r="P39" s="202">
        <v>92.81</v>
      </c>
      <c r="Q39" s="202">
        <f t="shared" si="16"/>
        <v>610.54999999999995</v>
      </c>
      <c r="R39" s="203">
        <f t="shared" si="17"/>
        <v>357.33</v>
      </c>
      <c r="S39" s="203">
        <f t="shared" si="18"/>
        <v>238.22</v>
      </c>
      <c r="T39" s="202">
        <v>15</v>
      </c>
      <c r="U39" s="202"/>
      <c r="V39" s="202"/>
      <c r="W39" s="202"/>
      <c r="X39" s="202"/>
      <c r="Y39" s="202"/>
      <c r="Z39" s="202"/>
      <c r="AA39" s="202"/>
      <c r="AB39" s="202"/>
      <c r="AC39" s="203">
        <f t="shared" si="19"/>
        <v>371.4</v>
      </c>
      <c r="AD39" s="203">
        <f t="shared" si="0"/>
        <v>24.76</v>
      </c>
      <c r="AE39" s="203">
        <f t="shared" si="1"/>
        <v>74.28</v>
      </c>
      <c r="AF39" s="202">
        <f t="shared" si="2"/>
        <v>2475.9899999999998</v>
      </c>
      <c r="AG39" s="203">
        <f t="shared" si="3"/>
        <v>3963.63</v>
      </c>
      <c r="AH39" s="203">
        <f t="shared" si="4"/>
        <v>126.1</v>
      </c>
      <c r="AI39" s="203">
        <f t="shared" si="20"/>
        <v>8.41</v>
      </c>
      <c r="AJ39" s="203">
        <f t="shared" si="21"/>
        <v>16.809999999999999</v>
      </c>
      <c r="AK39" s="203">
        <f t="shared" si="22"/>
        <v>25.22</v>
      </c>
      <c r="AL39" s="203">
        <f t="shared" si="23"/>
        <v>84.07</v>
      </c>
      <c r="AM39" s="203">
        <f t="shared" si="24"/>
        <v>25.22</v>
      </c>
      <c r="AN39" s="203">
        <f t="shared" si="25"/>
        <v>8.41</v>
      </c>
      <c r="AO39" s="203">
        <f t="shared" si="26"/>
        <v>371.4</v>
      </c>
      <c r="AP39" s="203">
        <f t="shared" si="27"/>
        <v>24.76</v>
      </c>
      <c r="AQ39" s="203">
        <f t="shared" si="28"/>
        <v>74.28</v>
      </c>
      <c r="AR39" s="203">
        <f t="shared" si="29"/>
        <v>247.6</v>
      </c>
      <c r="AS39" s="203">
        <f t="shared" si="30"/>
        <v>24.76</v>
      </c>
      <c r="AT39" s="202"/>
      <c r="AU39" s="202"/>
      <c r="AV39" s="202"/>
      <c r="AW39" s="202"/>
      <c r="AX39" s="202"/>
      <c r="AY39" s="203">
        <f>'ضريبه بنك القاهره شهر يوليو '!M36</f>
        <v>23.42</v>
      </c>
      <c r="AZ39" s="203">
        <f>'ضريبه بنك القاهره شهر يوليو '!J36</f>
        <v>22.27</v>
      </c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3">
        <f t="shared" ref="BM39:BM52" si="35">SUM(AH39:BL39)</f>
        <v>1082.73</v>
      </c>
      <c r="BN39" s="203">
        <f t="shared" ref="BN39:BN52" si="36">AVERAGE(AG39-BM39)</f>
        <v>2880.9</v>
      </c>
      <c r="BO39" s="202" t="s">
        <v>245</v>
      </c>
      <c r="BP39" s="202" t="s">
        <v>328</v>
      </c>
      <c r="BQ39" s="202"/>
      <c r="BR39" s="204" t="s">
        <v>400</v>
      </c>
      <c r="BS39" s="202" t="s">
        <v>423</v>
      </c>
    </row>
    <row r="40" spans="2:71" s="192" customFormat="1" ht="25.15" customHeight="1">
      <c r="B40" s="217">
        <f t="shared" si="7"/>
        <v>24.39</v>
      </c>
      <c r="C40" s="211">
        <v>270.98</v>
      </c>
      <c r="D40" s="211">
        <v>1165.4000000000001</v>
      </c>
      <c r="E40" s="217">
        <f t="shared" si="8"/>
        <v>81.58</v>
      </c>
      <c r="F40" s="211">
        <v>200</v>
      </c>
      <c r="G40" s="211">
        <v>131.43</v>
      </c>
      <c r="H40" s="211">
        <v>73.819999999999993</v>
      </c>
      <c r="I40" s="211">
        <f t="shared" si="9"/>
        <v>205.25</v>
      </c>
      <c r="J40" s="203">
        <f t="shared" si="10"/>
        <v>295.37</v>
      </c>
      <c r="K40" s="203">
        <f t="shared" si="11"/>
        <v>44.31</v>
      </c>
      <c r="L40" s="203">
        <f t="shared" si="12"/>
        <v>2.95</v>
      </c>
      <c r="M40" s="203">
        <f t="shared" si="13"/>
        <v>5.91</v>
      </c>
      <c r="N40" s="203">
        <f t="shared" si="14"/>
        <v>8.86</v>
      </c>
      <c r="O40" s="203">
        <f t="shared" si="15"/>
        <v>1446.98</v>
      </c>
      <c r="P40" s="202">
        <v>4.28</v>
      </c>
      <c r="Q40" s="202">
        <f t="shared" si="16"/>
        <v>213.25</v>
      </c>
      <c r="R40" s="203">
        <f t="shared" si="17"/>
        <v>123.15</v>
      </c>
      <c r="S40" s="203">
        <f t="shared" si="18"/>
        <v>82.1</v>
      </c>
      <c r="T40" s="202">
        <v>8</v>
      </c>
      <c r="U40" s="202"/>
      <c r="V40" s="202"/>
      <c r="W40" s="202"/>
      <c r="X40" s="202"/>
      <c r="Y40" s="202"/>
      <c r="Z40" s="202"/>
      <c r="AA40" s="202"/>
      <c r="AB40" s="202"/>
      <c r="AC40" s="203">
        <f t="shared" si="19"/>
        <v>205.37</v>
      </c>
      <c r="AD40" s="203">
        <f t="shared" si="0"/>
        <v>13.69</v>
      </c>
      <c r="AE40" s="203">
        <f t="shared" si="1"/>
        <v>41.07</v>
      </c>
      <c r="AF40" s="202">
        <f t="shared" si="2"/>
        <v>1369.14</v>
      </c>
      <c r="AG40" s="203">
        <f t="shared" si="3"/>
        <v>1986.67</v>
      </c>
      <c r="AH40" s="203">
        <f t="shared" si="4"/>
        <v>44.31</v>
      </c>
      <c r="AI40" s="203">
        <f t="shared" si="20"/>
        <v>2.95</v>
      </c>
      <c r="AJ40" s="203">
        <f t="shared" si="21"/>
        <v>5.91</v>
      </c>
      <c r="AK40" s="203">
        <f t="shared" si="22"/>
        <v>8.86</v>
      </c>
      <c r="AL40" s="203">
        <f t="shared" si="23"/>
        <v>29.54</v>
      </c>
      <c r="AM40" s="203">
        <f t="shared" si="24"/>
        <v>8.86</v>
      </c>
      <c r="AN40" s="203">
        <f t="shared" si="25"/>
        <v>2.95</v>
      </c>
      <c r="AO40" s="203">
        <f t="shared" si="26"/>
        <v>205.37</v>
      </c>
      <c r="AP40" s="203">
        <f t="shared" si="27"/>
        <v>13.69</v>
      </c>
      <c r="AQ40" s="203">
        <f t="shared" si="28"/>
        <v>41.07</v>
      </c>
      <c r="AR40" s="203">
        <f t="shared" si="29"/>
        <v>136.91</v>
      </c>
      <c r="AS40" s="203">
        <f t="shared" si="30"/>
        <v>13.69</v>
      </c>
      <c r="AT40" s="202"/>
      <c r="AU40" s="202"/>
      <c r="AV40" s="202"/>
      <c r="AW40" s="202"/>
      <c r="AX40" s="202"/>
      <c r="AY40" s="203">
        <f>'ضريبه بنك القاهره شهر يوليو '!M37</f>
        <v>3.11</v>
      </c>
      <c r="AZ40" s="203">
        <f>'ضريبه بنك القاهره شهر يوليو '!J37</f>
        <v>10.64</v>
      </c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3">
        <f t="shared" si="35"/>
        <v>527.86</v>
      </c>
      <c r="BN40" s="203">
        <f t="shared" si="36"/>
        <v>1458.81</v>
      </c>
      <c r="BO40" s="202" t="s">
        <v>266</v>
      </c>
      <c r="BP40" s="202" t="s">
        <v>326</v>
      </c>
      <c r="BQ40" s="202"/>
      <c r="BR40" s="204" t="s">
        <v>401</v>
      </c>
      <c r="BS40" s="202" t="s">
        <v>423</v>
      </c>
    </row>
    <row r="41" spans="2:71" s="192" customFormat="1" ht="25.15" customHeight="1">
      <c r="B41" s="217">
        <f t="shared" si="7"/>
        <v>83.5</v>
      </c>
      <c r="C41" s="211">
        <v>927.77</v>
      </c>
      <c r="D41" s="211">
        <v>2704.7</v>
      </c>
      <c r="E41" s="217">
        <f t="shared" si="8"/>
        <v>189.33</v>
      </c>
      <c r="F41" s="211">
        <v>180</v>
      </c>
      <c r="G41" s="211">
        <v>426.59</v>
      </c>
      <c r="H41" s="211">
        <v>285.83</v>
      </c>
      <c r="I41" s="211">
        <f t="shared" si="9"/>
        <v>712.42</v>
      </c>
      <c r="J41" s="203">
        <f t="shared" si="10"/>
        <v>1011.27</v>
      </c>
      <c r="K41" s="203">
        <f t="shared" si="11"/>
        <v>151.69</v>
      </c>
      <c r="L41" s="203">
        <f t="shared" si="12"/>
        <v>10.11</v>
      </c>
      <c r="M41" s="203">
        <f t="shared" si="13"/>
        <v>20.23</v>
      </c>
      <c r="N41" s="203">
        <f t="shared" si="14"/>
        <v>30.34</v>
      </c>
      <c r="O41" s="203">
        <f t="shared" si="15"/>
        <v>3074.03</v>
      </c>
      <c r="P41" s="202">
        <v>107.96</v>
      </c>
      <c r="Q41" s="202">
        <f t="shared" si="16"/>
        <v>727.42</v>
      </c>
      <c r="R41" s="203">
        <f t="shared" si="17"/>
        <v>427.45</v>
      </c>
      <c r="S41" s="203">
        <f t="shared" si="18"/>
        <v>284.97000000000003</v>
      </c>
      <c r="T41" s="202">
        <v>15</v>
      </c>
      <c r="U41" s="202"/>
      <c r="V41" s="202"/>
      <c r="W41" s="202"/>
      <c r="X41" s="202"/>
      <c r="Y41" s="202"/>
      <c r="Z41" s="202"/>
      <c r="AA41" s="202"/>
      <c r="AB41" s="202"/>
      <c r="AC41" s="203">
        <f t="shared" si="19"/>
        <v>434.72</v>
      </c>
      <c r="AD41" s="203">
        <f t="shared" si="0"/>
        <v>28.98</v>
      </c>
      <c r="AE41" s="203">
        <f t="shared" si="1"/>
        <v>86.94</v>
      </c>
      <c r="AF41" s="202">
        <f t="shared" si="2"/>
        <v>2898.14</v>
      </c>
      <c r="AG41" s="203">
        <f t="shared" si="3"/>
        <v>4672.42</v>
      </c>
      <c r="AH41" s="203">
        <f t="shared" si="4"/>
        <v>151.69</v>
      </c>
      <c r="AI41" s="203">
        <f t="shared" si="20"/>
        <v>10.11</v>
      </c>
      <c r="AJ41" s="203">
        <f t="shared" si="21"/>
        <v>20.23</v>
      </c>
      <c r="AK41" s="203">
        <f t="shared" si="22"/>
        <v>30.34</v>
      </c>
      <c r="AL41" s="203">
        <f t="shared" si="23"/>
        <v>101.13</v>
      </c>
      <c r="AM41" s="203">
        <f t="shared" si="24"/>
        <v>30.34</v>
      </c>
      <c r="AN41" s="203">
        <f t="shared" si="25"/>
        <v>10.11</v>
      </c>
      <c r="AO41" s="203">
        <f t="shared" si="26"/>
        <v>434.72</v>
      </c>
      <c r="AP41" s="203">
        <f t="shared" si="27"/>
        <v>28.98</v>
      </c>
      <c r="AQ41" s="203">
        <f t="shared" si="28"/>
        <v>86.94</v>
      </c>
      <c r="AR41" s="203">
        <f t="shared" si="29"/>
        <v>289.81</v>
      </c>
      <c r="AS41" s="203">
        <f t="shared" si="30"/>
        <v>28.98</v>
      </c>
      <c r="AT41" s="202"/>
      <c r="AU41" s="202"/>
      <c r="AV41" s="202"/>
      <c r="AW41" s="202"/>
      <c r="AX41" s="202"/>
      <c r="AY41" s="203">
        <f>'ضريبه بنك القاهره شهر يوليو '!M38</f>
        <v>112.84</v>
      </c>
      <c r="AZ41" s="203">
        <f>'ضريبه بنك القاهره شهر يوليو '!J38</f>
        <v>24.02</v>
      </c>
      <c r="BA41" s="202"/>
      <c r="BB41" s="202"/>
      <c r="BC41" s="202"/>
      <c r="BD41" s="202"/>
      <c r="BE41" s="202"/>
      <c r="BF41" s="202">
        <v>42.81</v>
      </c>
      <c r="BG41" s="202"/>
      <c r="BH41" s="202">
        <v>45.4</v>
      </c>
      <c r="BI41" s="202"/>
      <c r="BJ41" s="202"/>
      <c r="BK41" s="202"/>
      <c r="BL41" s="202"/>
      <c r="BM41" s="203">
        <f t="shared" si="35"/>
        <v>1448.45</v>
      </c>
      <c r="BN41" s="203">
        <f t="shared" si="36"/>
        <v>3223.97</v>
      </c>
      <c r="BO41" s="202" t="s">
        <v>267</v>
      </c>
      <c r="BP41" s="202" t="s">
        <v>326</v>
      </c>
      <c r="BQ41" s="202"/>
      <c r="BR41" s="204" t="s">
        <v>402</v>
      </c>
      <c r="BS41" s="202" t="s">
        <v>169</v>
      </c>
    </row>
    <row r="42" spans="2:71" s="192" customFormat="1" ht="25.15" customHeight="1">
      <c r="B42" s="288">
        <f t="shared" si="7"/>
        <v>47.52</v>
      </c>
      <c r="C42" s="289">
        <v>528.03</v>
      </c>
      <c r="D42" s="289">
        <v>1690.26</v>
      </c>
      <c r="E42" s="288">
        <f t="shared" si="8"/>
        <v>118.32</v>
      </c>
      <c r="F42" s="289">
        <v>190</v>
      </c>
      <c r="G42" s="289">
        <v>259.13</v>
      </c>
      <c r="H42" s="289">
        <v>148.6</v>
      </c>
      <c r="I42" s="289">
        <f t="shared" si="9"/>
        <v>407.73</v>
      </c>
      <c r="J42" s="203">
        <f t="shared" si="10"/>
        <v>575.54999999999995</v>
      </c>
      <c r="K42" s="203">
        <f t="shared" si="11"/>
        <v>86.33</v>
      </c>
      <c r="L42" s="203">
        <f t="shared" si="12"/>
        <v>5.76</v>
      </c>
      <c r="M42" s="203">
        <f t="shared" si="13"/>
        <v>11.51</v>
      </c>
      <c r="N42" s="203">
        <f t="shared" si="14"/>
        <v>17.27</v>
      </c>
      <c r="O42" s="203">
        <f t="shared" si="15"/>
        <v>1998.58</v>
      </c>
      <c r="P42" s="202">
        <v>71.55</v>
      </c>
      <c r="Q42" s="202">
        <f t="shared" si="16"/>
        <v>422.73</v>
      </c>
      <c r="R42" s="203">
        <f t="shared" si="17"/>
        <v>244.64</v>
      </c>
      <c r="S42" s="203">
        <f t="shared" si="18"/>
        <v>163.09</v>
      </c>
      <c r="T42" s="202">
        <v>15</v>
      </c>
      <c r="U42" s="202"/>
      <c r="V42" s="202"/>
      <c r="W42" s="202"/>
      <c r="X42" s="202"/>
      <c r="Y42" s="202"/>
      <c r="Z42" s="202"/>
      <c r="AA42" s="202"/>
      <c r="AB42" s="202"/>
      <c r="AC42" s="203">
        <f t="shared" si="19"/>
        <v>287.60000000000002</v>
      </c>
      <c r="AD42" s="203">
        <f t="shared" si="0"/>
        <v>19.170000000000002</v>
      </c>
      <c r="AE42" s="203">
        <f t="shared" si="1"/>
        <v>57.52</v>
      </c>
      <c r="AF42" s="202">
        <f t="shared" si="2"/>
        <v>1917.31</v>
      </c>
      <c r="AG42" s="203">
        <f t="shared" si="3"/>
        <v>2978.02</v>
      </c>
      <c r="AH42" s="203">
        <f t="shared" si="4"/>
        <v>86.33</v>
      </c>
      <c r="AI42" s="203">
        <f t="shared" si="20"/>
        <v>5.76</v>
      </c>
      <c r="AJ42" s="203">
        <f t="shared" si="21"/>
        <v>11.51</v>
      </c>
      <c r="AK42" s="203">
        <f t="shared" si="22"/>
        <v>17.27</v>
      </c>
      <c r="AL42" s="203">
        <f t="shared" si="23"/>
        <v>57.56</v>
      </c>
      <c r="AM42" s="203">
        <f t="shared" si="24"/>
        <v>17.27</v>
      </c>
      <c r="AN42" s="203">
        <f t="shared" si="25"/>
        <v>5.76</v>
      </c>
      <c r="AO42" s="203">
        <f t="shared" si="26"/>
        <v>287.60000000000002</v>
      </c>
      <c r="AP42" s="203">
        <f t="shared" si="27"/>
        <v>19.170000000000002</v>
      </c>
      <c r="AQ42" s="203">
        <f t="shared" si="28"/>
        <v>57.52</v>
      </c>
      <c r="AR42" s="203">
        <f t="shared" si="29"/>
        <v>191.73</v>
      </c>
      <c r="AS42" s="203">
        <f t="shared" si="30"/>
        <v>19.170000000000002</v>
      </c>
      <c r="AT42" s="202">
        <v>12.54</v>
      </c>
      <c r="AU42" s="202"/>
      <c r="AV42" s="202"/>
      <c r="AW42" s="202"/>
      <c r="AX42" s="202"/>
      <c r="AY42" s="203">
        <f>'ضريبه بنك القاهره شهر يوليو '!M39</f>
        <v>12.78</v>
      </c>
      <c r="AZ42" s="203">
        <f>'ضريبه بنك القاهره شهر يوليو '!J39</f>
        <v>15.5</v>
      </c>
      <c r="BA42" s="202"/>
      <c r="BB42" s="202"/>
      <c r="BC42" s="202"/>
      <c r="BD42" s="202"/>
      <c r="BE42" s="202"/>
      <c r="BF42" s="202"/>
      <c r="BG42" s="202"/>
      <c r="BH42" s="202"/>
      <c r="BI42" s="202"/>
      <c r="BJ42" s="202"/>
      <c r="BK42" s="202"/>
      <c r="BL42" s="202"/>
      <c r="BM42" s="203">
        <f t="shared" si="35"/>
        <v>817.47</v>
      </c>
      <c r="BN42" s="203">
        <f t="shared" si="36"/>
        <v>2160.5500000000002</v>
      </c>
      <c r="BO42" s="202" t="s">
        <v>269</v>
      </c>
      <c r="BP42" s="202" t="s">
        <v>330</v>
      </c>
      <c r="BQ42" s="202"/>
      <c r="BR42" s="204" t="s">
        <v>404</v>
      </c>
      <c r="BS42" s="202" t="s">
        <v>424</v>
      </c>
    </row>
    <row r="43" spans="2:71" s="192" customFormat="1" ht="25.15" customHeight="1">
      <c r="B43" s="288">
        <f t="shared" si="7"/>
        <v>44.74</v>
      </c>
      <c r="C43" s="289">
        <v>497.13</v>
      </c>
      <c r="D43" s="289">
        <v>1687.64</v>
      </c>
      <c r="E43" s="288">
        <f t="shared" si="8"/>
        <v>118.13</v>
      </c>
      <c r="F43" s="289">
        <v>190</v>
      </c>
      <c r="G43" s="289">
        <v>234.41</v>
      </c>
      <c r="H43" s="289">
        <v>185.46</v>
      </c>
      <c r="I43" s="289">
        <f t="shared" si="9"/>
        <v>419.87</v>
      </c>
      <c r="J43" s="203">
        <f t="shared" si="10"/>
        <v>541.87</v>
      </c>
      <c r="K43" s="203">
        <f t="shared" si="11"/>
        <v>81.28</v>
      </c>
      <c r="L43" s="203">
        <f t="shared" si="12"/>
        <v>5.42</v>
      </c>
      <c r="M43" s="203">
        <f t="shared" si="13"/>
        <v>10.84</v>
      </c>
      <c r="N43" s="203">
        <f t="shared" si="14"/>
        <v>16.260000000000002</v>
      </c>
      <c r="O43" s="203">
        <f t="shared" si="15"/>
        <v>1995.77</v>
      </c>
      <c r="P43" s="202">
        <v>67.88</v>
      </c>
      <c r="Q43" s="202">
        <f t="shared" si="16"/>
        <v>434.87</v>
      </c>
      <c r="R43" s="203">
        <f t="shared" si="17"/>
        <v>251.92</v>
      </c>
      <c r="S43" s="203">
        <f t="shared" si="18"/>
        <v>167.95</v>
      </c>
      <c r="T43" s="202">
        <v>15</v>
      </c>
      <c r="U43" s="202"/>
      <c r="V43" s="202"/>
      <c r="W43" s="202"/>
      <c r="X43" s="202"/>
      <c r="Y43" s="202"/>
      <c r="Z43" s="202"/>
      <c r="AA43" s="202"/>
      <c r="AB43" s="202"/>
      <c r="AC43" s="203">
        <f t="shared" si="19"/>
        <v>293.5</v>
      </c>
      <c r="AD43" s="203">
        <f t="shared" si="0"/>
        <v>19.57</v>
      </c>
      <c r="AE43" s="203">
        <f t="shared" si="1"/>
        <v>58.7</v>
      </c>
      <c r="AF43" s="202">
        <f t="shared" si="2"/>
        <v>1956.65</v>
      </c>
      <c r="AG43" s="203">
        <f t="shared" si="3"/>
        <v>2984.09</v>
      </c>
      <c r="AH43" s="203">
        <f t="shared" si="4"/>
        <v>81.28</v>
      </c>
      <c r="AI43" s="203">
        <f t="shared" si="20"/>
        <v>5.42</v>
      </c>
      <c r="AJ43" s="203">
        <f t="shared" si="21"/>
        <v>10.84</v>
      </c>
      <c r="AK43" s="203">
        <f t="shared" si="22"/>
        <v>16.260000000000002</v>
      </c>
      <c r="AL43" s="203">
        <f t="shared" si="23"/>
        <v>54.19</v>
      </c>
      <c r="AM43" s="203">
        <f t="shared" si="24"/>
        <v>16.260000000000002</v>
      </c>
      <c r="AN43" s="203">
        <f t="shared" si="25"/>
        <v>5.42</v>
      </c>
      <c r="AO43" s="203">
        <f t="shared" si="26"/>
        <v>293.5</v>
      </c>
      <c r="AP43" s="203">
        <f t="shared" si="27"/>
        <v>19.57</v>
      </c>
      <c r="AQ43" s="203">
        <f t="shared" si="28"/>
        <v>58.7</v>
      </c>
      <c r="AR43" s="203">
        <f t="shared" si="29"/>
        <v>195.67</v>
      </c>
      <c r="AS43" s="203">
        <f t="shared" si="30"/>
        <v>19.57</v>
      </c>
      <c r="AT43" s="202"/>
      <c r="AU43" s="202"/>
      <c r="AV43" s="202"/>
      <c r="AW43" s="202"/>
      <c r="AX43" s="202"/>
      <c r="AY43" s="203">
        <f>'ضريبه بنك القاهره شهر يوليو '!M40</f>
        <v>13.11</v>
      </c>
      <c r="AZ43" s="203">
        <f>'ضريبه بنك القاهره شهر يوليو '!J40</f>
        <v>15.67</v>
      </c>
      <c r="BA43" s="202"/>
      <c r="BB43" s="202"/>
      <c r="BC43" s="202"/>
      <c r="BD43" s="202"/>
      <c r="BE43" s="202"/>
      <c r="BF43" s="202"/>
      <c r="BG43" s="202"/>
      <c r="BH43" s="202"/>
      <c r="BI43" s="202"/>
      <c r="BJ43" s="202"/>
      <c r="BK43" s="202"/>
      <c r="BL43" s="202"/>
      <c r="BM43" s="203">
        <f t="shared" si="35"/>
        <v>805.46</v>
      </c>
      <c r="BN43" s="203">
        <f t="shared" si="36"/>
        <v>2178.63</v>
      </c>
      <c r="BO43" s="202" t="s">
        <v>246</v>
      </c>
      <c r="BP43" s="202" t="s">
        <v>329</v>
      </c>
      <c r="BQ43" s="202"/>
      <c r="BR43" s="204" t="s">
        <v>405</v>
      </c>
      <c r="BS43" s="202" t="s">
        <v>424</v>
      </c>
    </row>
    <row r="44" spans="2:71" s="192" customFormat="1" ht="25.15" customHeight="1">
      <c r="B44" s="288">
        <f t="shared" si="7"/>
        <v>40.94</v>
      </c>
      <c r="C44" s="289">
        <v>454.88</v>
      </c>
      <c r="D44" s="289">
        <v>1557.85</v>
      </c>
      <c r="E44" s="288">
        <f t="shared" si="8"/>
        <v>109.05</v>
      </c>
      <c r="F44" s="289">
        <v>190</v>
      </c>
      <c r="G44" s="289">
        <v>225.37</v>
      </c>
      <c r="H44" s="289">
        <v>125.88</v>
      </c>
      <c r="I44" s="289">
        <f t="shared" si="9"/>
        <v>351.25</v>
      </c>
      <c r="J44" s="203">
        <f t="shared" si="10"/>
        <v>495.82</v>
      </c>
      <c r="K44" s="203">
        <f t="shared" si="11"/>
        <v>74.37</v>
      </c>
      <c r="L44" s="203">
        <f t="shared" si="12"/>
        <v>4.96</v>
      </c>
      <c r="M44" s="203">
        <f t="shared" si="13"/>
        <v>9.92</v>
      </c>
      <c r="N44" s="203">
        <f t="shared" si="14"/>
        <v>14.87</v>
      </c>
      <c r="O44" s="203">
        <f t="shared" si="15"/>
        <v>1856.9</v>
      </c>
      <c r="P44" s="202">
        <v>54.98</v>
      </c>
      <c r="Q44" s="202">
        <f t="shared" si="16"/>
        <v>366.25</v>
      </c>
      <c r="R44" s="203">
        <f t="shared" si="17"/>
        <v>210.75</v>
      </c>
      <c r="S44" s="203">
        <f t="shared" si="18"/>
        <v>140.5</v>
      </c>
      <c r="T44" s="202">
        <v>15</v>
      </c>
      <c r="U44" s="202"/>
      <c r="V44" s="202"/>
      <c r="W44" s="202"/>
      <c r="X44" s="202"/>
      <c r="Y44" s="202"/>
      <c r="Z44" s="202"/>
      <c r="AA44" s="202"/>
      <c r="AB44" s="202"/>
      <c r="AC44" s="203">
        <f t="shared" si="19"/>
        <v>267.35000000000002</v>
      </c>
      <c r="AD44" s="203">
        <f t="shared" si="0"/>
        <v>17.82</v>
      </c>
      <c r="AE44" s="203">
        <f t="shared" si="1"/>
        <v>53.47</v>
      </c>
      <c r="AF44" s="202">
        <f t="shared" si="2"/>
        <v>1782.31</v>
      </c>
      <c r="AG44" s="203">
        <f t="shared" si="3"/>
        <v>2720.89</v>
      </c>
      <c r="AH44" s="203">
        <f t="shared" si="4"/>
        <v>74.37</v>
      </c>
      <c r="AI44" s="203">
        <f t="shared" si="20"/>
        <v>4.96</v>
      </c>
      <c r="AJ44" s="203">
        <f t="shared" si="21"/>
        <v>9.92</v>
      </c>
      <c r="AK44" s="203">
        <f t="shared" si="22"/>
        <v>14.87</v>
      </c>
      <c r="AL44" s="203">
        <f t="shared" si="23"/>
        <v>49.58</v>
      </c>
      <c r="AM44" s="203">
        <f t="shared" si="24"/>
        <v>14.87</v>
      </c>
      <c r="AN44" s="203">
        <f t="shared" si="25"/>
        <v>4.96</v>
      </c>
      <c r="AO44" s="203">
        <f t="shared" si="26"/>
        <v>267.35000000000002</v>
      </c>
      <c r="AP44" s="203">
        <f t="shared" si="27"/>
        <v>17.82</v>
      </c>
      <c r="AQ44" s="203">
        <f t="shared" si="28"/>
        <v>53.47</v>
      </c>
      <c r="AR44" s="203">
        <f t="shared" si="29"/>
        <v>178.23</v>
      </c>
      <c r="AS44" s="203">
        <f t="shared" si="30"/>
        <v>17.82</v>
      </c>
      <c r="AT44" s="202"/>
      <c r="AU44" s="202"/>
      <c r="AV44" s="202"/>
      <c r="AW44" s="202"/>
      <c r="AX44" s="202"/>
      <c r="AY44" s="203">
        <f>'ضريبه بنك القاهره شهر يوليو '!M41</f>
        <v>10.09</v>
      </c>
      <c r="AZ44" s="203">
        <f>'ضريبه بنك القاهره شهر يوليو '!J41</f>
        <v>14.15</v>
      </c>
      <c r="BA44" s="202"/>
      <c r="BB44" s="202"/>
      <c r="BC44" s="202"/>
      <c r="BD44" s="202"/>
      <c r="BE44" s="202"/>
      <c r="BF44" s="202">
        <v>21.08</v>
      </c>
      <c r="BG44" s="202"/>
      <c r="BH44" s="202"/>
      <c r="BI44" s="202"/>
      <c r="BJ44" s="202"/>
      <c r="BK44" s="202"/>
      <c r="BL44" s="202"/>
      <c r="BM44" s="203">
        <f t="shared" si="35"/>
        <v>753.54</v>
      </c>
      <c r="BN44" s="203">
        <f t="shared" si="36"/>
        <v>1967.35</v>
      </c>
      <c r="BO44" s="202" t="s">
        <v>270</v>
      </c>
      <c r="BP44" s="202" t="s">
        <v>329</v>
      </c>
      <c r="BQ44" s="202"/>
      <c r="BR44" s="204" t="s">
        <v>406</v>
      </c>
      <c r="BS44" s="202" t="s">
        <v>424</v>
      </c>
    </row>
    <row r="45" spans="2:71" s="192" customFormat="1" ht="25.15" customHeight="1">
      <c r="B45" s="288">
        <f t="shared" si="7"/>
        <v>52.82</v>
      </c>
      <c r="C45" s="289">
        <v>586.92999999999995</v>
      </c>
      <c r="D45" s="289">
        <v>1834.92</v>
      </c>
      <c r="E45" s="288">
        <f t="shared" si="8"/>
        <v>128.44</v>
      </c>
      <c r="F45" s="289">
        <v>190</v>
      </c>
      <c r="G45" s="289">
        <v>357.18</v>
      </c>
      <c r="H45" s="289">
        <v>96.04</v>
      </c>
      <c r="I45" s="289">
        <f t="shared" si="9"/>
        <v>453.22</v>
      </c>
      <c r="J45" s="203">
        <f t="shared" si="10"/>
        <v>639.75</v>
      </c>
      <c r="K45" s="203">
        <f t="shared" si="11"/>
        <v>95.96</v>
      </c>
      <c r="L45" s="203">
        <f t="shared" si="12"/>
        <v>6.4</v>
      </c>
      <c r="M45" s="203">
        <f t="shared" si="13"/>
        <v>12.8</v>
      </c>
      <c r="N45" s="203">
        <f t="shared" si="14"/>
        <v>19.190000000000001</v>
      </c>
      <c r="O45" s="203">
        <f t="shared" si="15"/>
        <v>2153.36</v>
      </c>
      <c r="P45" s="202">
        <v>80.64</v>
      </c>
      <c r="Q45" s="202">
        <f t="shared" si="16"/>
        <v>468.22</v>
      </c>
      <c r="R45" s="203">
        <f t="shared" si="17"/>
        <v>271.93</v>
      </c>
      <c r="S45" s="203">
        <f t="shared" si="18"/>
        <v>181.29</v>
      </c>
      <c r="T45" s="202">
        <v>15</v>
      </c>
      <c r="U45" s="202"/>
      <c r="V45" s="202"/>
      <c r="W45" s="202"/>
      <c r="X45" s="202"/>
      <c r="Y45" s="202"/>
      <c r="Z45" s="202"/>
      <c r="AA45" s="202"/>
      <c r="AB45" s="202"/>
      <c r="AC45" s="203">
        <f t="shared" si="19"/>
        <v>309.37</v>
      </c>
      <c r="AD45" s="203">
        <f t="shared" si="0"/>
        <v>20.62</v>
      </c>
      <c r="AE45" s="203">
        <f t="shared" si="1"/>
        <v>61.87</v>
      </c>
      <c r="AF45" s="202">
        <f t="shared" si="2"/>
        <v>2062.4699999999998</v>
      </c>
      <c r="AG45" s="203">
        <f t="shared" si="3"/>
        <v>3228.43</v>
      </c>
      <c r="AH45" s="203">
        <f t="shared" si="4"/>
        <v>95.96</v>
      </c>
      <c r="AI45" s="203">
        <f t="shared" si="20"/>
        <v>6.4</v>
      </c>
      <c r="AJ45" s="203">
        <f t="shared" si="21"/>
        <v>12.8</v>
      </c>
      <c r="AK45" s="203">
        <f t="shared" si="22"/>
        <v>19.190000000000001</v>
      </c>
      <c r="AL45" s="203">
        <f t="shared" si="23"/>
        <v>63.98</v>
      </c>
      <c r="AM45" s="203">
        <f t="shared" si="24"/>
        <v>19.190000000000001</v>
      </c>
      <c r="AN45" s="203">
        <f t="shared" si="25"/>
        <v>6.4</v>
      </c>
      <c r="AO45" s="203">
        <f t="shared" si="26"/>
        <v>309.37</v>
      </c>
      <c r="AP45" s="203">
        <f t="shared" si="27"/>
        <v>20.62</v>
      </c>
      <c r="AQ45" s="203">
        <f t="shared" si="28"/>
        <v>61.87</v>
      </c>
      <c r="AR45" s="203">
        <f t="shared" si="29"/>
        <v>206.25</v>
      </c>
      <c r="AS45" s="203">
        <f t="shared" si="30"/>
        <v>20.62</v>
      </c>
      <c r="AT45" s="202"/>
      <c r="AU45" s="202"/>
      <c r="AV45" s="202"/>
      <c r="AW45" s="202"/>
      <c r="AX45" s="202"/>
      <c r="AY45" s="203">
        <f>'ضريبه بنك القاهره شهر يوليو '!M42</f>
        <v>15.57</v>
      </c>
      <c r="AZ45" s="203">
        <f>'ضريبه بنك القاهره شهر يوليو '!J42</f>
        <v>16.91</v>
      </c>
      <c r="BA45" s="202"/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202"/>
      <c r="BM45" s="203">
        <f t="shared" si="35"/>
        <v>875.13</v>
      </c>
      <c r="BN45" s="203">
        <f t="shared" si="36"/>
        <v>2353.3000000000002</v>
      </c>
      <c r="BO45" s="202" t="s">
        <v>271</v>
      </c>
      <c r="BP45" s="202" t="s">
        <v>329</v>
      </c>
      <c r="BQ45" s="202"/>
      <c r="BR45" s="204" t="s">
        <v>407</v>
      </c>
      <c r="BS45" s="202" t="s">
        <v>424</v>
      </c>
    </row>
    <row r="46" spans="2:71" s="192" customFormat="1" ht="25.15" customHeight="1">
      <c r="B46" s="288">
        <f t="shared" si="7"/>
        <v>40.42</v>
      </c>
      <c r="C46" s="289">
        <v>449.08</v>
      </c>
      <c r="D46" s="289">
        <v>1550.91</v>
      </c>
      <c r="E46" s="288">
        <f t="shared" si="8"/>
        <v>108.56</v>
      </c>
      <c r="F46" s="289">
        <v>190</v>
      </c>
      <c r="G46" s="289">
        <v>277.33999999999997</v>
      </c>
      <c r="H46" s="289">
        <v>63.43</v>
      </c>
      <c r="I46" s="289">
        <f t="shared" si="9"/>
        <v>340.77</v>
      </c>
      <c r="J46" s="203">
        <f t="shared" si="10"/>
        <v>489.5</v>
      </c>
      <c r="K46" s="203">
        <f t="shared" si="11"/>
        <v>73.430000000000007</v>
      </c>
      <c r="L46" s="203">
        <f t="shared" si="12"/>
        <v>4.9000000000000004</v>
      </c>
      <c r="M46" s="203">
        <f t="shared" si="13"/>
        <v>9.7899999999999991</v>
      </c>
      <c r="N46" s="203">
        <f t="shared" si="14"/>
        <v>14.69</v>
      </c>
      <c r="O46" s="203">
        <f t="shared" si="15"/>
        <v>1849.47</v>
      </c>
      <c r="P46" s="202">
        <v>55.39</v>
      </c>
      <c r="Q46" s="202">
        <f t="shared" si="16"/>
        <v>355.77</v>
      </c>
      <c r="R46" s="203">
        <f t="shared" si="17"/>
        <v>204.46</v>
      </c>
      <c r="S46" s="203">
        <f t="shared" si="18"/>
        <v>136.31</v>
      </c>
      <c r="T46" s="202">
        <v>15</v>
      </c>
      <c r="U46" s="202"/>
      <c r="V46" s="202"/>
      <c r="W46" s="202"/>
      <c r="X46" s="202"/>
      <c r="Y46" s="202"/>
      <c r="Z46" s="202"/>
      <c r="AA46" s="202"/>
      <c r="AB46" s="202"/>
      <c r="AC46" s="203">
        <f t="shared" si="19"/>
        <v>265.67</v>
      </c>
      <c r="AD46" s="203">
        <f t="shared" si="0"/>
        <v>17.71</v>
      </c>
      <c r="AE46" s="203">
        <f t="shared" si="1"/>
        <v>53.13</v>
      </c>
      <c r="AF46" s="202">
        <f t="shared" si="2"/>
        <v>1771.13</v>
      </c>
      <c r="AG46" s="203">
        <f t="shared" si="3"/>
        <v>2699.95</v>
      </c>
      <c r="AH46" s="203">
        <f t="shared" si="4"/>
        <v>73.430000000000007</v>
      </c>
      <c r="AI46" s="203">
        <f t="shared" si="20"/>
        <v>4.9000000000000004</v>
      </c>
      <c r="AJ46" s="203">
        <f t="shared" si="21"/>
        <v>9.7899999999999991</v>
      </c>
      <c r="AK46" s="203">
        <f t="shared" si="22"/>
        <v>14.69</v>
      </c>
      <c r="AL46" s="203">
        <f t="shared" si="23"/>
        <v>48.95</v>
      </c>
      <c r="AM46" s="203">
        <f t="shared" si="24"/>
        <v>14.69</v>
      </c>
      <c r="AN46" s="203">
        <f t="shared" si="25"/>
        <v>4.9000000000000004</v>
      </c>
      <c r="AO46" s="203">
        <f t="shared" si="26"/>
        <v>265.67</v>
      </c>
      <c r="AP46" s="203">
        <f t="shared" si="27"/>
        <v>17.71</v>
      </c>
      <c r="AQ46" s="203">
        <f t="shared" si="28"/>
        <v>53.13</v>
      </c>
      <c r="AR46" s="203">
        <f t="shared" si="29"/>
        <v>177.11</v>
      </c>
      <c r="AS46" s="203">
        <f t="shared" si="30"/>
        <v>17.71</v>
      </c>
      <c r="AT46" s="202"/>
      <c r="AU46" s="202"/>
      <c r="AV46" s="202"/>
      <c r="AW46" s="202"/>
      <c r="AX46" s="202"/>
      <c r="AY46" s="203">
        <f>'ضريبه بنك القاهره شهر يوليو '!M43</f>
        <v>10.17</v>
      </c>
      <c r="AZ46" s="203">
        <f>'ضريبه بنك القاهره شهر يوليو '!J43</f>
        <v>14.19</v>
      </c>
      <c r="BA46" s="202"/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3">
        <f t="shared" si="35"/>
        <v>727.04</v>
      </c>
      <c r="BN46" s="203">
        <f t="shared" si="36"/>
        <v>1972.91</v>
      </c>
      <c r="BO46" s="202" t="s">
        <v>247</v>
      </c>
      <c r="BP46" s="202" t="s">
        <v>329</v>
      </c>
      <c r="BQ46" s="202"/>
      <c r="BR46" s="204" t="s">
        <v>408</v>
      </c>
      <c r="BS46" s="202" t="s">
        <v>424</v>
      </c>
    </row>
    <row r="47" spans="2:71" s="192" customFormat="1" ht="25.15" customHeight="1">
      <c r="B47" s="288">
        <f t="shared" si="7"/>
        <v>40.049999999999997</v>
      </c>
      <c r="C47" s="289">
        <v>445.01</v>
      </c>
      <c r="D47" s="289">
        <v>1579.5</v>
      </c>
      <c r="E47" s="288">
        <f t="shared" si="8"/>
        <v>110.57</v>
      </c>
      <c r="F47" s="289">
        <v>190</v>
      </c>
      <c r="G47" s="289">
        <v>270.43</v>
      </c>
      <c r="H47" s="289">
        <v>73.2</v>
      </c>
      <c r="I47" s="289">
        <f t="shared" si="9"/>
        <v>343.63</v>
      </c>
      <c r="J47" s="203">
        <f t="shared" si="10"/>
        <v>485.06</v>
      </c>
      <c r="K47" s="203">
        <f t="shared" si="11"/>
        <v>72.760000000000005</v>
      </c>
      <c r="L47" s="203">
        <f t="shared" si="12"/>
        <v>4.8499999999999996</v>
      </c>
      <c r="M47" s="203">
        <f t="shared" si="13"/>
        <v>9.6999999999999993</v>
      </c>
      <c r="N47" s="203">
        <f t="shared" si="14"/>
        <v>14.55</v>
      </c>
      <c r="O47" s="203">
        <f t="shared" si="15"/>
        <v>1880.07</v>
      </c>
      <c r="P47" s="202">
        <v>3.4</v>
      </c>
      <c r="Q47" s="202">
        <f t="shared" si="16"/>
        <v>358.63</v>
      </c>
      <c r="R47" s="203">
        <f t="shared" si="17"/>
        <v>206.18</v>
      </c>
      <c r="S47" s="203">
        <f t="shared" si="18"/>
        <v>137.44999999999999</v>
      </c>
      <c r="T47" s="202">
        <v>15</v>
      </c>
      <c r="U47" s="202"/>
      <c r="V47" s="202"/>
      <c r="W47" s="202"/>
      <c r="X47" s="202"/>
      <c r="Y47" s="202"/>
      <c r="Z47" s="202"/>
      <c r="AA47" s="202"/>
      <c r="AB47" s="202"/>
      <c r="AC47" s="203">
        <f t="shared" si="19"/>
        <v>263.56</v>
      </c>
      <c r="AD47" s="203">
        <f t="shared" si="0"/>
        <v>17.57</v>
      </c>
      <c r="AE47" s="203">
        <f t="shared" si="1"/>
        <v>52.71</v>
      </c>
      <c r="AF47" s="202">
        <f t="shared" si="2"/>
        <v>1757.04</v>
      </c>
      <c r="AG47" s="203">
        <f t="shared" si="3"/>
        <v>2677.8</v>
      </c>
      <c r="AH47" s="203">
        <f t="shared" si="4"/>
        <v>72.760000000000005</v>
      </c>
      <c r="AI47" s="203">
        <f t="shared" si="20"/>
        <v>4.8499999999999996</v>
      </c>
      <c r="AJ47" s="203">
        <f t="shared" si="21"/>
        <v>9.6999999999999993</v>
      </c>
      <c r="AK47" s="203">
        <f t="shared" si="22"/>
        <v>14.55</v>
      </c>
      <c r="AL47" s="203">
        <f t="shared" si="23"/>
        <v>48.51</v>
      </c>
      <c r="AM47" s="203">
        <f t="shared" si="24"/>
        <v>14.55</v>
      </c>
      <c r="AN47" s="203">
        <f t="shared" si="25"/>
        <v>4.8499999999999996</v>
      </c>
      <c r="AO47" s="203">
        <f t="shared" si="26"/>
        <v>263.56</v>
      </c>
      <c r="AP47" s="203">
        <f t="shared" si="27"/>
        <v>17.57</v>
      </c>
      <c r="AQ47" s="203">
        <f t="shared" si="28"/>
        <v>52.71</v>
      </c>
      <c r="AR47" s="203">
        <f t="shared" si="29"/>
        <v>175.7</v>
      </c>
      <c r="AS47" s="203">
        <f t="shared" si="30"/>
        <v>17.57</v>
      </c>
      <c r="AT47" s="202"/>
      <c r="AU47" s="202"/>
      <c r="AV47" s="202"/>
      <c r="AW47" s="202"/>
      <c r="AX47" s="202"/>
      <c r="AY47" s="203">
        <f>'ضريبه بنك القاهره شهر يوليو '!M44</f>
        <v>10.7</v>
      </c>
      <c r="AZ47" s="203">
        <f>'ضريبه بنك القاهره شهر يوليو '!J44</f>
        <v>14.46</v>
      </c>
      <c r="BA47" s="202"/>
      <c r="BB47" s="202"/>
      <c r="BC47" s="202"/>
      <c r="BD47" s="202"/>
      <c r="BE47" s="202"/>
      <c r="BF47" s="202"/>
      <c r="BG47" s="202"/>
      <c r="BH47" s="202"/>
      <c r="BI47" s="202"/>
      <c r="BJ47" s="202"/>
      <c r="BK47" s="202"/>
      <c r="BL47" s="202"/>
      <c r="BM47" s="203">
        <f t="shared" si="35"/>
        <v>722.04</v>
      </c>
      <c r="BN47" s="203">
        <f t="shared" si="36"/>
        <v>1955.76</v>
      </c>
      <c r="BO47" s="202" t="s">
        <v>272</v>
      </c>
      <c r="BP47" s="202" t="s">
        <v>329</v>
      </c>
      <c r="BQ47" s="202"/>
      <c r="BR47" s="204" t="s">
        <v>409</v>
      </c>
      <c r="BS47" s="202" t="s">
        <v>424</v>
      </c>
    </row>
    <row r="48" spans="2:71" s="192" customFormat="1" ht="25.15" customHeight="1">
      <c r="B48" s="288">
        <f t="shared" si="7"/>
        <v>50.65</v>
      </c>
      <c r="C48" s="289">
        <v>562.73</v>
      </c>
      <c r="D48" s="289">
        <v>1765.98</v>
      </c>
      <c r="E48" s="288">
        <f t="shared" si="8"/>
        <v>123.62</v>
      </c>
      <c r="F48" s="289">
        <v>190</v>
      </c>
      <c r="G48" s="289">
        <v>352.1</v>
      </c>
      <c r="H48" s="289">
        <v>82.43</v>
      </c>
      <c r="I48" s="289">
        <f t="shared" si="9"/>
        <v>434.53</v>
      </c>
      <c r="J48" s="203">
        <f t="shared" si="10"/>
        <v>613.38</v>
      </c>
      <c r="K48" s="203">
        <f t="shared" si="11"/>
        <v>92.01</v>
      </c>
      <c r="L48" s="203">
        <f t="shared" si="12"/>
        <v>6.13</v>
      </c>
      <c r="M48" s="203">
        <f t="shared" si="13"/>
        <v>12.27</v>
      </c>
      <c r="N48" s="203">
        <f t="shared" si="14"/>
        <v>18.399999999999999</v>
      </c>
      <c r="O48" s="203">
        <f t="shared" si="15"/>
        <v>2079.6</v>
      </c>
      <c r="P48" s="202">
        <v>73.989999999999995</v>
      </c>
      <c r="Q48" s="202">
        <f t="shared" si="16"/>
        <v>449.53</v>
      </c>
      <c r="R48" s="203">
        <f t="shared" si="17"/>
        <v>260.72000000000003</v>
      </c>
      <c r="S48" s="203">
        <f t="shared" si="18"/>
        <v>173.81</v>
      </c>
      <c r="T48" s="202">
        <v>15</v>
      </c>
      <c r="U48" s="202"/>
      <c r="V48" s="202"/>
      <c r="W48" s="202"/>
      <c r="X48" s="202"/>
      <c r="Y48" s="202"/>
      <c r="Z48" s="202"/>
      <c r="AA48" s="202"/>
      <c r="AB48" s="202"/>
      <c r="AC48" s="203">
        <f t="shared" si="19"/>
        <v>298.45999999999998</v>
      </c>
      <c r="AD48" s="203">
        <f t="shared" si="0"/>
        <v>19.899999999999999</v>
      </c>
      <c r="AE48" s="203">
        <f t="shared" si="1"/>
        <v>59.69</v>
      </c>
      <c r="AF48" s="202">
        <f t="shared" si="2"/>
        <v>1989.74</v>
      </c>
      <c r="AG48" s="203">
        <f t="shared" si="3"/>
        <v>3109.98</v>
      </c>
      <c r="AH48" s="203">
        <f t="shared" si="4"/>
        <v>92.01</v>
      </c>
      <c r="AI48" s="203">
        <f t="shared" si="20"/>
        <v>6.13</v>
      </c>
      <c r="AJ48" s="203">
        <f t="shared" si="21"/>
        <v>12.27</v>
      </c>
      <c r="AK48" s="203">
        <f t="shared" si="22"/>
        <v>18.399999999999999</v>
      </c>
      <c r="AL48" s="203">
        <f t="shared" si="23"/>
        <v>61.34</v>
      </c>
      <c r="AM48" s="203">
        <f t="shared" si="24"/>
        <v>18.399999999999999</v>
      </c>
      <c r="AN48" s="203">
        <f t="shared" si="25"/>
        <v>6.13</v>
      </c>
      <c r="AO48" s="203">
        <f t="shared" si="26"/>
        <v>298.45999999999998</v>
      </c>
      <c r="AP48" s="203">
        <f t="shared" si="27"/>
        <v>19.899999999999999</v>
      </c>
      <c r="AQ48" s="203">
        <f t="shared" si="28"/>
        <v>59.69</v>
      </c>
      <c r="AR48" s="203">
        <f t="shared" si="29"/>
        <v>198.97</v>
      </c>
      <c r="AS48" s="203">
        <f t="shared" si="30"/>
        <v>19.899999999999999</v>
      </c>
      <c r="AT48" s="202"/>
      <c r="AU48" s="202"/>
      <c r="AV48" s="202"/>
      <c r="AW48" s="202"/>
      <c r="AX48" s="202"/>
      <c r="AY48" s="203">
        <f>'ضريبه بنك القاهره شهر يوليو '!M45</f>
        <v>14.37</v>
      </c>
      <c r="AZ48" s="203">
        <f>'ضريبه بنك القاهره شهر يوليو '!J45</f>
        <v>16.309999999999999</v>
      </c>
      <c r="BA48" s="202"/>
      <c r="BB48" s="202"/>
      <c r="BC48" s="202"/>
      <c r="BD48" s="202"/>
      <c r="BE48" s="202"/>
      <c r="BF48" s="202"/>
      <c r="BG48" s="202"/>
      <c r="BH48" s="202"/>
      <c r="BI48" s="202"/>
      <c r="BJ48" s="202"/>
      <c r="BK48" s="202"/>
      <c r="BL48" s="202"/>
      <c r="BM48" s="203">
        <f t="shared" si="35"/>
        <v>842.28</v>
      </c>
      <c r="BN48" s="203">
        <f t="shared" si="36"/>
        <v>2267.6999999999998</v>
      </c>
      <c r="BO48" s="202" t="s">
        <v>273</v>
      </c>
      <c r="BP48" s="202" t="s">
        <v>331</v>
      </c>
      <c r="BQ48" s="202"/>
      <c r="BR48" s="204" t="s">
        <v>410</v>
      </c>
      <c r="BS48" s="202" t="s">
        <v>424</v>
      </c>
    </row>
    <row r="49" spans="2:71" s="192" customFormat="1" ht="25.15" customHeight="1">
      <c r="B49" s="288">
        <f t="shared" si="7"/>
        <v>40.67</v>
      </c>
      <c r="C49" s="289">
        <v>451.91</v>
      </c>
      <c r="D49" s="289">
        <v>1550.5</v>
      </c>
      <c r="E49" s="288">
        <f t="shared" si="8"/>
        <v>108.54</v>
      </c>
      <c r="F49" s="289">
        <v>190</v>
      </c>
      <c r="G49" s="289">
        <v>277.48</v>
      </c>
      <c r="H49" s="289">
        <v>71.48</v>
      </c>
      <c r="I49" s="289">
        <f t="shared" si="9"/>
        <v>348.96</v>
      </c>
      <c r="J49" s="203">
        <f t="shared" si="10"/>
        <v>492.58</v>
      </c>
      <c r="K49" s="203">
        <f t="shared" si="11"/>
        <v>73.89</v>
      </c>
      <c r="L49" s="203">
        <f t="shared" si="12"/>
        <v>4.93</v>
      </c>
      <c r="M49" s="203">
        <f t="shared" si="13"/>
        <v>9.85</v>
      </c>
      <c r="N49" s="203">
        <f t="shared" si="14"/>
        <v>14.78</v>
      </c>
      <c r="O49" s="203">
        <f t="shared" si="15"/>
        <v>1849.04</v>
      </c>
      <c r="P49" s="202">
        <v>56.34</v>
      </c>
      <c r="Q49" s="202">
        <f t="shared" si="16"/>
        <v>363.96</v>
      </c>
      <c r="R49" s="203">
        <f t="shared" si="17"/>
        <v>209.38</v>
      </c>
      <c r="S49" s="203">
        <f t="shared" si="18"/>
        <v>139.58000000000001</v>
      </c>
      <c r="T49" s="202">
        <v>15</v>
      </c>
      <c r="U49" s="202"/>
      <c r="V49" s="202"/>
      <c r="W49" s="202"/>
      <c r="X49" s="202"/>
      <c r="Y49" s="202"/>
      <c r="Z49" s="202"/>
      <c r="AA49" s="202"/>
      <c r="AB49" s="202"/>
      <c r="AC49" s="203">
        <f t="shared" si="19"/>
        <v>266.51</v>
      </c>
      <c r="AD49" s="203">
        <f t="shared" si="0"/>
        <v>17.77</v>
      </c>
      <c r="AE49" s="203">
        <f t="shared" si="1"/>
        <v>53.3</v>
      </c>
      <c r="AF49" s="202">
        <f t="shared" si="2"/>
        <v>1776.76</v>
      </c>
      <c r="AG49" s="203">
        <f t="shared" si="3"/>
        <v>2710.37</v>
      </c>
      <c r="AH49" s="203">
        <f t="shared" si="4"/>
        <v>73.89</v>
      </c>
      <c r="AI49" s="203">
        <f t="shared" si="20"/>
        <v>4.93</v>
      </c>
      <c r="AJ49" s="203">
        <f t="shared" si="21"/>
        <v>9.85</v>
      </c>
      <c r="AK49" s="203">
        <f t="shared" si="22"/>
        <v>14.78</v>
      </c>
      <c r="AL49" s="203">
        <f t="shared" si="23"/>
        <v>49.26</v>
      </c>
      <c r="AM49" s="203">
        <f t="shared" si="24"/>
        <v>14.78</v>
      </c>
      <c r="AN49" s="203">
        <f t="shared" si="25"/>
        <v>4.93</v>
      </c>
      <c r="AO49" s="203">
        <f t="shared" si="26"/>
        <v>266.51</v>
      </c>
      <c r="AP49" s="203">
        <f t="shared" si="27"/>
        <v>17.77</v>
      </c>
      <c r="AQ49" s="203">
        <f t="shared" si="28"/>
        <v>53.3</v>
      </c>
      <c r="AR49" s="203">
        <f t="shared" si="29"/>
        <v>177.68</v>
      </c>
      <c r="AS49" s="203">
        <f t="shared" si="30"/>
        <v>17.77</v>
      </c>
      <c r="AT49" s="202"/>
      <c r="AU49" s="202"/>
      <c r="AV49" s="202"/>
      <c r="AW49" s="202"/>
      <c r="AX49" s="202"/>
      <c r="AY49" s="203">
        <f>'ضريبه بنك القاهره شهر يوليو '!M46</f>
        <v>10.27</v>
      </c>
      <c r="AZ49" s="203">
        <f>'ضريبه بنك القاهره شهر يوليو '!J46</f>
        <v>14.24</v>
      </c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3">
        <f t="shared" si="35"/>
        <v>729.96</v>
      </c>
      <c r="BN49" s="203">
        <f t="shared" si="36"/>
        <v>1980.41</v>
      </c>
      <c r="BO49" s="202" t="s">
        <v>274</v>
      </c>
      <c r="BP49" s="202" t="s">
        <v>331</v>
      </c>
      <c r="BQ49" s="202"/>
      <c r="BR49" s="204" t="s">
        <v>411</v>
      </c>
      <c r="BS49" s="202" t="s">
        <v>424</v>
      </c>
    </row>
    <row r="50" spans="2:71" s="192" customFormat="1" ht="25.15" customHeight="1">
      <c r="B50" s="288">
        <f t="shared" si="7"/>
        <v>22.99</v>
      </c>
      <c r="C50" s="289">
        <v>255.44</v>
      </c>
      <c r="D50" s="289">
        <v>953.5</v>
      </c>
      <c r="E50" s="288">
        <f t="shared" si="8"/>
        <v>66.75</v>
      </c>
      <c r="F50" s="289">
        <v>200</v>
      </c>
      <c r="G50" s="289">
        <v>138.08000000000001</v>
      </c>
      <c r="H50" s="289">
        <v>55.17</v>
      </c>
      <c r="I50" s="289">
        <f t="shared" si="9"/>
        <v>193.25</v>
      </c>
      <c r="J50" s="203">
        <f t="shared" si="10"/>
        <v>278.43</v>
      </c>
      <c r="K50" s="203">
        <f t="shared" si="11"/>
        <v>41.76</v>
      </c>
      <c r="L50" s="203">
        <f t="shared" si="12"/>
        <v>2.78</v>
      </c>
      <c r="M50" s="203">
        <f t="shared" si="13"/>
        <v>5.57</v>
      </c>
      <c r="N50" s="203">
        <f t="shared" si="14"/>
        <v>8.35</v>
      </c>
      <c r="O50" s="203">
        <f t="shared" si="15"/>
        <v>1220.25</v>
      </c>
      <c r="P50" s="202"/>
      <c r="Q50" s="202">
        <f t="shared" si="16"/>
        <v>201.25</v>
      </c>
      <c r="R50" s="203">
        <f t="shared" si="17"/>
        <v>115.95</v>
      </c>
      <c r="S50" s="203">
        <f t="shared" si="18"/>
        <v>77.3</v>
      </c>
      <c r="T50" s="202">
        <v>8</v>
      </c>
      <c r="U50" s="202"/>
      <c r="V50" s="202"/>
      <c r="W50" s="202"/>
      <c r="X50" s="202"/>
      <c r="Y50" s="202"/>
      <c r="Z50" s="202"/>
      <c r="AA50" s="202"/>
      <c r="AB50" s="202"/>
      <c r="AC50" s="203">
        <f t="shared" si="19"/>
        <v>171.46</v>
      </c>
      <c r="AD50" s="203">
        <f t="shared" si="0"/>
        <v>11.43</v>
      </c>
      <c r="AE50" s="203">
        <f t="shared" si="1"/>
        <v>34.29</v>
      </c>
      <c r="AF50" s="202">
        <f t="shared" si="2"/>
        <v>1143.07</v>
      </c>
      <c r="AG50" s="203">
        <f t="shared" si="3"/>
        <v>1697.14</v>
      </c>
      <c r="AH50" s="203">
        <f t="shared" si="4"/>
        <v>41.76</v>
      </c>
      <c r="AI50" s="203">
        <f t="shared" si="20"/>
        <v>2.78</v>
      </c>
      <c r="AJ50" s="203">
        <f t="shared" si="21"/>
        <v>5.57</v>
      </c>
      <c r="AK50" s="203">
        <f t="shared" si="22"/>
        <v>8.35</v>
      </c>
      <c r="AL50" s="203">
        <f t="shared" si="23"/>
        <v>27.84</v>
      </c>
      <c r="AM50" s="203">
        <f t="shared" si="24"/>
        <v>8.35</v>
      </c>
      <c r="AN50" s="203">
        <f t="shared" si="25"/>
        <v>2.78</v>
      </c>
      <c r="AO50" s="203">
        <f t="shared" si="26"/>
        <v>171.46</v>
      </c>
      <c r="AP50" s="203">
        <f t="shared" si="27"/>
        <v>11.43</v>
      </c>
      <c r="AQ50" s="203">
        <f t="shared" si="28"/>
        <v>34.29</v>
      </c>
      <c r="AR50" s="203">
        <f t="shared" si="29"/>
        <v>114.31</v>
      </c>
      <c r="AS50" s="203">
        <f t="shared" si="30"/>
        <v>11.43</v>
      </c>
      <c r="AT50" s="202"/>
      <c r="AU50" s="202"/>
      <c r="AV50" s="202"/>
      <c r="AW50" s="202"/>
      <c r="AX50" s="202"/>
      <c r="AY50" s="203">
        <f>'ضريبه بنك القاهره شهر يوليو '!M47</f>
        <v>0</v>
      </c>
      <c r="AZ50" s="203">
        <f>'ضريبه بنك القاهره شهر يوليو '!J47</f>
        <v>8.9600000000000009</v>
      </c>
      <c r="BA50" s="202"/>
      <c r="BB50" s="202"/>
      <c r="BC50" s="202"/>
      <c r="BD50" s="202"/>
      <c r="BE50" s="202"/>
      <c r="BF50" s="202">
        <v>11.84</v>
      </c>
      <c r="BG50" s="202"/>
      <c r="BH50" s="202"/>
      <c r="BI50" s="202"/>
      <c r="BJ50" s="202"/>
      <c r="BK50" s="202"/>
      <c r="BL50" s="202"/>
      <c r="BM50" s="203">
        <f t="shared" si="35"/>
        <v>461.15</v>
      </c>
      <c r="BN50" s="203">
        <f t="shared" si="36"/>
        <v>1235.99</v>
      </c>
      <c r="BO50" s="202" t="s">
        <v>275</v>
      </c>
      <c r="BP50" s="202" t="s">
        <v>331</v>
      </c>
      <c r="BQ50" s="202"/>
      <c r="BR50" s="202"/>
      <c r="BS50" s="202" t="s">
        <v>424</v>
      </c>
    </row>
    <row r="51" spans="2:71" s="192" customFormat="1" ht="25.15" customHeight="1">
      <c r="B51" s="288">
        <f t="shared" si="7"/>
        <v>40.44</v>
      </c>
      <c r="C51" s="289">
        <v>449.29</v>
      </c>
      <c r="D51" s="289">
        <v>1551.48</v>
      </c>
      <c r="E51" s="288">
        <f t="shared" si="8"/>
        <v>108.6</v>
      </c>
      <c r="F51" s="289">
        <v>190</v>
      </c>
      <c r="G51" s="289">
        <v>277.45999999999998</v>
      </c>
      <c r="H51" s="289">
        <v>65.48</v>
      </c>
      <c r="I51" s="289">
        <f t="shared" si="9"/>
        <v>342.94</v>
      </c>
      <c r="J51" s="203">
        <f t="shared" si="10"/>
        <v>489.73</v>
      </c>
      <c r="K51" s="203">
        <f t="shared" si="11"/>
        <v>73.459999999999994</v>
      </c>
      <c r="L51" s="203">
        <f t="shared" si="12"/>
        <v>4.9000000000000004</v>
      </c>
      <c r="M51" s="203">
        <f t="shared" si="13"/>
        <v>9.7899999999999991</v>
      </c>
      <c r="N51" s="203">
        <f t="shared" si="14"/>
        <v>14.69</v>
      </c>
      <c r="O51" s="203">
        <f t="shared" si="15"/>
        <v>1850.08</v>
      </c>
      <c r="P51" s="202">
        <v>55.66</v>
      </c>
      <c r="Q51" s="202">
        <f t="shared" si="16"/>
        <v>357.94</v>
      </c>
      <c r="R51" s="203">
        <f t="shared" si="17"/>
        <v>205.76</v>
      </c>
      <c r="S51" s="203">
        <f t="shared" si="18"/>
        <v>137.18</v>
      </c>
      <c r="T51" s="202">
        <v>15</v>
      </c>
      <c r="U51" s="202"/>
      <c r="V51" s="202"/>
      <c r="W51" s="202"/>
      <c r="X51" s="202"/>
      <c r="Y51" s="202"/>
      <c r="Z51" s="202"/>
      <c r="AA51" s="202"/>
      <c r="AB51" s="202"/>
      <c r="AC51" s="203">
        <f t="shared" si="19"/>
        <v>266.08999999999997</v>
      </c>
      <c r="AD51" s="203">
        <f t="shared" si="0"/>
        <v>17.739999999999998</v>
      </c>
      <c r="AE51" s="203">
        <f t="shared" si="1"/>
        <v>53.22</v>
      </c>
      <c r="AF51" s="202">
        <f t="shared" si="2"/>
        <v>1773.95</v>
      </c>
      <c r="AG51" s="203">
        <f t="shared" si="3"/>
        <v>2703.57</v>
      </c>
      <c r="AH51" s="203">
        <f t="shared" si="4"/>
        <v>73.459999999999994</v>
      </c>
      <c r="AI51" s="203">
        <f t="shared" si="20"/>
        <v>4.9000000000000004</v>
      </c>
      <c r="AJ51" s="203">
        <f t="shared" si="21"/>
        <v>9.7899999999999991</v>
      </c>
      <c r="AK51" s="203">
        <f t="shared" si="22"/>
        <v>14.69</v>
      </c>
      <c r="AL51" s="203">
        <f t="shared" si="23"/>
        <v>48.97</v>
      </c>
      <c r="AM51" s="203">
        <f t="shared" si="24"/>
        <v>14.69</v>
      </c>
      <c r="AN51" s="203">
        <f t="shared" si="25"/>
        <v>4.9000000000000004</v>
      </c>
      <c r="AO51" s="203">
        <f t="shared" si="26"/>
        <v>266.08999999999997</v>
      </c>
      <c r="AP51" s="203">
        <f t="shared" si="27"/>
        <v>17.739999999999998</v>
      </c>
      <c r="AQ51" s="203">
        <f t="shared" si="28"/>
        <v>53.22</v>
      </c>
      <c r="AR51" s="203">
        <f t="shared" si="29"/>
        <v>177.4</v>
      </c>
      <c r="AS51" s="203">
        <f t="shared" si="30"/>
        <v>17.739999999999998</v>
      </c>
      <c r="AT51" s="202"/>
      <c r="AU51" s="202"/>
      <c r="AV51" s="202"/>
      <c r="AW51" s="202"/>
      <c r="AX51" s="202"/>
      <c r="AY51" s="203">
        <f>'ضريبه بنك القاهره شهر يوليو '!M48</f>
        <v>11.2</v>
      </c>
      <c r="AZ51" s="203">
        <f>'ضريبه بنك القاهره شهر يوليو '!J48</f>
        <v>14.21</v>
      </c>
      <c r="BA51" s="202"/>
      <c r="BB51" s="202"/>
      <c r="BC51" s="202"/>
      <c r="BD51" s="202"/>
      <c r="BE51" s="202"/>
      <c r="BF51" s="202"/>
      <c r="BG51" s="202"/>
      <c r="BH51" s="202"/>
      <c r="BI51" s="202"/>
      <c r="BJ51" s="202"/>
      <c r="BK51" s="202"/>
      <c r="BL51" s="202"/>
      <c r="BM51" s="203">
        <f t="shared" si="35"/>
        <v>729</v>
      </c>
      <c r="BN51" s="203">
        <f t="shared" si="36"/>
        <v>1974.57</v>
      </c>
      <c r="BO51" s="202" t="s">
        <v>276</v>
      </c>
      <c r="BP51" s="202" t="s">
        <v>332</v>
      </c>
      <c r="BQ51" s="202"/>
      <c r="BR51" s="204" t="s">
        <v>412</v>
      </c>
      <c r="BS51" s="202" t="s">
        <v>424</v>
      </c>
    </row>
    <row r="52" spans="2:71" s="192" customFormat="1" ht="25.15" customHeight="1">
      <c r="B52" s="288">
        <f t="shared" si="7"/>
        <v>21.1</v>
      </c>
      <c r="C52" s="289">
        <v>234.46</v>
      </c>
      <c r="D52" s="289">
        <v>860.4</v>
      </c>
      <c r="E52" s="288"/>
      <c r="F52" s="289">
        <v>200</v>
      </c>
      <c r="G52" s="289">
        <v>150.57</v>
      </c>
      <c r="H52" s="289">
        <v>60.53</v>
      </c>
      <c r="I52" s="289">
        <f t="shared" si="9"/>
        <v>211.1</v>
      </c>
      <c r="J52" s="203">
        <f t="shared" si="10"/>
        <v>255.56</v>
      </c>
      <c r="K52" s="203">
        <f t="shared" si="11"/>
        <v>38.33</v>
      </c>
      <c r="L52" s="203">
        <f t="shared" si="12"/>
        <v>2.56</v>
      </c>
      <c r="M52" s="203">
        <f t="shared" si="13"/>
        <v>5.1100000000000003</v>
      </c>
      <c r="N52" s="203">
        <f t="shared" si="14"/>
        <v>7.67</v>
      </c>
      <c r="O52" s="203">
        <f t="shared" si="15"/>
        <v>1060.4000000000001</v>
      </c>
      <c r="P52" s="202"/>
      <c r="Q52" s="202">
        <f t="shared" si="16"/>
        <v>221.1</v>
      </c>
      <c r="R52" s="203">
        <f t="shared" si="17"/>
        <v>126.66</v>
      </c>
      <c r="S52" s="203">
        <f t="shared" si="18"/>
        <v>84.44</v>
      </c>
      <c r="T52" s="202">
        <v>10</v>
      </c>
      <c r="U52" s="202"/>
      <c r="V52" s="202"/>
      <c r="W52" s="202"/>
      <c r="X52" s="202"/>
      <c r="Y52" s="202"/>
      <c r="Z52" s="202"/>
      <c r="AA52" s="202"/>
      <c r="AB52" s="202"/>
      <c r="AC52" s="203">
        <f t="shared" si="19"/>
        <v>153.88999999999999</v>
      </c>
      <c r="AD52" s="203">
        <f t="shared" si="0"/>
        <v>10.26</v>
      </c>
      <c r="AE52" s="203">
        <f t="shared" si="1"/>
        <v>30.78</v>
      </c>
      <c r="AF52" s="202">
        <f t="shared" si="2"/>
        <v>1025.94</v>
      </c>
      <c r="AG52" s="203">
        <f t="shared" si="3"/>
        <v>1530.1</v>
      </c>
      <c r="AH52" s="203">
        <f t="shared" si="4"/>
        <v>38.33</v>
      </c>
      <c r="AI52" s="203">
        <f t="shared" si="20"/>
        <v>2.56</v>
      </c>
      <c r="AJ52" s="203">
        <f t="shared" si="21"/>
        <v>5.1100000000000003</v>
      </c>
      <c r="AK52" s="203">
        <f t="shared" si="22"/>
        <v>7.67</v>
      </c>
      <c r="AL52" s="203">
        <f t="shared" si="23"/>
        <v>25.56</v>
      </c>
      <c r="AM52" s="203">
        <f t="shared" si="24"/>
        <v>7.67</v>
      </c>
      <c r="AN52" s="203">
        <f t="shared" si="25"/>
        <v>2.56</v>
      </c>
      <c r="AO52" s="203">
        <f t="shared" si="26"/>
        <v>153.88999999999999</v>
      </c>
      <c r="AP52" s="203">
        <f t="shared" si="27"/>
        <v>10.26</v>
      </c>
      <c r="AQ52" s="203">
        <f t="shared" si="28"/>
        <v>30.78</v>
      </c>
      <c r="AR52" s="203">
        <f t="shared" si="29"/>
        <v>102.59</v>
      </c>
      <c r="AS52" s="203">
        <f t="shared" si="30"/>
        <v>10.26</v>
      </c>
      <c r="AT52" s="202"/>
      <c r="AU52" s="202"/>
      <c r="AV52" s="202"/>
      <c r="AW52" s="202"/>
      <c r="AX52" s="202"/>
      <c r="AY52" s="203">
        <f>'ضريبه بنك القاهره شهر يوليو '!M49</f>
        <v>0</v>
      </c>
      <c r="AZ52" s="203">
        <f>'ضريبه بنك القاهره شهر يوليو '!J49</f>
        <v>8.1199999999999992</v>
      </c>
      <c r="BA52" s="202"/>
      <c r="BB52" s="202"/>
      <c r="BC52" s="202"/>
      <c r="BD52" s="202"/>
      <c r="BE52" s="202"/>
      <c r="BF52" s="202"/>
      <c r="BG52" s="202"/>
      <c r="BH52" s="202"/>
      <c r="BI52" s="202"/>
      <c r="BJ52" s="202"/>
      <c r="BK52" s="202"/>
      <c r="BL52" s="202"/>
      <c r="BM52" s="203">
        <f t="shared" si="35"/>
        <v>405.36</v>
      </c>
      <c r="BN52" s="203">
        <f t="shared" si="36"/>
        <v>1124.74</v>
      </c>
      <c r="BO52" s="202" t="s">
        <v>437</v>
      </c>
      <c r="BP52" s="202" t="s">
        <v>438</v>
      </c>
      <c r="BQ52" s="202"/>
      <c r="BR52" s="204"/>
      <c r="BS52" s="202" t="s">
        <v>435</v>
      </c>
    </row>
    <row r="53" spans="2:71" s="192" customFormat="1" ht="25.15" customHeight="1">
      <c r="B53" s="288"/>
      <c r="C53" s="289"/>
      <c r="D53" s="289"/>
      <c r="E53" s="288"/>
      <c r="F53" s="289"/>
      <c r="G53" s="289"/>
      <c r="H53" s="289"/>
      <c r="I53" s="289"/>
      <c r="J53" s="287">
        <f>SUM(J39:J52)</f>
        <v>7504.53</v>
      </c>
      <c r="K53" s="287">
        <f t="shared" ref="K53:BN53" si="37">SUM(K39:K52)</f>
        <v>1125.68</v>
      </c>
      <c r="L53" s="287">
        <f t="shared" si="37"/>
        <v>75.06</v>
      </c>
      <c r="M53" s="287">
        <f t="shared" si="37"/>
        <v>150.1</v>
      </c>
      <c r="N53" s="287">
        <f t="shared" si="37"/>
        <v>225.14</v>
      </c>
      <c r="O53" s="287">
        <f t="shared" si="37"/>
        <v>26927.82</v>
      </c>
      <c r="P53" s="287">
        <f t="shared" si="37"/>
        <v>724.88</v>
      </c>
      <c r="Q53" s="287">
        <f t="shared" si="37"/>
        <v>5551.47</v>
      </c>
      <c r="R53" s="287">
        <f t="shared" si="37"/>
        <v>3216.28</v>
      </c>
      <c r="S53" s="287">
        <f t="shared" si="37"/>
        <v>2144.19</v>
      </c>
      <c r="T53" s="287">
        <f t="shared" si="37"/>
        <v>191</v>
      </c>
      <c r="U53" s="287">
        <f t="shared" si="37"/>
        <v>0</v>
      </c>
      <c r="V53" s="287">
        <f t="shared" si="37"/>
        <v>0</v>
      </c>
      <c r="W53" s="287">
        <f t="shared" si="37"/>
        <v>0</v>
      </c>
      <c r="X53" s="287">
        <f t="shared" si="37"/>
        <v>0</v>
      </c>
      <c r="Y53" s="287">
        <f t="shared" si="37"/>
        <v>0</v>
      </c>
      <c r="Z53" s="287">
        <f t="shared" si="37"/>
        <v>0</v>
      </c>
      <c r="AA53" s="287">
        <f t="shared" si="37"/>
        <v>0</v>
      </c>
      <c r="AB53" s="287">
        <f t="shared" si="37"/>
        <v>0</v>
      </c>
      <c r="AC53" s="287">
        <f t="shared" si="37"/>
        <v>3854.95</v>
      </c>
      <c r="AD53" s="287">
        <f t="shared" si="37"/>
        <v>256.99</v>
      </c>
      <c r="AE53" s="287">
        <f t="shared" si="37"/>
        <v>770.97</v>
      </c>
      <c r="AF53" s="287">
        <f t="shared" si="37"/>
        <v>25699.64</v>
      </c>
      <c r="AG53" s="287">
        <f t="shared" si="37"/>
        <v>39663.06</v>
      </c>
      <c r="AH53" s="287">
        <f t="shared" si="37"/>
        <v>1125.68</v>
      </c>
      <c r="AI53" s="287">
        <f t="shared" si="37"/>
        <v>75.06</v>
      </c>
      <c r="AJ53" s="287">
        <f t="shared" si="37"/>
        <v>150.1</v>
      </c>
      <c r="AK53" s="287">
        <f t="shared" si="37"/>
        <v>225.14</v>
      </c>
      <c r="AL53" s="287">
        <f t="shared" si="37"/>
        <v>750.48</v>
      </c>
      <c r="AM53" s="287">
        <f t="shared" si="37"/>
        <v>225.14</v>
      </c>
      <c r="AN53" s="287">
        <f t="shared" si="37"/>
        <v>75.06</v>
      </c>
      <c r="AO53" s="287">
        <f t="shared" si="37"/>
        <v>3854.95</v>
      </c>
      <c r="AP53" s="287">
        <f t="shared" si="37"/>
        <v>256.99</v>
      </c>
      <c r="AQ53" s="287">
        <f t="shared" si="37"/>
        <v>770.97</v>
      </c>
      <c r="AR53" s="287">
        <f t="shared" si="37"/>
        <v>2569.96</v>
      </c>
      <c r="AS53" s="287">
        <f t="shared" si="37"/>
        <v>256.99</v>
      </c>
      <c r="AT53" s="287">
        <f t="shared" si="37"/>
        <v>12.54</v>
      </c>
      <c r="AU53" s="287">
        <f t="shared" si="37"/>
        <v>0</v>
      </c>
      <c r="AV53" s="287">
        <f t="shared" si="37"/>
        <v>0</v>
      </c>
      <c r="AW53" s="287">
        <f t="shared" si="37"/>
        <v>0</v>
      </c>
      <c r="AX53" s="287">
        <f t="shared" si="37"/>
        <v>0</v>
      </c>
      <c r="AY53" s="287">
        <f t="shared" si="37"/>
        <v>247.63</v>
      </c>
      <c r="AZ53" s="287">
        <f t="shared" si="37"/>
        <v>209.65</v>
      </c>
      <c r="BA53" s="287">
        <f t="shared" si="37"/>
        <v>0</v>
      </c>
      <c r="BB53" s="287">
        <f t="shared" si="37"/>
        <v>0</v>
      </c>
      <c r="BC53" s="287">
        <f t="shared" si="37"/>
        <v>0</v>
      </c>
      <c r="BD53" s="287">
        <f t="shared" si="37"/>
        <v>0</v>
      </c>
      <c r="BE53" s="287">
        <f t="shared" si="37"/>
        <v>0</v>
      </c>
      <c r="BF53" s="287">
        <f t="shared" si="37"/>
        <v>75.73</v>
      </c>
      <c r="BG53" s="287">
        <f t="shared" si="37"/>
        <v>0</v>
      </c>
      <c r="BH53" s="287">
        <f t="shared" si="37"/>
        <v>45.4</v>
      </c>
      <c r="BI53" s="287">
        <f t="shared" si="37"/>
        <v>0</v>
      </c>
      <c r="BJ53" s="287">
        <f t="shared" si="37"/>
        <v>0</v>
      </c>
      <c r="BK53" s="287">
        <f t="shared" si="37"/>
        <v>0</v>
      </c>
      <c r="BL53" s="287">
        <f t="shared" si="37"/>
        <v>0</v>
      </c>
      <c r="BM53" s="287">
        <f t="shared" si="37"/>
        <v>10927.47</v>
      </c>
      <c r="BN53" s="287">
        <f t="shared" si="37"/>
        <v>28735.59</v>
      </c>
      <c r="BO53" s="202"/>
      <c r="BP53" s="202"/>
      <c r="BQ53" s="202"/>
      <c r="BR53" s="204"/>
      <c r="BS53" s="202"/>
    </row>
  </sheetData>
  <mergeCells count="22">
    <mergeCell ref="AT2:AV2"/>
    <mergeCell ref="BD2:BJ2"/>
    <mergeCell ref="BL2:BL3"/>
    <mergeCell ref="J1:AB1"/>
    <mergeCell ref="AC1:AF1"/>
    <mergeCell ref="AG1:AG3"/>
    <mergeCell ref="AH1:BL1"/>
    <mergeCell ref="J2:N2"/>
    <mergeCell ref="O2:Q2"/>
    <mergeCell ref="AH2:AN2"/>
    <mergeCell ref="AO2:AS2"/>
    <mergeCell ref="AC2:AF2"/>
    <mergeCell ref="R2:AB2"/>
    <mergeCell ref="AW2:AZ2"/>
    <mergeCell ref="BS1:BS3"/>
    <mergeCell ref="BK2:BK3"/>
    <mergeCell ref="BO1:BO3"/>
    <mergeCell ref="BP1:BP3"/>
    <mergeCell ref="BQ1:BQ3"/>
    <mergeCell ref="BR1:BR3"/>
    <mergeCell ref="BN1:BN3"/>
    <mergeCell ref="BM1:BM3"/>
  </mergeCells>
  <pageMargins left="0.70866141732283472" right="0.70866141732283472" top="0.74803149606299213" bottom="0.74803149606299213" header="0.31496062992125984" footer="0.31496062992125984"/>
  <pageSetup paperSize="9" scale="85" pageOrder="overThenDown" orientation="landscape" verticalDpi="300" r:id="rId1"/>
  <rowBreaks count="2" manualBreakCount="2">
    <brk id="20" max="16383" man="1"/>
    <brk id="38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>
  <dimension ref="A2:M76"/>
  <sheetViews>
    <sheetView rightToLeft="1" topLeftCell="A18" workbookViewId="0">
      <selection activeCell="J3" sqref="J3"/>
    </sheetView>
  </sheetViews>
  <sheetFormatPr defaultRowHeight="15"/>
  <cols>
    <col min="1" max="1" width="20.7109375" customWidth="1"/>
    <col min="2" max="13" width="15.7109375" customWidth="1"/>
  </cols>
  <sheetData>
    <row r="2" spans="1:13" ht="63">
      <c r="A2" s="256" t="s">
        <v>451</v>
      </c>
      <c r="B2" s="256" t="s">
        <v>452</v>
      </c>
      <c r="C2" s="256" t="s">
        <v>453</v>
      </c>
      <c r="D2" s="256" t="s">
        <v>454</v>
      </c>
      <c r="E2" s="256" t="s">
        <v>455</v>
      </c>
      <c r="F2" s="256" t="s">
        <v>456</v>
      </c>
      <c r="G2" s="256" t="s">
        <v>457</v>
      </c>
      <c r="H2" s="256" t="s">
        <v>458</v>
      </c>
      <c r="I2" s="257" t="s">
        <v>459</v>
      </c>
      <c r="J2" s="256" t="s">
        <v>460</v>
      </c>
      <c r="K2" s="256" t="s">
        <v>461</v>
      </c>
      <c r="L2" s="256" t="s">
        <v>462</v>
      </c>
      <c r="M2" s="256" t="s">
        <v>463</v>
      </c>
    </row>
    <row r="3" spans="1:13" ht="15.75">
      <c r="A3" s="256" t="str">
        <f>'بنك القاهره شهريوليو'!BO4</f>
        <v xml:space="preserve">امين اسماعيل حسن </v>
      </c>
      <c r="B3" s="258">
        <f>'بنك القاهره شهريوليو'!O4</f>
        <v>2855.35</v>
      </c>
      <c r="C3" s="258">
        <f>'بنك القاهره شهريوليو'!Q4</f>
        <v>859.54</v>
      </c>
      <c r="D3" s="258">
        <f>B3+C3</f>
        <v>3714.89</v>
      </c>
      <c r="E3" s="258">
        <f>'بنك القاهره شهريوليو'!J4*14%</f>
        <v>140.12</v>
      </c>
      <c r="F3" s="258">
        <f>'بنك القاهره شهريوليو'!AF4*11%</f>
        <v>310.47000000000003</v>
      </c>
      <c r="G3" s="258">
        <f>'بنك القاهره شهريوليو'!AT4+'بنك القاهره شهريوليو'!AU4+'بنك القاهره شهريوليو'!AV4+'بنك القاهره شهريوليو'!AX4+'بنك القاهره شهريوليو'!BB4+'بنك القاهره شهريوليو'!BC4+'بنك القاهره شهريوليو'!BD4+'بنك القاهره شهريوليو'!BE4+'بنك القاهره شهريوليو'!BF4+'بنك القاهره شهريوليو'!BG4+'بنك القاهره شهريوليو'!BH4+'بنك القاهره شهريوليو'!BI4+'بنك القاهره شهريوليو'!BJ4+'بنك القاهره شهريوليو'!BK4+'بنك القاهره شهريوليو'!BL4</f>
        <v>59.28</v>
      </c>
      <c r="H3" s="258">
        <f>E3+F3+G3</f>
        <v>509.87</v>
      </c>
      <c r="I3" s="258">
        <f>D3-H3</f>
        <v>3205.02</v>
      </c>
      <c r="J3" s="258">
        <f>(I3-50)*(7.5/1000)</f>
        <v>23.66</v>
      </c>
      <c r="K3" s="258">
        <f>I3-J3</f>
        <v>3181.36</v>
      </c>
      <c r="L3" s="258">
        <f>IF(K3-1250&lt;0,0,K3-1250)</f>
        <v>1931.36</v>
      </c>
      <c r="M3" s="12">
        <f>IF(L3&lt;=1833.33,(L3*10%)*15%,IF(L3&lt;=3083.33,(183.33+((L3-1833.33)*15%))*55%,((((L3-3083.33)*15%)+183.33+187.5))*92.5%))</f>
        <v>108.92</v>
      </c>
    </row>
    <row r="4" spans="1:13" ht="15.75">
      <c r="A4" s="256" t="str">
        <f>'بنك القاهره شهريوليو'!BO5</f>
        <v>نشوى محمود محمود الشيخ</v>
      </c>
      <c r="B4" s="258">
        <f>'بنك القاهره شهريوليو'!O5</f>
        <v>1527.03</v>
      </c>
      <c r="C4" s="258">
        <f>'بنك القاهره شهريوليو'!Q5</f>
        <v>457</v>
      </c>
      <c r="D4" s="258">
        <f t="shared" ref="D4:D63" si="0">B4+C4</f>
        <v>1984.03</v>
      </c>
      <c r="E4" s="258">
        <f>'بنك القاهره شهريوليو'!J5*14%</f>
        <v>54.94</v>
      </c>
      <c r="F4" s="258">
        <f>'بنك القاهره شهريوليو'!AF5*11%</f>
        <v>179.28</v>
      </c>
      <c r="G4" s="258">
        <f>'بنك القاهره شهريوليو'!AT5+'بنك القاهره شهريوليو'!AU5+'بنك القاهره شهريوليو'!AV5+'بنك القاهره شهريوليو'!AX5+'بنك القاهره شهريوليو'!BB5+'بنك القاهره شهريوليو'!BC5+'بنك القاهره شهريوليو'!BD5+'بنك القاهره شهريوليو'!BE5+'بنك القاهره شهريوليو'!BF5+'بنك القاهره شهريوليو'!BG5+'بنك القاهره شهريوليو'!BH5+'بنك القاهره شهريوليو'!BI5+'بنك القاهره شهريوليو'!BJ5+'بنك القاهره شهريوليو'!BK5+'بنك القاهره شهريوليو'!BL5</f>
        <v>0</v>
      </c>
      <c r="H4" s="258">
        <f t="shared" ref="H4:H63" si="1">E4+F4+G4</f>
        <v>234.22</v>
      </c>
      <c r="I4" s="258">
        <f t="shared" ref="I4:I63" si="2">D4-H4</f>
        <v>1749.81</v>
      </c>
      <c r="J4" s="258">
        <f t="shared" ref="J4:J63" si="3">(I4-50)*(7.5/1000)</f>
        <v>12.75</v>
      </c>
      <c r="K4" s="258">
        <f t="shared" ref="K4:K63" si="4">I4-J4</f>
        <v>1737.06</v>
      </c>
      <c r="L4" s="258">
        <f t="shared" ref="L4:L47" si="5">IF(K4-1250&lt;0,0,K4-1250)</f>
        <v>487.06</v>
      </c>
      <c r="M4" s="12">
        <f t="shared" ref="M4:M49" si="6">IF(L4&lt;=1833.33,(L4*10%)*15%,IF(L4&lt;=3083.33,(183.33+((L4-1833.33)*15%))*55%,((((L4-3083.33)*15%)+183.33+187.5))*92.5%))</f>
        <v>7.31</v>
      </c>
    </row>
    <row r="5" spans="1:13" ht="15.75">
      <c r="A5" s="256" t="str">
        <f>'بنك القاهره شهريوليو'!BO6</f>
        <v>حسين فتحى حسين محمد</v>
      </c>
      <c r="B5" s="258">
        <f>'بنك القاهره شهريوليو'!O6</f>
        <v>2273.92</v>
      </c>
      <c r="C5" s="258">
        <f>'بنك القاهره شهريوليو'!Q6</f>
        <v>504.37</v>
      </c>
      <c r="D5" s="258">
        <f t="shared" si="0"/>
        <v>2778.29</v>
      </c>
      <c r="E5" s="258">
        <f>'بنك القاهره شهريوليو'!J6*14%</f>
        <v>96.71</v>
      </c>
      <c r="F5" s="258">
        <f>'بنك القاهره شهريوليو'!AF6*11%</f>
        <v>238.56</v>
      </c>
      <c r="G5" s="258">
        <f>'بنك القاهره شهريوليو'!AT6+'بنك القاهره شهريوليو'!AU6+'بنك القاهره شهريوليو'!AV6+'بنك القاهره شهريوليو'!AX6+'بنك القاهره شهريوليو'!BB6+'بنك القاهره شهريوليو'!BC6+'بنك القاهره شهريوليو'!BD6+'بنك القاهره شهريوليو'!BE6+'بنك القاهره شهريوليو'!BF6+'بنك القاهره شهريوليو'!BG6+'بنك القاهره شهريوليو'!BH6+'بنك القاهره شهريوليو'!BI6+'بنك القاهره شهريوليو'!BJ6+'بنك القاهره شهريوليو'!BK6+'بنك القاهره شهريوليو'!BL6</f>
        <v>0</v>
      </c>
      <c r="H5" s="258">
        <f t="shared" si="1"/>
        <v>335.27</v>
      </c>
      <c r="I5" s="258">
        <f t="shared" si="2"/>
        <v>2443.02</v>
      </c>
      <c r="J5" s="258">
        <f t="shared" si="3"/>
        <v>17.95</v>
      </c>
      <c r="K5" s="258">
        <f t="shared" si="4"/>
        <v>2425.0700000000002</v>
      </c>
      <c r="L5" s="258">
        <f t="shared" si="5"/>
        <v>1175.07</v>
      </c>
      <c r="M5" s="12">
        <f t="shared" si="6"/>
        <v>17.63</v>
      </c>
    </row>
    <row r="6" spans="1:13" ht="15.75">
      <c r="A6" s="256" t="str">
        <f>'بنك القاهره شهريوليو'!BO7</f>
        <v>حنان السيد شمس الدين</v>
      </c>
      <c r="B6" s="258">
        <f>'بنك القاهره شهريوليو'!O7</f>
        <v>1422.97</v>
      </c>
      <c r="C6" s="258">
        <f>'بنك القاهره شهريوليو'!Q7</f>
        <v>239.5</v>
      </c>
      <c r="D6" s="258">
        <f t="shared" si="0"/>
        <v>1662.47</v>
      </c>
      <c r="E6" s="258">
        <f>'بنك القاهره شهريوليو'!J7*14%</f>
        <v>45.16</v>
      </c>
      <c r="F6" s="258">
        <f>'بنك القاهره شهريوليو'!AF7*11%</f>
        <v>147.91999999999999</v>
      </c>
      <c r="G6" s="258">
        <f>'بنك القاهره شهريوليو'!AT7+'بنك القاهره شهريوليو'!AU7+'بنك القاهره شهريوليو'!AV7+'بنك القاهره شهريوليو'!AX7+'بنك القاهره شهريوليو'!BB7+'بنك القاهره شهريوليو'!BC7+'بنك القاهره شهريوليو'!BD7+'بنك القاهره شهريوليو'!BE7+'بنك القاهره شهريوليو'!BF7+'بنك القاهره شهريوليو'!BG7+'بنك القاهره شهريوليو'!BH7+'بنك القاهره شهريوليو'!BI7+'بنك القاهره شهريوليو'!BJ7+'بنك القاهره شهريوليو'!BK7+'بنك القاهره شهريوليو'!BL7</f>
        <v>0</v>
      </c>
      <c r="H6" s="258">
        <f t="shared" si="1"/>
        <v>193.08</v>
      </c>
      <c r="I6" s="258">
        <f t="shared" si="2"/>
        <v>1469.39</v>
      </c>
      <c r="J6" s="258">
        <f t="shared" si="3"/>
        <v>10.65</v>
      </c>
      <c r="K6" s="258">
        <f t="shared" si="4"/>
        <v>1458.74</v>
      </c>
      <c r="L6" s="258">
        <f t="shared" si="5"/>
        <v>208.74</v>
      </c>
      <c r="M6" s="12">
        <f t="shared" si="6"/>
        <v>3.13</v>
      </c>
    </row>
    <row r="7" spans="1:13" ht="15.75">
      <c r="A7" s="256" t="str">
        <f>'بنك القاهره شهريوليو'!BO8</f>
        <v>محمد محمد السيد النبيري</v>
      </c>
      <c r="B7" s="258">
        <f>'بنك القاهره شهريوليو'!O8</f>
        <v>2758.39</v>
      </c>
      <c r="C7" s="258">
        <f>'بنك القاهره شهريوليو'!Q8</f>
        <v>673.88</v>
      </c>
      <c r="D7" s="258">
        <f t="shared" si="0"/>
        <v>3432.27</v>
      </c>
      <c r="E7" s="258">
        <f>'بنك القاهره شهريوليو'!J8*14%</f>
        <v>130.21</v>
      </c>
      <c r="F7" s="258">
        <f>'بنك القاهره شهريوليو'!AF8*11%</f>
        <v>286.29000000000002</v>
      </c>
      <c r="G7" s="258">
        <f>'بنك القاهره شهريوليو'!AT8+'بنك القاهره شهريوليو'!AU8+'بنك القاهره شهريوليو'!AV8+'بنك القاهره شهريوليو'!AX8+'بنك القاهره شهريوليو'!BB8+'بنك القاهره شهريوليو'!BC8+'بنك القاهره شهريوليو'!BD8+'بنك القاهره شهريوليو'!BE8+'بنك القاهره شهريوليو'!BF8+'بنك القاهره شهريوليو'!BG8+'بنك القاهره شهريوليو'!BH8+'بنك القاهره شهريوليو'!BI8+'بنك القاهره شهريوليو'!BJ8+'بنك القاهره شهريوليو'!BK8+'بنك القاهره شهريوليو'!BL8</f>
        <v>0</v>
      </c>
      <c r="H7" s="258">
        <f t="shared" si="1"/>
        <v>416.5</v>
      </c>
      <c r="I7" s="258">
        <f t="shared" si="2"/>
        <v>3015.77</v>
      </c>
      <c r="J7" s="258">
        <f t="shared" si="3"/>
        <v>22.24</v>
      </c>
      <c r="K7" s="258">
        <f t="shared" si="4"/>
        <v>2993.53</v>
      </c>
      <c r="L7" s="258">
        <f t="shared" si="5"/>
        <v>1743.53</v>
      </c>
      <c r="M7" s="12">
        <f t="shared" si="6"/>
        <v>26.15</v>
      </c>
    </row>
    <row r="8" spans="1:13" ht="15.75">
      <c r="A8" s="256" t="str">
        <f>'بنك القاهره شهريوليو'!BO9</f>
        <v>عونى ابراهيم ابراهيم عميرة</v>
      </c>
      <c r="B8" s="258">
        <f>'بنك القاهره شهريوليو'!O9</f>
        <v>1779.87</v>
      </c>
      <c r="C8" s="258">
        <f>'بنك القاهره شهريوليو'!Q9</f>
        <v>400.27</v>
      </c>
      <c r="D8" s="258">
        <f t="shared" si="0"/>
        <v>2180.14</v>
      </c>
      <c r="E8" s="258">
        <f>'بنك القاهره شهريوليو'!J9*14%</f>
        <v>68.23</v>
      </c>
      <c r="F8" s="258">
        <f>'بنك القاهره شهريوليو'!AF9*11%</f>
        <v>191.5</v>
      </c>
      <c r="G8" s="258">
        <f>'بنك القاهره شهريوليو'!AT9+'بنك القاهره شهريوليو'!AU9+'بنك القاهره شهريوليو'!AV9+'بنك القاهره شهريوليو'!AX9+'بنك القاهره شهريوليو'!BB9+'بنك القاهره شهريوليو'!BC9+'بنك القاهره شهريوليو'!BD9+'بنك القاهره شهريوليو'!BE9+'بنك القاهره شهريوليو'!BF9+'بنك القاهره شهريوليو'!BG9+'بنك القاهره شهريوليو'!BH9+'بنك القاهره شهريوليو'!BI9+'بنك القاهره شهريوليو'!BJ9+'بنك القاهره شهريوليو'!BK9+'بنك القاهره شهريوليو'!BL9</f>
        <v>34.450000000000003</v>
      </c>
      <c r="H8" s="258">
        <f t="shared" si="1"/>
        <v>294.18</v>
      </c>
      <c r="I8" s="258">
        <f t="shared" si="2"/>
        <v>1885.96</v>
      </c>
      <c r="J8" s="258">
        <f t="shared" si="3"/>
        <v>13.77</v>
      </c>
      <c r="K8" s="258">
        <f t="shared" si="4"/>
        <v>1872.19</v>
      </c>
      <c r="L8" s="258">
        <f t="shared" si="5"/>
        <v>622.19000000000005</v>
      </c>
      <c r="M8" s="12">
        <f t="shared" si="6"/>
        <v>9.33</v>
      </c>
    </row>
    <row r="9" spans="1:13" ht="15.75">
      <c r="A9" s="256" t="str">
        <f>'بنك القاهره شهريوليو'!BO10</f>
        <v>رحاب مصطفى محمدابوشقرة</v>
      </c>
      <c r="B9" s="258">
        <f>'بنك القاهره شهريوليو'!O10</f>
        <v>1481.47</v>
      </c>
      <c r="C9" s="258">
        <f>'بنك القاهره شهريوليو'!Q10</f>
        <v>289.2</v>
      </c>
      <c r="D9" s="258">
        <f t="shared" si="0"/>
        <v>1770.67</v>
      </c>
      <c r="E9" s="258">
        <f>'بنك القاهره شهريوليو'!J10*14%</f>
        <v>52.17</v>
      </c>
      <c r="F9" s="258">
        <f>'بنك القاهره شهريوليو'!AF10*11%</f>
        <v>155.41999999999999</v>
      </c>
      <c r="G9" s="258">
        <f>'بنك القاهره شهريوليو'!AT10+'بنك القاهره شهريوليو'!AU10+'بنك القاهره شهريوليو'!AV10+'بنك القاهره شهريوليو'!AX10+'بنك القاهره شهريوليو'!BB10+'بنك القاهره شهريوليو'!BC10+'بنك القاهره شهريوليو'!BD10+'بنك القاهره شهريوليو'!BE10+'بنك القاهره شهريوليو'!BF10+'بنك القاهره شهريوليو'!BG10+'بنك القاهره شهريوليو'!BH10+'بنك القاهره شهريوليو'!BI10+'بنك القاهره شهريوليو'!BJ10+'بنك القاهره شهريوليو'!BK10+'بنك القاهره شهريوليو'!BL10</f>
        <v>0</v>
      </c>
      <c r="H9" s="258">
        <f t="shared" si="1"/>
        <v>207.59</v>
      </c>
      <c r="I9" s="258">
        <f t="shared" si="2"/>
        <v>1563.08</v>
      </c>
      <c r="J9" s="258">
        <f t="shared" si="3"/>
        <v>11.35</v>
      </c>
      <c r="K9" s="258">
        <f t="shared" si="4"/>
        <v>1551.73</v>
      </c>
      <c r="L9" s="258">
        <f t="shared" si="5"/>
        <v>301.73</v>
      </c>
      <c r="M9" s="12">
        <f t="shared" si="6"/>
        <v>4.53</v>
      </c>
    </row>
    <row r="10" spans="1:13" ht="15.75">
      <c r="A10" s="256" t="str">
        <f>'بنك القاهره شهريوليو'!BO11</f>
        <v>سيد عبد الله سيد حسن</v>
      </c>
      <c r="B10" s="258">
        <f>'بنك القاهره شهريوليو'!O11</f>
        <v>2576.73</v>
      </c>
      <c r="C10" s="258">
        <f>'بنك القاهره شهريوليو'!Q11</f>
        <v>670.71</v>
      </c>
      <c r="D10" s="258">
        <f t="shared" si="0"/>
        <v>3247.44</v>
      </c>
      <c r="E10" s="258">
        <f>'بنك القاهره شهريوليو'!J11*14%</f>
        <v>126.63</v>
      </c>
      <c r="F10" s="258">
        <f>'بنك القاهره شهريوليو'!AF11*11%</f>
        <v>268.2</v>
      </c>
      <c r="G10" s="258">
        <f>'بنك القاهره شهريوليو'!AT11+'بنك القاهره شهريوليو'!AU11+'بنك القاهره شهريوليو'!AV11+'بنك القاهره شهريوليو'!AX11+'بنك القاهره شهريوليو'!BB11+'بنك القاهره شهريوليو'!BC11+'بنك القاهره شهريوليو'!BD11+'بنك القاهره شهريوليو'!BE11+'بنك القاهره شهريوليو'!BF11+'بنك القاهره شهريوليو'!BG11+'بنك القاهره شهريوليو'!BH11+'بنك القاهره شهريوليو'!BI11+'بنك القاهره شهريوليو'!BJ11+'بنك القاهره شهريوليو'!BK11+'بنك القاهره شهريوليو'!BL11</f>
        <v>110</v>
      </c>
      <c r="H10" s="258">
        <f t="shared" si="1"/>
        <v>504.83</v>
      </c>
      <c r="I10" s="258">
        <f t="shared" si="2"/>
        <v>2742.61</v>
      </c>
      <c r="J10" s="258">
        <f>(I10-50)*(8/1000)</f>
        <v>21.54</v>
      </c>
      <c r="K10" s="258">
        <f t="shared" si="4"/>
        <v>2721.07</v>
      </c>
      <c r="L10" s="258">
        <f t="shared" si="5"/>
        <v>1471.07</v>
      </c>
      <c r="M10" s="12">
        <f t="shared" si="6"/>
        <v>22.07</v>
      </c>
    </row>
    <row r="11" spans="1:13" ht="15.75">
      <c r="A11" s="256" t="str">
        <f>'بنك القاهره شهريوليو'!BO12</f>
        <v>احمد رجب محمد</v>
      </c>
      <c r="B11" s="258">
        <f>'بنك القاهره شهريوليو'!O12</f>
        <v>2123.89</v>
      </c>
      <c r="C11" s="258">
        <f>'بنك القاهره شهريوليو'!Q12</f>
        <v>462.66</v>
      </c>
      <c r="D11" s="258">
        <f t="shared" si="0"/>
        <v>2586.5500000000002</v>
      </c>
      <c r="E11" s="258">
        <f>'بنك القاهره شهريوليو'!J12*14%</f>
        <v>88.46</v>
      </c>
      <c r="F11" s="258">
        <f>'بنك القاهره شهريوليو'!AF12*11%</f>
        <v>223.07</v>
      </c>
      <c r="G11" s="258">
        <f>'بنك القاهره شهريوليو'!AT12+'بنك القاهره شهريوليو'!AU12+'بنك القاهره شهريوليو'!AV12+'بنك القاهره شهريوليو'!AX12+'بنك القاهره شهريوليو'!BB12+'بنك القاهره شهريوليو'!BC12+'بنك القاهره شهريوليو'!BD12+'بنك القاهره شهريوليو'!BE12+'بنك القاهره شهريوليو'!BF12+'بنك القاهره شهريوليو'!BG12+'بنك القاهره شهريوليو'!BH12+'بنك القاهره شهريوليو'!BI12+'بنك القاهره شهريوليو'!BJ12+'بنك القاهره شهريوليو'!BK12+'بنك القاهره شهريوليو'!BL12</f>
        <v>4.55</v>
      </c>
      <c r="H11" s="258">
        <f t="shared" si="1"/>
        <v>316.08</v>
      </c>
      <c r="I11" s="258">
        <f t="shared" si="2"/>
        <v>2270.4699999999998</v>
      </c>
      <c r="J11" s="258">
        <f t="shared" si="3"/>
        <v>16.649999999999999</v>
      </c>
      <c r="K11" s="258">
        <f t="shared" si="4"/>
        <v>2253.8200000000002</v>
      </c>
      <c r="L11" s="258">
        <f t="shared" si="5"/>
        <v>1003.82</v>
      </c>
      <c r="M11" s="12">
        <f t="shared" si="6"/>
        <v>15.06</v>
      </c>
    </row>
    <row r="12" spans="1:13" ht="15.75">
      <c r="A12" s="256" t="str">
        <f>'بنك القاهره شهريوليو'!BO13</f>
        <v>عبدالحميد عبد السميع حسن</v>
      </c>
      <c r="B12" s="258">
        <f>'بنك القاهره شهريوليو'!O13</f>
        <v>1903.39</v>
      </c>
      <c r="C12" s="258">
        <f>'بنك القاهره شهريوليو'!Q13</f>
        <v>380.15</v>
      </c>
      <c r="D12" s="258">
        <f t="shared" si="0"/>
        <v>2283.54</v>
      </c>
      <c r="E12" s="258">
        <f>'بنك القاهره شهريوليو'!J13*14%</f>
        <v>72.16</v>
      </c>
      <c r="F12" s="258">
        <f>'بنك القاهره شهريوليو'!AF13*11%</f>
        <v>200.88</v>
      </c>
      <c r="G12" s="258">
        <f>'بنك القاهره شهريوليو'!AT13+'بنك القاهره شهريوليو'!AU13+'بنك القاهره شهريوليو'!AV13+'بنك القاهره شهريوليو'!AX13+'بنك القاهره شهريوليو'!BB13+'بنك القاهره شهريوليو'!BC13+'بنك القاهره شهريوليو'!BD13+'بنك القاهره شهريوليو'!BE13+'بنك القاهره شهريوليو'!BF13+'بنك القاهره شهريوليو'!BG13+'بنك القاهره شهريوليو'!BH13+'بنك القاهره شهريوليو'!BI13+'بنك القاهره شهريوليو'!BJ13+'بنك القاهره شهريوليو'!BK13+'بنك القاهره شهريوليو'!BL13</f>
        <v>17.899999999999999</v>
      </c>
      <c r="H12" s="258">
        <f t="shared" si="1"/>
        <v>290.94</v>
      </c>
      <c r="I12" s="258">
        <f t="shared" si="2"/>
        <v>1992.6</v>
      </c>
      <c r="J12" s="258">
        <f t="shared" si="3"/>
        <v>14.57</v>
      </c>
      <c r="K12" s="258">
        <f t="shared" si="4"/>
        <v>1978.03</v>
      </c>
      <c r="L12" s="258">
        <f t="shared" si="5"/>
        <v>728.03</v>
      </c>
      <c r="M12" s="12">
        <f t="shared" si="6"/>
        <v>10.92</v>
      </c>
    </row>
    <row r="13" spans="1:13" ht="15.75">
      <c r="A13" s="256" t="str">
        <f>'بنك القاهره شهريوليو'!BO14</f>
        <v>وفاء محمد احمد مطلوب</v>
      </c>
      <c r="B13" s="258">
        <f>'بنك القاهره شهريوليو'!O14</f>
        <v>2406.9699999999998</v>
      </c>
      <c r="C13" s="258">
        <f>'بنك القاهره شهريوليو'!Q14</f>
        <v>574.91999999999996</v>
      </c>
      <c r="D13" s="258">
        <f t="shared" si="0"/>
        <v>2981.89</v>
      </c>
      <c r="E13" s="258">
        <f>'بنك القاهره شهريوليو'!J14*14%</f>
        <v>102.55</v>
      </c>
      <c r="F13" s="258">
        <f>'بنك القاهره شهريوليو'!AF14*11%</f>
        <v>256.60000000000002</v>
      </c>
      <c r="G13" s="258">
        <f>'بنك القاهره شهريوليو'!AT14+'بنك القاهره شهريوليو'!AU14+'بنك القاهره شهريوليو'!AV14+'بنك القاهره شهريوليو'!AX14+'بنك القاهره شهريوليو'!BB14+'بنك القاهره شهريوليو'!BC14+'بنك القاهره شهريوليو'!BD14+'بنك القاهره شهريوليو'!BE14+'بنك القاهره شهريوليو'!BF14+'بنك القاهره شهريوليو'!BG14+'بنك القاهره شهريوليو'!BH14+'بنك القاهره شهريوليو'!BI14+'بنك القاهره شهريوليو'!BJ14+'بنك القاهره شهريوليو'!BK14+'بنك القاهره شهريوليو'!BL14</f>
        <v>21.08</v>
      </c>
      <c r="H13" s="258">
        <f t="shared" si="1"/>
        <v>380.23</v>
      </c>
      <c r="I13" s="258">
        <f t="shared" si="2"/>
        <v>2601.66</v>
      </c>
      <c r="J13" s="258">
        <f t="shared" si="3"/>
        <v>19.14</v>
      </c>
      <c r="K13" s="258">
        <f t="shared" si="4"/>
        <v>2582.52</v>
      </c>
      <c r="L13" s="258">
        <f t="shared" si="5"/>
        <v>1332.52</v>
      </c>
      <c r="M13" s="12">
        <f t="shared" si="6"/>
        <v>19.989999999999998</v>
      </c>
    </row>
    <row r="14" spans="1:13" ht="15.75">
      <c r="A14" s="256" t="str">
        <f>'بنك القاهره شهريوليو'!BO15</f>
        <v xml:space="preserve">وجدى على حسين تهامى </v>
      </c>
      <c r="B14" s="258">
        <f>'بنك القاهره شهريوليو'!O15</f>
        <v>3007.81</v>
      </c>
      <c r="C14" s="258">
        <f>'بنك القاهره شهريوليو'!Q15</f>
        <v>753.19</v>
      </c>
      <c r="D14" s="258">
        <f t="shared" si="0"/>
        <v>3761</v>
      </c>
      <c r="E14" s="258">
        <f>'بنك القاهره شهريوليو'!J15*14%</f>
        <v>145.88</v>
      </c>
      <c r="F14" s="258">
        <f>'بنك القاهره شهريوليو'!AF15*11%</f>
        <v>311.8</v>
      </c>
      <c r="G14" s="258">
        <f>'بنك القاهره شهريوليو'!AT15+'بنك القاهره شهريوليو'!AU15+'بنك القاهره شهريوليو'!AV15+'بنك القاهره شهريوليو'!AX15+'بنك القاهره شهريوليو'!BB15+'بنك القاهره شهريوليو'!BC15+'بنك القاهره شهريوليو'!BD15+'بنك القاهره شهريوليو'!BE15+'بنك القاهره شهريوليو'!BF15+'بنك القاهره شهريوليو'!BG15+'بنك القاهره شهريوليو'!BH15+'بنك القاهره شهريوليو'!BI15+'بنك القاهره شهريوليو'!BJ15+'بنك القاهره شهريوليو'!BK15+'بنك القاهره شهريوليو'!BL15</f>
        <v>0</v>
      </c>
      <c r="H14" s="258">
        <f t="shared" si="1"/>
        <v>457.68</v>
      </c>
      <c r="I14" s="258">
        <f t="shared" si="2"/>
        <v>3303.32</v>
      </c>
      <c r="J14" s="258">
        <f t="shared" si="3"/>
        <v>24.4</v>
      </c>
      <c r="K14" s="258">
        <f t="shared" si="4"/>
        <v>3278.92</v>
      </c>
      <c r="L14" s="258">
        <f t="shared" si="5"/>
        <v>2028.92</v>
      </c>
      <c r="M14" s="12">
        <f t="shared" si="6"/>
        <v>116.97</v>
      </c>
    </row>
    <row r="15" spans="1:13" ht="15.75">
      <c r="A15" s="256" t="str">
        <f>'بنك القاهره شهريوليو'!BO16</f>
        <v>حسين محمود عطا</v>
      </c>
      <c r="B15" s="258">
        <f>'بنك القاهره شهريوليو'!O16</f>
        <v>2028.46</v>
      </c>
      <c r="C15" s="258">
        <f>'بنك القاهره شهريوليو'!Q16</f>
        <v>391.24</v>
      </c>
      <c r="D15" s="258">
        <f t="shared" si="0"/>
        <v>2419.6999999999998</v>
      </c>
      <c r="E15" s="258">
        <f>'بنك القاهره شهريوليو'!J16*14%</f>
        <v>74.349999999999994</v>
      </c>
      <c r="F15" s="258">
        <f>'بنك القاهره شهريوليو'!AF16*11%</f>
        <v>214.88</v>
      </c>
      <c r="G15" s="258">
        <f>'بنك القاهره شهريوليو'!AT16+'بنك القاهره شهريوليو'!AU16+'بنك القاهره شهريوليو'!AV16+'بنك القاهره شهريوليو'!AX16+'بنك القاهره شهريوليو'!BB16+'بنك القاهره شهريوليو'!BC16+'بنك القاهره شهريوليو'!BD16+'بنك القاهره شهريوليو'!BE16+'بنك القاهره شهريوليو'!BF16+'بنك القاهره شهريوليو'!BG16+'بنك القاهره شهريوليو'!BH16+'بنك القاهره شهريوليو'!BI16+'بنك القاهره شهريوليو'!BJ16+'بنك القاهره شهريوليو'!BK16+'بنك القاهره شهريوليو'!BL16</f>
        <v>0</v>
      </c>
      <c r="H15" s="258">
        <f t="shared" si="1"/>
        <v>289.23</v>
      </c>
      <c r="I15" s="258">
        <f t="shared" si="2"/>
        <v>2130.4699999999998</v>
      </c>
      <c r="J15" s="258">
        <f t="shared" si="3"/>
        <v>15.6</v>
      </c>
      <c r="K15" s="258">
        <f t="shared" si="4"/>
        <v>2114.87</v>
      </c>
      <c r="L15" s="258">
        <f t="shared" si="5"/>
        <v>864.87</v>
      </c>
      <c r="M15" s="12">
        <f t="shared" si="6"/>
        <v>12.97</v>
      </c>
    </row>
    <row r="16" spans="1:13" ht="15.75">
      <c r="A16" s="256" t="str">
        <f>'بنك القاهره شهريوليو'!BO17</f>
        <v>حنان صلاح الدين عابد</v>
      </c>
      <c r="B16" s="258">
        <f>'بنك القاهره شهريوليو'!O17</f>
        <v>2387.46</v>
      </c>
      <c r="C16" s="258">
        <f>'بنك القاهره شهريوليو'!Q17</f>
        <v>584.16999999999996</v>
      </c>
      <c r="D16" s="258">
        <f t="shared" si="0"/>
        <v>2971.63</v>
      </c>
      <c r="E16" s="258">
        <f>'بنك القاهره شهريوليو'!J17*14%</f>
        <v>104.38</v>
      </c>
      <c r="F16" s="258">
        <f>'بنك القاهره شهريوليو'!AF17*11%</f>
        <v>254.41</v>
      </c>
      <c r="G16" s="258">
        <f>'بنك القاهره شهريوليو'!AT17+'بنك القاهره شهريوليو'!AU17+'بنك القاهره شهريوليو'!AV17+'بنك القاهره شهريوليو'!AX17+'بنك القاهره شهريوليو'!BB17+'بنك القاهره شهريوليو'!BC17+'بنك القاهره شهريوليو'!BD17+'بنك القاهره شهريوليو'!BE17+'بنك القاهره شهريوليو'!BF17+'بنك القاهره شهريوليو'!BG17+'بنك القاهره شهريوليو'!BH17+'بنك القاهره شهريوليو'!BI17+'بنك القاهره شهريوليو'!BJ17+'بنك القاهره شهريوليو'!BK17+'بنك القاهره شهريوليو'!BL17</f>
        <v>31.69</v>
      </c>
      <c r="H16" s="258">
        <f t="shared" si="1"/>
        <v>390.48</v>
      </c>
      <c r="I16" s="258">
        <f t="shared" si="2"/>
        <v>2581.15</v>
      </c>
      <c r="J16" s="258">
        <f t="shared" si="3"/>
        <v>18.98</v>
      </c>
      <c r="K16" s="258">
        <f t="shared" si="4"/>
        <v>2562.17</v>
      </c>
      <c r="L16" s="258">
        <f t="shared" si="5"/>
        <v>1312.17</v>
      </c>
      <c r="M16" s="12">
        <f t="shared" si="6"/>
        <v>19.68</v>
      </c>
    </row>
    <row r="17" spans="1:13" ht="15.75">
      <c r="A17" s="256" t="str">
        <f>'بنك القاهره شهريوليو'!BO18</f>
        <v>تهانى حسانين بدوى</v>
      </c>
      <c r="B17" s="258">
        <f>'بنك القاهره شهريوليو'!O18</f>
        <v>2565.33</v>
      </c>
      <c r="C17" s="258">
        <f>'بنك القاهره شهريوليو'!Q18</f>
        <v>637.88</v>
      </c>
      <c r="D17" s="258">
        <f t="shared" si="0"/>
        <v>3203.21</v>
      </c>
      <c r="E17" s="258">
        <f>'بنك القاهره شهريوليو'!J18*14%</f>
        <v>114.99</v>
      </c>
      <c r="F17" s="258">
        <f>'بنك القاهره شهريوليو'!AF18*11%</f>
        <v>271.62</v>
      </c>
      <c r="G17" s="258">
        <f>'بنك القاهره شهريوليو'!AT18+'بنك القاهره شهريوليو'!AU18+'بنك القاهره شهريوليو'!AV18+'بنك القاهره شهريوليو'!AX18+'بنك القاهره شهريوليو'!BB18+'بنك القاهره شهريوليو'!BC18+'بنك القاهره شهريوليو'!BD18+'بنك القاهره شهريوليو'!BE18+'بنك القاهره شهريوليو'!BF18+'بنك القاهره شهريوليو'!BG18+'بنك القاهره شهريوليو'!BH18+'بنك القاهره شهريوليو'!BI18+'بنك القاهره شهريوليو'!BJ18+'بنك القاهره شهريوليو'!BK18+'بنك القاهره شهريوليو'!BL18</f>
        <v>0</v>
      </c>
      <c r="H17" s="258">
        <f t="shared" si="1"/>
        <v>386.61</v>
      </c>
      <c r="I17" s="258">
        <f t="shared" si="2"/>
        <v>2816.6</v>
      </c>
      <c r="J17" s="258">
        <f t="shared" si="3"/>
        <v>20.75</v>
      </c>
      <c r="K17" s="258">
        <f t="shared" si="4"/>
        <v>2795.85</v>
      </c>
      <c r="L17" s="258">
        <f t="shared" si="5"/>
        <v>1545.85</v>
      </c>
      <c r="M17" s="12">
        <f t="shared" si="6"/>
        <v>23.19</v>
      </c>
    </row>
    <row r="18" spans="1:13" ht="15.75">
      <c r="A18" s="256" t="str">
        <f>'بنك القاهره شهريوليو'!BO19</f>
        <v>كاميليا وديع بسيلى</v>
      </c>
      <c r="B18" s="258">
        <f>'بنك القاهره شهريوليو'!O19</f>
        <v>2446.69</v>
      </c>
      <c r="C18" s="258">
        <f>'بنك القاهره شهريوليو'!Q19</f>
        <v>586.11</v>
      </c>
      <c r="D18" s="258">
        <f t="shared" si="0"/>
        <v>3032.8</v>
      </c>
      <c r="E18" s="258">
        <f>'بنك القاهره شهريوليو'!J19*14%</f>
        <v>104.76</v>
      </c>
      <c r="F18" s="258">
        <f>'بنك القاهره شهريوليو'!AF19*11%</f>
        <v>260.76</v>
      </c>
      <c r="G18" s="258">
        <f>'بنك القاهره شهريوليو'!AT19+'بنك القاهره شهريوليو'!AU19+'بنك القاهره شهريوليو'!AV19+'بنك القاهره شهريوليو'!AX19+'بنك القاهره شهريوليو'!BB19+'بنك القاهره شهريوليو'!BC19+'بنك القاهره شهريوليو'!BD19+'بنك القاهره شهريوليو'!BE19+'بنك القاهره شهريوليو'!BF19+'بنك القاهره شهريوليو'!BG19+'بنك القاهره شهريوليو'!BH19+'بنك القاهره شهريوليو'!BI19+'بنك القاهره شهريوليو'!BJ19+'بنك القاهره شهريوليو'!BK19+'بنك القاهره شهريوليو'!BL19</f>
        <v>2.33</v>
      </c>
      <c r="H18" s="258">
        <f t="shared" si="1"/>
        <v>367.85</v>
      </c>
      <c r="I18" s="258">
        <f t="shared" si="2"/>
        <v>2664.95</v>
      </c>
      <c r="J18" s="258">
        <f t="shared" si="3"/>
        <v>19.61</v>
      </c>
      <c r="K18" s="258">
        <f t="shared" si="4"/>
        <v>2645.34</v>
      </c>
      <c r="L18" s="258">
        <f t="shared" si="5"/>
        <v>1395.34</v>
      </c>
      <c r="M18" s="12">
        <f t="shared" si="6"/>
        <v>20.93</v>
      </c>
    </row>
    <row r="19" spans="1:13" ht="15.75">
      <c r="A19" s="256" t="str">
        <f>'بنك القاهره شهريوليو'!BO21</f>
        <v>على حسن محمد القاضي</v>
      </c>
      <c r="B19" s="258">
        <f>'بنك القاهره شهريوليو'!O21</f>
        <v>1936.88</v>
      </c>
      <c r="C19" s="258">
        <f>'بنك القاهره شهريوليو'!Q21</f>
        <v>445.51</v>
      </c>
      <c r="D19" s="258">
        <f t="shared" si="0"/>
        <v>2382.39</v>
      </c>
      <c r="E19" s="258">
        <f>'بنك القاهره شهريوليو'!J21*14%</f>
        <v>77.569999999999993</v>
      </c>
      <c r="F19" s="258">
        <f>'بنك القاهره شهريوليو'!AF21*11%</f>
        <v>208.11</v>
      </c>
      <c r="G19" s="258">
        <f>'بنك القاهره شهريوليو'!AT21+'بنك القاهره شهريوليو'!AU21+'بنك القاهره شهريوليو'!AV21+'بنك القاهره شهريوليو'!AX21+'بنك القاهره شهريوليو'!BB21+'بنك القاهره شهريوليو'!BC21+'بنك القاهره شهريوليو'!BD21+'بنك القاهره شهريوليو'!BE21+'بنك القاهره شهريوليو'!BF21+'بنك القاهره شهريوليو'!BG21+'بنك القاهره شهريوليو'!BH21+'بنك القاهره شهريوليو'!BI21+'بنك القاهره شهريوليو'!BJ21+'بنك القاهره شهريوليو'!BK21+'بنك القاهره شهريوليو'!BL21</f>
        <v>2</v>
      </c>
      <c r="H19" s="258">
        <f t="shared" si="1"/>
        <v>287.68</v>
      </c>
      <c r="I19" s="258">
        <f t="shared" si="2"/>
        <v>2094.71</v>
      </c>
      <c r="J19" s="258">
        <f t="shared" si="3"/>
        <v>15.34</v>
      </c>
      <c r="K19" s="258">
        <f t="shared" si="4"/>
        <v>2079.37</v>
      </c>
      <c r="L19" s="258">
        <f t="shared" si="5"/>
        <v>829.37</v>
      </c>
      <c r="M19" s="12">
        <f t="shared" si="6"/>
        <v>12.44</v>
      </c>
    </row>
    <row r="20" spans="1:13" s="278" customFormat="1" ht="15.75">
      <c r="A20" s="275" t="str">
        <f>'بنك القاهره شهريوليو'!BO22</f>
        <v xml:space="preserve">احمد محمود محمود سليمان </v>
      </c>
      <c r="B20" s="276">
        <f>'بنك القاهره شهريوليو'!O22</f>
        <v>1511.81</v>
      </c>
      <c r="C20" s="276">
        <f>'بنك القاهره شهريوليو'!Q22</f>
        <v>268</v>
      </c>
      <c r="D20" s="276">
        <f t="shared" si="0"/>
        <v>1779.81</v>
      </c>
      <c r="E20" s="276">
        <f>'بنك القاهره شهريوليو'!J22*14%</f>
        <v>50.39</v>
      </c>
      <c r="F20" s="276">
        <f>'بنك القاهره شهريوليو'!AF22*11%</f>
        <v>157.9</v>
      </c>
      <c r="G20" s="276">
        <f>'بنك القاهره شهريوليو'!AT22+'بنك القاهره شهريوليو'!AU22+'بنك القاهره شهريوليو'!AV22+'بنك القاهره شهريوليو'!AX22+'بنك القاهره شهريوليو'!BB22+'بنك القاهره شهريوليو'!BC22+'بنك القاهره شهريوليو'!BD22+'بنك القاهره شهريوليو'!BE22+'بنك القاهره شهريوليو'!BF22+'بنك القاهره شهريوليو'!BG22+'بنك القاهره شهريوليو'!BH22+'بنك القاهره شهريوليو'!BI22+'بنك القاهره شهريوليو'!BJ22+'بنك القاهره شهريوليو'!BK22+'بنك القاهره شهريوليو'!BL22</f>
        <v>0</v>
      </c>
      <c r="H20" s="276">
        <f t="shared" si="1"/>
        <v>208.29</v>
      </c>
      <c r="I20" s="276">
        <f t="shared" si="2"/>
        <v>1571.52</v>
      </c>
      <c r="J20" s="276">
        <f t="shared" si="3"/>
        <v>11.41</v>
      </c>
      <c r="K20" s="276">
        <f t="shared" si="4"/>
        <v>1560.11</v>
      </c>
      <c r="L20" s="276">
        <f t="shared" si="5"/>
        <v>310.11</v>
      </c>
      <c r="M20" s="277">
        <f t="shared" si="6"/>
        <v>4.6500000000000004</v>
      </c>
    </row>
    <row r="21" spans="1:13" ht="15.75">
      <c r="A21" s="256" t="str">
        <f>'بنك القاهره شهريوليو'!BO23</f>
        <v>احمد عزت جمعه</v>
      </c>
      <c r="B21" s="258">
        <f>'بنك القاهره شهريوليو'!O23</f>
        <v>1463.93</v>
      </c>
      <c r="C21" s="258">
        <f>'بنك القاهره شهريوليو'!Q23</f>
        <v>224.5</v>
      </c>
      <c r="D21" s="258">
        <f t="shared" si="0"/>
        <v>1688.43</v>
      </c>
      <c r="E21" s="258">
        <f>'بنك القاهره شهريوليو'!J23*14%</f>
        <v>43.18</v>
      </c>
      <c r="F21" s="258">
        <f>'بنك القاهره شهريوليو'!AF23*11%</f>
        <v>152.30000000000001</v>
      </c>
      <c r="G21" s="258">
        <f>'بنك القاهره شهريوليو'!AT23+'بنك القاهره شهريوليو'!AU23+'بنك القاهره شهريوليو'!AV23+'بنك القاهره شهريوليو'!AX23+'بنك القاهره شهريوليو'!BB23+'بنك القاهره شهريوليو'!BC23+'بنك القاهره شهريوليو'!BD23+'بنك القاهره شهريوليو'!BE23+'بنك القاهره شهريوليو'!BF23+'بنك القاهره شهريوليو'!BG23+'بنك القاهره شهريوليو'!BH23+'بنك القاهره شهريوليو'!BI23+'بنك القاهره شهريوليو'!BJ23+'بنك القاهره شهريوليو'!BK23+'بنك القاهره شهريوليو'!BL23</f>
        <v>13.11</v>
      </c>
      <c r="H21" s="258">
        <f t="shared" si="1"/>
        <v>208.59</v>
      </c>
      <c r="I21" s="258">
        <f t="shared" si="2"/>
        <v>1479.84</v>
      </c>
      <c r="J21" s="258">
        <f t="shared" si="3"/>
        <v>10.72</v>
      </c>
      <c r="K21" s="258">
        <f t="shared" si="4"/>
        <v>1469.12</v>
      </c>
      <c r="L21" s="258">
        <f t="shared" si="5"/>
        <v>219.12</v>
      </c>
      <c r="M21" s="12">
        <f t="shared" si="6"/>
        <v>3.29</v>
      </c>
    </row>
    <row r="22" spans="1:13" ht="15.75">
      <c r="A22" s="256" t="str">
        <f>'بنك القاهره شهريوليو'!BO24</f>
        <v>جمال امين عبد العال</v>
      </c>
      <c r="B22" s="258">
        <f>'بنك القاهره شهريوليو'!O24</f>
        <v>1451.51</v>
      </c>
      <c r="C22" s="258">
        <f>'بنك القاهره شهريوليو'!Q24</f>
        <v>217.25</v>
      </c>
      <c r="D22" s="258">
        <f t="shared" si="0"/>
        <v>1668.76</v>
      </c>
      <c r="E22" s="258">
        <f>'بنك القاهره شهريوليو'!J24*14%</f>
        <v>41.35</v>
      </c>
      <c r="F22" s="258">
        <f>'بنك القاهره شهريوليو'!AF24*11%</f>
        <v>151.55000000000001</v>
      </c>
      <c r="G22" s="258">
        <f>'بنك القاهره شهريوليو'!AT24+'بنك القاهره شهريوليو'!AU24+'بنك القاهره شهريوليو'!AV24+'بنك القاهره شهريوليو'!AX24+'بنك القاهره شهريوليو'!BB24+'بنك القاهره شهريوليو'!BC24+'بنك القاهره شهريوليو'!BD24+'بنك القاهره شهريوليو'!BE24+'بنك القاهره شهريوليو'!BF24+'بنك القاهره شهريوليو'!BG24+'بنك القاهره شهريوليو'!BH24+'بنك القاهره شهريوليو'!BI24+'بنك القاهره شهريوليو'!BJ24+'بنك القاهره شهريوليو'!BK24+'بنك القاهره شهريوليو'!BL24</f>
        <v>0</v>
      </c>
      <c r="H22" s="258">
        <f t="shared" si="1"/>
        <v>192.9</v>
      </c>
      <c r="I22" s="258">
        <f t="shared" si="2"/>
        <v>1475.86</v>
      </c>
      <c r="J22" s="258">
        <f t="shared" si="3"/>
        <v>10.69</v>
      </c>
      <c r="K22" s="258">
        <f t="shared" si="4"/>
        <v>1465.17</v>
      </c>
      <c r="L22" s="258">
        <f t="shared" si="5"/>
        <v>215.17</v>
      </c>
      <c r="M22" s="12">
        <f t="shared" si="6"/>
        <v>3.23</v>
      </c>
    </row>
    <row r="23" spans="1:13" ht="15.75">
      <c r="A23" s="256" t="str">
        <f>'بنك القاهره شهريوليو'!BO25</f>
        <v xml:space="preserve">سعد سيد محفوظ </v>
      </c>
      <c r="B23" s="258">
        <f>'بنك القاهره شهريوليو'!O25</f>
        <v>2178.66</v>
      </c>
      <c r="C23" s="258">
        <f>'بنك القاهره شهريوليو'!Q25</f>
        <v>433.15</v>
      </c>
      <c r="D23" s="258">
        <f t="shared" si="0"/>
        <v>2611.81</v>
      </c>
      <c r="E23" s="258">
        <f>'بنك القاهره شهريوليو'!J25*14%</f>
        <v>82.64</v>
      </c>
      <c r="F23" s="258">
        <f>'بنك القاهره شهريوليو'!AF25*11%</f>
        <v>230.07</v>
      </c>
      <c r="G23" s="258">
        <f>'بنك القاهره شهريوليو'!AT25+'بنك القاهره شهريوليو'!AU25+'بنك القاهره شهريوليو'!AV25+'بنك القاهره شهريوليو'!AX25+'بنك القاهره شهريوليو'!BB25+'بنك القاهره شهريوليو'!BC25+'بنك القاهره شهريوليو'!BD25+'بنك القاهره شهريوليو'!BE25+'بنك القاهره شهريوليو'!BF25+'بنك القاهره شهريوليو'!BG25+'بنك القاهره شهريوليو'!BH25+'بنك القاهره شهريوليو'!BI25+'بنك القاهره شهريوليو'!BJ25+'بنك القاهره شهريوليو'!BK25+'بنك القاهره شهريوليو'!BL25</f>
        <v>0</v>
      </c>
      <c r="H23" s="258">
        <f t="shared" si="1"/>
        <v>312.70999999999998</v>
      </c>
      <c r="I23" s="258">
        <f t="shared" si="2"/>
        <v>2299.1</v>
      </c>
      <c r="J23" s="258">
        <f t="shared" si="3"/>
        <v>16.87</v>
      </c>
      <c r="K23" s="258">
        <f t="shared" si="4"/>
        <v>2282.23</v>
      </c>
      <c r="L23" s="258">
        <f t="shared" si="5"/>
        <v>1032.23</v>
      </c>
      <c r="M23" s="12">
        <f t="shared" si="6"/>
        <v>15.48</v>
      </c>
    </row>
    <row r="24" spans="1:13" ht="15.75">
      <c r="A24" s="256" t="str">
        <f>'بنك القاهره شهريوليو'!BO26</f>
        <v>عبد التواب محمد مجاهد</v>
      </c>
      <c r="B24" s="258">
        <f>'بنك القاهره شهريوليو'!O26</f>
        <v>2345.34</v>
      </c>
      <c r="C24" s="258">
        <f>'بنك القاهره شهريوليو'!Q26</f>
        <v>495.27</v>
      </c>
      <c r="D24" s="258">
        <f t="shared" si="0"/>
        <v>2840.61</v>
      </c>
      <c r="E24" s="258">
        <f>'بنك القاهره شهريوليو'!J26*14%</f>
        <v>94.91</v>
      </c>
      <c r="F24" s="258">
        <f>'بنك القاهره شهريوليو'!AF26*11%</f>
        <v>246.9</v>
      </c>
      <c r="G24" s="258">
        <f>'بنك القاهره شهريوليو'!AT26+'بنك القاهره شهريوليو'!AU26+'بنك القاهره شهريوليو'!AV26+'بنك القاهره شهريوليو'!AX26+'بنك القاهره شهريوليو'!BB26+'بنك القاهره شهريوليو'!BC26+'بنك القاهره شهريوليو'!BD26+'بنك القاهره شهريوليو'!BE26+'بنك القاهره شهريوليو'!BF26+'بنك القاهره شهريوليو'!BG26+'بنك القاهره شهريوليو'!BH26+'بنك القاهره شهريوليو'!BI26+'بنك القاهره شهريوليو'!BJ26+'بنك القاهره شهريوليو'!BK26+'بنك القاهره شهريوليو'!BL26</f>
        <v>249.58</v>
      </c>
      <c r="H24" s="258">
        <f t="shared" si="1"/>
        <v>591.39</v>
      </c>
      <c r="I24" s="258">
        <f t="shared" si="2"/>
        <v>2249.2199999999998</v>
      </c>
      <c r="J24" s="258">
        <f t="shared" si="3"/>
        <v>16.489999999999998</v>
      </c>
      <c r="K24" s="258">
        <f t="shared" si="4"/>
        <v>2232.73</v>
      </c>
      <c r="L24" s="258">
        <f t="shared" si="5"/>
        <v>982.73</v>
      </c>
      <c r="M24" s="12">
        <f t="shared" si="6"/>
        <v>14.74</v>
      </c>
    </row>
    <row r="25" spans="1:13" ht="15.75">
      <c r="A25" s="256" t="str">
        <f>'بنك القاهره شهريوليو'!BO27</f>
        <v>ابراهيم سيد ابراهيم  قاسم</v>
      </c>
      <c r="B25" s="258">
        <f>'بنك القاهره شهريوليو'!O27</f>
        <v>2163.5100000000002</v>
      </c>
      <c r="C25" s="258">
        <f>'بنك القاهره شهريوليو'!Q27</f>
        <v>471.68</v>
      </c>
      <c r="D25" s="258">
        <f t="shared" si="0"/>
        <v>2635.19</v>
      </c>
      <c r="E25" s="258">
        <f>'بنك القاهره شهريوليو'!J27*14%</f>
        <v>90.25</v>
      </c>
      <c r="F25" s="258">
        <f>'بنك القاهره شهريوليو'!AF27*11%</f>
        <v>227.21</v>
      </c>
      <c r="G25" s="258">
        <f>'بنك القاهره شهريوليو'!AT27+'بنك القاهره شهريوليو'!AU27+'بنك القاهره شهريوليو'!AV27+'بنك القاهره شهريوليو'!AX27+'بنك القاهره شهريوليو'!BB27+'بنك القاهره شهريوليو'!BC27+'بنك القاهره شهريوليو'!BD27+'بنك القاهره شهريوليو'!BE27+'بنك القاهره شهريوليو'!BF27+'بنك القاهره شهريوليو'!BG27+'بنك القاهره شهريوليو'!BH27+'بنك القاهره شهريوليو'!BI27+'بنك القاهره شهريوليو'!BJ27+'بنك القاهره شهريوليو'!BK27+'بنك القاهره شهريوليو'!BL27</f>
        <v>0</v>
      </c>
      <c r="H25" s="258">
        <f t="shared" si="1"/>
        <v>317.45999999999998</v>
      </c>
      <c r="I25" s="258">
        <f t="shared" si="2"/>
        <v>2317.73</v>
      </c>
      <c r="J25" s="258">
        <f t="shared" si="3"/>
        <v>17.010000000000002</v>
      </c>
      <c r="K25" s="258">
        <f t="shared" si="4"/>
        <v>2300.7199999999998</v>
      </c>
      <c r="L25" s="258">
        <f t="shared" si="5"/>
        <v>1050.72</v>
      </c>
      <c r="M25" s="12">
        <f t="shared" si="6"/>
        <v>15.76</v>
      </c>
    </row>
    <row r="26" spans="1:13" ht="15.75">
      <c r="A26" s="256" t="str">
        <f>'بنك القاهره شهريوليو'!BO28</f>
        <v>حسين اسماعيل عبد الجواد</v>
      </c>
      <c r="B26" s="258">
        <f>'بنك القاهره شهريوليو'!O28</f>
        <v>2121.14</v>
      </c>
      <c r="C26" s="258">
        <f>'بنك القاهره شهريوليو'!Q28</f>
        <v>458.96</v>
      </c>
      <c r="D26" s="258">
        <f t="shared" si="0"/>
        <v>2580.1</v>
      </c>
      <c r="E26" s="258">
        <f>'بنك القاهره شهريوليو'!J28*14%</f>
        <v>87.74</v>
      </c>
      <c r="F26" s="258">
        <f>'بنك القاهره شهريوليو'!AF28*11%</f>
        <v>223.03</v>
      </c>
      <c r="G26" s="258">
        <f>'بنك القاهره شهريوليو'!AT28+'بنك القاهره شهريوليو'!AU28+'بنك القاهره شهريوليو'!AV28+'بنك القاهره شهريوليو'!AX28+'بنك القاهره شهريوليو'!BB28+'بنك القاهره شهريوليو'!BC28+'بنك القاهره شهريوليو'!BD28+'بنك القاهره شهريوليو'!BE28+'بنك القاهره شهريوليو'!BF28+'بنك القاهره شهريوليو'!BG28+'بنك القاهره شهريوليو'!BH28+'بنك القاهره شهريوليو'!BI28+'بنك القاهره شهريوليو'!BJ28+'بنك القاهره شهريوليو'!BK28+'بنك القاهره شهريوليو'!BL28</f>
        <v>0</v>
      </c>
      <c r="H26" s="258">
        <f t="shared" si="1"/>
        <v>310.77</v>
      </c>
      <c r="I26" s="258">
        <f t="shared" si="2"/>
        <v>2269.33</v>
      </c>
      <c r="J26" s="258">
        <f t="shared" si="3"/>
        <v>16.64</v>
      </c>
      <c r="K26" s="258">
        <f t="shared" si="4"/>
        <v>2252.69</v>
      </c>
      <c r="L26" s="258">
        <f t="shared" si="5"/>
        <v>1002.69</v>
      </c>
      <c r="M26" s="12">
        <f t="shared" si="6"/>
        <v>15.04</v>
      </c>
    </row>
    <row r="27" spans="1:13" ht="15.75">
      <c r="A27" s="256" t="str">
        <f>'بنك القاهره شهريوليو'!BO29</f>
        <v>عبد الكريم على يوسف</v>
      </c>
      <c r="B27" s="258">
        <f>'بنك القاهره شهريوليو'!O29</f>
        <v>2213.08</v>
      </c>
      <c r="C27" s="258">
        <f>'بنك القاهره شهريوليو'!Q29</f>
        <v>471.67</v>
      </c>
      <c r="D27" s="258">
        <f t="shared" si="0"/>
        <v>2684.75</v>
      </c>
      <c r="E27" s="258">
        <f>'بنك القاهره شهريوليو'!J29*14%</f>
        <v>90.25</v>
      </c>
      <c r="F27" s="258">
        <f>'بنك القاهره شهريوليو'!AF29*11%</f>
        <v>234.23</v>
      </c>
      <c r="G27" s="258">
        <f>'بنك القاهره شهريوليو'!AT29+'بنك القاهره شهريوليو'!AU29+'بنك القاهره شهريوليو'!AV29+'بنك القاهره شهريوليو'!AX29+'بنك القاهره شهريوليو'!BB29+'بنك القاهره شهريوليو'!BC29+'بنك القاهره شهريوليو'!BD29+'بنك القاهره شهريوليو'!BE29+'بنك القاهره شهريوليو'!BF29+'بنك القاهره شهريوليو'!BG29+'بنك القاهره شهريوليو'!BH29+'بنك القاهره شهريوليو'!BI29+'بنك القاهره شهريوليو'!BJ29+'بنك القاهره شهريوليو'!BK29+'بنك القاهره شهريوليو'!BL29</f>
        <v>55.81</v>
      </c>
      <c r="H27" s="258">
        <f t="shared" si="1"/>
        <v>380.29</v>
      </c>
      <c r="I27" s="258">
        <f t="shared" si="2"/>
        <v>2304.46</v>
      </c>
      <c r="J27" s="258">
        <f t="shared" si="3"/>
        <v>16.91</v>
      </c>
      <c r="K27" s="258">
        <f t="shared" si="4"/>
        <v>2287.5500000000002</v>
      </c>
      <c r="L27" s="258">
        <f t="shared" si="5"/>
        <v>1037.55</v>
      </c>
      <c r="M27" s="12">
        <f t="shared" si="6"/>
        <v>15.56</v>
      </c>
    </row>
    <row r="28" spans="1:13" ht="15.75">
      <c r="A28" s="256" t="str">
        <f>'بنك القاهره شهريوليو'!BO30</f>
        <v>سميرة قرنى عبد الرحمن</v>
      </c>
      <c r="B28" s="258">
        <f>'بنك القاهره شهريوليو'!O30</f>
        <v>2330.5100000000002</v>
      </c>
      <c r="C28" s="258">
        <f>'بنك القاهره شهريوليو'!Q30</f>
        <v>501.28</v>
      </c>
      <c r="D28" s="258">
        <f t="shared" si="0"/>
        <v>2831.79</v>
      </c>
      <c r="E28" s="258">
        <f>'بنك القاهره شهريوليو'!J30*14%</f>
        <v>96.89</v>
      </c>
      <c r="F28" s="258">
        <f>'بنك القاهره شهريوليو'!AF30*11%</f>
        <v>244.55</v>
      </c>
      <c r="G28" s="258">
        <f>'بنك القاهره شهريوليو'!AT30+'بنك القاهره شهريوليو'!AU30+'بنك القاهره شهريوليو'!AV30+'بنك القاهره شهريوليو'!AX30+'بنك القاهره شهريوليو'!BB30+'بنك القاهره شهريوليو'!BC30+'بنك القاهره شهريوليو'!BD30+'بنك القاهره شهريوليو'!BE30+'بنك القاهره شهريوليو'!BF30+'بنك القاهره شهريوليو'!BG30+'بنك القاهره شهريوليو'!BH30+'بنك القاهره شهريوليو'!BI30+'بنك القاهره شهريوليو'!BJ30+'بنك القاهره شهريوليو'!BK30+'بنك القاهره شهريوليو'!BL30</f>
        <v>29.42</v>
      </c>
      <c r="H28" s="258">
        <f t="shared" si="1"/>
        <v>370.86</v>
      </c>
      <c r="I28" s="258">
        <f t="shared" si="2"/>
        <v>2460.9299999999998</v>
      </c>
      <c r="J28" s="258">
        <f t="shared" si="3"/>
        <v>18.079999999999998</v>
      </c>
      <c r="K28" s="258">
        <f t="shared" si="4"/>
        <v>2442.85</v>
      </c>
      <c r="L28" s="258">
        <f t="shared" si="5"/>
        <v>1192.8499999999999</v>
      </c>
      <c r="M28" s="12">
        <f t="shared" si="6"/>
        <v>17.89</v>
      </c>
    </row>
    <row r="29" spans="1:13" ht="15.75">
      <c r="A29" s="256" t="str">
        <f>'بنك القاهره شهريوليو'!BO31</f>
        <v>حسين يوسف عبد الله</v>
      </c>
      <c r="B29" s="258">
        <f>'بنك القاهره شهريوليو'!O31</f>
        <v>1871.98</v>
      </c>
      <c r="C29" s="258">
        <f>'بنك القاهره شهريوليو'!Q31</f>
        <v>368.46</v>
      </c>
      <c r="D29" s="258">
        <f t="shared" si="0"/>
        <v>2240.44</v>
      </c>
      <c r="E29" s="258">
        <f>'بنك القاهره شهريوليو'!J31*14%</f>
        <v>70.25</v>
      </c>
      <c r="F29" s="258">
        <f>'بنك القاهره شهريوليو'!AF31*11%</f>
        <v>197.47</v>
      </c>
      <c r="G29" s="258">
        <f>'بنك القاهره شهريوليو'!AT31+'بنك القاهره شهريوليو'!AU31+'بنك القاهره شهريوليو'!AV31+'بنك القاهره شهريوليو'!AX31+'بنك القاهره شهريوليو'!BB31+'بنك القاهره شهريوليو'!BC31+'بنك القاهره شهريوليو'!BD31+'بنك القاهره شهريوليو'!BE31+'بنك القاهره شهريوليو'!BF31+'بنك القاهره شهريوليو'!BG31+'بنك القاهره شهريوليو'!BH31+'بنك القاهره شهريوليو'!BI31+'بنك القاهره شهريوليو'!BJ31+'بنك القاهره شهريوليو'!BK31+'بنك القاهره شهريوليو'!BL31</f>
        <v>21.32</v>
      </c>
      <c r="H29" s="258">
        <f t="shared" si="1"/>
        <v>289.04000000000002</v>
      </c>
      <c r="I29" s="258">
        <f t="shared" si="2"/>
        <v>1951.4</v>
      </c>
      <c r="J29" s="258">
        <f t="shared" si="3"/>
        <v>14.26</v>
      </c>
      <c r="K29" s="258">
        <f t="shared" si="4"/>
        <v>1937.14</v>
      </c>
      <c r="L29" s="258">
        <f t="shared" si="5"/>
        <v>687.14</v>
      </c>
      <c r="M29" s="12">
        <f t="shared" si="6"/>
        <v>10.31</v>
      </c>
    </row>
    <row r="30" spans="1:13" ht="15.75">
      <c r="A30" s="256" t="str">
        <f>'بنك القاهره شهريوليو'!BO32</f>
        <v>عبد الحميدعبد الستار</v>
      </c>
      <c r="B30" s="258">
        <f>'بنك القاهره شهريوليو'!O32</f>
        <v>1979.92</v>
      </c>
      <c r="C30" s="258">
        <f>'بنك القاهره شهريوليو'!Q32</f>
        <v>446.93</v>
      </c>
      <c r="D30" s="258">
        <f t="shared" si="0"/>
        <v>2426.85</v>
      </c>
      <c r="E30" s="258">
        <f>'بنك القاهره شهريوليو'!J32*14%</f>
        <v>77.45</v>
      </c>
      <c r="F30" s="258">
        <f>'بنك القاهره شهريوليو'!AF32*11%</f>
        <v>212.85</v>
      </c>
      <c r="G30" s="258">
        <f>'بنك القاهره شهريوليو'!AT32+'بنك القاهره شهريوليو'!AU32+'بنك القاهره شهريوليو'!AV32+'بنك القاهره شهريوليو'!AX32+'بنك القاهره شهريوليو'!BB32+'بنك القاهره شهريوليو'!BC32+'بنك القاهره شهريوليو'!BD32+'بنك القاهره شهريوليو'!BE32+'بنك القاهره شهريوليو'!BF32+'بنك القاهره شهريوليو'!BG32+'بنك القاهره شهريوليو'!BH32+'بنك القاهره شهريوليو'!BI32+'بنك القاهره شهريوليو'!BJ32+'بنك القاهره شهريوليو'!BK32+'بنك القاهره شهريوليو'!BL32</f>
        <v>75.790000000000006</v>
      </c>
      <c r="H30" s="258">
        <f t="shared" si="1"/>
        <v>366.09</v>
      </c>
      <c r="I30" s="258">
        <f t="shared" si="2"/>
        <v>2060.7600000000002</v>
      </c>
      <c r="J30" s="258">
        <f t="shared" si="3"/>
        <v>15.08</v>
      </c>
      <c r="K30" s="258">
        <f t="shared" si="4"/>
        <v>2045.68</v>
      </c>
      <c r="L30" s="258">
        <f t="shared" si="5"/>
        <v>795.68</v>
      </c>
      <c r="M30" s="12">
        <f t="shared" si="6"/>
        <v>11.94</v>
      </c>
    </row>
    <row r="31" spans="1:13" ht="15.75">
      <c r="A31" s="256" t="str">
        <f>'بنك القاهره شهريوليو'!BO33</f>
        <v>عبد الهادى فتح الله عبد الهادى</v>
      </c>
      <c r="B31" s="258">
        <f>'بنك القاهره شهريوليو'!O33</f>
        <v>2169.36</v>
      </c>
      <c r="C31" s="258">
        <f>'بنك القاهره شهريوليو'!Q33</f>
        <v>626.89</v>
      </c>
      <c r="D31" s="258">
        <f t="shared" si="0"/>
        <v>2796.25</v>
      </c>
      <c r="E31" s="258">
        <f>'بنك القاهره شهريوليو'!J33*14%</f>
        <v>91.12</v>
      </c>
      <c r="F31" s="258">
        <f>'بنك القاهره شهريوليو'!AF33*11%</f>
        <v>244.49</v>
      </c>
      <c r="G31" s="258">
        <f>'بنك القاهره شهريوليو'!AT33+'بنك القاهره شهريوليو'!AU33+'بنك القاهره شهريوليو'!AV33+'بنك القاهره شهريوليو'!AX33+'بنك القاهره شهريوليو'!BB33+'بنك القاهره شهريوليو'!BC33+'بنك القاهره شهريوليو'!BD33+'بنك القاهره شهريوليو'!BE33+'بنك القاهره شهريوليو'!BF33+'بنك القاهره شهريوليو'!BG33+'بنك القاهره شهريوليو'!BH33+'بنك القاهره شهريوليو'!BI33+'بنك القاهره شهريوليو'!BJ33+'بنك القاهره شهريوليو'!BK33+'بنك القاهره شهريوليو'!BL33</f>
        <v>7.1</v>
      </c>
      <c r="H31" s="258">
        <f t="shared" si="1"/>
        <v>342.71</v>
      </c>
      <c r="I31" s="258">
        <f t="shared" si="2"/>
        <v>2453.54</v>
      </c>
      <c r="J31" s="258">
        <f t="shared" si="3"/>
        <v>18.03</v>
      </c>
      <c r="K31" s="258">
        <f t="shared" si="4"/>
        <v>2435.5100000000002</v>
      </c>
      <c r="L31" s="258">
        <f t="shared" si="5"/>
        <v>1185.51</v>
      </c>
      <c r="M31" s="12">
        <f t="shared" si="6"/>
        <v>17.78</v>
      </c>
    </row>
    <row r="32" spans="1:13" ht="15.75">
      <c r="A32" s="256" t="str">
        <f>'بنك القاهره شهريوليو'!BO34</f>
        <v>امل حلمى محمد عبد العزيز</v>
      </c>
      <c r="B32" s="258">
        <f>'بنك القاهره شهريوليو'!O34</f>
        <v>1395.93</v>
      </c>
      <c r="C32" s="258">
        <f>'بنك القاهره شهريوليو'!Q34</f>
        <v>245.3</v>
      </c>
      <c r="D32" s="258">
        <f t="shared" si="0"/>
        <v>1641.23</v>
      </c>
      <c r="E32" s="258">
        <f>'بنك القاهره شهريوليو'!J34*14%</f>
        <v>45.35</v>
      </c>
      <c r="F32" s="258">
        <f>'بنك القاهره شهريوليو'!AF34*11%</f>
        <v>145.46</v>
      </c>
      <c r="G32" s="258">
        <f>'بنك القاهره شهريوليو'!AT34+'بنك القاهره شهريوليو'!AU34+'بنك القاهره شهريوليو'!AV34+'بنك القاهره شهريوليو'!AX34+'بنك القاهره شهريوليو'!BB34+'بنك القاهره شهريوليو'!BC34+'بنك القاهره شهريوليو'!BD34+'بنك القاهره شهريوليو'!BE34+'بنك القاهره شهريوليو'!BF34+'بنك القاهره شهريوليو'!BG34+'بنك القاهره شهريوليو'!BH34+'بنك القاهره شهريوليو'!BI34+'بنك القاهره شهريوليو'!BJ34+'بنك القاهره شهريوليو'!BK34+'بنك القاهره شهريوليو'!BL34</f>
        <v>0</v>
      </c>
      <c r="H32" s="258">
        <f t="shared" si="1"/>
        <v>190.81</v>
      </c>
      <c r="I32" s="258">
        <f t="shared" si="2"/>
        <v>1450.42</v>
      </c>
      <c r="J32" s="258">
        <f t="shared" si="3"/>
        <v>10.5</v>
      </c>
      <c r="K32" s="258">
        <f t="shared" si="4"/>
        <v>1439.92</v>
      </c>
      <c r="L32" s="258">
        <f t="shared" si="5"/>
        <v>189.92</v>
      </c>
      <c r="M32" s="12">
        <f t="shared" si="6"/>
        <v>2.85</v>
      </c>
    </row>
    <row r="33" spans="1:13" ht="15.75">
      <c r="A33" s="256" t="str">
        <f>'بنك القاهره شهريوليو'!BO35</f>
        <v>عزت جمعه جمعه خليل</v>
      </c>
      <c r="B33" s="258">
        <f>'بنك القاهره شهريوليو'!O35</f>
        <v>2842.18</v>
      </c>
      <c r="C33" s="258">
        <f>'بنك القاهره شهريوليو'!Q35</f>
        <v>646.95000000000005</v>
      </c>
      <c r="D33" s="258">
        <f t="shared" si="0"/>
        <v>3489.13</v>
      </c>
      <c r="E33" s="258">
        <f>'بنك القاهره شهريوليو'!J35*14%</f>
        <v>124.89</v>
      </c>
      <c r="F33" s="258">
        <f>'بنك القاهره شهريوليو'!AF35*11%</f>
        <v>295.95999999999998</v>
      </c>
      <c r="G33" s="258">
        <f>'بنك القاهره شهريوليو'!AT35+'بنك القاهره شهريوليو'!AU35+'بنك القاهره شهريوليو'!AV35+'بنك القاهره شهريوليو'!AX35+'بنك القاهره شهريوليو'!BB35+'بنك القاهره شهريوليو'!BC35+'بنك القاهره شهريوليو'!BD35+'بنك القاهره شهريوليو'!BE35+'بنك القاهره شهريوليو'!BF35+'بنك القاهره شهريوليو'!BG35+'بنك القاهره شهريوليو'!BH35+'بنك القاهره شهريوليو'!BI35+'بنك القاهره شهريوليو'!BJ35+'بنك القاهره شهريوليو'!BK35+'بنك القاهره شهريوليو'!BL35</f>
        <v>43.39</v>
      </c>
      <c r="H33" s="258">
        <f t="shared" si="1"/>
        <v>464.24</v>
      </c>
      <c r="I33" s="258">
        <f t="shared" si="2"/>
        <v>3024.89</v>
      </c>
      <c r="J33" s="258">
        <f t="shared" si="3"/>
        <v>22.31</v>
      </c>
      <c r="K33" s="258">
        <f t="shared" si="4"/>
        <v>3002.58</v>
      </c>
      <c r="L33" s="258">
        <f t="shared" si="5"/>
        <v>1752.58</v>
      </c>
      <c r="M33" s="12">
        <f t="shared" si="6"/>
        <v>26.29</v>
      </c>
    </row>
    <row r="34" spans="1:13" ht="15.75">
      <c r="A34" s="256" t="str">
        <f>'بنك القاهره شهريوليو'!BO36</f>
        <v xml:space="preserve">خالد رجب سيد عبد الله </v>
      </c>
      <c r="B34" s="258">
        <f>'بنك القاهره شهريوليو'!O36</f>
        <v>1788.52</v>
      </c>
      <c r="C34" s="258">
        <f>'بنك القاهره شهريوليو'!Q36</f>
        <v>346.11</v>
      </c>
      <c r="D34" s="258">
        <f t="shared" si="0"/>
        <v>2134.63</v>
      </c>
      <c r="E34" s="258">
        <f>'بنك القاهره شهريوليو'!J36*14%</f>
        <v>65.430000000000007</v>
      </c>
      <c r="F34" s="258">
        <f>'بنك القاهره شهريوليو'!AF36*11%</f>
        <v>188.57</v>
      </c>
      <c r="G34" s="258">
        <f>'بنك القاهره شهريوليو'!AT36+'بنك القاهره شهريوليو'!AU36+'بنك القاهره شهريوليو'!AV36+'بنك القاهره شهريوليو'!AX36+'بنك القاهره شهريوليو'!BB36+'بنك القاهره شهريوليو'!BC36+'بنك القاهره شهريوليو'!BD36+'بنك القاهره شهريوليو'!BE36+'بنك القاهره شهريوليو'!BF36+'بنك القاهره شهريوليو'!BG36+'بنك القاهره شهريوليو'!BH36+'بنك القاهره شهريوليو'!BI36+'بنك القاهره شهريوليو'!BJ36+'بنك القاهره شهريوليو'!BK36+'بنك القاهره شهريوليو'!BL36</f>
        <v>0</v>
      </c>
      <c r="H34" s="258">
        <f t="shared" si="1"/>
        <v>254</v>
      </c>
      <c r="I34" s="258">
        <f t="shared" si="2"/>
        <v>1880.63</v>
      </c>
      <c r="J34" s="258">
        <f t="shared" si="3"/>
        <v>13.73</v>
      </c>
      <c r="K34" s="258">
        <f t="shared" si="4"/>
        <v>1866.9</v>
      </c>
      <c r="L34" s="258">
        <f t="shared" si="5"/>
        <v>616.9</v>
      </c>
      <c r="M34" s="12">
        <f t="shared" si="6"/>
        <v>9.25</v>
      </c>
    </row>
    <row r="35" spans="1:13" ht="15.75">
      <c r="A35" s="256" t="str">
        <f>'بنك القاهره شهريوليو'!BO37</f>
        <v>محمود عبد الوهاب محمد</v>
      </c>
      <c r="B35" s="258">
        <f>'بنك القاهره شهريوليو'!O37</f>
        <v>1750.11</v>
      </c>
      <c r="C35" s="258">
        <f>'بنك القاهره شهريوليو'!Q37</f>
        <v>307.14</v>
      </c>
      <c r="D35" s="258">
        <f t="shared" si="0"/>
        <v>2057.25</v>
      </c>
      <c r="E35" s="258">
        <f>'بنك القاهره شهريوليو'!J37*14%</f>
        <v>58.72</v>
      </c>
      <c r="F35" s="258">
        <f>'بنك القاهره شهريوليو'!AF37*11%</f>
        <v>184.33</v>
      </c>
      <c r="G35" s="258">
        <f>'بنك القاهره شهريوليو'!AT37+'بنك القاهره شهريوليو'!AU37+'بنك القاهره شهريوليو'!AV37+'بنك القاهره شهريوليو'!AX37+'بنك القاهره شهريوليو'!BB37+'بنك القاهره شهريوليو'!BC37+'بنك القاهره شهريوليو'!BD37+'بنك القاهره شهريوليو'!BE37+'بنك القاهره شهريوليو'!BF37+'بنك القاهره شهريوليو'!BG37+'بنك القاهره شهريوليو'!BH37+'بنك القاهره شهريوليو'!BI37+'بنك القاهره شهريوليو'!BJ37+'بنك القاهره شهريوليو'!BK37+'بنك القاهره شهريوليو'!BL37</f>
        <v>33.75</v>
      </c>
      <c r="H35" s="258">
        <f t="shared" si="1"/>
        <v>276.8</v>
      </c>
      <c r="I35" s="258">
        <f t="shared" si="2"/>
        <v>1780.45</v>
      </c>
      <c r="J35" s="258">
        <f t="shared" si="3"/>
        <v>12.98</v>
      </c>
      <c r="K35" s="258">
        <f t="shared" si="4"/>
        <v>1767.47</v>
      </c>
      <c r="L35" s="258">
        <f t="shared" si="5"/>
        <v>517.47</v>
      </c>
      <c r="M35" s="12">
        <f t="shared" si="6"/>
        <v>7.76</v>
      </c>
    </row>
    <row r="36" spans="1:13" ht="15.75">
      <c r="A36" s="256" t="str">
        <f>'بنك القاهره شهريوليو'!BO39</f>
        <v>جمال محروس على حسن</v>
      </c>
      <c r="B36" s="258">
        <f>'بنك القاهره شهريوليو'!O39</f>
        <v>2613.29</v>
      </c>
      <c r="C36" s="258">
        <f>'بنك القاهره شهريوليو'!Q39</f>
        <v>610.54999999999995</v>
      </c>
      <c r="D36" s="258">
        <f t="shared" si="0"/>
        <v>3223.84</v>
      </c>
      <c r="E36" s="258">
        <f>'بنك القاهره شهريوليو'!J39*14%</f>
        <v>117.69</v>
      </c>
      <c r="F36" s="258">
        <f>'بنك القاهره شهريوليو'!AF39*11%</f>
        <v>272.36</v>
      </c>
      <c r="G36" s="258">
        <f>'بنك القاهره شهريوليو'!AT39+'بنك القاهره شهريوليو'!AU39+'بنك القاهره شهريوليو'!AV39+'بنك القاهره شهريوليو'!AX39+'بنك القاهره شهريوليو'!BB39+'بنك القاهره شهريوليو'!BC39+'بنك القاهره شهريوليو'!BD39+'بنك القاهره شهريوليو'!BE39+'بنك القاهره شهريوليو'!BF39+'بنك القاهره شهريوليو'!BG39+'بنك القاهره شهريوليو'!BH39+'بنك القاهره شهريوليو'!BI39+'بنك القاهره شهريوليو'!BJ39+'بنك القاهره شهريوليو'!BK39+'بنك القاهره شهريوليو'!BL39</f>
        <v>0</v>
      </c>
      <c r="H36" s="258">
        <f t="shared" si="1"/>
        <v>390.05</v>
      </c>
      <c r="I36" s="258">
        <f t="shared" si="2"/>
        <v>2833.79</v>
      </c>
      <c r="J36" s="258">
        <f>(I36-50)*(8/1000)</f>
        <v>22.27</v>
      </c>
      <c r="K36" s="258">
        <f t="shared" si="4"/>
        <v>2811.52</v>
      </c>
      <c r="L36" s="258">
        <f t="shared" si="5"/>
        <v>1561.52</v>
      </c>
      <c r="M36" s="12">
        <f t="shared" si="6"/>
        <v>23.42</v>
      </c>
    </row>
    <row r="37" spans="1:13" ht="15.75">
      <c r="A37" s="256" t="str">
        <f>'بنك القاهره شهريوليو'!BO40</f>
        <v>حليمه محمد سليمان شديد</v>
      </c>
      <c r="B37" s="258">
        <f>'بنك القاهره شهريوليو'!O40</f>
        <v>1446.98</v>
      </c>
      <c r="C37" s="258">
        <f>'بنك القاهره شهريوليو'!Q40</f>
        <v>213.25</v>
      </c>
      <c r="D37" s="258">
        <f t="shared" si="0"/>
        <v>1660.23</v>
      </c>
      <c r="E37" s="258">
        <f>'بنك القاهره شهريوليو'!J40*14%</f>
        <v>41.35</v>
      </c>
      <c r="F37" s="258">
        <f>'بنك القاهره شهريوليو'!AF40*11%</f>
        <v>150.61000000000001</v>
      </c>
      <c r="G37" s="258">
        <f>'بنك القاهره شهريوليو'!AT40+'بنك القاهره شهريوليو'!AU40+'بنك القاهره شهريوليو'!AV40+'بنك القاهره شهريوليو'!AX40+'بنك القاهره شهريوليو'!BB40+'بنك القاهره شهريوليو'!BC40+'بنك القاهره شهريوليو'!BD40+'بنك القاهره شهريوليو'!BE40+'بنك القاهره شهريوليو'!BF40+'بنك القاهره شهريوليو'!BG40+'بنك القاهره شهريوليو'!BH40+'بنك القاهره شهريوليو'!BI40+'بنك القاهره شهريوليو'!BJ40+'بنك القاهره شهريوليو'!BK40+'بنك القاهره شهريوليو'!BL40</f>
        <v>0</v>
      </c>
      <c r="H37" s="258">
        <f t="shared" si="1"/>
        <v>191.96</v>
      </c>
      <c r="I37" s="258">
        <f t="shared" si="2"/>
        <v>1468.27</v>
      </c>
      <c r="J37" s="258">
        <f t="shared" si="3"/>
        <v>10.64</v>
      </c>
      <c r="K37" s="258">
        <f t="shared" si="4"/>
        <v>1457.63</v>
      </c>
      <c r="L37" s="258">
        <f t="shared" si="5"/>
        <v>207.63</v>
      </c>
      <c r="M37" s="12">
        <f t="shared" si="6"/>
        <v>3.11</v>
      </c>
    </row>
    <row r="38" spans="1:13" ht="15.75">
      <c r="A38" s="256" t="str">
        <f>'بنك القاهره شهريوليو'!BO41</f>
        <v>ست الكل عبد السلام سيد</v>
      </c>
      <c r="B38" s="258">
        <f>'بنك القاهره شهريوليو'!O41</f>
        <v>3074.03</v>
      </c>
      <c r="C38" s="258">
        <f>'بنك القاهره شهريوليو'!Q41</f>
        <v>727.42</v>
      </c>
      <c r="D38" s="258">
        <f t="shared" si="0"/>
        <v>3801.45</v>
      </c>
      <c r="E38" s="258">
        <f>'بنك القاهره شهريوليو'!J41*14%</f>
        <v>141.58000000000001</v>
      </c>
      <c r="F38" s="258">
        <f>'بنك القاهره شهريوليو'!AF41*11%</f>
        <v>318.8</v>
      </c>
      <c r="G38" s="258">
        <f>'بنك القاهره شهريوليو'!AT41+'بنك القاهره شهريوليو'!AU41+'بنك القاهره شهريوليو'!AV41+'بنك القاهره شهريوليو'!AX41+'بنك القاهره شهريوليو'!BB41+'بنك القاهره شهريوليو'!BC41+'بنك القاهره شهريوليو'!BD41+'بنك القاهره شهريوليو'!BE41+'بنك القاهره شهريوليو'!BF41+'بنك القاهره شهريوليو'!BG41+'بنك القاهره شهريوليو'!BH41+'بنك القاهره شهريوليو'!BI41+'بنك القاهره شهريوليو'!BJ41+'بنك القاهره شهريوليو'!BK41+'بنك القاهره شهريوليو'!BL41</f>
        <v>88.21</v>
      </c>
      <c r="H38" s="258">
        <f t="shared" si="1"/>
        <v>548.59</v>
      </c>
      <c r="I38" s="258">
        <f t="shared" si="2"/>
        <v>3252.86</v>
      </c>
      <c r="J38" s="258">
        <f t="shared" si="3"/>
        <v>24.02</v>
      </c>
      <c r="K38" s="258">
        <f t="shared" si="4"/>
        <v>3228.84</v>
      </c>
      <c r="L38" s="258">
        <f t="shared" si="5"/>
        <v>1978.84</v>
      </c>
      <c r="M38" s="12">
        <f t="shared" si="6"/>
        <v>112.84</v>
      </c>
    </row>
    <row r="39" spans="1:13" ht="15.75">
      <c r="A39" s="256" t="str">
        <f>'بنك القاهره شهريوليو'!BO42</f>
        <v>احمد عبد الرحيم على ابوزيد</v>
      </c>
      <c r="B39" s="258">
        <f>'بنك القاهره شهريوليو'!O42</f>
        <v>1998.58</v>
      </c>
      <c r="C39" s="258">
        <f>'بنك القاهره شهريوليو'!Q42</f>
        <v>422.73</v>
      </c>
      <c r="D39" s="258">
        <f t="shared" si="0"/>
        <v>2421.31</v>
      </c>
      <c r="E39" s="258">
        <f>'بنك القاهره شهريوليو'!J42*14%</f>
        <v>80.58</v>
      </c>
      <c r="F39" s="258">
        <f>'بنك القاهره شهريوليو'!AF42*11%</f>
        <v>210.9</v>
      </c>
      <c r="G39" s="258">
        <f>'بنك القاهره شهريوليو'!AT42+'بنك القاهره شهريوليو'!AU42+'بنك القاهره شهريوليو'!AV42+'بنك القاهره شهريوليو'!AX42+'بنك القاهره شهريوليو'!BB42+'بنك القاهره شهريوليو'!BC42+'بنك القاهره شهريوليو'!BD42+'بنك القاهره شهريوليو'!BE42+'بنك القاهره شهريوليو'!BF42+'بنك القاهره شهريوليو'!BG42+'بنك القاهره شهريوليو'!BH42+'بنك القاهره شهريوليو'!BI42+'بنك القاهره شهريوليو'!BJ42+'بنك القاهره شهريوليو'!BK42+'بنك القاهره شهريوليو'!BL42</f>
        <v>12.54</v>
      </c>
      <c r="H39" s="258">
        <f t="shared" si="1"/>
        <v>304.02</v>
      </c>
      <c r="I39" s="258">
        <f t="shared" si="2"/>
        <v>2117.29</v>
      </c>
      <c r="J39" s="258">
        <f t="shared" si="3"/>
        <v>15.5</v>
      </c>
      <c r="K39" s="258">
        <f t="shared" si="4"/>
        <v>2101.79</v>
      </c>
      <c r="L39" s="258">
        <f t="shared" si="5"/>
        <v>851.79</v>
      </c>
      <c r="M39" s="12">
        <f t="shared" si="6"/>
        <v>12.78</v>
      </c>
    </row>
    <row r="40" spans="1:13" ht="15.75">
      <c r="A40" s="256" t="str">
        <f>'بنك القاهره شهريوليو'!BO43</f>
        <v>منال فتحى فهمى السيد</v>
      </c>
      <c r="B40" s="258">
        <f>'بنك القاهره شهريوليو'!O43</f>
        <v>1995.77</v>
      </c>
      <c r="C40" s="258">
        <f>'بنك القاهره شهريوليو'!Q43</f>
        <v>434.87</v>
      </c>
      <c r="D40" s="258">
        <f t="shared" si="0"/>
        <v>2430.64</v>
      </c>
      <c r="E40" s="258">
        <f>'بنك القاهره شهريوليو'!J43*14%</f>
        <v>75.86</v>
      </c>
      <c r="F40" s="258">
        <f>'بنك القاهره شهريوليو'!AF43*11%</f>
        <v>215.23</v>
      </c>
      <c r="G40" s="258">
        <f>'بنك القاهره شهريوليو'!AT43+'بنك القاهره شهريوليو'!AU43+'بنك القاهره شهريوليو'!AV43+'بنك القاهره شهريوليو'!AX43+'بنك القاهره شهريوليو'!BB43+'بنك القاهره شهريوليو'!BC43+'بنك القاهره شهريوليو'!BD43+'بنك القاهره شهريوليو'!BE43+'بنك القاهره شهريوليو'!BF43+'بنك القاهره شهريوليو'!BG43+'بنك القاهره شهريوليو'!BH43+'بنك القاهره شهريوليو'!BI43+'بنك القاهره شهريوليو'!BJ43+'بنك القاهره شهريوليو'!BK43+'بنك القاهره شهريوليو'!BL43</f>
        <v>0</v>
      </c>
      <c r="H40" s="258">
        <f t="shared" si="1"/>
        <v>291.08999999999997</v>
      </c>
      <c r="I40" s="258">
        <f t="shared" si="2"/>
        <v>2139.5500000000002</v>
      </c>
      <c r="J40" s="258">
        <f t="shared" si="3"/>
        <v>15.67</v>
      </c>
      <c r="K40" s="258">
        <f t="shared" si="4"/>
        <v>2123.88</v>
      </c>
      <c r="L40" s="258">
        <f t="shared" si="5"/>
        <v>873.88</v>
      </c>
      <c r="M40" s="12">
        <f t="shared" si="6"/>
        <v>13.11</v>
      </c>
    </row>
    <row r="41" spans="1:13" ht="15.75">
      <c r="A41" s="256" t="str">
        <f>'بنك القاهره شهريوليو'!BO44</f>
        <v>جمعه عبد المجيد محمد خاطر</v>
      </c>
      <c r="B41" s="258">
        <f>'بنك القاهره شهريوليو'!O44</f>
        <v>1856.9</v>
      </c>
      <c r="C41" s="258">
        <f>'بنك القاهره شهريوليو'!Q44</f>
        <v>366.25</v>
      </c>
      <c r="D41" s="258">
        <f t="shared" si="0"/>
        <v>2223.15</v>
      </c>
      <c r="E41" s="258">
        <f>'بنك القاهره شهريوليو'!J44*14%</f>
        <v>69.41</v>
      </c>
      <c r="F41" s="258">
        <f>'بنك القاهره شهريوليو'!AF44*11%</f>
        <v>196.05</v>
      </c>
      <c r="G41" s="258">
        <f>'بنك القاهره شهريوليو'!AT44+'بنك القاهره شهريوليو'!AU44+'بنك القاهره شهريوليو'!AV44+'بنك القاهره شهريوليو'!AX44+'بنك القاهره شهريوليو'!BB44+'بنك القاهره شهريوليو'!BC44+'بنك القاهره شهريوليو'!BD44+'بنك القاهره شهريوليو'!BE44+'بنك القاهره شهريوليو'!BF44+'بنك القاهره شهريوليو'!BG44+'بنك القاهره شهريوليو'!BH44+'بنك القاهره شهريوليو'!BI44+'بنك القاهره شهريوليو'!BJ44+'بنك القاهره شهريوليو'!BK44+'بنك القاهره شهريوليو'!BL44</f>
        <v>21.08</v>
      </c>
      <c r="H41" s="258">
        <f t="shared" si="1"/>
        <v>286.54000000000002</v>
      </c>
      <c r="I41" s="258">
        <f t="shared" si="2"/>
        <v>1936.61</v>
      </c>
      <c r="J41" s="258">
        <f t="shared" si="3"/>
        <v>14.15</v>
      </c>
      <c r="K41" s="258">
        <f t="shared" si="4"/>
        <v>1922.46</v>
      </c>
      <c r="L41" s="258">
        <f t="shared" si="5"/>
        <v>672.46</v>
      </c>
      <c r="M41" s="12">
        <f t="shared" si="6"/>
        <v>10.09</v>
      </c>
    </row>
    <row r="42" spans="1:13" ht="15.75">
      <c r="A42" s="256" t="str">
        <f>'بنك القاهره شهريوليو'!BO45</f>
        <v>محمد ابراهيم عبد الجليل</v>
      </c>
      <c r="B42" s="258">
        <f>'بنك القاهره شهريوليو'!O45</f>
        <v>2153.36</v>
      </c>
      <c r="C42" s="258">
        <f>'بنك القاهره شهريوليو'!Q45</f>
        <v>468.22</v>
      </c>
      <c r="D42" s="258">
        <f t="shared" si="0"/>
        <v>2621.58</v>
      </c>
      <c r="E42" s="258">
        <f>'بنك القاهره شهريوليو'!J45*14%</f>
        <v>89.57</v>
      </c>
      <c r="F42" s="258">
        <f>'بنك القاهره شهريوليو'!AF45*11%</f>
        <v>226.87</v>
      </c>
      <c r="G42" s="258">
        <f>'بنك القاهره شهريوليو'!AT45+'بنك القاهره شهريوليو'!AU45+'بنك القاهره شهريوليو'!AV45+'بنك القاهره شهريوليو'!AX45+'بنك القاهره شهريوليو'!BB45+'بنك القاهره شهريوليو'!BC45+'بنك القاهره شهريوليو'!BD45+'بنك القاهره شهريوليو'!BE45+'بنك القاهره شهريوليو'!BF45+'بنك القاهره شهريوليو'!BG45+'بنك القاهره شهريوليو'!BH45+'بنك القاهره شهريوليو'!BI45+'بنك القاهره شهريوليو'!BJ45+'بنك القاهره شهريوليو'!BK45+'بنك القاهره شهريوليو'!BL45</f>
        <v>0</v>
      </c>
      <c r="H42" s="258">
        <f t="shared" si="1"/>
        <v>316.44</v>
      </c>
      <c r="I42" s="258">
        <f t="shared" si="2"/>
        <v>2305.14</v>
      </c>
      <c r="J42" s="258">
        <f t="shared" si="3"/>
        <v>16.91</v>
      </c>
      <c r="K42" s="258">
        <f t="shared" si="4"/>
        <v>2288.23</v>
      </c>
      <c r="L42" s="258">
        <f t="shared" si="5"/>
        <v>1038.23</v>
      </c>
      <c r="M42" s="12">
        <f t="shared" si="6"/>
        <v>15.57</v>
      </c>
    </row>
    <row r="43" spans="1:13" ht="15.75">
      <c r="A43" s="256" t="str">
        <f>'بنك القاهره شهريوليو'!BO46</f>
        <v>سناء جلال ابراهيم</v>
      </c>
      <c r="B43" s="258">
        <f>'بنك القاهره شهريوليو'!O46</f>
        <v>1849.47</v>
      </c>
      <c r="C43" s="258">
        <f>'بنك القاهره شهريوليو'!Q46</f>
        <v>355.77</v>
      </c>
      <c r="D43" s="258">
        <f t="shared" si="0"/>
        <v>2205.2399999999998</v>
      </c>
      <c r="E43" s="258">
        <f>'بنك القاهره شهريوليو'!J46*14%</f>
        <v>68.53</v>
      </c>
      <c r="F43" s="258">
        <f>'بنك القاهره شهريوليو'!AF46*11%</f>
        <v>194.82</v>
      </c>
      <c r="G43" s="258">
        <f>'بنك القاهره شهريوليو'!AT46+'بنك القاهره شهريوليو'!AU46+'بنك القاهره شهريوليو'!AV46+'بنك القاهره شهريوليو'!AX46+'بنك القاهره شهريوليو'!BB46+'بنك القاهره شهريوليو'!BC46+'بنك القاهره شهريوليو'!BD46+'بنك القاهره شهريوليو'!BE46+'بنك القاهره شهريوليو'!BF46+'بنك القاهره شهريوليو'!BG46+'بنك القاهره شهريوليو'!BH46+'بنك القاهره شهريوليو'!BI46+'بنك القاهره شهريوليو'!BJ46+'بنك القاهره شهريوليو'!BK46+'بنك القاهره شهريوليو'!BL46</f>
        <v>0</v>
      </c>
      <c r="H43" s="258">
        <f t="shared" si="1"/>
        <v>263.35000000000002</v>
      </c>
      <c r="I43" s="258">
        <f t="shared" si="2"/>
        <v>1941.89</v>
      </c>
      <c r="J43" s="258">
        <f t="shared" si="3"/>
        <v>14.19</v>
      </c>
      <c r="K43" s="258">
        <f t="shared" si="4"/>
        <v>1927.7</v>
      </c>
      <c r="L43" s="258">
        <f t="shared" si="5"/>
        <v>677.7</v>
      </c>
      <c r="M43" s="12">
        <f t="shared" si="6"/>
        <v>10.17</v>
      </c>
    </row>
    <row r="44" spans="1:13" ht="15.75">
      <c r="A44" s="256" t="str">
        <f>'بنك القاهره شهريوليو'!BO47</f>
        <v>خميس عبد الله عبد الغنى</v>
      </c>
      <c r="B44" s="258">
        <f>'بنك القاهره شهريوليو'!O47</f>
        <v>1880.07</v>
      </c>
      <c r="C44" s="258">
        <f>'بنك القاهره شهريوليو'!Q47</f>
        <v>358.63</v>
      </c>
      <c r="D44" s="258">
        <f t="shared" si="0"/>
        <v>2238.6999999999998</v>
      </c>
      <c r="E44" s="258">
        <f>'بنك القاهره شهريوليو'!J47*14%</f>
        <v>67.91</v>
      </c>
      <c r="F44" s="258">
        <f>'بنك القاهره شهريوليو'!AF47*11%</f>
        <v>193.27</v>
      </c>
      <c r="G44" s="258">
        <f>'بنك القاهره شهريوليو'!AT47+'بنك القاهره شهريوليو'!AU47+'بنك القاهره شهريوليو'!AV47+'بنك القاهره شهريوليو'!AX47+'بنك القاهره شهريوليو'!BB47+'بنك القاهره شهريوليو'!BC47+'بنك القاهره شهريوليو'!BD47+'بنك القاهره شهريوليو'!BE47+'بنك القاهره شهريوليو'!BF47+'بنك القاهره شهريوليو'!BG47+'بنك القاهره شهريوليو'!BH47+'بنك القاهره شهريوليو'!BI47+'بنك القاهره شهريوليو'!BJ47+'بنك القاهره شهريوليو'!BK47+'بنك القاهره شهريوليو'!BL47</f>
        <v>0</v>
      </c>
      <c r="H44" s="258">
        <f t="shared" si="1"/>
        <v>261.18</v>
      </c>
      <c r="I44" s="258">
        <f t="shared" si="2"/>
        <v>1977.52</v>
      </c>
      <c r="J44" s="258">
        <f t="shared" si="3"/>
        <v>14.46</v>
      </c>
      <c r="K44" s="258">
        <f t="shared" si="4"/>
        <v>1963.06</v>
      </c>
      <c r="L44" s="258">
        <f t="shared" si="5"/>
        <v>713.06</v>
      </c>
      <c r="M44" s="12">
        <f t="shared" si="6"/>
        <v>10.7</v>
      </c>
    </row>
    <row r="45" spans="1:13" ht="15.75">
      <c r="A45" s="256" t="str">
        <f>'بنك القاهره شهريوليو'!BO48</f>
        <v>فتحى عبد الحميد ابراهيم</v>
      </c>
      <c r="B45" s="258">
        <f>'بنك القاهره شهريوليو'!O48</f>
        <v>2079.6</v>
      </c>
      <c r="C45" s="258">
        <f>'بنك القاهره شهريوليو'!Q48</f>
        <v>449.53</v>
      </c>
      <c r="D45" s="258">
        <f t="shared" si="0"/>
        <v>2529.13</v>
      </c>
      <c r="E45" s="258">
        <f>'بنك القاهره شهريوليو'!J48*14%</f>
        <v>85.87</v>
      </c>
      <c r="F45" s="258">
        <f>'بنك القاهره شهريوليو'!AF48*11%</f>
        <v>218.87</v>
      </c>
      <c r="G45" s="258">
        <f>'بنك القاهره شهريوليو'!AT48+'بنك القاهره شهريوليو'!AU48+'بنك القاهره شهريوليو'!AV48+'بنك القاهره شهريوليو'!AX48+'بنك القاهره شهريوليو'!BB48+'بنك القاهره شهريوليو'!BC48+'بنك القاهره شهريوليو'!BD48+'بنك القاهره شهريوليو'!BE48+'بنك القاهره شهريوليو'!BF48+'بنك القاهره شهريوليو'!BG48+'بنك القاهره شهريوليو'!BH48+'بنك القاهره شهريوليو'!BI48+'بنك القاهره شهريوليو'!BJ48+'بنك القاهره شهريوليو'!BK48+'بنك القاهره شهريوليو'!BL48</f>
        <v>0</v>
      </c>
      <c r="H45" s="258">
        <f t="shared" si="1"/>
        <v>304.74</v>
      </c>
      <c r="I45" s="258">
        <f t="shared" si="2"/>
        <v>2224.39</v>
      </c>
      <c r="J45" s="258">
        <f t="shared" si="3"/>
        <v>16.309999999999999</v>
      </c>
      <c r="K45" s="258">
        <f t="shared" si="4"/>
        <v>2208.08</v>
      </c>
      <c r="L45" s="258">
        <f t="shared" si="5"/>
        <v>958.08</v>
      </c>
      <c r="M45" s="12">
        <f t="shared" si="6"/>
        <v>14.37</v>
      </c>
    </row>
    <row r="46" spans="1:13" ht="15.75">
      <c r="A46" s="256" t="str">
        <f>'بنك القاهره شهريوليو'!BO49</f>
        <v>خالد حيدر عبد العظيم</v>
      </c>
      <c r="B46" s="258">
        <f>'بنك القاهره شهريوليو'!O49</f>
        <v>1849.04</v>
      </c>
      <c r="C46" s="258">
        <f>'بنك القاهره شهريوليو'!Q49</f>
        <v>363.96</v>
      </c>
      <c r="D46" s="258">
        <f t="shared" si="0"/>
        <v>2213</v>
      </c>
      <c r="E46" s="258">
        <f>'بنك القاهره شهريوليو'!J49*14%</f>
        <v>68.959999999999994</v>
      </c>
      <c r="F46" s="258">
        <f>'بنك القاهره شهريوليو'!AF49*11%</f>
        <v>195.44</v>
      </c>
      <c r="G46" s="258">
        <f>'بنك القاهره شهريوليو'!AT49+'بنك القاهره شهريوليو'!AU49+'بنك القاهره شهريوليو'!AV49+'بنك القاهره شهريوليو'!AX49+'بنك القاهره شهريوليو'!BB49+'بنك القاهره شهريوليو'!BC49+'بنك القاهره شهريوليو'!BD49+'بنك القاهره شهريوليو'!BE49+'بنك القاهره شهريوليو'!BF49+'بنك القاهره شهريوليو'!BG49+'بنك القاهره شهريوليو'!BH49+'بنك القاهره شهريوليو'!BI49+'بنك القاهره شهريوليو'!BJ49+'بنك القاهره شهريوليو'!BK49+'بنك القاهره شهريوليو'!BL49</f>
        <v>0</v>
      </c>
      <c r="H46" s="258">
        <f t="shared" si="1"/>
        <v>264.39999999999998</v>
      </c>
      <c r="I46" s="258">
        <f t="shared" si="2"/>
        <v>1948.6</v>
      </c>
      <c r="J46" s="258">
        <f t="shared" si="3"/>
        <v>14.24</v>
      </c>
      <c r="K46" s="258">
        <f t="shared" si="4"/>
        <v>1934.36</v>
      </c>
      <c r="L46" s="258">
        <f t="shared" si="5"/>
        <v>684.36</v>
      </c>
      <c r="M46" s="12">
        <f t="shared" si="6"/>
        <v>10.27</v>
      </c>
    </row>
    <row r="47" spans="1:13" ht="15.75">
      <c r="A47" s="256" t="str">
        <f>'بنك القاهره شهريوليو'!BO50</f>
        <v>عاطف منصورمحمود مدنى</v>
      </c>
      <c r="B47" s="258">
        <f>'بنك القاهره شهريوليو'!O50</f>
        <v>1220.25</v>
      </c>
      <c r="C47" s="258">
        <f>'بنك القاهره شهريوليو'!Q50</f>
        <v>201.25</v>
      </c>
      <c r="D47" s="258">
        <f t="shared" si="0"/>
        <v>1421.5</v>
      </c>
      <c r="E47" s="258">
        <f>'بنك القاهره شهريوليو'!J50*14%</f>
        <v>38.979999999999997</v>
      </c>
      <c r="F47" s="258">
        <f>'بنك القاهره شهريوليو'!AF50*11%</f>
        <v>125.74</v>
      </c>
      <c r="G47" s="258">
        <f>'بنك القاهره شهريوليو'!AT50+'بنك القاهره شهريوليو'!AU50+'بنك القاهره شهريوليو'!AV50+'بنك القاهره شهريوليو'!AX50+'بنك القاهره شهريوليو'!BB50+'بنك القاهره شهريوليو'!BC50+'بنك القاهره شهريوليو'!BD50+'بنك القاهره شهريوليو'!BE50+'بنك القاهره شهريوليو'!BF50+'بنك القاهره شهريوليو'!BG50+'بنك القاهره شهريوليو'!BH50+'بنك القاهره شهريوليو'!BI50+'بنك القاهره شهريوليو'!BJ50+'بنك القاهره شهريوليو'!BK50+'بنك القاهره شهريوليو'!BL50</f>
        <v>11.84</v>
      </c>
      <c r="H47" s="258">
        <f t="shared" si="1"/>
        <v>176.56</v>
      </c>
      <c r="I47" s="258">
        <f t="shared" si="2"/>
        <v>1244.94</v>
      </c>
      <c r="J47" s="258">
        <f t="shared" si="3"/>
        <v>8.9600000000000009</v>
      </c>
      <c r="K47" s="258">
        <f t="shared" si="4"/>
        <v>1235.98</v>
      </c>
      <c r="L47" s="258">
        <f t="shared" si="5"/>
        <v>0</v>
      </c>
      <c r="M47" s="12">
        <f t="shared" si="6"/>
        <v>0</v>
      </c>
    </row>
    <row r="48" spans="1:13" ht="15.75">
      <c r="A48" s="256" t="str">
        <f>'بنك القاهره شهريوليو'!BO51</f>
        <v>صباح محمد عبد الجواد</v>
      </c>
      <c r="B48" s="258">
        <f>'بنك القاهره شهريوليو'!O51</f>
        <v>1850.08</v>
      </c>
      <c r="C48" s="258">
        <f>'بنك القاهره شهريوليو'!Q51</f>
        <v>357.94</v>
      </c>
      <c r="D48" s="274">
        <f t="shared" si="0"/>
        <v>2208.02</v>
      </c>
      <c r="E48" s="258">
        <f>'بنك القاهره شهريوليو'!J51*14%</f>
        <v>68.56</v>
      </c>
      <c r="F48" s="258">
        <f>'بنك القاهره شهريوليو'!AF51*11%</f>
        <v>195.13</v>
      </c>
      <c r="G48" s="258">
        <f>'بنك القاهره شهريوليو'!AT51+'بنك القاهره شهريوليو'!AU51+'بنك القاهره شهريوليو'!AV51+'بنك القاهره شهريوليو'!AX51+'بنك القاهره شهريوليو'!BB51+'بنك القاهره شهريوليو'!BC51+'بنك القاهره شهريوليو'!BD51+'بنك القاهره شهريوليو'!BE51+'بنك القاهره شهريوليو'!BF51+'بنك القاهره شهريوليو'!BG51+'بنك القاهره شهريوليو'!BH51+'بنك القاهره شهريوليو'!BI51+'بنك القاهره شهريوليو'!BJ51+'بنك القاهره شهريوليو'!BK51+'بنك القاهره شهريوليو'!BL51</f>
        <v>0</v>
      </c>
      <c r="H48" s="274">
        <f t="shared" si="1"/>
        <v>263.69</v>
      </c>
      <c r="I48" s="274">
        <f t="shared" si="2"/>
        <v>1944.33</v>
      </c>
      <c r="J48" s="274">
        <f t="shared" si="3"/>
        <v>14.21</v>
      </c>
      <c r="K48" s="274">
        <f t="shared" si="4"/>
        <v>1930.12</v>
      </c>
      <c r="L48" s="274">
        <f t="shared" ref="L48:L63" si="7">IF(K48-1183.33&lt;0,0,K48-1183.33)</f>
        <v>746.79</v>
      </c>
      <c r="M48" s="12">
        <f t="shared" si="6"/>
        <v>11.2</v>
      </c>
    </row>
    <row r="49" spans="1:13" ht="15.75">
      <c r="A49" s="256" t="str">
        <f>'بنك القاهره شهريوليو'!BO52</f>
        <v xml:space="preserve">طه سيد دردير محمد </v>
      </c>
      <c r="B49" s="258">
        <f>'بنك القاهره شهريوليو'!O52</f>
        <v>1060.4000000000001</v>
      </c>
      <c r="C49" s="258">
        <f>'بنك القاهره شهريوليو'!Q52</f>
        <v>221.1</v>
      </c>
      <c r="D49" s="258">
        <f t="shared" si="0"/>
        <v>1281.5</v>
      </c>
      <c r="E49" s="258">
        <f>'بنك القاهره شهريوليو'!J52*14%</f>
        <v>35.78</v>
      </c>
      <c r="F49" s="258">
        <f>'بنك القاهره شهريوليو'!AF52*11%</f>
        <v>112.85</v>
      </c>
      <c r="G49" s="258">
        <f>'بنك القاهره شهريوليو'!AT52+'بنك القاهره شهريوليو'!AU52+'بنك القاهره شهريوليو'!AV52+'بنك القاهره شهريوليو'!AX52+'بنك القاهره شهريوليو'!BB52+'بنك القاهره شهريوليو'!BC52+'بنك القاهره شهريوليو'!BD52+'بنك القاهره شهريوليو'!BE52+'بنك القاهره شهريوليو'!BF52+'بنك القاهره شهريوليو'!BG52+'بنك القاهره شهريوليو'!BH52+'بنك القاهره شهريوليو'!BI52+'بنك القاهره شهريوليو'!BJ52+'بنك القاهره شهريوليو'!BK52+'بنك القاهره شهريوليو'!BL52</f>
        <v>0</v>
      </c>
      <c r="H49" s="258">
        <f t="shared" si="1"/>
        <v>148.63</v>
      </c>
      <c r="I49" s="258">
        <f t="shared" si="2"/>
        <v>1132.8699999999999</v>
      </c>
      <c r="J49" s="258">
        <f t="shared" si="3"/>
        <v>8.1199999999999992</v>
      </c>
      <c r="K49" s="258">
        <f t="shared" si="4"/>
        <v>1124.75</v>
      </c>
      <c r="L49" s="258">
        <f t="shared" si="7"/>
        <v>0</v>
      </c>
      <c r="M49" s="12">
        <f t="shared" si="6"/>
        <v>0</v>
      </c>
    </row>
    <row r="50" spans="1:13" ht="15.75">
      <c r="A50" s="261"/>
      <c r="B50" s="262">
        <f>[1]مرتبات!G55</f>
        <v>0</v>
      </c>
      <c r="C50" s="262">
        <f>[1]مرتبات!I55</f>
        <v>0</v>
      </c>
      <c r="D50" s="262">
        <f t="shared" si="0"/>
        <v>0</v>
      </c>
      <c r="E50" s="262">
        <f>[1]مرتبات!B55*14%</f>
        <v>0</v>
      </c>
      <c r="F50" s="262">
        <f>[1]مرتبات!W55*11%</f>
        <v>0</v>
      </c>
      <c r="G50" s="262">
        <f>[1]مرتبات!AK55+[1]مرتبات!AL55+[1]مرتبات!AM55+[1]مرتبات!AN55+[1]مرتبات!AO55+[1]مرتبات!AR55+[1]مرتبات!AS55+[1]مرتبات!AT55+[1]مرتبات!AU55+[1]مرتبات!AV55+[1]مرتبات!AW55+[1]مرتبات!AX55+[1]مرتبات!AY55+[1]مرتبات!AZ55+[1]مرتبات!BA55</f>
        <v>0</v>
      </c>
      <c r="H50" s="262">
        <f t="shared" si="1"/>
        <v>0</v>
      </c>
      <c r="I50" s="262">
        <f t="shared" si="2"/>
        <v>0</v>
      </c>
      <c r="J50" s="262">
        <f t="shared" si="3"/>
        <v>-0.38</v>
      </c>
      <c r="K50" s="262">
        <f t="shared" si="4"/>
        <v>0.38</v>
      </c>
      <c r="L50" s="262">
        <f t="shared" si="7"/>
        <v>0</v>
      </c>
      <c r="M50" s="263">
        <f t="shared" ref="M50:M63" si="8">IF(L50&lt;=1900,(L50*10%)*20%,IF(L50&lt;=3150,(190+((L50-1900)*15%))*60%,((((L50-3150)*20%)+190+187.5))*95%))</f>
        <v>0</v>
      </c>
    </row>
    <row r="51" spans="1:13" ht="15.75">
      <c r="A51" s="256"/>
      <c r="B51" s="258">
        <f>[1]مرتبات!G56</f>
        <v>0</v>
      </c>
      <c r="C51" s="258">
        <f>[1]مرتبات!I56</f>
        <v>0</v>
      </c>
      <c r="D51" s="258">
        <f t="shared" si="0"/>
        <v>0</v>
      </c>
      <c r="E51" s="258">
        <f>[1]مرتبات!B56*14%</f>
        <v>0</v>
      </c>
      <c r="F51" s="258">
        <f>[1]مرتبات!W56*11%</f>
        <v>0</v>
      </c>
      <c r="G51" s="258">
        <f>[1]مرتبات!AK56+[1]مرتبات!AL56+[1]مرتبات!AM56+[1]مرتبات!AN56+[1]مرتبات!AO56+[1]مرتبات!AR56+[1]مرتبات!AS56+[1]مرتبات!AT56+[1]مرتبات!AU56+[1]مرتبات!AV56+[1]مرتبات!AW56+[1]مرتبات!AX56+[1]مرتبات!AY56+[1]مرتبات!AZ56+[1]مرتبات!BA56</f>
        <v>0</v>
      </c>
      <c r="H51" s="258">
        <f t="shared" si="1"/>
        <v>0</v>
      </c>
      <c r="I51" s="258">
        <f t="shared" si="2"/>
        <v>0</v>
      </c>
      <c r="J51" s="258">
        <f t="shared" si="3"/>
        <v>-0.38</v>
      </c>
      <c r="K51" s="258">
        <f t="shared" si="4"/>
        <v>0.38</v>
      </c>
      <c r="L51" s="258">
        <f t="shared" si="7"/>
        <v>0</v>
      </c>
      <c r="M51" s="145">
        <f t="shared" si="8"/>
        <v>0</v>
      </c>
    </row>
    <row r="52" spans="1:13" ht="15.75">
      <c r="A52" s="256"/>
      <c r="B52" s="258">
        <f>[1]مرتبات!G57</f>
        <v>0</v>
      </c>
      <c r="C52" s="258">
        <f>[1]مرتبات!I57</f>
        <v>0</v>
      </c>
      <c r="D52" s="258">
        <f t="shared" si="0"/>
        <v>0</v>
      </c>
      <c r="E52" s="258">
        <f>[1]مرتبات!B57*14%</f>
        <v>0</v>
      </c>
      <c r="F52" s="258">
        <f>[1]مرتبات!W57*11%</f>
        <v>0</v>
      </c>
      <c r="G52" s="258">
        <f>[1]مرتبات!AK57+[1]مرتبات!AL57+[1]مرتبات!AM57+[1]مرتبات!AN57+[1]مرتبات!AO57+[1]مرتبات!AR57+[1]مرتبات!AS57+[1]مرتبات!AT57+[1]مرتبات!AU57+[1]مرتبات!AV57+[1]مرتبات!AW57+[1]مرتبات!AX57+[1]مرتبات!AY57+[1]مرتبات!AZ57+[1]مرتبات!BA57</f>
        <v>0</v>
      </c>
      <c r="H52" s="258">
        <f t="shared" si="1"/>
        <v>0</v>
      </c>
      <c r="I52" s="258">
        <f t="shared" si="2"/>
        <v>0</v>
      </c>
      <c r="J52" s="258">
        <f t="shared" si="3"/>
        <v>-0.38</v>
      </c>
      <c r="K52" s="258">
        <f t="shared" si="4"/>
        <v>0.38</v>
      </c>
      <c r="L52" s="258">
        <f t="shared" si="7"/>
        <v>0</v>
      </c>
      <c r="M52" s="145">
        <f t="shared" si="8"/>
        <v>0</v>
      </c>
    </row>
    <row r="53" spans="1:13" ht="15.75">
      <c r="A53" s="256"/>
      <c r="B53" s="258">
        <f>[1]مرتبات!G58</f>
        <v>0</v>
      </c>
      <c r="C53" s="258">
        <f>[1]مرتبات!I58</f>
        <v>0</v>
      </c>
      <c r="D53" s="258">
        <f t="shared" si="0"/>
        <v>0</v>
      </c>
      <c r="E53" s="258">
        <f>[1]مرتبات!B58*14%</f>
        <v>0</v>
      </c>
      <c r="F53" s="258">
        <f>[1]مرتبات!W58*11%</f>
        <v>0</v>
      </c>
      <c r="G53" s="258">
        <f>[1]مرتبات!AK58+[1]مرتبات!AL58+[1]مرتبات!AM58+[1]مرتبات!AN58+[1]مرتبات!AO58+[1]مرتبات!AR58+[1]مرتبات!AS58+[1]مرتبات!AT58+[1]مرتبات!AU58+[1]مرتبات!AV58+[1]مرتبات!AW58+[1]مرتبات!AX58+[1]مرتبات!AY58+[1]مرتبات!AZ58+[1]مرتبات!BA58</f>
        <v>0</v>
      </c>
      <c r="H53" s="258">
        <f t="shared" si="1"/>
        <v>0</v>
      </c>
      <c r="I53" s="258">
        <f t="shared" si="2"/>
        <v>0</v>
      </c>
      <c r="J53" s="258">
        <f t="shared" si="3"/>
        <v>-0.38</v>
      </c>
      <c r="K53" s="258">
        <f t="shared" si="4"/>
        <v>0.38</v>
      </c>
      <c r="L53" s="258">
        <f t="shared" si="7"/>
        <v>0</v>
      </c>
      <c r="M53" s="145">
        <f t="shared" si="8"/>
        <v>0</v>
      </c>
    </row>
    <row r="54" spans="1:13" ht="15.75">
      <c r="A54" s="256"/>
      <c r="B54" s="258">
        <f>[1]مرتبات!G59</f>
        <v>0</v>
      </c>
      <c r="C54" s="258">
        <f>[1]مرتبات!I59</f>
        <v>0</v>
      </c>
      <c r="D54" s="258">
        <f t="shared" si="0"/>
        <v>0</v>
      </c>
      <c r="E54" s="258">
        <f>[1]مرتبات!B59*14%</f>
        <v>0</v>
      </c>
      <c r="F54" s="258">
        <f>[1]مرتبات!W59*11%</f>
        <v>0</v>
      </c>
      <c r="G54" s="258">
        <f>[1]مرتبات!AK59+[1]مرتبات!AL59+[1]مرتبات!AM59+[1]مرتبات!AN59+[1]مرتبات!AO59+[1]مرتبات!AR59+[1]مرتبات!AS59+[1]مرتبات!AT59+[1]مرتبات!AU59+[1]مرتبات!AV59+[1]مرتبات!AW59+[1]مرتبات!AX59+[1]مرتبات!AY59+[1]مرتبات!AZ59+[1]مرتبات!BA59</f>
        <v>0</v>
      </c>
      <c r="H54" s="258">
        <f t="shared" si="1"/>
        <v>0</v>
      </c>
      <c r="I54" s="258">
        <f t="shared" si="2"/>
        <v>0</v>
      </c>
      <c r="J54" s="258">
        <f t="shared" si="3"/>
        <v>-0.38</v>
      </c>
      <c r="K54" s="258">
        <f t="shared" si="4"/>
        <v>0.38</v>
      </c>
      <c r="L54" s="258">
        <f t="shared" si="7"/>
        <v>0</v>
      </c>
      <c r="M54" s="145">
        <f t="shared" si="8"/>
        <v>0</v>
      </c>
    </row>
    <row r="55" spans="1:13" ht="15.75">
      <c r="A55" s="256"/>
      <c r="B55" s="258">
        <f>[1]مرتبات!G60</f>
        <v>0</v>
      </c>
      <c r="C55" s="258">
        <f>[1]مرتبات!I60</f>
        <v>0</v>
      </c>
      <c r="D55" s="258">
        <f t="shared" si="0"/>
        <v>0</v>
      </c>
      <c r="E55" s="258">
        <f>[1]مرتبات!B60*14%</f>
        <v>0</v>
      </c>
      <c r="F55" s="258">
        <f>[1]مرتبات!W60*11%</f>
        <v>0</v>
      </c>
      <c r="G55" s="258">
        <f>[1]مرتبات!AK60+[1]مرتبات!AL60+[1]مرتبات!AM60+[1]مرتبات!AN60+[1]مرتبات!AO60+[1]مرتبات!AR60+[1]مرتبات!AS60+[1]مرتبات!AT60+[1]مرتبات!AU60+[1]مرتبات!AV60+[1]مرتبات!AW60+[1]مرتبات!AX60+[1]مرتبات!AY60+[1]مرتبات!AZ60+[1]مرتبات!BA60</f>
        <v>0</v>
      </c>
      <c r="H55" s="258">
        <f t="shared" si="1"/>
        <v>0</v>
      </c>
      <c r="I55" s="258">
        <f t="shared" si="2"/>
        <v>0</v>
      </c>
      <c r="J55" s="258">
        <f t="shared" si="3"/>
        <v>-0.38</v>
      </c>
      <c r="K55" s="258">
        <f t="shared" si="4"/>
        <v>0.38</v>
      </c>
      <c r="L55" s="258">
        <f t="shared" si="7"/>
        <v>0</v>
      </c>
      <c r="M55" s="145">
        <f t="shared" si="8"/>
        <v>0</v>
      </c>
    </row>
    <row r="56" spans="1:13" ht="15.75">
      <c r="A56" s="256"/>
      <c r="B56" s="258">
        <f>[1]مرتبات!G61</f>
        <v>0</v>
      </c>
      <c r="C56" s="258">
        <f>[1]مرتبات!I61</f>
        <v>0</v>
      </c>
      <c r="D56" s="258">
        <f t="shared" si="0"/>
        <v>0</v>
      </c>
      <c r="E56" s="258">
        <f>[1]مرتبات!B61*14%</f>
        <v>0</v>
      </c>
      <c r="F56" s="258">
        <f>[1]مرتبات!W61*11%</f>
        <v>0</v>
      </c>
      <c r="G56" s="258">
        <f>[1]مرتبات!AK61+[1]مرتبات!AL61+[1]مرتبات!AM61+[1]مرتبات!AN61+[1]مرتبات!AO61+[1]مرتبات!AR61+[1]مرتبات!AS61+[1]مرتبات!AT61+[1]مرتبات!AU61+[1]مرتبات!AV61+[1]مرتبات!AW61+[1]مرتبات!AX61+[1]مرتبات!AY61+[1]مرتبات!AZ61+[1]مرتبات!BA61</f>
        <v>0</v>
      </c>
      <c r="H56" s="258">
        <f t="shared" si="1"/>
        <v>0</v>
      </c>
      <c r="I56" s="258">
        <f t="shared" si="2"/>
        <v>0</v>
      </c>
      <c r="J56" s="258">
        <f t="shared" si="3"/>
        <v>-0.38</v>
      </c>
      <c r="K56" s="258">
        <f t="shared" si="4"/>
        <v>0.38</v>
      </c>
      <c r="L56" s="258">
        <f t="shared" si="7"/>
        <v>0</v>
      </c>
      <c r="M56" s="145">
        <f t="shared" si="8"/>
        <v>0</v>
      </c>
    </row>
    <row r="57" spans="1:13" ht="15.75">
      <c r="A57" s="256"/>
      <c r="B57" s="258">
        <f>[1]مرتبات!G62</f>
        <v>0</v>
      </c>
      <c r="C57" s="258">
        <f>[1]مرتبات!I62</f>
        <v>0</v>
      </c>
      <c r="D57" s="258">
        <f t="shared" si="0"/>
        <v>0</v>
      </c>
      <c r="E57" s="258">
        <f>[1]مرتبات!B62*14%</f>
        <v>0</v>
      </c>
      <c r="F57" s="258">
        <f>[1]مرتبات!W62*11%</f>
        <v>0</v>
      </c>
      <c r="G57" s="258">
        <f>[1]مرتبات!AK62+[1]مرتبات!AL62+[1]مرتبات!AM62+[1]مرتبات!AN62+[1]مرتبات!AO62+[1]مرتبات!AR62+[1]مرتبات!AS62+[1]مرتبات!AT62+[1]مرتبات!AU62+[1]مرتبات!AV62+[1]مرتبات!AW62+[1]مرتبات!AX62+[1]مرتبات!AY62+[1]مرتبات!AZ62+[1]مرتبات!BA62</f>
        <v>0</v>
      </c>
      <c r="H57" s="258">
        <f t="shared" si="1"/>
        <v>0</v>
      </c>
      <c r="I57" s="258">
        <f t="shared" si="2"/>
        <v>0</v>
      </c>
      <c r="J57" s="258">
        <f t="shared" si="3"/>
        <v>-0.38</v>
      </c>
      <c r="K57" s="258">
        <f t="shared" si="4"/>
        <v>0.38</v>
      </c>
      <c r="L57" s="258">
        <f t="shared" si="7"/>
        <v>0</v>
      </c>
      <c r="M57" s="145">
        <f t="shared" si="8"/>
        <v>0</v>
      </c>
    </row>
    <row r="58" spans="1:13" ht="15.75">
      <c r="A58" s="256"/>
      <c r="B58" s="258">
        <f>[1]مرتبات!G63</f>
        <v>0</v>
      </c>
      <c r="C58" s="258">
        <f>[1]مرتبات!I63</f>
        <v>0</v>
      </c>
      <c r="D58" s="258">
        <f t="shared" si="0"/>
        <v>0</v>
      </c>
      <c r="E58" s="258">
        <f>[1]مرتبات!B63*14%</f>
        <v>0</v>
      </c>
      <c r="F58" s="258">
        <f>[1]مرتبات!W63*11%</f>
        <v>0</v>
      </c>
      <c r="G58" s="258">
        <f>[1]مرتبات!AK63+[1]مرتبات!AL63+[1]مرتبات!AM63+[1]مرتبات!AN63+[1]مرتبات!AO63+[1]مرتبات!AR63+[1]مرتبات!AS63+[1]مرتبات!AT63+[1]مرتبات!AU63+[1]مرتبات!AV63+[1]مرتبات!AW63+[1]مرتبات!AX63+[1]مرتبات!AY63+[1]مرتبات!AZ63+[1]مرتبات!BA63</f>
        <v>0</v>
      </c>
      <c r="H58" s="258">
        <f t="shared" si="1"/>
        <v>0</v>
      </c>
      <c r="I58" s="258">
        <f t="shared" si="2"/>
        <v>0</v>
      </c>
      <c r="J58" s="258">
        <f t="shared" si="3"/>
        <v>-0.38</v>
      </c>
      <c r="K58" s="258">
        <f t="shared" si="4"/>
        <v>0.38</v>
      </c>
      <c r="L58" s="258">
        <f t="shared" si="7"/>
        <v>0</v>
      </c>
      <c r="M58" s="145">
        <f t="shared" si="8"/>
        <v>0</v>
      </c>
    </row>
    <row r="59" spans="1:13" ht="15.75">
      <c r="A59" s="256"/>
      <c r="B59" s="258">
        <f>[1]مرتبات!G64</f>
        <v>0</v>
      </c>
      <c r="C59" s="258">
        <f>[1]مرتبات!I64</f>
        <v>0</v>
      </c>
      <c r="D59" s="258">
        <f t="shared" si="0"/>
        <v>0</v>
      </c>
      <c r="E59" s="258">
        <f>[1]مرتبات!B64*14%</f>
        <v>0</v>
      </c>
      <c r="F59" s="258">
        <f>[1]مرتبات!W64*11%</f>
        <v>0</v>
      </c>
      <c r="G59" s="258">
        <f>[1]مرتبات!AK64+[1]مرتبات!AL64+[1]مرتبات!AM64+[1]مرتبات!AN64+[1]مرتبات!AO64+[1]مرتبات!AR64+[1]مرتبات!AS64+[1]مرتبات!AT64+[1]مرتبات!AU64+[1]مرتبات!AV64+[1]مرتبات!AW64+[1]مرتبات!AX64+[1]مرتبات!AY64+[1]مرتبات!AZ64+[1]مرتبات!BA64</f>
        <v>0</v>
      </c>
      <c r="H59" s="258">
        <f t="shared" si="1"/>
        <v>0</v>
      </c>
      <c r="I59" s="258">
        <f t="shared" si="2"/>
        <v>0</v>
      </c>
      <c r="J59" s="258">
        <f t="shared" si="3"/>
        <v>-0.38</v>
      </c>
      <c r="K59" s="258">
        <f t="shared" si="4"/>
        <v>0.38</v>
      </c>
      <c r="L59" s="258">
        <f t="shared" si="7"/>
        <v>0</v>
      </c>
      <c r="M59" s="145">
        <f t="shared" si="8"/>
        <v>0</v>
      </c>
    </row>
    <row r="60" spans="1:13" ht="15.75">
      <c r="A60" s="256"/>
      <c r="B60" s="258">
        <f>[1]مرتبات!G65</f>
        <v>0</v>
      </c>
      <c r="C60" s="258">
        <f>[1]مرتبات!I65</f>
        <v>0</v>
      </c>
      <c r="D60" s="258">
        <f t="shared" si="0"/>
        <v>0</v>
      </c>
      <c r="E60" s="258">
        <f>[1]مرتبات!B65*14%</f>
        <v>0</v>
      </c>
      <c r="F60" s="258">
        <f>[1]مرتبات!W65*11%</f>
        <v>0</v>
      </c>
      <c r="G60" s="258">
        <f>[1]مرتبات!AK65+[1]مرتبات!AL65+[1]مرتبات!AM65+[1]مرتبات!AN65+[1]مرتبات!AO65+[1]مرتبات!AR65+[1]مرتبات!AS65+[1]مرتبات!AT65+[1]مرتبات!AU65+[1]مرتبات!AV65+[1]مرتبات!AW65+[1]مرتبات!AX65+[1]مرتبات!AY65+[1]مرتبات!AZ65+[1]مرتبات!BA65</f>
        <v>0</v>
      </c>
      <c r="H60" s="258">
        <f t="shared" si="1"/>
        <v>0</v>
      </c>
      <c r="I60" s="258">
        <f t="shared" si="2"/>
        <v>0</v>
      </c>
      <c r="J60" s="258">
        <f t="shared" si="3"/>
        <v>-0.38</v>
      </c>
      <c r="K60" s="258">
        <f t="shared" si="4"/>
        <v>0.38</v>
      </c>
      <c r="L60" s="258">
        <f t="shared" si="7"/>
        <v>0</v>
      </c>
      <c r="M60" s="145">
        <f t="shared" si="8"/>
        <v>0</v>
      </c>
    </row>
    <row r="61" spans="1:13" ht="15.75">
      <c r="A61" s="256"/>
      <c r="B61" s="258">
        <f>[1]مرتبات!G66</f>
        <v>0</v>
      </c>
      <c r="C61" s="258">
        <f>[1]مرتبات!I66</f>
        <v>0</v>
      </c>
      <c r="D61" s="258">
        <f t="shared" si="0"/>
        <v>0</v>
      </c>
      <c r="E61" s="258">
        <f>[1]مرتبات!B66*14%</f>
        <v>0</v>
      </c>
      <c r="F61" s="258">
        <f>[1]مرتبات!W66*11%</f>
        <v>0</v>
      </c>
      <c r="G61" s="258">
        <f>[1]مرتبات!AK66+[1]مرتبات!AL66+[1]مرتبات!AM66+[1]مرتبات!AN66+[1]مرتبات!AO66+[1]مرتبات!AR66+[1]مرتبات!AS66+[1]مرتبات!AT66+[1]مرتبات!AU66+[1]مرتبات!AV66+[1]مرتبات!AW66+[1]مرتبات!AX66+[1]مرتبات!AY66+[1]مرتبات!AZ66+[1]مرتبات!BA66</f>
        <v>0</v>
      </c>
      <c r="H61" s="258">
        <f t="shared" si="1"/>
        <v>0</v>
      </c>
      <c r="I61" s="258">
        <f t="shared" si="2"/>
        <v>0</v>
      </c>
      <c r="J61" s="258">
        <f t="shared" si="3"/>
        <v>-0.38</v>
      </c>
      <c r="K61" s="258">
        <f t="shared" si="4"/>
        <v>0.38</v>
      </c>
      <c r="L61" s="258">
        <f t="shared" si="7"/>
        <v>0</v>
      </c>
      <c r="M61" s="145">
        <f t="shared" si="8"/>
        <v>0</v>
      </c>
    </row>
    <row r="62" spans="1:13" ht="15.75">
      <c r="A62" s="256"/>
      <c r="B62" s="258">
        <f>[1]مرتبات!G67</f>
        <v>0</v>
      </c>
      <c r="C62" s="258">
        <f>[1]مرتبات!I67</f>
        <v>0</v>
      </c>
      <c r="D62" s="258">
        <f t="shared" si="0"/>
        <v>0</v>
      </c>
      <c r="E62" s="258">
        <f>[1]مرتبات!B67*14%</f>
        <v>0</v>
      </c>
      <c r="F62" s="258">
        <f>[1]مرتبات!W67*11%</f>
        <v>0</v>
      </c>
      <c r="G62" s="258">
        <f>[1]مرتبات!AK67+[1]مرتبات!AL67+[1]مرتبات!AM67+[1]مرتبات!AN67+[1]مرتبات!AO67+[1]مرتبات!AR67+[1]مرتبات!AS67+[1]مرتبات!AT67+[1]مرتبات!AU67+[1]مرتبات!AV67+[1]مرتبات!AW67+[1]مرتبات!AX67+[1]مرتبات!AY67+[1]مرتبات!AZ67+[1]مرتبات!BA67</f>
        <v>0</v>
      </c>
      <c r="H62" s="258">
        <f t="shared" si="1"/>
        <v>0</v>
      </c>
      <c r="I62" s="258">
        <f t="shared" si="2"/>
        <v>0</v>
      </c>
      <c r="J62" s="258">
        <f t="shared" si="3"/>
        <v>-0.38</v>
      </c>
      <c r="K62" s="258">
        <f t="shared" si="4"/>
        <v>0.38</v>
      </c>
      <c r="L62" s="258">
        <f t="shared" si="7"/>
        <v>0</v>
      </c>
      <c r="M62" s="145">
        <f t="shared" si="8"/>
        <v>0</v>
      </c>
    </row>
    <row r="63" spans="1:13" ht="15.75">
      <c r="A63" s="256"/>
      <c r="B63" s="258">
        <f>[1]مرتبات!G68</f>
        <v>0</v>
      </c>
      <c r="C63" s="258">
        <f>[1]مرتبات!I68</f>
        <v>0</v>
      </c>
      <c r="D63" s="258">
        <f t="shared" si="0"/>
        <v>0</v>
      </c>
      <c r="E63" s="258">
        <f>[1]مرتبات!B68*14%</f>
        <v>0</v>
      </c>
      <c r="F63" s="258">
        <f>[1]مرتبات!W68*11%</f>
        <v>0</v>
      </c>
      <c r="G63" s="258">
        <f>[1]مرتبات!AK68+[1]مرتبات!AL68+[1]مرتبات!AM68+[1]مرتبات!AN68+[1]مرتبات!AO68+[1]مرتبات!AR68+[1]مرتبات!AS68+[1]مرتبات!AT68+[1]مرتبات!AU68+[1]مرتبات!AV68+[1]مرتبات!AW68+[1]مرتبات!AX68+[1]مرتبات!AY68+[1]مرتبات!AZ68+[1]مرتبات!BA68</f>
        <v>0</v>
      </c>
      <c r="H63" s="258">
        <f t="shared" si="1"/>
        <v>0</v>
      </c>
      <c r="I63" s="258">
        <f t="shared" si="2"/>
        <v>0</v>
      </c>
      <c r="J63" s="258">
        <f t="shared" si="3"/>
        <v>-0.38</v>
      </c>
      <c r="K63" s="258">
        <f t="shared" si="4"/>
        <v>0.38</v>
      </c>
      <c r="L63" s="258">
        <f t="shared" si="7"/>
        <v>0</v>
      </c>
      <c r="M63" s="145">
        <f t="shared" si="8"/>
        <v>0</v>
      </c>
    </row>
    <row r="64" spans="1:13" ht="15.75">
      <c r="A64" s="256"/>
      <c r="B64" s="258">
        <f>[1]مرتبات!G69</f>
        <v>0</v>
      </c>
      <c r="C64" s="258">
        <f>[1]مرتبات!I69</f>
        <v>0</v>
      </c>
      <c r="D64" s="258">
        <f t="shared" ref="D64:D65" si="9">B64+C64</f>
        <v>0</v>
      </c>
      <c r="E64" s="258">
        <f>[1]مرتبات!B69*14%</f>
        <v>0</v>
      </c>
      <c r="F64" s="258">
        <f>[1]مرتبات!W69*11%</f>
        <v>0</v>
      </c>
      <c r="G64" s="258">
        <f>[1]مرتبات!AK69+[1]مرتبات!AL69+[1]مرتبات!AM69+[1]مرتبات!AN69+[1]مرتبات!AO69+[1]مرتبات!AR69+[1]مرتبات!AS69+[1]مرتبات!AT69+[1]مرتبات!AU69+[1]مرتبات!AV69+[1]مرتبات!AW69+[1]مرتبات!AX69+[1]مرتبات!AY69+[1]مرتبات!AZ69+[1]مرتبات!BA69</f>
        <v>0</v>
      </c>
      <c r="H64" s="258">
        <f t="shared" ref="H64:H65" si="10">E64+F64+G64</f>
        <v>0</v>
      </c>
      <c r="I64" s="258">
        <f t="shared" ref="I64:I65" si="11">D64-H64</f>
        <v>0</v>
      </c>
      <c r="J64" s="258">
        <f t="shared" ref="J64:J65" si="12">(I64-50)*(7.5/1000)</f>
        <v>-0.38</v>
      </c>
      <c r="K64" s="258">
        <f t="shared" ref="K64:K65" si="13">I64-J64</f>
        <v>0.38</v>
      </c>
      <c r="L64" s="258">
        <f t="shared" ref="L64:L65" si="14">IF(K64-1183.33&lt;0,0,K64-1183.33)</f>
        <v>0</v>
      </c>
      <c r="M64" s="145">
        <f t="shared" ref="M64:M65" si="15">IF(L64&lt;=1900,(L64*10%)*20%,IF(L64&lt;=3150,(190+((L64-1900)*15%))*60%,((((L64-3150)*20%)+190+187.5))*95%))</f>
        <v>0</v>
      </c>
    </row>
    <row r="65" spans="1:13" ht="15.75">
      <c r="A65" s="256"/>
      <c r="B65" s="258">
        <f>[1]مرتبات!G70</f>
        <v>0</v>
      </c>
      <c r="C65" s="258">
        <f>[1]مرتبات!I70</f>
        <v>0</v>
      </c>
      <c r="D65" s="258">
        <f t="shared" si="9"/>
        <v>0</v>
      </c>
      <c r="E65" s="258">
        <f>[1]مرتبات!B70*14%</f>
        <v>0</v>
      </c>
      <c r="F65" s="258">
        <f>[1]مرتبات!W70*11%</f>
        <v>0</v>
      </c>
      <c r="G65" s="258">
        <f>[1]مرتبات!AK70+[1]مرتبات!AL70+[1]مرتبات!AM70+[1]مرتبات!AN70+[1]مرتبات!AO70+[1]مرتبات!AR70+[1]مرتبات!AS70+[1]مرتبات!AT70+[1]مرتبات!AU70+[1]مرتبات!AV70+[1]مرتبات!AW70+[1]مرتبات!AX70+[1]مرتبات!AY70+[1]مرتبات!AZ70+[1]مرتبات!BA70</f>
        <v>0</v>
      </c>
      <c r="H65" s="258">
        <f t="shared" si="10"/>
        <v>0</v>
      </c>
      <c r="I65" s="258">
        <f t="shared" si="11"/>
        <v>0</v>
      </c>
      <c r="J65" s="258">
        <f t="shared" si="12"/>
        <v>-0.38</v>
      </c>
      <c r="K65" s="258">
        <f t="shared" si="13"/>
        <v>0.38</v>
      </c>
      <c r="L65" s="258">
        <f t="shared" si="14"/>
        <v>0</v>
      </c>
      <c r="M65" s="145">
        <f t="shared" si="15"/>
        <v>0</v>
      </c>
    </row>
    <row r="66" spans="1:13" ht="15.75">
      <c r="A66" s="1"/>
      <c r="B66" s="258">
        <f>[1]مرتبات!G71</f>
        <v>0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.75">
      <c r="A67" s="1"/>
      <c r="B67" s="258">
        <f>[1]مرتبات!G72</f>
        <v>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.75">
      <c r="A68" s="1"/>
      <c r="B68" s="258">
        <f>[1]مرتبات!G73</f>
        <v>0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.75">
      <c r="A69" s="1"/>
      <c r="B69" s="258">
        <f>[1]مرتبات!G74</f>
        <v>0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.75">
      <c r="A70" s="1"/>
      <c r="B70" s="258">
        <f>[1]مرتبات!G75</f>
        <v>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>
      <c r="A71" s="1"/>
      <c r="B71" s="258">
        <f>[1]مرتبات!G76</f>
        <v>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>
      <c r="A72" s="1"/>
      <c r="B72" s="258">
        <f>[1]مرتبات!G77</f>
        <v>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>
      <c r="A73" s="1"/>
      <c r="B73" s="258">
        <f>[1]مرتبات!G78</f>
        <v>0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>
      <c r="A74" s="1"/>
      <c r="B74" s="258">
        <f>[1]مرتبات!G79</f>
        <v>0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>
      <c r="A75" s="1"/>
      <c r="B75" s="258">
        <f>[1]مرتبات!G80</f>
        <v>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>
      <c r="A76" s="1"/>
      <c r="B76" s="258">
        <f>[1]مرتبات!G81</f>
        <v>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BH12"/>
  <sheetViews>
    <sheetView rightToLeft="1" topLeftCell="A3" workbookViewId="0">
      <selection activeCell="AR12" sqref="AR12"/>
    </sheetView>
  </sheetViews>
  <sheetFormatPr defaultRowHeight="15"/>
  <cols>
    <col min="1" max="1" width="0.140625" customWidth="1"/>
    <col min="2" max="2" width="9.5703125" customWidth="1"/>
    <col min="3" max="6" width="9.140625" customWidth="1"/>
    <col min="7" max="7" width="10.5703125" customWidth="1"/>
    <col min="8" max="8" width="9.140625" customWidth="1"/>
    <col min="9" max="11" width="9.5703125" customWidth="1"/>
    <col min="12" max="12" width="9.140625" customWidth="1"/>
    <col min="13" max="13" width="6.5703125" customWidth="1"/>
    <col min="14" max="14" width="7.5703125" customWidth="1"/>
    <col min="15" max="15" width="6.5703125" customWidth="1"/>
    <col min="16" max="16" width="9.140625" customWidth="1"/>
    <col min="17" max="19" width="7.5703125" customWidth="1"/>
    <col min="20" max="20" width="6.5703125" customWidth="1"/>
    <col min="21" max="21" width="9.5703125" customWidth="1"/>
    <col min="22" max="23" width="9.140625" customWidth="1"/>
    <col min="24" max="25" width="10.5703125" customWidth="1"/>
    <col min="26" max="32" width="9.140625" customWidth="1"/>
    <col min="33" max="33" width="9.5703125" customWidth="1"/>
    <col min="34" max="35" width="9.140625" customWidth="1"/>
    <col min="36" max="36" width="9.5703125" customWidth="1"/>
    <col min="37" max="37" width="9.140625" customWidth="1"/>
    <col min="38" max="38" width="7.5703125" customWidth="1"/>
    <col min="39" max="39" width="6.5703125" customWidth="1"/>
    <col min="40" max="40" width="7.5703125" customWidth="1"/>
    <col min="41" max="42" width="6.5703125" customWidth="1"/>
    <col min="43" max="44" width="9.140625" customWidth="1"/>
    <col min="45" max="50" width="7.5703125" customWidth="1"/>
    <col min="51" max="51" width="8.140625" customWidth="1"/>
    <col min="52" max="52" width="7.140625" customWidth="1"/>
    <col min="53" max="53" width="6.5703125" customWidth="1"/>
    <col min="54" max="54" width="7.5703125" customWidth="1"/>
    <col min="55" max="56" width="6.5703125" customWidth="1"/>
    <col min="57" max="57" width="10.140625" customWidth="1"/>
    <col min="58" max="58" width="10.5703125" customWidth="1"/>
    <col min="59" max="59" width="30.42578125" customWidth="1"/>
  </cols>
  <sheetData>
    <row r="1" spans="1:60" s="4" customFormat="1" ht="15.6" customHeight="1">
      <c r="A1" s="71" t="s">
        <v>112</v>
      </c>
      <c r="B1" s="437" t="s">
        <v>114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8" t="s">
        <v>113</v>
      </c>
      <c r="Z1" s="437" t="s">
        <v>111</v>
      </c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8" t="s">
        <v>117</v>
      </c>
      <c r="BF1" s="437" t="s">
        <v>48</v>
      </c>
      <c r="BG1" s="437" t="s">
        <v>118</v>
      </c>
      <c r="BH1" s="353" t="s">
        <v>119</v>
      </c>
    </row>
    <row r="2" spans="1:60" s="4" customFormat="1" ht="50.25" customHeight="1">
      <c r="A2" s="8"/>
      <c r="B2" s="443" t="s">
        <v>0</v>
      </c>
      <c r="C2" s="444"/>
      <c r="D2" s="444"/>
      <c r="E2" s="444"/>
      <c r="F2" s="445"/>
      <c r="G2" s="450" t="s">
        <v>6</v>
      </c>
      <c r="H2" s="448"/>
      <c r="I2" s="449"/>
      <c r="J2" s="450" t="s">
        <v>349</v>
      </c>
      <c r="K2" s="448"/>
      <c r="L2" s="448"/>
      <c r="M2" s="448"/>
      <c r="N2" s="448"/>
      <c r="O2" s="448"/>
      <c r="P2" s="448"/>
      <c r="Q2" s="448"/>
      <c r="R2" s="448"/>
      <c r="S2" s="448"/>
      <c r="T2" s="449"/>
      <c r="U2" s="443" t="s">
        <v>18</v>
      </c>
      <c r="V2" s="444"/>
      <c r="W2" s="445"/>
      <c r="X2" s="439" t="s">
        <v>22</v>
      </c>
      <c r="Y2" s="438"/>
      <c r="Z2" s="443" t="s">
        <v>23</v>
      </c>
      <c r="AA2" s="444"/>
      <c r="AB2" s="444"/>
      <c r="AC2" s="444"/>
      <c r="AD2" s="444"/>
      <c r="AE2" s="444"/>
      <c r="AF2" s="445"/>
      <c r="AG2" s="437" t="s">
        <v>30</v>
      </c>
      <c r="AH2" s="437"/>
      <c r="AI2" s="437"/>
      <c r="AJ2" s="437"/>
      <c r="AK2" s="437"/>
      <c r="AL2" s="438" t="s">
        <v>34</v>
      </c>
      <c r="AM2" s="438"/>
      <c r="AN2" s="438"/>
      <c r="AO2" s="438"/>
      <c r="AP2" s="443" t="s">
        <v>35</v>
      </c>
      <c r="AQ2" s="444"/>
      <c r="AR2" s="444"/>
      <c r="AS2" s="444"/>
      <c r="AT2" s="444"/>
      <c r="AU2" s="445"/>
      <c r="AV2" s="437" t="s">
        <v>39</v>
      </c>
      <c r="AW2" s="437"/>
      <c r="AX2" s="437"/>
      <c r="AY2" s="437"/>
      <c r="AZ2" s="437"/>
      <c r="BA2" s="437"/>
      <c r="BB2" s="437"/>
      <c r="BC2" s="295"/>
      <c r="BD2" s="295"/>
      <c r="BE2" s="438"/>
      <c r="BF2" s="437"/>
      <c r="BG2" s="437"/>
      <c r="BH2" s="353"/>
    </row>
    <row r="3" spans="1:60" s="4" customFormat="1" ht="52.5" customHeight="1">
      <c r="A3" s="279"/>
      <c r="B3" s="295" t="s">
        <v>1</v>
      </c>
      <c r="C3" s="296" t="s">
        <v>2</v>
      </c>
      <c r="D3" s="296" t="s">
        <v>3</v>
      </c>
      <c r="E3" s="296" t="s">
        <v>4</v>
      </c>
      <c r="F3" s="296" t="s">
        <v>5</v>
      </c>
      <c r="G3" s="296" t="s">
        <v>7</v>
      </c>
      <c r="H3" s="296" t="s">
        <v>109</v>
      </c>
      <c r="I3" s="296" t="s">
        <v>108</v>
      </c>
      <c r="J3" s="295" t="s">
        <v>8</v>
      </c>
      <c r="K3" s="295" t="s">
        <v>9</v>
      </c>
      <c r="L3" s="295" t="s">
        <v>10</v>
      </c>
      <c r="M3" s="296" t="s">
        <v>11</v>
      </c>
      <c r="N3" s="296" t="s">
        <v>12</v>
      </c>
      <c r="O3" s="296" t="s">
        <v>13</v>
      </c>
      <c r="P3" s="296" t="s">
        <v>180</v>
      </c>
      <c r="Q3" s="296" t="s">
        <v>14</v>
      </c>
      <c r="R3" s="296" t="s">
        <v>15</v>
      </c>
      <c r="S3" s="296" t="s">
        <v>16</v>
      </c>
      <c r="T3" s="296" t="s">
        <v>17</v>
      </c>
      <c r="U3" s="302" t="s">
        <v>336</v>
      </c>
      <c r="V3" s="296" t="s">
        <v>20</v>
      </c>
      <c r="W3" s="296" t="s">
        <v>21</v>
      </c>
      <c r="X3" s="440"/>
      <c r="Y3" s="438"/>
      <c r="Z3" s="296" t="s">
        <v>24</v>
      </c>
      <c r="AA3" s="296" t="s">
        <v>25</v>
      </c>
      <c r="AB3" s="296" t="s">
        <v>26</v>
      </c>
      <c r="AC3" s="296" t="s">
        <v>21</v>
      </c>
      <c r="AD3" s="296" t="s">
        <v>27</v>
      </c>
      <c r="AE3" s="296" t="s">
        <v>28</v>
      </c>
      <c r="AF3" s="296" t="s">
        <v>29</v>
      </c>
      <c r="AG3" s="296" t="s">
        <v>104</v>
      </c>
      <c r="AH3" s="296" t="s">
        <v>105</v>
      </c>
      <c r="AI3" s="296" t="s">
        <v>106</v>
      </c>
      <c r="AJ3" s="296" t="s">
        <v>107</v>
      </c>
      <c r="AK3" s="296" t="s">
        <v>3</v>
      </c>
      <c r="AL3" s="296" t="s">
        <v>31</v>
      </c>
      <c r="AM3" s="296" t="s">
        <v>116</v>
      </c>
      <c r="AN3" s="296" t="s">
        <v>32</v>
      </c>
      <c r="AO3" s="298" t="s">
        <v>167</v>
      </c>
      <c r="AP3" s="296" t="s">
        <v>36</v>
      </c>
      <c r="AQ3" s="296" t="s">
        <v>115</v>
      </c>
      <c r="AR3" s="296" t="s">
        <v>37</v>
      </c>
      <c r="AS3" s="296" t="s">
        <v>149</v>
      </c>
      <c r="AT3" s="296" t="s">
        <v>345</v>
      </c>
      <c r="AU3" s="296" t="s">
        <v>346</v>
      </c>
      <c r="AV3" s="296" t="s">
        <v>40</v>
      </c>
      <c r="AW3" s="296" t="s">
        <v>150</v>
      </c>
      <c r="AX3" s="296" t="s">
        <v>45</v>
      </c>
      <c r="AY3" s="296" t="s">
        <v>41</v>
      </c>
      <c r="AZ3" s="296" t="s">
        <v>42</v>
      </c>
      <c r="BA3" s="296" t="s">
        <v>43</v>
      </c>
      <c r="BB3" s="296" t="s">
        <v>44</v>
      </c>
      <c r="BC3" s="296" t="s">
        <v>46</v>
      </c>
      <c r="BD3" s="296" t="s">
        <v>47</v>
      </c>
      <c r="BE3" s="438"/>
      <c r="BF3" s="437"/>
      <c r="BG3" s="437"/>
      <c r="BH3" s="353"/>
    </row>
    <row r="4" spans="1:60" s="208" customFormat="1" ht="24.95" customHeight="1">
      <c r="B4" s="206">
        <v>3791.61</v>
      </c>
      <c r="C4" s="205">
        <v>568.76</v>
      </c>
      <c r="D4" s="205">
        <v>37.92</v>
      </c>
      <c r="E4" s="205">
        <v>75.83</v>
      </c>
      <c r="F4" s="205">
        <v>113.75</v>
      </c>
      <c r="G4" s="205">
        <v>12773.71</v>
      </c>
      <c r="H4" s="205">
        <v>436.77</v>
      </c>
      <c r="I4" s="205">
        <v>2929.1</v>
      </c>
      <c r="J4" s="205">
        <v>1608.06</v>
      </c>
      <c r="K4" s="205">
        <v>1072.04</v>
      </c>
      <c r="L4" s="205">
        <v>94.2</v>
      </c>
      <c r="M4" s="205">
        <v>0</v>
      </c>
      <c r="N4" s="205">
        <v>14.4</v>
      </c>
      <c r="O4" s="205">
        <v>0</v>
      </c>
      <c r="P4" s="205">
        <v>126</v>
      </c>
      <c r="Q4" s="205">
        <v>14.4</v>
      </c>
      <c r="R4" s="205">
        <v>0</v>
      </c>
      <c r="S4" s="205">
        <v>0</v>
      </c>
      <c r="T4" s="205">
        <v>0</v>
      </c>
      <c r="U4" s="205">
        <v>1852.19</v>
      </c>
      <c r="V4" s="205">
        <v>123.48</v>
      </c>
      <c r="W4" s="205">
        <v>370.43</v>
      </c>
      <c r="X4" s="205">
        <v>12347.97</v>
      </c>
      <c r="Y4" s="205">
        <v>19281.939999999999</v>
      </c>
      <c r="Z4" s="205">
        <v>568.76</v>
      </c>
      <c r="AA4" s="205">
        <v>37.92</v>
      </c>
      <c r="AB4" s="205">
        <v>75.83</v>
      </c>
      <c r="AC4" s="205">
        <v>113.75</v>
      </c>
      <c r="AD4" s="205">
        <v>379.16</v>
      </c>
      <c r="AE4" s="205">
        <v>113.75</v>
      </c>
      <c r="AF4" s="205">
        <v>37.92</v>
      </c>
      <c r="AG4" s="205">
        <v>1852.19</v>
      </c>
      <c r="AH4" s="205">
        <v>123.48</v>
      </c>
      <c r="AI4" s="205">
        <v>370.43</v>
      </c>
      <c r="AJ4" s="205">
        <v>1234.8</v>
      </c>
      <c r="AK4" s="205">
        <v>123.48</v>
      </c>
      <c r="AL4" s="205">
        <v>41.02</v>
      </c>
      <c r="AM4" s="205">
        <v>0</v>
      </c>
      <c r="AN4" s="205">
        <v>0</v>
      </c>
      <c r="AO4" s="205">
        <v>0</v>
      </c>
      <c r="AP4" s="205">
        <v>0</v>
      </c>
      <c r="AQ4" s="205">
        <v>173.84</v>
      </c>
      <c r="AR4" s="205">
        <v>101.97</v>
      </c>
      <c r="AS4" s="205">
        <v>0</v>
      </c>
      <c r="AT4" s="205">
        <v>0</v>
      </c>
      <c r="AU4" s="205">
        <v>0</v>
      </c>
      <c r="AV4" s="205">
        <v>0</v>
      </c>
      <c r="AW4" s="205">
        <v>0</v>
      </c>
      <c r="AX4" s="205">
        <v>25.09</v>
      </c>
      <c r="AY4" s="205">
        <v>18</v>
      </c>
      <c r="AZ4" s="205">
        <v>47.34</v>
      </c>
      <c r="BA4" s="205">
        <v>0</v>
      </c>
      <c r="BB4" s="205">
        <v>0</v>
      </c>
      <c r="BC4" s="205">
        <v>1</v>
      </c>
      <c r="BD4" s="205">
        <v>0</v>
      </c>
      <c r="BE4" s="205">
        <v>5439.73</v>
      </c>
      <c r="BF4" s="205">
        <v>13842.21</v>
      </c>
      <c r="BG4" s="205" t="s">
        <v>337</v>
      </c>
    </row>
    <row r="5" spans="1:60" s="208" customFormat="1" ht="24.95" customHeight="1">
      <c r="B5" s="205">
        <v>3644.3</v>
      </c>
      <c r="C5" s="205">
        <v>546.65</v>
      </c>
      <c r="D5" s="205">
        <v>36.44</v>
      </c>
      <c r="E5" s="205">
        <v>72.89</v>
      </c>
      <c r="F5" s="205">
        <v>109.32</v>
      </c>
      <c r="G5" s="205">
        <v>13244.1</v>
      </c>
      <c r="H5" s="205">
        <v>357.59</v>
      </c>
      <c r="I5" s="205">
        <v>2710.72</v>
      </c>
      <c r="J5" s="205">
        <v>1534.86</v>
      </c>
      <c r="K5" s="205">
        <v>1023.26</v>
      </c>
      <c r="L5" s="205">
        <v>117.2</v>
      </c>
      <c r="M5" s="205">
        <v>0</v>
      </c>
      <c r="N5" s="205">
        <v>35.4</v>
      </c>
      <c r="O5" s="205">
        <v>0</v>
      </c>
      <c r="P5" s="205">
        <v>0</v>
      </c>
      <c r="Q5" s="205">
        <v>0</v>
      </c>
      <c r="R5" s="205">
        <v>0</v>
      </c>
      <c r="S5" s="205">
        <v>0</v>
      </c>
      <c r="T5" s="205">
        <v>0</v>
      </c>
      <c r="U5" s="205">
        <v>1900.22</v>
      </c>
      <c r="V5" s="205">
        <v>126.67</v>
      </c>
      <c r="W5" s="205">
        <v>380.05</v>
      </c>
      <c r="X5" s="205">
        <v>12668.11</v>
      </c>
      <c r="Y5" s="205">
        <v>19484.650000000001</v>
      </c>
      <c r="Z5" s="205">
        <v>546.65</v>
      </c>
      <c r="AA5" s="205">
        <v>36.44</v>
      </c>
      <c r="AB5" s="205">
        <v>72.89</v>
      </c>
      <c r="AC5" s="205">
        <v>109.32</v>
      </c>
      <c r="AD5" s="205">
        <v>364.43</v>
      </c>
      <c r="AE5" s="205">
        <v>109.32</v>
      </c>
      <c r="AF5" s="205">
        <v>36.44</v>
      </c>
      <c r="AG5" s="205">
        <v>1900.22</v>
      </c>
      <c r="AH5" s="205">
        <v>126.67</v>
      </c>
      <c r="AI5" s="205">
        <v>380.05</v>
      </c>
      <c r="AJ5" s="205">
        <v>1266.81</v>
      </c>
      <c r="AK5" s="205">
        <v>126.67</v>
      </c>
      <c r="AL5" s="205">
        <v>14.8</v>
      </c>
      <c r="AM5" s="205">
        <v>0</v>
      </c>
      <c r="AN5" s="205">
        <v>0</v>
      </c>
      <c r="AO5" s="205">
        <v>0</v>
      </c>
      <c r="AP5" s="205">
        <v>0</v>
      </c>
      <c r="AQ5" s="205">
        <v>77.34</v>
      </c>
      <c r="AR5" s="205">
        <v>102.43</v>
      </c>
      <c r="AS5" s="205">
        <v>0</v>
      </c>
      <c r="AT5" s="205">
        <v>0</v>
      </c>
      <c r="AU5" s="205">
        <v>0</v>
      </c>
      <c r="AV5" s="205">
        <v>7.1</v>
      </c>
      <c r="AW5" s="205">
        <v>0</v>
      </c>
      <c r="AX5" s="205">
        <v>21.17</v>
      </c>
      <c r="AY5" s="205">
        <v>0</v>
      </c>
      <c r="AZ5" s="205">
        <v>0</v>
      </c>
      <c r="BA5" s="205">
        <v>0</v>
      </c>
      <c r="BB5" s="205">
        <v>0</v>
      </c>
      <c r="BC5" s="205">
        <v>0</v>
      </c>
      <c r="BD5" s="205">
        <v>0</v>
      </c>
      <c r="BE5" s="205">
        <v>5298.75</v>
      </c>
      <c r="BF5" s="205">
        <v>14185.9</v>
      </c>
      <c r="BG5" s="205" t="s">
        <v>338</v>
      </c>
    </row>
    <row r="6" spans="1:60" s="208" customFormat="1" ht="24.95" customHeight="1">
      <c r="B6" s="205">
        <v>3290.61</v>
      </c>
      <c r="C6" s="205">
        <v>493.59</v>
      </c>
      <c r="D6" s="205">
        <v>32.9</v>
      </c>
      <c r="E6" s="205">
        <v>65.81</v>
      </c>
      <c r="F6" s="205">
        <v>98.71</v>
      </c>
      <c r="G6" s="205">
        <v>12663.03</v>
      </c>
      <c r="H6" s="205">
        <v>338.73</v>
      </c>
      <c r="I6" s="205">
        <v>2523.75</v>
      </c>
      <c r="J6" s="205">
        <v>1456.16</v>
      </c>
      <c r="K6" s="205">
        <v>970.79</v>
      </c>
      <c r="L6" s="205">
        <v>86</v>
      </c>
      <c r="M6" s="205">
        <v>0</v>
      </c>
      <c r="N6" s="205">
        <v>0</v>
      </c>
      <c r="O6" s="205">
        <v>0</v>
      </c>
      <c r="P6" s="205">
        <v>0</v>
      </c>
      <c r="Q6" s="205">
        <v>10.8</v>
      </c>
      <c r="R6" s="205">
        <v>0</v>
      </c>
      <c r="S6" s="205">
        <v>0</v>
      </c>
      <c r="T6" s="205">
        <v>0</v>
      </c>
      <c r="U6" s="205">
        <v>1835.24</v>
      </c>
      <c r="V6" s="205">
        <v>122.35</v>
      </c>
      <c r="W6" s="205">
        <v>367.04</v>
      </c>
      <c r="X6" s="205">
        <v>12234.9</v>
      </c>
      <c r="Y6" s="205">
        <v>18541.150000000001</v>
      </c>
      <c r="Z6" s="205">
        <v>493.59</v>
      </c>
      <c r="AA6" s="205">
        <v>32.9</v>
      </c>
      <c r="AB6" s="205">
        <v>65.81</v>
      </c>
      <c r="AC6" s="205">
        <v>98.71</v>
      </c>
      <c r="AD6" s="205">
        <v>329.06</v>
      </c>
      <c r="AE6" s="205">
        <v>98.71</v>
      </c>
      <c r="AF6" s="205">
        <v>32.9</v>
      </c>
      <c r="AG6" s="205">
        <v>1835.24</v>
      </c>
      <c r="AH6" s="205">
        <v>122.35</v>
      </c>
      <c r="AI6" s="205">
        <v>367.04</v>
      </c>
      <c r="AJ6" s="205">
        <v>1223.49</v>
      </c>
      <c r="AK6" s="205">
        <v>122.35</v>
      </c>
      <c r="AL6" s="205">
        <v>0</v>
      </c>
      <c r="AM6" s="205">
        <v>0</v>
      </c>
      <c r="AN6" s="205">
        <v>0</v>
      </c>
      <c r="AO6" s="205">
        <v>0</v>
      </c>
      <c r="AP6" s="205">
        <v>0</v>
      </c>
      <c r="AQ6" s="205">
        <v>67.680000000000007</v>
      </c>
      <c r="AR6" s="205">
        <v>97.56</v>
      </c>
      <c r="AS6" s="205">
        <v>0</v>
      </c>
      <c r="AT6" s="205">
        <v>0</v>
      </c>
      <c r="AU6" s="205">
        <v>0</v>
      </c>
      <c r="AV6" s="205">
        <v>0</v>
      </c>
      <c r="AW6" s="205">
        <v>0</v>
      </c>
      <c r="AX6" s="205">
        <v>0</v>
      </c>
      <c r="AY6" s="205">
        <v>21</v>
      </c>
      <c r="AZ6" s="205">
        <v>0</v>
      </c>
      <c r="BA6" s="205">
        <v>0</v>
      </c>
      <c r="BB6" s="205">
        <v>0</v>
      </c>
      <c r="BC6" s="205">
        <v>0</v>
      </c>
      <c r="BD6" s="205">
        <v>0</v>
      </c>
      <c r="BE6" s="205">
        <v>5008.3900000000003</v>
      </c>
      <c r="BF6" s="205">
        <v>13532.76</v>
      </c>
      <c r="BG6" s="205" t="s">
        <v>339</v>
      </c>
    </row>
    <row r="7" spans="1:60" s="208" customFormat="1" ht="24.95" customHeight="1">
      <c r="B7" s="205">
        <v>11424.09</v>
      </c>
      <c r="C7" s="205">
        <v>1713.63</v>
      </c>
      <c r="D7" s="205">
        <v>114.25</v>
      </c>
      <c r="E7" s="205">
        <v>228.47</v>
      </c>
      <c r="F7" s="205">
        <v>342.73</v>
      </c>
      <c r="G7" s="205">
        <v>39774.410000000003</v>
      </c>
      <c r="H7" s="205">
        <v>1079.25</v>
      </c>
      <c r="I7" s="205">
        <v>9196.27</v>
      </c>
      <c r="J7" s="205">
        <v>4988.03</v>
      </c>
      <c r="K7" s="205">
        <v>3325.34</v>
      </c>
      <c r="L7" s="205">
        <v>359</v>
      </c>
      <c r="M7" s="205">
        <v>0</v>
      </c>
      <c r="N7" s="205">
        <v>523.9</v>
      </c>
      <c r="O7" s="205">
        <v>0</v>
      </c>
      <c r="P7" s="205">
        <v>0</v>
      </c>
      <c r="Q7" s="205">
        <v>0</v>
      </c>
      <c r="R7" s="205">
        <v>0</v>
      </c>
      <c r="S7" s="205">
        <v>0</v>
      </c>
      <c r="T7" s="205">
        <v>0</v>
      </c>
      <c r="U7" s="205">
        <v>5793.89</v>
      </c>
      <c r="V7" s="205">
        <v>386.26</v>
      </c>
      <c r="W7" s="205">
        <v>1158.77</v>
      </c>
      <c r="X7" s="205">
        <v>38625.839999999997</v>
      </c>
      <c r="Y7" s="205">
        <v>59787.93</v>
      </c>
      <c r="Z7" s="205">
        <v>1713.63</v>
      </c>
      <c r="AA7" s="205">
        <v>114.25</v>
      </c>
      <c r="AB7" s="205">
        <v>228.47</v>
      </c>
      <c r="AC7" s="205">
        <v>342.73</v>
      </c>
      <c r="AD7" s="205">
        <v>1142.42</v>
      </c>
      <c r="AE7" s="205">
        <v>342.73</v>
      </c>
      <c r="AF7" s="205">
        <v>114.25</v>
      </c>
      <c r="AG7" s="205">
        <v>5793.89</v>
      </c>
      <c r="AH7" s="205">
        <v>386.26</v>
      </c>
      <c r="AI7" s="205">
        <v>1158.77</v>
      </c>
      <c r="AJ7" s="205">
        <v>3862.59</v>
      </c>
      <c r="AK7" s="205">
        <v>386.26</v>
      </c>
      <c r="AL7" s="205">
        <v>156.08000000000001</v>
      </c>
      <c r="AM7" s="205">
        <v>0</v>
      </c>
      <c r="AN7" s="205">
        <v>4.71</v>
      </c>
      <c r="AO7" s="205">
        <v>0</v>
      </c>
      <c r="AP7" s="205">
        <v>0.6</v>
      </c>
      <c r="AQ7" s="205">
        <v>457.86</v>
      </c>
      <c r="AR7" s="205">
        <v>320.3</v>
      </c>
      <c r="AS7" s="205">
        <v>0</v>
      </c>
      <c r="AT7" s="205">
        <v>0</v>
      </c>
      <c r="AU7" s="205">
        <v>0</v>
      </c>
      <c r="AV7" s="205">
        <v>35.5</v>
      </c>
      <c r="AW7" s="205">
        <v>0</v>
      </c>
      <c r="AX7" s="205">
        <v>11.83</v>
      </c>
      <c r="AY7" s="205">
        <v>18</v>
      </c>
      <c r="AZ7" s="205">
        <v>0</v>
      </c>
      <c r="BA7" s="205">
        <v>0</v>
      </c>
      <c r="BB7" s="205">
        <v>0</v>
      </c>
      <c r="BC7" s="205">
        <v>1</v>
      </c>
      <c r="BD7" s="205">
        <v>0</v>
      </c>
      <c r="BE7" s="205">
        <v>16592.13</v>
      </c>
      <c r="BF7" s="205">
        <v>43195.8</v>
      </c>
      <c r="BG7" s="205" t="s">
        <v>341</v>
      </c>
    </row>
    <row r="8" spans="1:60" s="208" customFormat="1" ht="24.95" customHeight="1">
      <c r="B8" s="205">
        <v>2125.89</v>
      </c>
      <c r="C8" s="205">
        <v>318.88</v>
      </c>
      <c r="D8" s="205">
        <v>21.26</v>
      </c>
      <c r="E8" s="205">
        <v>42.52</v>
      </c>
      <c r="F8" s="205">
        <v>63.78</v>
      </c>
      <c r="G8" s="205">
        <v>7695.81</v>
      </c>
      <c r="H8" s="205">
        <v>247.32</v>
      </c>
      <c r="I8" s="205">
        <v>2921.73</v>
      </c>
      <c r="J8" s="205">
        <v>901.29</v>
      </c>
      <c r="K8" s="205">
        <v>600.86</v>
      </c>
      <c r="L8" s="205">
        <v>86</v>
      </c>
      <c r="M8" s="205">
        <v>0</v>
      </c>
      <c r="N8" s="205">
        <v>21</v>
      </c>
      <c r="O8" s="205">
        <v>0</v>
      </c>
      <c r="P8" s="205">
        <v>1225.08</v>
      </c>
      <c r="Q8" s="205">
        <v>35</v>
      </c>
      <c r="R8" s="205">
        <v>0</v>
      </c>
      <c r="S8" s="205">
        <v>52.5</v>
      </c>
      <c r="T8" s="205">
        <v>0</v>
      </c>
      <c r="U8" s="205">
        <v>1309.9100000000001</v>
      </c>
      <c r="V8" s="205">
        <v>87.33</v>
      </c>
      <c r="W8" s="205">
        <v>261.98</v>
      </c>
      <c r="X8" s="205">
        <v>8738.9699999999993</v>
      </c>
      <c r="Y8" s="205">
        <v>12970.52</v>
      </c>
      <c r="Z8" s="205">
        <v>318.88</v>
      </c>
      <c r="AA8" s="205">
        <v>21.26</v>
      </c>
      <c r="AB8" s="205">
        <v>42.52</v>
      </c>
      <c r="AC8" s="205">
        <v>63.78</v>
      </c>
      <c r="AD8" s="205">
        <v>212.58</v>
      </c>
      <c r="AE8" s="205">
        <v>63.78</v>
      </c>
      <c r="AF8" s="205">
        <v>21.26</v>
      </c>
      <c r="AG8" s="205">
        <v>1309.9100000000001</v>
      </c>
      <c r="AH8" s="205">
        <v>87.33</v>
      </c>
      <c r="AI8" s="205">
        <v>261.98</v>
      </c>
      <c r="AJ8" s="205">
        <v>873.28</v>
      </c>
      <c r="AK8" s="205">
        <v>87.33</v>
      </c>
      <c r="AL8" s="205">
        <v>9.82</v>
      </c>
      <c r="AM8" s="205">
        <v>0</v>
      </c>
      <c r="AN8" s="205">
        <v>0</v>
      </c>
      <c r="AO8" s="205">
        <v>0</v>
      </c>
      <c r="AP8" s="205">
        <v>0</v>
      </c>
      <c r="AQ8" s="205">
        <v>155.41999999999999</v>
      </c>
      <c r="AR8" s="205">
        <v>68.42</v>
      </c>
      <c r="AS8" s="205">
        <v>0</v>
      </c>
      <c r="AT8" s="205">
        <v>0</v>
      </c>
      <c r="AU8" s="205">
        <v>0</v>
      </c>
      <c r="AV8" s="205">
        <v>0</v>
      </c>
      <c r="AW8" s="205">
        <v>0</v>
      </c>
      <c r="AX8" s="205">
        <v>24.5</v>
      </c>
      <c r="AY8" s="205">
        <v>0</v>
      </c>
      <c r="AZ8" s="205">
        <v>0</v>
      </c>
      <c r="BA8" s="205">
        <v>0</v>
      </c>
      <c r="BB8" s="205">
        <v>0</v>
      </c>
      <c r="BC8" s="205">
        <v>1</v>
      </c>
      <c r="BD8" s="205">
        <v>0</v>
      </c>
      <c r="BE8" s="205">
        <v>3623.05</v>
      </c>
      <c r="BF8" s="205">
        <v>9347.4699999999993</v>
      </c>
      <c r="BG8" s="205" t="s">
        <v>340</v>
      </c>
    </row>
    <row r="9" spans="1:60" s="208" customFormat="1" ht="24.95" customHeight="1">
      <c r="B9" s="205">
        <v>10869.3</v>
      </c>
      <c r="C9" s="205">
        <v>1630.38</v>
      </c>
      <c r="D9" s="205">
        <v>108.69</v>
      </c>
      <c r="E9" s="205">
        <v>217.4</v>
      </c>
      <c r="F9" s="205">
        <v>326.08</v>
      </c>
      <c r="G9" s="205">
        <v>35545.730000000003</v>
      </c>
      <c r="H9" s="205">
        <v>1146.54</v>
      </c>
      <c r="I9" s="205">
        <v>8464.7900000000009</v>
      </c>
      <c r="J9" s="205">
        <v>4808.45</v>
      </c>
      <c r="K9" s="205">
        <v>3205.64</v>
      </c>
      <c r="L9" s="205">
        <v>280.2</v>
      </c>
      <c r="M9" s="205">
        <v>0</v>
      </c>
      <c r="N9" s="205">
        <v>65.5</v>
      </c>
      <c r="O9" s="205">
        <v>0</v>
      </c>
      <c r="P9" s="205">
        <v>0</v>
      </c>
      <c r="Q9" s="205">
        <v>0</v>
      </c>
      <c r="R9" s="205">
        <v>105</v>
      </c>
      <c r="S9" s="205">
        <v>0</v>
      </c>
      <c r="T9" s="205">
        <v>0</v>
      </c>
      <c r="U9" s="205">
        <v>5143.17</v>
      </c>
      <c r="V9" s="205">
        <v>342.89</v>
      </c>
      <c r="W9" s="205">
        <v>1028.6500000000001</v>
      </c>
      <c r="X9" s="205">
        <v>34287.760000000002</v>
      </c>
      <c r="Y9" s="205">
        <v>53954.32</v>
      </c>
      <c r="Z9" s="205">
        <v>1630.38</v>
      </c>
      <c r="AA9" s="205">
        <v>108.69</v>
      </c>
      <c r="AB9" s="205">
        <v>217.4</v>
      </c>
      <c r="AC9" s="205">
        <v>326.08</v>
      </c>
      <c r="AD9" s="205">
        <v>1086.94</v>
      </c>
      <c r="AE9" s="205">
        <v>326.08</v>
      </c>
      <c r="AF9" s="205">
        <v>108.69</v>
      </c>
      <c r="AG9" s="205">
        <v>5143.17</v>
      </c>
      <c r="AH9" s="205">
        <v>342.89</v>
      </c>
      <c r="AI9" s="205">
        <v>1028.6500000000001</v>
      </c>
      <c r="AJ9" s="205">
        <v>3428.78</v>
      </c>
      <c r="AK9" s="205">
        <v>342.89</v>
      </c>
      <c r="AL9" s="205">
        <v>76.31</v>
      </c>
      <c r="AM9" s="205">
        <v>0</v>
      </c>
      <c r="AN9" s="205">
        <v>110</v>
      </c>
      <c r="AO9" s="205">
        <v>0</v>
      </c>
      <c r="AP9" s="205">
        <v>0</v>
      </c>
      <c r="AQ9" s="205">
        <v>438.78</v>
      </c>
      <c r="AR9" s="205">
        <v>283.61</v>
      </c>
      <c r="AS9" s="205">
        <v>350</v>
      </c>
      <c r="AT9" s="205">
        <v>0</v>
      </c>
      <c r="AU9" s="205">
        <v>0</v>
      </c>
      <c r="AV9" s="205">
        <v>7.1</v>
      </c>
      <c r="AW9" s="205">
        <v>4</v>
      </c>
      <c r="AX9" s="205">
        <v>73.87</v>
      </c>
      <c r="AY9" s="205">
        <v>0</v>
      </c>
      <c r="AZ9" s="205">
        <v>0</v>
      </c>
      <c r="BA9" s="205">
        <v>10</v>
      </c>
      <c r="BB9" s="205">
        <v>0</v>
      </c>
      <c r="BC9" s="205">
        <v>0</v>
      </c>
      <c r="BD9" s="205">
        <v>0</v>
      </c>
      <c r="BE9" s="205">
        <v>15444.31</v>
      </c>
      <c r="BF9" s="205">
        <v>38510.01</v>
      </c>
      <c r="BG9" s="205" t="s">
        <v>342</v>
      </c>
    </row>
    <row r="10" spans="1:60" s="208" customFormat="1" ht="24.95" customHeight="1">
      <c r="B10" s="205">
        <v>9202.64</v>
      </c>
      <c r="C10" s="205">
        <v>1380.4</v>
      </c>
      <c r="D10" s="205">
        <v>92.02</v>
      </c>
      <c r="E10" s="205">
        <v>184.06</v>
      </c>
      <c r="F10" s="205">
        <v>276.08</v>
      </c>
      <c r="G10" s="205">
        <v>33514.370000000003</v>
      </c>
      <c r="H10" s="205">
        <v>940.35</v>
      </c>
      <c r="I10" s="205">
        <v>6975.05</v>
      </c>
      <c r="J10" s="205">
        <v>3946.72</v>
      </c>
      <c r="K10" s="205">
        <v>2631.13</v>
      </c>
      <c r="L10" s="205">
        <v>253</v>
      </c>
      <c r="M10" s="205">
        <v>0</v>
      </c>
      <c r="N10" s="205">
        <v>126.3</v>
      </c>
      <c r="O10" s="205">
        <v>0</v>
      </c>
      <c r="P10" s="205">
        <v>0</v>
      </c>
      <c r="Q10" s="205">
        <v>17.899999999999999</v>
      </c>
      <c r="R10" s="205">
        <v>0</v>
      </c>
      <c r="S10" s="205">
        <v>0</v>
      </c>
      <c r="T10" s="205">
        <v>0</v>
      </c>
      <c r="U10" s="205">
        <v>4834.08</v>
      </c>
      <c r="V10" s="205">
        <v>322.29000000000002</v>
      </c>
      <c r="W10" s="205">
        <v>966.83</v>
      </c>
      <c r="X10" s="205">
        <v>32227.13</v>
      </c>
      <c r="Y10" s="205">
        <v>49485.53</v>
      </c>
      <c r="Z10" s="205">
        <v>1380.4</v>
      </c>
      <c r="AA10" s="205">
        <v>92.02</v>
      </c>
      <c r="AB10" s="205">
        <v>184.06</v>
      </c>
      <c r="AC10" s="205">
        <v>276.08</v>
      </c>
      <c r="AD10" s="205">
        <v>920.28</v>
      </c>
      <c r="AE10" s="205">
        <v>276.08</v>
      </c>
      <c r="AF10" s="205">
        <v>92.02</v>
      </c>
      <c r="AG10" s="205">
        <v>4834.08</v>
      </c>
      <c r="AH10" s="205">
        <v>322.29000000000002</v>
      </c>
      <c r="AI10" s="205">
        <v>966.83</v>
      </c>
      <c r="AJ10" s="205">
        <v>3222.73</v>
      </c>
      <c r="AK10" s="205">
        <v>322.29000000000002</v>
      </c>
      <c r="AL10" s="205">
        <v>315.60000000000002</v>
      </c>
      <c r="AM10" s="205">
        <v>0</v>
      </c>
      <c r="AN10" s="205">
        <v>5.48</v>
      </c>
      <c r="AO10" s="205">
        <v>0</v>
      </c>
      <c r="AP10" s="205">
        <v>0</v>
      </c>
      <c r="AQ10" s="205">
        <v>204.26</v>
      </c>
      <c r="AR10" s="205">
        <v>257.05</v>
      </c>
      <c r="AS10" s="205">
        <v>380</v>
      </c>
      <c r="AT10" s="205">
        <v>9.14</v>
      </c>
      <c r="AU10" s="205">
        <v>45.67</v>
      </c>
      <c r="AV10" s="205">
        <v>7.1</v>
      </c>
      <c r="AW10" s="205">
        <v>0</v>
      </c>
      <c r="AX10" s="205">
        <v>125.28</v>
      </c>
      <c r="AY10" s="205">
        <v>18</v>
      </c>
      <c r="AZ10" s="205">
        <v>0</v>
      </c>
      <c r="BA10" s="205">
        <v>0</v>
      </c>
      <c r="BB10" s="205">
        <v>0</v>
      </c>
      <c r="BC10" s="205">
        <v>3</v>
      </c>
      <c r="BD10" s="205">
        <v>2</v>
      </c>
      <c r="BE10" s="205">
        <v>14261.74</v>
      </c>
      <c r="BF10" s="205">
        <v>35223.79</v>
      </c>
      <c r="BG10" s="205" t="s">
        <v>343</v>
      </c>
    </row>
    <row r="11" spans="1:60" s="208" customFormat="1" ht="24.95" customHeight="1">
      <c r="B11" s="205">
        <v>7504.53</v>
      </c>
      <c r="C11" s="205">
        <v>1125.68</v>
      </c>
      <c r="D11" s="205">
        <v>75.06</v>
      </c>
      <c r="E11" s="205">
        <v>150.1</v>
      </c>
      <c r="F11" s="205">
        <v>225.14</v>
      </c>
      <c r="G11" s="205">
        <v>26927.82</v>
      </c>
      <c r="H11" s="205">
        <v>724.88</v>
      </c>
      <c r="I11" s="205">
        <v>5551.47</v>
      </c>
      <c r="J11" s="205">
        <v>3216.28</v>
      </c>
      <c r="K11" s="205">
        <v>2144.19</v>
      </c>
      <c r="L11" s="205">
        <v>191</v>
      </c>
      <c r="M11" s="205">
        <v>0</v>
      </c>
      <c r="N11" s="205">
        <v>0</v>
      </c>
      <c r="O11" s="205">
        <v>0</v>
      </c>
      <c r="P11" s="205">
        <v>0</v>
      </c>
      <c r="Q11" s="205">
        <v>0</v>
      </c>
      <c r="R11" s="205">
        <v>0</v>
      </c>
      <c r="S11" s="205">
        <v>0</v>
      </c>
      <c r="T11" s="205">
        <v>0</v>
      </c>
      <c r="U11" s="205">
        <v>3854.95</v>
      </c>
      <c r="V11" s="205">
        <v>256.99</v>
      </c>
      <c r="W11" s="205">
        <v>770.97</v>
      </c>
      <c r="X11" s="205">
        <v>25699.64</v>
      </c>
      <c r="Y11" s="205">
        <v>39663.06</v>
      </c>
      <c r="Z11" s="205">
        <v>1125.68</v>
      </c>
      <c r="AA11" s="205">
        <v>75.06</v>
      </c>
      <c r="AB11" s="205">
        <v>150.1</v>
      </c>
      <c r="AC11" s="205">
        <v>225.14</v>
      </c>
      <c r="AD11" s="205">
        <v>750.48</v>
      </c>
      <c r="AE11" s="205">
        <v>225.14</v>
      </c>
      <c r="AF11" s="205">
        <v>75.06</v>
      </c>
      <c r="AG11" s="205">
        <v>3854.95</v>
      </c>
      <c r="AH11" s="205">
        <v>256.99</v>
      </c>
      <c r="AI11" s="205">
        <v>770.97</v>
      </c>
      <c r="AJ11" s="205">
        <v>2569.96</v>
      </c>
      <c r="AK11" s="205">
        <v>256.99</v>
      </c>
      <c r="AL11" s="205">
        <v>12.54</v>
      </c>
      <c r="AM11" s="205">
        <v>0</v>
      </c>
      <c r="AN11" s="205">
        <v>0</v>
      </c>
      <c r="AO11" s="205">
        <v>0</v>
      </c>
      <c r="AP11" s="205">
        <v>0</v>
      </c>
      <c r="AQ11" s="205">
        <v>247.63</v>
      </c>
      <c r="AR11" s="205">
        <v>209.65</v>
      </c>
      <c r="AS11" s="205">
        <v>0</v>
      </c>
      <c r="AT11" s="205">
        <v>0</v>
      </c>
      <c r="AU11" s="205">
        <v>0</v>
      </c>
      <c r="AV11" s="205">
        <v>0</v>
      </c>
      <c r="AW11" s="205">
        <v>0</v>
      </c>
      <c r="AX11" s="205">
        <v>75.73</v>
      </c>
      <c r="AY11" s="205">
        <v>0</v>
      </c>
      <c r="AZ11" s="205">
        <v>45.4</v>
      </c>
      <c r="BA11" s="205">
        <v>0</v>
      </c>
      <c r="BB11" s="205">
        <v>0</v>
      </c>
      <c r="BC11" s="205">
        <v>0</v>
      </c>
      <c r="BD11" s="205">
        <v>0</v>
      </c>
      <c r="BE11" s="205">
        <v>10927.47</v>
      </c>
      <c r="BF11" s="205">
        <v>28735.59</v>
      </c>
      <c r="BG11" s="205" t="s">
        <v>344</v>
      </c>
    </row>
    <row r="12" spans="1:60" s="208" customFormat="1" ht="24.95" customHeight="1">
      <c r="B12" s="217">
        <f>SUM(B4:B11)</f>
        <v>51852.97</v>
      </c>
      <c r="C12" s="217">
        <f t="shared" ref="C12:BF12" si="0">SUM(C4:C11)</f>
        <v>7777.97</v>
      </c>
      <c r="D12" s="217">
        <f t="shared" si="0"/>
        <v>518.54</v>
      </c>
      <c r="E12" s="217">
        <f t="shared" si="0"/>
        <v>1037.08</v>
      </c>
      <c r="F12" s="217">
        <f t="shared" si="0"/>
        <v>1555.59</v>
      </c>
      <c r="G12" s="217">
        <f t="shared" si="0"/>
        <v>182138.98</v>
      </c>
      <c r="H12" s="217">
        <f t="shared" si="0"/>
        <v>5271.43</v>
      </c>
      <c r="I12" s="217">
        <f t="shared" si="0"/>
        <v>41272.879999999997</v>
      </c>
      <c r="J12" s="217">
        <f t="shared" si="0"/>
        <v>22459.85</v>
      </c>
      <c r="K12" s="217">
        <f t="shared" si="0"/>
        <v>14973.25</v>
      </c>
      <c r="L12" s="217">
        <f t="shared" si="0"/>
        <v>1466.6</v>
      </c>
      <c r="M12" s="217">
        <f t="shared" si="0"/>
        <v>0</v>
      </c>
      <c r="N12" s="217">
        <f t="shared" si="0"/>
        <v>786.5</v>
      </c>
      <c r="O12" s="217">
        <f t="shared" si="0"/>
        <v>0</v>
      </c>
      <c r="P12" s="217">
        <f t="shared" si="0"/>
        <v>1351.08</v>
      </c>
      <c r="Q12" s="217">
        <f t="shared" si="0"/>
        <v>78.099999999999994</v>
      </c>
      <c r="R12" s="217">
        <f t="shared" si="0"/>
        <v>105</v>
      </c>
      <c r="S12" s="217">
        <f t="shared" si="0"/>
        <v>52.5</v>
      </c>
      <c r="T12" s="217">
        <f t="shared" si="0"/>
        <v>0</v>
      </c>
      <c r="U12" s="217">
        <f t="shared" si="0"/>
        <v>26523.65</v>
      </c>
      <c r="V12" s="217">
        <f t="shared" si="0"/>
        <v>1768.26</v>
      </c>
      <c r="W12" s="217">
        <f t="shared" si="0"/>
        <v>5304.72</v>
      </c>
      <c r="X12" s="217">
        <f t="shared" si="0"/>
        <v>176830.32</v>
      </c>
      <c r="Y12" s="217">
        <f t="shared" si="0"/>
        <v>273169.09999999998</v>
      </c>
      <c r="Z12" s="217">
        <f t="shared" si="0"/>
        <v>7777.97</v>
      </c>
      <c r="AA12" s="217">
        <f t="shared" si="0"/>
        <v>518.54</v>
      </c>
      <c r="AB12" s="217">
        <f t="shared" si="0"/>
        <v>1037.08</v>
      </c>
      <c r="AC12" s="217">
        <f t="shared" si="0"/>
        <v>1555.59</v>
      </c>
      <c r="AD12" s="217">
        <f t="shared" si="0"/>
        <v>5185.3500000000004</v>
      </c>
      <c r="AE12" s="217">
        <f t="shared" si="0"/>
        <v>1555.59</v>
      </c>
      <c r="AF12" s="217">
        <f t="shared" si="0"/>
        <v>518.54</v>
      </c>
      <c r="AG12" s="217">
        <f t="shared" si="0"/>
        <v>26523.65</v>
      </c>
      <c r="AH12" s="217">
        <f t="shared" si="0"/>
        <v>1768.26</v>
      </c>
      <c r="AI12" s="217">
        <f t="shared" si="0"/>
        <v>5304.72</v>
      </c>
      <c r="AJ12" s="217">
        <f t="shared" si="0"/>
        <v>17682.439999999999</v>
      </c>
      <c r="AK12" s="217">
        <f t="shared" si="0"/>
        <v>1768.26</v>
      </c>
      <c r="AL12" s="217">
        <f t="shared" si="0"/>
        <v>626.16999999999996</v>
      </c>
      <c r="AM12" s="217">
        <f t="shared" si="0"/>
        <v>0</v>
      </c>
      <c r="AN12" s="217">
        <f t="shared" si="0"/>
        <v>120.19</v>
      </c>
      <c r="AO12" s="217">
        <f t="shared" si="0"/>
        <v>0</v>
      </c>
      <c r="AP12" s="217">
        <f t="shared" si="0"/>
        <v>0.6</v>
      </c>
      <c r="AQ12" s="217">
        <f t="shared" si="0"/>
        <v>1822.81</v>
      </c>
      <c r="AR12" s="217">
        <f t="shared" si="0"/>
        <v>1440.99</v>
      </c>
      <c r="AS12" s="217">
        <f t="shared" si="0"/>
        <v>730</v>
      </c>
      <c r="AT12" s="217">
        <f t="shared" si="0"/>
        <v>9.14</v>
      </c>
      <c r="AU12" s="217">
        <f t="shared" si="0"/>
        <v>45.67</v>
      </c>
      <c r="AV12" s="217">
        <f t="shared" si="0"/>
        <v>56.8</v>
      </c>
      <c r="AW12" s="217">
        <f t="shared" si="0"/>
        <v>4</v>
      </c>
      <c r="AX12" s="217">
        <f t="shared" si="0"/>
        <v>357.47</v>
      </c>
      <c r="AY12" s="217">
        <f t="shared" si="0"/>
        <v>75</v>
      </c>
      <c r="AZ12" s="217">
        <f t="shared" si="0"/>
        <v>92.74</v>
      </c>
      <c r="BA12" s="217">
        <f t="shared" si="0"/>
        <v>10</v>
      </c>
      <c r="BB12" s="217">
        <f t="shared" si="0"/>
        <v>0</v>
      </c>
      <c r="BC12" s="217">
        <f t="shared" si="0"/>
        <v>6</v>
      </c>
      <c r="BD12" s="217">
        <f t="shared" si="0"/>
        <v>2</v>
      </c>
      <c r="BE12" s="217">
        <f t="shared" si="0"/>
        <v>76595.570000000007</v>
      </c>
      <c r="BF12" s="217">
        <f t="shared" si="0"/>
        <v>196573.53</v>
      </c>
      <c r="BG12" s="205" t="s">
        <v>347</v>
      </c>
    </row>
  </sheetData>
  <mergeCells count="18">
    <mergeCell ref="BG1:BG3"/>
    <mergeCell ref="BH1:BH3"/>
    <mergeCell ref="BE1:BE3"/>
    <mergeCell ref="BF1:BF3"/>
    <mergeCell ref="B1:T1"/>
    <mergeCell ref="U1:X1"/>
    <mergeCell ref="Y1:Y3"/>
    <mergeCell ref="Z1:BD1"/>
    <mergeCell ref="B2:F2"/>
    <mergeCell ref="J2:T2"/>
    <mergeCell ref="U2:W2"/>
    <mergeCell ref="G2:I2"/>
    <mergeCell ref="AP2:AU2"/>
    <mergeCell ref="AL2:AO2"/>
    <mergeCell ref="AV2:BB2"/>
    <mergeCell ref="AG2:AK2"/>
    <mergeCell ref="X2:X3"/>
    <mergeCell ref="Z2:AF2"/>
  </mergeCells>
  <pageMargins left="0.70866141732283472" right="0.70866141732283472" top="0.74803149606299213" bottom="0.74803149606299213" header="0.31496062992125984" footer="0.31496062992125984"/>
  <pageSetup paperSize="9" scale="86" orientation="landscape" verticalDpi="300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BH29"/>
  <sheetViews>
    <sheetView rightToLeft="1" topLeftCell="AU1" workbookViewId="0">
      <selection activeCell="B4" sqref="B4"/>
    </sheetView>
  </sheetViews>
  <sheetFormatPr defaultRowHeight="15"/>
  <cols>
    <col min="1" max="57" width="10.5703125" customWidth="1"/>
    <col min="58" max="58" width="25.42578125" customWidth="1"/>
    <col min="59" max="60" width="10.5703125" customWidth="1"/>
  </cols>
  <sheetData>
    <row r="1" spans="1:60" ht="23.25" customHeight="1">
      <c r="A1" s="437" t="s">
        <v>114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8" t="s">
        <v>113</v>
      </c>
      <c r="Y1" s="437" t="s">
        <v>111</v>
      </c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8" t="s">
        <v>117</v>
      </c>
      <c r="BE1" s="437" t="s">
        <v>48</v>
      </c>
      <c r="BF1" s="441" t="s">
        <v>118</v>
      </c>
      <c r="BG1" s="438" t="s">
        <v>119</v>
      </c>
      <c r="BH1" s="441" t="s">
        <v>120</v>
      </c>
    </row>
    <row r="2" spans="1:60" ht="33" customHeight="1">
      <c r="A2" s="437" t="s">
        <v>0</v>
      </c>
      <c r="B2" s="437"/>
      <c r="C2" s="437"/>
      <c r="D2" s="437"/>
      <c r="E2" s="437"/>
      <c r="F2" s="443" t="s">
        <v>287</v>
      </c>
      <c r="G2" s="444"/>
      <c r="H2" s="445"/>
      <c r="I2" s="443" t="s">
        <v>110</v>
      </c>
      <c r="J2" s="444"/>
      <c r="K2" s="444"/>
      <c r="L2" s="319"/>
      <c r="M2" s="319"/>
      <c r="N2" s="319"/>
      <c r="O2" s="319"/>
      <c r="P2" s="319"/>
      <c r="Q2" s="319"/>
      <c r="R2" s="319"/>
      <c r="S2" s="302"/>
      <c r="T2" s="295" t="s">
        <v>18</v>
      </c>
      <c r="U2" s="297"/>
      <c r="V2" s="298"/>
      <c r="W2" s="295"/>
      <c r="X2" s="438"/>
      <c r="Y2" s="437" t="s">
        <v>23</v>
      </c>
      <c r="Z2" s="437"/>
      <c r="AA2" s="437"/>
      <c r="AB2" s="437"/>
      <c r="AC2" s="437"/>
      <c r="AD2" s="437"/>
      <c r="AE2" s="437"/>
      <c r="AF2" s="437" t="s">
        <v>30</v>
      </c>
      <c r="AG2" s="437"/>
      <c r="AH2" s="437"/>
      <c r="AI2" s="437"/>
      <c r="AJ2" s="437"/>
      <c r="AK2" s="450" t="s">
        <v>286</v>
      </c>
      <c r="AL2" s="448"/>
      <c r="AM2" s="448"/>
      <c r="AN2" s="302"/>
      <c r="AO2" s="295" t="s">
        <v>35</v>
      </c>
      <c r="AP2" s="295"/>
      <c r="AQ2" s="295"/>
      <c r="AR2" s="295"/>
      <c r="AS2" s="295"/>
      <c r="AT2" s="295"/>
      <c r="AU2" s="437" t="s">
        <v>39</v>
      </c>
      <c r="AV2" s="437"/>
      <c r="AW2" s="437"/>
      <c r="AX2" s="437"/>
      <c r="AY2" s="437"/>
      <c r="AZ2" s="437"/>
      <c r="BA2" s="437"/>
      <c r="BB2" s="295"/>
      <c r="BC2" s="441" t="s">
        <v>47</v>
      </c>
      <c r="BD2" s="438"/>
      <c r="BE2" s="437"/>
      <c r="BF2" s="447"/>
      <c r="BG2" s="438"/>
      <c r="BH2" s="447"/>
    </row>
    <row r="3" spans="1:60" ht="57.75" customHeight="1">
      <c r="A3" s="322" t="s">
        <v>1</v>
      </c>
      <c r="B3" s="323" t="s">
        <v>2</v>
      </c>
      <c r="C3" s="323" t="s">
        <v>3</v>
      </c>
      <c r="D3" s="323" t="s">
        <v>4</v>
      </c>
      <c r="E3" s="323" t="s">
        <v>5</v>
      </c>
      <c r="F3" s="323" t="s">
        <v>7</v>
      </c>
      <c r="G3" s="323" t="s">
        <v>109</v>
      </c>
      <c r="H3" s="322" t="s">
        <v>108</v>
      </c>
      <c r="I3" s="322" t="s">
        <v>8</v>
      </c>
      <c r="J3" s="322" t="s">
        <v>9</v>
      </c>
      <c r="K3" s="322" t="s">
        <v>10</v>
      </c>
      <c r="L3" s="323" t="s">
        <v>11</v>
      </c>
      <c r="M3" s="323" t="s">
        <v>12</v>
      </c>
      <c r="N3" s="323" t="s">
        <v>13</v>
      </c>
      <c r="O3" s="323" t="s">
        <v>180</v>
      </c>
      <c r="P3" s="323" t="s">
        <v>14</v>
      </c>
      <c r="Q3" s="323" t="s">
        <v>15</v>
      </c>
      <c r="R3" s="323" t="s">
        <v>16</v>
      </c>
      <c r="S3" s="323" t="s">
        <v>17</v>
      </c>
      <c r="T3" s="323" t="s">
        <v>19</v>
      </c>
      <c r="U3" s="323" t="s">
        <v>20</v>
      </c>
      <c r="V3" s="323" t="s">
        <v>21</v>
      </c>
      <c r="W3" s="323" t="s">
        <v>22</v>
      </c>
      <c r="X3" s="438"/>
      <c r="Y3" s="323" t="s">
        <v>24</v>
      </c>
      <c r="Z3" s="323" t="s">
        <v>25</v>
      </c>
      <c r="AA3" s="323" t="s">
        <v>26</v>
      </c>
      <c r="AB3" s="323" t="s">
        <v>21</v>
      </c>
      <c r="AC3" s="323" t="s">
        <v>27</v>
      </c>
      <c r="AD3" s="323" t="s">
        <v>28</v>
      </c>
      <c r="AE3" s="323" t="s">
        <v>29</v>
      </c>
      <c r="AF3" s="323" t="s">
        <v>104</v>
      </c>
      <c r="AG3" s="323" t="s">
        <v>105</v>
      </c>
      <c r="AH3" s="323" t="s">
        <v>106</v>
      </c>
      <c r="AI3" s="323" t="s">
        <v>107</v>
      </c>
      <c r="AJ3" s="323" t="s">
        <v>3</v>
      </c>
      <c r="AK3" s="323" t="s">
        <v>31</v>
      </c>
      <c r="AL3" s="323" t="s">
        <v>116</v>
      </c>
      <c r="AM3" s="323" t="s">
        <v>32</v>
      </c>
      <c r="AN3" s="322" t="s">
        <v>33</v>
      </c>
      <c r="AO3" s="323" t="s">
        <v>36</v>
      </c>
      <c r="AP3" s="323" t="s">
        <v>115</v>
      </c>
      <c r="AQ3" s="323" t="s">
        <v>37</v>
      </c>
      <c r="AR3" s="323" t="s">
        <v>149</v>
      </c>
      <c r="AS3" s="323" t="s">
        <v>231</v>
      </c>
      <c r="AT3" s="323" t="s">
        <v>232</v>
      </c>
      <c r="AU3" s="323" t="s">
        <v>40</v>
      </c>
      <c r="AV3" s="323" t="s">
        <v>150</v>
      </c>
      <c r="AW3" s="323" t="s">
        <v>45</v>
      </c>
      <c r="AX3" s="323" t="s">
        <v>233</v>
      </c>
      <c r="AY3" s="323" t="s">
        <v>42</v>
      </c>
      <c r="AZ3" s="323" t="s">
        <v>43</v>
      </c>
      <c r="BA3" s="323" t="s">
        <v>44</v>
      </c>
      <c r="BB3" s="323" t="s">
        <v>46</v>
      </c>
      <c r="BC3" s="442"/>
      <c r="BD3" s="438"/>
      <c r="BE3" s="437"/>
      <c r="BF3" s="442"/>
      <c r="BG3" s="438"/>
      <c r="BH3" s="442"/>
    </row>
    <row r="4" spans="1:60" s="1" customFormat="1" ht="24.95" customHeight="1">
      <c r="A4" s="202">
        <v>1037.95</v>
      </c>
      <c r="B4" s="203">
        <f>A4*15%</f>
        <v>155.69</v>
      </c>
      <c r="C4" s="203">
        <f>A4*1%</f>
        <v>10.38</v>
      </c>
      <c r="D4" s="203">
        <f>A4*2%</f>
        <v>20.76</v>
      </c>
      <c r="E4" s="203">
        <f>A4*3%</f>
        <v>31.14</v>
      </c>
      <c r="F4" s="202">
        <v>2854.19</v>
      </c>
      <c r="G4" s="202">
        <v>126.04</v>
      </c>
      <c r="H4" s="202">
        <f>SUM(I4:S4)</f>
        <v>859.99</v>
      </c>
      <c r="I4" s="202">
        <v>580.38</v>
      </c>
      <c r="J4" s="202">
        <v>212.11</v>
      </c>
      <c r="K4" s="202">
        <v>30</v>
      </c>
      <c r="L4" s="202"/>
      <c r="M4" s="202">
        <v>37.5</v>
      </c>
      <c r="N4" s="202"/>
      <c r="O4" s="202"/>
      <c r="P4" s="202"/>
      <c r="Q4" s="202"/>
      <c r="R4" s="202"/>
      <c r="S4" s="202"/>
      <c r="T4" s="203">
        <f>IF(W4&gt;2800,2800*15%,W4*15%)</f>
        <v>420</v>
      </c>
      <c r="U4" s="203">
        <f>IF(W4&gt;2800,2800*1%,W4*1%)</f>
        <v>28</v>
      </c>
      <c r="V4" s="203">
        <f t="shared" ref="V4:V28" si="0">IF(W4&gt;2800,2800*3%,W4*3%)</f>
        <v>84</v>
      </c>
      <c r="W4" s="202">
        <f>F4+G4+H4-A4</f>
        <v>2802.27</v>
      </c>
      <c r="X4" s="203">
        <f>B4+C4+D4+E4+F4+G4+H4+T4+U4+V4</f>
        <v>4590.1899999999996</v>
      </c>
      <c r="Y4" s="203">
        <f>A4*15%</f>
        <v>155.69</v>
      </c>
      <c r="Z4" s="203">
        <f>A4*1%</f>
        <v>10.38</v>
      </c>
      <c r="AA4" s="203">
        <f>A4*2%</f>
        <v>20.76</v>
      </c>
      <c r="AB4" s="203">
        <f>A4*3%</f>
        <v>31.14</v>
      </c>
      <c r="AC4" s="203">
        <f>A4*10%</f>
        <v>103.8</v>
      </c>
      <c r="AD4" s="203">
        <f>A4*3%</f>
        <v>31.14</v>
      </c>
      <c r="AE4" s="203">
        <f>A4*1%</f>
        <v>10.38</v>
      </c>
      <c r="AF4" s="203">
        <f>IF(W4&gt;2800,2800*15%,W4*15%)</f>
        <v>420</v>
      </c>
      <c r="AG4" s="203">
        <f>IF(W4&gt;2800,2800*1%,W4*1%)</f>
        <v>28</v>
      </c>
      <c r="AH4" s="203">
        <f>IF(W4&gt;2800,2800*3%,W4*3%)</f>
        <v>84</v>
      </c>
      <c r="AI4" s="203">
        <f>IF(W4&gt;2800,2800*10%,W4*10%)</f>
        <v>280</v>
      </c>
      <c r="AJ4" s="203">
        <f>IF(W4&gt;2800,2800*1%,W4*1%)</f>
        <v>28</v>
      </c>
      <c r="AK4" s="202"/>
      <c r="AL4" s="202"/>
      <c r="AM4" s="202"/>
      <c r="AN4" s="202"/>
      <c r="AO4" s="202"/>
      <c r="AP4" s="202">
        <v>90</v>
      </c>
      <c r="AQ4" s="202">
        <v>23.7</v>
      </c>
      <c r="AR4" s="202"/>
      <c r="AS4" s="202"/>
      <c r="AT4" s="202"/>
      <c r="AU4" s="202">
        <v>7.1</v>
      </c>
      <c r="AV4" s="202"/>
      <c r="AW4" s="202"/>
      <c r="AX4" s="202"/>
      <c r="AY4" s="202"/>
      <c r="AZ4" s="202"/>
      <c r="BA4" s="202"/>
      <c r="BB4" s="202"/>
      <c r="BC4" s="202"/>
      <c r="BD4" s="203">
        <f>SUM(Y4:BC4)</f>
        <v>1324.09</v>
      </c>
      <c r="BE4" s="203">
        <f>AVERAGE(X4-BD4)</f>
        <v>3266.1</v>
      </c>
      <c r="BF4" s="199" t="s">
        <v>469</v>
      </c>
      <c r="BG4" s="199" t="s">
        <v>351</v>
      </c>
      <c r="BH4" s="202">
        <v>1363</v>
      </c>
    </row>
    <row r="5" spans="1:60" s="1" customFormat="1" ht="24.95" customHeight="1">
      <c r="A5" s="202">
        <v>668.23</v>
      </c>
      <c r="B5" s="203">
        <f t="shared" ref="B5:B28" si="1">A5*15%</f>
        <v>100.23</v>
      </c>
      <c r="C5" s="203">
        <f t="shared" ref="C5:C28" si="2">A5*1%</f>
        <v>6.68</v>
      </c>
      <c r="D5" s="203">
        <f t="shared" ref="D5:D28" si="3">A5*2%</f>
        <v>13.36</v>
      </c>
      <c r="E5" s="203">
        <f t="shared" ref="E5:E28" si="4">A5*3%</f>
        <v>20.05</v>
      </c>
      <c r="F5" s="202">
        <v>2029.38</v>
      </c>
      <c r="G5" s="202">
        <v>86.74</v>
      </c>
      <c r="H5" s="202">
        <f t="shared" ref="H5:H28" si="5">SUM(I5:S5)</f>
        <v>525</v>
      </c>
      <c r="I5" s="202">
        <v>364.92</v>
      </c>
      <c r="J5" s="202">
        <v>145.08000000000001</v>
      </c>
      <c r="K5" s="202">
        <v>15</v>
      </c>
      <c r="L5" s="202"/>
      <c r="M5" s="202"/>
      <c r="N5" s="202"/>
      <c r="O5" s="202"/>
      <c r="P5" s="202"/>
      <c r="Q5" s="202"/>
      <c r="R5" s="202"/>
      <c r="S5" s="202"/>
      <c r="T5" s="203">
        <f t="shared" ref="T5:T27" si="6">IF(W5&gt;2800,2800*15%,W5*15%)</f>
        <v>295.93</v>
      </c>
      <c r="U5" s="203">
        <f t="shared" ref="U5:U27" si="7">IF(W5&gt;2800,2800*1%,W5*1%)</f>
        <v>19.73</v>
      </c>
      <c r="V5" s="203">
        <f t="shared" si="0"/>
        <v>59.19</v>
      </c>
      <c r="W5" s="202">
        <f t="shared" ref="W5:W27" si="8">F5+G5+H5-A5</f>
        <v>1972.89</v>
      </c>
      <c r="X5" s="203">
        <f t="shared" ref="X5:X27" si="9">B5+C5+D5+E5+F5+G5+H5+T5+U5+V5</f>
        <v>3156.29</v>
      </c>
      <c r="Y5" s="203">
        <f t="shared" ref="Y5:Y27" si="10">A5*15%</f>
        <v>100.23</v>
      </c>
      <c r="Z5" s="203">
        <f t="shared" ref="Z5:Z27" si="11">A5*1%</f>
        <v>6.68</v>
      </c>
      <c r="AA5" s="203">
        <f t="shared" ref="AA5:AA27" si="12">A5*2%</f>
        <v>13.36</v>
      </c>
      <c r="AB5" s="203">
        <f t="shared" ref="AB5:AB27" si="13">A5*3%</f>
        <v>20.05</v>
      </c>
      <c r="AC5" s="203">
        <f t="shared" ref="AC5:AC27" si="14">A5*10%</f>
        <v>66.819999999999993</v>
      </c>
      <c r="AD5" s="203">
        <f t="shared" ref="AD5:AD27" si="15">A5*3%</f>
        <v>20.05</v>
      </c>
      <c r="AE5" s="203">
        <f t="shared" ref="AE5:AE27" si="16">A5*1%</f>
        <v>6.68</v>
      </c>
      <c r="AF5" s="203">
        <f t="shared" ref="AF5:AF27" si="17">IF(W5&gt;2800,2800*15%,W5*15%)</f>
        <v>295.93</v>
      </c>
      <c r="AG5" s="203">
        <f t="shared" ref="AG5:AG27" si="18">IF(W5&gt;2800,2800*1%,W5*1%)</f>
        <v>19.73</v>
      </c>
      <c r="AH5" s="203">
        <f t="shared" ref="AH5:AH27" si="19">IF(W5&gt;2800,2800*3%,W5*3%)</f>
        <v>59.19</v>
      </c>
      <c r="AI5" s="203">
        <f t="shared" ref="AI5:AI27" si="20">IF(W5&gt;2800,2800*10%,W5*10%)</f>
        <v>197.29</v>
      </c>
      <c r="AJ5" s="203">
        <f t="shared" ref="AJ5:AJ27" si="21">IF(W5&gt;2800,2800*1%,W5*1%)</f>
        <v>19.73</v>
      </c>
      <c r="AK5" s="202">
        <v>9.5399999999999991</v>
      </c>
      <c r="AL5" s="202"/>
      <c r="AM5" s="202"/>
      <c r="AN5" s="202"/>
      <c r="AO5" s="202"/>
      <c r="AP5" s="202">
        <v>13</v>
      </c>
      <c r="AQ5" s="202">
        <v>15.3</v>
      </c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3">
        <f t="shared" ref="BD5:BD27" si="22">SUM(Y5:BC5)</f>
        <v>863.58</v>
      </c>
      <c r="BE5" s="203">
        <f t="shared" ref="BE5:BE27" si="23">AVERAGE(X5-BD5)</f>
        <v>2292.71</v>
      </c>
      <c r="BF5" s="199" t="s">
        <v>470</v>
      </c>
      <c r="BG5" s="199" t="s">
        <v>351</v>
      </c>
      <c r="BH5" s="202">
        <v>740</v>
      </c>
    </row>
    <row r="6" spans="1:60" s="1" customFormat="1" ht="24.95" customHeight="1">
      <c r="A6" s="202">
        <v>668.23</v>
      </c>
      <c r="B6" s="203">
        <f t="shared" si="1"/>
        <v>100.23</v>
      </c>
      <c r="C6" s="203">
        <f t="shared" si="2"/>
        <v>6.68</v>
      </c>
      <c r="D6" s="203">
        <f t="shared" si="3"/>
        <v>13.36</v>
      </c>
      <c r="E6" s="203">
        <f t="shared" si="4"/>
        <v>20.05</v>
      </c>
      <c r="F6" s="202">
        <v>2027.16</v>
      </c>
      <c r="G6" s="202">
        <v>86.79</v>
      </c>
      <c r="H6" s="202">
        <f t="shared" si="5"/>
        <v>527</v>
      </c>
      <c r="I6" s="202">
        <v>364.92</v>
      </c>
      <c r="J6" s="202">
        <v>147.08000000000001</v>
      </c>
      <c r="K6" s="202">
        <v>15</v>
      </c>
      <c r="L6" s="202"/>
      <c r="M6" s="202"/>
      <c r="N6" s="202"/>
      <c r="O6" s="202"/>
      <c r="P6" s="202"/>
      <c r="Q6" s="202"/>
      <c r="R6" s="202"/>
      <c r="S6" s="202"/>
      <c r="T6" s="203">
        <f t="shared" si="6"/>
        <v>295.91000000000003</v>
      </c>
      <c r="U6" s="203">
        <f t="shared" si="7"/>
        <v>19.73</v>
      </c>
      <c r="V6" s="203">
        <f t="shared" si="0"/>
        <v>59.18</v>
      </c>
      <c r="W6" s="202">
        <f t="shared" si="8"/>
        <v>1972.72</v>
      </c>
      <c r="X6" s="203">
        <f t="shared" si="9"/>
        <v>3156.09</v>
      </c>
      <c r="Y6" s="203">
        <f t="shared" si="10"/>
        <v>100.23</v>
      </c>
      <c r="Z6" s="203">
        <f t="shared" si="11"/>
        <v>6.68</v>
      </c>
      <c r="AA6" s="203">
        <f t="shared" si="12"/>
        <v>13.36</v>
      </c>
      <c r="AB6" s="203">
        <f t="shared" si="13"/>
        <v>20.05</v>
      </c>
      <c r="AC6" s="203">
        <f t="shared" si="14"/>
        <v>66.819999999999993</v>
      </c>
      <c r="AD6" s="203">
        <f t="shared" si="15"/>
        <v>20.05</v>
      </c>
      <c r="AE6" s="203">
        <f t="shared" si="16"/>
        <v>6.68</v>
      </c>
      <c r="AF6" s="203">
        <f t="shared" si="17"/>
        <v>295.91000000000003</v>
      </c>
      <c r="AG6" s="203">
        <f t="shared" si="18"/>
        <v>19.73</v>
      </c>
      <c r="AH6" s="203">
        <f t="shared" si="19"/>
        <v>59.18</v>
      </c>
      <c r="AI6" s="203">
        <f t="shared" si="20"/>
        <v>197.27</v>
      </c>
      <c r="AJ6" s="203">
        <f t="shared" si="21"/>
        <v>19.73</v>
      </c>
      <c r="AK6" s="202">
        <v>5.44</v>
      </c>
      <c r="AL6" s="202"/>
      <c r="AM6" s="202"/>
      <c r="AN6" s="202"/>
      <c r="AO6" s="202"/>
      <c r="AP6" s="202">
        <v>13</v>
      </c>
      <c r="AQ6" s="202">
        <v>15.3</v>
      </c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3">
        <f t="shared" si="22"/>
        <v>859.43</v>
      </c>
      <c r="BE6" s="203">
        <f t="shared" si="23"/>
        <v>2296.66</v>
      </c>
      <c r="BF6" s="199" t="s">
        <v>471</v>
      </c>
      <c r="BG6" s="199" t="s">
        <v>351</v>
      </c>
      <c r="BH6" s="202">
        <v>728</v>
      </c>
    </row>
    <row r="7" spans="1:60" s="1" customFormat="1" ht="24.95" customHeight="1">
      <c r="A7" s="202">
        <v>507.65</v>
      </c>
      <c r="B7" s="203">
        <f t="shared" si="1"/>
        <v>76.150000000000006</v>
      </c>
      <c r="C7" s="203">
        <f t="shared" si="2"/>
        <v>5.08</v>
      </c>
      <c r="D7" s="203">
        <f t="shared" si="3"/>
        <v>10.15</v>
      </c>
      <c r="E7" s="203">
        <f t="shared" si="4"/>
        <v>15.23</v>
      </c>
      <c r="F7" s="202">
        <v>1688.86</v>
      </c>
      <c r="G7" s="202">
        <v>72.69</v>
      </c>
      <c r="H7" s="202">
        <f t="shared" si="5"/>
        <v>405</v>
      </c>
      <c r="I7" s="202">
        <v>276.64</v>
      </c>
      <c r="J7" s="202">
        <v>113.36</v>
      </c>
      <c r="K7" s="202">
        <v>15</v>
      </c>
      <c r="L7" s="202"/>
      <c r="M7" s="202"/>
      <c r="N7" s="202"/>
      <c r="O7" s="202"/>
      <c r="P7" s="202"/>
      <c r="Q7" s="202"/>
      <c r="R7" s="202"/>
      <c r="S7" s="202"/>
      <c r="T7" s="203">
        <f t="shared" si="6"/>
        <v>248.84</v>
      </c>
      <c r="U7" s="203">
        <f t="shared" si="7"/>
        <v>16.59</v>
      </c>
      <c r="V7" s="203">
        <f t="shared" si="0"/>
        <v>49.77</v>
      </c>
      <c r="W7" s="202">
        <f t="shared" si="8"/>
        <v>1658.9</v>
      </c>
      <c r="X7" s="203">
        <f t="shared" si="9"/>
        <v>2588.36</v>
      </c>
      <c r="Y7" s="203">
        <f t="shared" si="10"/>
        <v>76.150000000000006</v>
      </c>
      <c r="Z7" s="203">
        <f t="shared" si="11"/>
        <v>5.08</v>
      </c>
      <c r="AA7" s="203">
        <f t="shared" si="12"/>
        <v>10.15</v>
      </c>
      <c r="AB7" s="203">
        <f t="shared" si="13"/>
        <v>15.23</v>
      </c>
      <c r="AC7" s="203">
        <f t="shared" si="14"/>
        <v>50.77</v>
      </c>
      <c r="AD7" s="203">
        <f t="shared" si="15"/>
        <v>15.23</v>
      </c>
      <c r="AE7" s="203">
        <f t="shared" si="16"/>
        <v>5.08</v>
      </c>
      <c r="AF7" s="203">
        <f t="shared" si="17"/>
        <v>248.84</v>
      </c>
      <c r="AG7" s="203">
        <f t="shared" si="18"/>
        <v>16.59</v>
      </c>
      <c r="AH7" s="203">
        <f t="shared" si="19"/>
        <v>49.77</v>
      </c>
      <c r="AI7" s="203">
        <f t="shared" si="20"/>
        <v>165.89</v>
      </c>
      <c r="AJ7" s="203">
        <f t="shared" si="21"/>
        <v>16.59</v>
      </c>
      <c r="AK7" s="202">
        <v>3.18</v>
      </c>
      <c r="AL7" s="202"/>
      <c r="AM7" s="202"/>
      <c r="AN7" s="202"/>
      <c r="AO7" s="202"/>
      <c r="AP7" s="202">
        <v>8</v>
      </c>
      <c r="AQ7" s="202">
        <v>12.5</v>
      </c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3">
        <f t="shared" si="22"/>
        <v>699.05</v>
      </c>
      <c r="BE7" s="203">
        <f t="shared" si="23"/>
        <v>1889.31</v>
      </c>
      <c r="BF7" s="199" t="s">
        <v>472</v>
      </c>
      <c r="BG7" s="199" t="s">
        <v>351</v>
      </c>
      <c r="BH7" s="202">
        <v>727</v>
      </c>
    </row>
    <row r="8" spans="1:60" s="1" customFormat="1" ht="24.95" customHeight="1">
      <c r="A8" s="202">
        <v>586.97</v>
      </c>
      <c r="B8" s="203">
        <f t="shared" si="1"/>
        <v>88.05</v>
      </c>
      <c r="C8" s="203">
        <f t="shared" si="2"/>
        <v>5.87</v>
      </c>
      <c r="D8" s="203">
        <f t="shared" si="3"/>
        <v>11.74</v>
      </c>
      <c r="E8" s="203">
        <f t="shared" si="4"/>
        <v>17.61</v>
      </c>
      <c r="F8" s="202">
        <v>1875.47</v>
      </c>
      <c r="G8" s="202">
        <v>76.25</v>
      </c>
      <c r="H8" s="202">
        <f t="shared" si="5"/>
        <v>464.25</v>
      </c>
      <c r="I8" s="202">
        <v>319.52</v>
      </c>
      <c r="J8" s="202">
        <v>129.72999999999999</v>
      </c>
      <c r="K8" s="202">
        <v>15</v>
      </c>
      <c r="L8" s="202"/>
      <c r="M8" s="202"/>
      <c r="N8" s="202"/>
      <c r="O8" s="202"/>
      <c r="P8" s="202"/>
      <c r="Q8" s="202"/>
      <c r="R8" s="202"/>
      <c r="S8" s="202"/>
      <c r="T8" s="203">
        <f t="shared" si="6"/>
        <v>274.35000000000002</v>
      </c>
      <c r="U8" s="203">
        <f t="shared" si="7"/>
        <v>18.29</v>
      </c>
      <c r="V8" s="203">
        <f t="shared" si="0"/>
        <v>54.87</v>
      </c>
      <c r="W8" s="202">
        <f t="shared" si="8"/>
        <v>1829</v>
      </c>
      <c r="X8" s="203">
        <f t="shared" si="9"/>
        <v>2886.75</v>
      </c>
      <c r="Y8" s="203">
        <f t="shared" si="10"/>
        <v>88.05</v>
      </c>
      <c r="Z8" s="203">
        <f t="shared" si="11"/>
        <v>5.87</v>
      </c>
      <c r="AA8" s="203">
        <f t="shared" si="12"/>
        <v>11.74</v>
      </c>
      <c r="AB8" s="203">
        <f t="shared" si="13"/>
        <v>17.61</v>
      </c>
      <c r="AC8" s="203">
        <f t="shared" si="14"/>
        <v>58.7</v>
      </c>
      <c r="AD8" s="203">
        <f t="shared" si="15"/>
        <v>17.61</v>
      </c>
      <c r="AE8" s="203">
        <f t="shared" si="16"/>
        <v>5.87</v>
      </c>
      <c r="AF8" s="203">
        <f t="shared" si="17"/>
        <v>274.35000000000002</v>
      </c>
      <c r="AG8" s="203">
        <f t="shared" si="18"/>
        <v>18.29</v>
      </c>
      <c r="AH8" s="203">
        <f t="shared" si="19"/>
        <v>54.87</v>
      </c>
      <c r="AI8" s="203">
        <f t="shared" si="20"/>
        <v>182.9</v>
      </c>
      <c r="AJ8" s="203">
        <f t="shared" si="21"/>
        <v>18.29</v>
      </c>
      <c r="AK8" s="202"/>
      <c r="AL8" s="202"/>
      <c r="AM8" s="202"/>
      <c r="AN8" s="202"/>
      <c r="AO8" s="202"/>
      <c r="AP8" s="202">
        <v>7.9</v>
      </c>
      <c r="AQ8" s="202">
        <v>14</v>
      </c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3">
        <f t="shared" si="22"/>
        <v>776.05</v>
      </c>
      <c r="BE8" s="203">
        <f t="shared" si="23"/>
        <v>2110.6999999999998</v>
      </c>
      <c r="BF8" s="199" t="s">
        <v>473</v>
      </c>
      <c r="BG8" s="199" t="s">
        <v>351</v>
      </c>
      <c r="BH8" s="202">
        <v>698</v>
      </c>
    </row>
    <row r="9" spans="1:60" s="1" customFormat="1" ht="24.95" customHeight="1">
      <c r="A9" s="202">
        <v>584.95000000000005</v>
      </c>
      <c r="B9" s="203">
        <f t="shared" si="1"/>
        <v>87.74</v>
      </c>
      <c r="C9" s="203">
        <f t="shared" si="2"/>
        <v>5.85</v>
      </c>
      <c r="D9" s="203">
        <f t="shared" si="3"/>
        <v>11.7</v>
      </c>
      <c r="E9" s="203">
        <f t="shared" si="4"/>
        <v>17.55</v>
      </c>
      <c r="F9" s="202">
        <v>1966.47</v>
      </c>
      <c r="G9" s="202">
        <v>76.569999999999993</v>
      </c>
      <c r="H9" s="202">
        <f t="shared" si="5"/>
        <v>462.69</v>
      </c>
      <c r="I9" s="202">
        <v>324.24</v>
      </c>
      <c r="J9" s="202">
        <v>123.45</v>
      </c>
      <c r="K9" s="202">
        <v>15</v>
      </c>
      <c r="L9" s="202"/>
      <c r="M9" s="202"/>
      <c r="N9" s="202"/>
      <c r="O9" s="202"/>
      <c r="P9" s="202"/>
      <c r="Q9" s="202"/>
      <c r="R9" s="202"/>
      <c r="S9" s="202"/>
      <c r="T9" s="203">
        <f t="shared" si="6"/>
        <v>288.12</v>
      </c>
      <c r="U9" s="203">
        <f t="shared" si="7"/>
        <v>19.21</v>
      </c>
      <c r="V9" s="203">
        <f t="shared" si="0"/>
        <v>57.62</v>
      </c>
      <c r="W9" s="202">
        <f t="shared" si="8"/>
        <v>1920.78</v>
      </c>
      <c r="X9" s="203">
        <f t="shared" si="9"/>
        <v>2993.52</v>
      </c>
      <c r="Y9" s="203">
        <f t="shared" si="10"/>
        <v>87.74</v>
      </c>
      <c r="Z9" s="203">
        <f t="shared" si="11"/>
        <v>5.85</v>
      </c>
      <c r="AA9" s="203">
        <f t="shared" si="12"/>
        <v>11.7</v>
      </c>
      <c r="AB9" s="203">
        <f t="shared" si="13"/>
        <v>17.55</v>
      </c>
      <c r="AC9" s="203">
        <f t="shared" si="14"/>
        <v>58.5</v>
      </c>
      <c r="AD9" s="203">
        <f t="shared" si="15"/>
        <v>17.55</v>
      </c>
      <c r="AE9" s="203">
        <f t="shared" si="16"/>
        <v>5.85</v>
      </c>
      <c r="AF9" s="203">
        <f t="shared" si="17"/>
        <v>288.12</v>
      </c>
      <c r="AG9" s="203">
        <f t="shared" si="18"/>
        <v>19.21</v>
      </c>
      <c r="AH9" s="203">
        <f t="shared" si="19"/>
        <v>57.62</v>
      </c>
      <c r="AI9" s="203">
        <f t="shared" si="20"/>
        <v>192.08</v>
      </c>
      <c r="AJ9" s="203">
        <f t="shared" si="21"/>
        <v>19.21</v>
      </c>
      <c r="AK9" s="202"/>
      <c r="AL9" s="202"/>
      <c r="AM9" s="202"/>
      <c r="AN9" s="202"/>
      <c r="AO9" s="202"/>
      <c r="AP9" s="202">
        <v>11</v>
      </c>
      <c r="AQ9" s="202">
        <v>14.6</v>
      </c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3">
        <f t="shared" si="22"/>
        <v>806.58</v>
      </c>
      <c r="BE9" s="203">
        <f t="shared" si="23"/>
        <v>2186.94</v>
      </c>
      <c r="BF9" s="199" t="s">
        <v>474</v>
      </c>
      <c r="BG9" s="199" t="s">
        <v>351</v>
      </c>
      <c r="BH9" s="202">
        <v>732</v>
      </c>
    </row>
    <row r="10" spans="1:60" s="1" customFormat="1" ht="24.95" customHeight="1">
      <c r="A10" s="202">
        <v>413.35</v>
      </c>
      <c r="B10" s="203">
        <f t="shared" si="1"/>
        <v>62</v>
      </c>
      <c r="C10" s="203">
        <f t="shared" si="2"/>
        <v>4.13</v>
      </c>
      <c r="D10" s="203">
        <f t="shared" si="3"/>
        <v>8.27</v>
      </c>
      <c r="E10" s="203">
        <f t="shared" si="4"/>
        <v>12.4</v>
      </c>
      <c r="F10" s="202">
        <v>1457.18</v>
      </c>
      <c r="G10" s="202">
        <v>39.19</v>
      </c>
      <c r="H10" s="202">
        <f t="shared" si="5"/>
        <v>332.19</v>
      </c>
      <c r="I10" s="202">
        <v>206.1</v>
      </c>
      <c r="J10" s="202">
        <v>111.09</v>
      </c>
      <c r="K10" s="202">
        <v>15</v>
      </c>
      <c r="L10" s="202"/>
      <c r="M10" s="202"/>
      <c r="N10" s="202"/>
      <c r="O10" s="202"/>
      <c r="P10" s="202"/>
      <c r="Q10" s="202"/>
      <c r="R10" s="202"/>
      <c r="S10" s="202"/>
      <c r="T10" s="203">
        <f t="shared" si="6"/>
        <v>212.28</v>
      </c>
      <c r="U10" s="203">
        <f t="shared" si="7"/>
        <v>14.15</v>
      </c>
      <c r="V10" s="203">
        <f t="shared" si="0"/>
        <v>42.46</v>
      </c>
      <c r="W10" s="202">
        <f t="shared" si="8"/>
        <v>1415.21</v>
      </c>
      <c r="X10" s="203">
        <f t="shared" si="9"/>
        <v>2184.25</v>
      </c>
      <c r="Y10" s="203">
        <f t="shared" si="10"/>
        <v>62</v>
      </c>
      <c r="Z10" s="203">
        <f t="shared" si="11"/>
        <v>4.13</v>
      </c>
      <c r="AA10" s="203">
        <f t="shared" si="12"/>
        <v>8.27</v>
      </c>
      <c r="AB10" s="203">
        <f t="shared" si="13"/>
        <v>12.4</v>
      </c>
      <c r="AC10" s="203">
        <f t="shared" si="14"/>
        <v>41.34</v>
      </c>
      <c r="AD10" s="203">
        <f t="shared" si="15"/>
        <v>12.4</v>
      </c>
      <c r="AE10" s="203">
        <f t="shared" si="16"/>
        <v>4.13</v>
      </c>
      <c r="AF10" s="203">
        <f t="shared" si="17"/>
        <v>212.28</v>
      </c>
      <c r="AG10" s="203">
        <f t="shared" si="18"/>
        <v>14.15</v>
      </c>
      <c r="AH10" s="203">
        <f t="shared" si="19"/>
        <v>42.46</v>
      </c>
      <c r="AI10" s="203">
        <f t="shared" si="20"/>
        <v>141.52000000000001</v>
      </c>
      <c r="AJ10" s="203">
        <f t="shared" si="21"/>
        <v>14.15</v>
      </c>
      <c r="AK10" s="202">
        <v>9.2200000000000006</v>
      </c>
      <c r="AL10" s="202"/>
      <c r="AM10" s="202"/>
      <c r="AN10" s="202"/>
      <c r="AO10" s="202"/>
      <c r="AP10" s="202">
        <v>5.3</v>
      </c>
      <c r="AQ10" s="202">
        <v>10</v>
      </c>
      <c r="AR10" s="202"/>
      <c r="AS10" s="202"/>
      <c r="AT10" s="202"/>
      <c r="AU10" s="202"/>
      <c r="AV10" s="202"/>
      <c r="AW10" s="202">
        <v>19.149999999999999</v>
      </c>
      <c r="AX10" s="202"/>
      <c r="AY10" s="202"/>
      <c r="AZ10" s="202"/>
      <c r="BA10" s="202"/>
      <c r="BB10" s="202"/>
      <c r="BC10" s="202"/>
      <c r="BD10" s="203">
        <f t="shared" si="22"/>
        <v>612.9</v>
      </c>
      <c r="BE10" s="203">
        <f t="shared" si="23"/>
        <v>1571.35</v>
      </c>
      <c r="BF10" s="199" t="s">
        <v>475</v>
      </c>
      <c r="BG10" s="199" t="s">
        <v>351</v>
      </c>
      <c r="BH10" s="202">
        <v>804</v>
      </c>
    </row>
    <row r="11" spans="1:60" s="1" customFormat="1" ht="24.95" customHeight="1">
      <c r="A11" s="202">
        <v>544.20000000000005</v>
      </c>
      <c r="B11" s="203">
        <f t="shared" si="1"/>
        <v>81.63</v>
      </c>
      <c r="C11" s="203">
        <f t="shared" si="2"/>
        <v>5.44</v>
      </c>
      <c r="D11" s="203">
        <f t="shared" si="3"/>
        <v>10.88</v>
      </c>
      <c r="E11" s="203">
        <f t="shared" si="4"/>
        <v>16.329999999999998</v>
      </c>
      <c r="F11" s="202">
        <v>1774.71</v>
      </c>
      <c r="G11" s="202">
        <v>81.33</v>
      </c>
      <c r="H11" s="202">
        <f t="shared" si="5"/>
        <v>453.62</v>
      </c>
      <c r="I11" s="202">
        <v>340.59</v>
      </c>
      <c r="J11" s="202">
        <v>98.03</v>
      </c>
      <c r="K11" s="202">
        <v>15</v>
      </c>
      <c r="L11" s="202"/>
      <c r="M11" s="202"/>
      <c r="N11" s="202"/>
      <c r="O11" s="202"/>
      <c r="P11" s="202"/>
      <c r="Q11" s="202"/>
      <c r="R11" s="202"/>
      <c r="S11" s="202"/>
      <c r="T11" s="203">
        <f t="shared" si="6"/>
        <v>264.82</v>
      </c>
      <c r="U11" s="203">
        <f t="shared" si="7"/>
        <v>17.649999999999999</v>
      </c>
      <c r="V11" s="203">
        <f t="shared" si="0"/>
        <v>52.96</v>
      </c>
      <c r="W11" s="202">
        <f t="shared" si="8"/>
        <v>1765.46</v>
      </c>
      <c r="X11" s="203">
        <f t="shared" si="9"/>
        <v>2759.37</v>
      </c>
      <c r="Y11" s="203">
        <f t="shared" si="10"/>
        <v>81.63</v>
      </c>
      <c r="Z11" s="203">
        <f t="shared" si="11"/>
        <v>5.44</v>
      </c>
      <c r="AA11" s="203">
        <f t="shared" si="12"/>
        <v>10.88</v>
      </c>
      <c r="AB11" s="203">
        <f t="shared" si="13"/>
        <v>16.329999999999998</v>
      </c>
      <c r="AC11" s="203">
        <f t="shared" si="14"/>
        <v>54.42</v>
      </c>
      <c r="AD11" s="203">
        <f t="shared" si="15"/>
        <v>16.329999999999998</v>
      </c>
      <c r="AE11" s="203">
        <f t="shared" si="16"/>
        <v>5.44</v>
      </c>
      <c r="AF11" s="203">
        <f t="shared" si="17"/>
        <v>264.82</v>
      </c>
      <c r="AG11" s="203">
        <f t="shared" si="18"/>
        <v>17.649999999999999</v>
      </c>
      <c r="AH11" s="203">
        <f t="shared" si="19"/>
        <v>52.96</v>
      </c>
      <c r="AI11" s="203">
        <f t="shared" si="20"/>
        <v>176.55</v>
      </c>
      <c r="AJ11" s="203">
        <f t="shared" si="21"/>
        <v>17.649999999999999</v>
      </c>
      <c r="AK11" s="202"/>
      <c r="AL11" s="202"/>
      <c r="AM11" s="202"/>
      <c r="AN11" s="202"/>
      <c r="AO11" s="202"/>
      <c r="AP11" s="202">
        <v>10</v>
      </c>
      <c r="AQ11" s="202">
        <v>12.8</v>
      </c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3">
        <f t="shared" si="22"/>
        <v>742.9</v>
      </c>
      <c r="BE11" s="203">
        <f t="shared" si="23"/>
        <v>2016.47</v>
      </c>
      <c r="BF11" s="199" t="s">
        <v>476</v>
      </c>
      <c r="BG11" s="199" t="s">
        <v>351</v>
      </c>
      <c r="BH11" s="202">
        <v>1743</v>
      </c>
    </row>
    <row r="12" spans="1:60" s="1" customFormat="1" ht="24.95" customHeight="1">
      <c r="A12" s="202">
        <v>640.07000000000005</v>
      </c>
      <c r="B12" s="203">
        <f t="shared" si="1"/>
        <v>96.01</v>
      </c>
      <c r="C12" s="203">
        <f t="shared" si="2"/>
        <v>6.4</v>
      </c>
      <c r="D12" s="203">
        <f t="shared" si="3"/>
        <v>12.8</v>
      </c>
      <c r="E12" s="203">
        <f t="shared" si="4"/>
        <v>19.2</v>
      </c>
      <c r="F12" s="202">
        <v>1954.7</v>
      </c>
      <c r="G12" s="202">
        <v>83.42</v>
      </c>
      <c r="H12" s="202">
        <f t="shared" si="5"/>
        <v>509.26</v>
      </c>
      <c r="I12" s="202">
        <v>318.24</v>
      </c>
      <c r="J12" s="202">
        <v>176.02</v>
      </c>
      <c r="K12" s="202">
        <v>15</v>
      </c>
      <c r="L12" s="202"/>
      <c r="M12" s="202"/>
      <c r="N12" s="202"/>
      <c r="O12" s="202"/>
      <c r="P12" s="202"/>
      <c r="Q12" s="202"/>
      <c r="R12" s="202"/>
      <c r="S12" s="202"/>
      <c r="T12" s="203">
        <f t="shared" si="6"/>
        <v>286.10000000000002</v>
      </c>
      <c r="U12" s="203">
        <f t="shared" si="7"/>
        <v>19.07</v>
      </c>
      <c r="V12" s="203">
        <f t="shared" si="0"/>
        <v>57.22</v>
      </c>
      <c r="W12" s="202">
        <f t="shared" si="8"/>
        <v>1907.31</v>
      </c>
      <c r="X12" s="203">
        <f t="shared" si="9"/>
        <v>3044.18</v>
      </c>
      <c r="Y12" s="203">
        <f t="shared" si="10"/>
        <v>96.01</v>
      </c>
      <c r="Z12" s="203">
        <f t="shared" si="11"/>
        <v>6.4</v>
      </c>
      <c r="AA12" s="203">
        <f t="shared" si="12"/>
        <v>12.8</v>
      </c>
      <c r="AB12" s="203">
        <f t="shared" si="13"/>
        <v>19.2</v>
      </c>
      <c r="AC12" s="203">
        <f t="shared" si="14"/>
        <v>64.010000000000005</v>
      </c>
      <c r="AD12" s="203">
        <f t="shared" si="15"/>
        <v>19.2</v>
      </c>
      <c r="AE12" s="203">
        <f t="shared" si="16"/>
        <v>6.4</v>
      </c>
      <c r="AF12" s="203">
        <f t="shared" si="17"/>
        <v>286.10000000000002</v>
      </c>
      <c r="AG12" s="203">
        <f t="shared" si="18"/>
        <v>19.07</v>
      </c>
      <c r="AH12" s="203">
        <f t="shared" si="19"/>
        <v>57.22</v>
      </c>
      <c r="AI12" s="203">
        <f t="shared" si="20"/>
        <v>190.73</v>
      </c>
      <c r="AJ12" s="203">
        <f t="shared" si="21"/>
        <v>19.07</v>
      </c>
      <c r="AK12" s="202"/>
      <c r="AL12" s="202"/>
      <c r="AM12" s="202"/>
      <c r="AN12" s="202"/>
      <c r="AO12" s="202"/>
      <c r="AP12" s="202">
        <v>12</v>
      </c>
      <c r="AQ12" s="202">
        <v>14.8</v>
      </c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3">
        <f t="shared" si="22"/>
        <v>823.01</v>
      </c>
      <c r="BE12" s="203">
        <f t="shared" si="23"/>
        <v>2221.17</v>
      </c>
      <c r="BF12" s="199" t="s">
        <v>477</v>
      </c>
      <c r="BG12" s="199" t="s">
        <v>351</v>
      </c>
      <c r="BH12" s="202">
        <v>1741</v>
      </c>
    </row>
    <row r="13" spans="1:60" s="1" customFormat="1" ht="24.95" customHeight="1">
      <c r="A13" s="202">
        <v>580.97</v>
      </c>
      <c r="B13" s="203">
        <f t="shared" si="1"/>
        <v>87.15</v>
      </c>
      <c r="C13" s="203">
        <f t="shared" si="2"/>
        <v>5.81</v>
      </c>
      <c r="D13" s="203">
        <f t="shared" si="3"/>
        <v>11.62</v>
      </c>
      <c r="E13" s="203">
        <f t="shared" si="4"/>
        <v>17.43</v>
      </c>
      <c r="F13" s="202">
        <v>1810.8</v>
      </c>
      <c r="G13" s="202">
        <v>74.3</v>
      </c>
      <c r="H13" s="202">
        <f t="shared" si="5"/>
        <v>463.62</v>
      </c>
      <c r="I13" s="202">
        <v>321.89999999999998</v>
      </c>
      <c r="J13" s="202">
        <v>126.72</v>
      </c>
      <c r="K13" s="202">
        <v>15</v>
      </c>
      <c r="L13" s="202"/>
      <c r="M13" s="202"/>
      <c r="N13" s="202"/>
      <c r="O13" s="202"/>
      <c r="P13" s="202"/>
      <c r="Q13" s="202"/>
      <c r="R13" s="202"/>
      <c r="S13" s="202"/>
      <c r="T13" s="203">
        <f t="shared" si="6"/>
        <v>265.16000000000003</v>
      </c>
      <c r="U13" s="203">
        <f t="shared" si="7"/>
        <v>17.68</v>
      </c>
      <c r="V13" s="203">
        <f t="shared" si="0"/>
        <v>53.03</v>
      </c>
      <c r="W13" s="202">
        <f t="shared" si="8"/>
        <v>1767.75</v>
      </c>
      <c r="X13" s="203">
        <f t="shared" si="9"/>
        <v>2806.6</v>
      </c>
      <c r="Y13" s="203">
        <f t="shared" si="10"/>
        <v>87.15</v>
      </c>
      <c r="Z13" s="203">
        <f t="shared" si="11"/>
        <v>5.81</v>
      </c>
      <c r="AA13" s="203">
        <f t="shared" si="12"/>
        <v>11.62</v>
      </c>
      <c r="AB13" s="203">
        <f t="shared" si="13"/>
        <v>17.43</v>
      </c>
      <c r="AC13" s="203">
        <f t="shared" si="14"/>
        <v>58.1</v>
      </c>
      <c r="AD13" s="203">
        <f t="shared" si="15"/>
        <v>17.43</v>
      </c>
      <c r="AE13" s="203">
        <f t="shared" si="16"/>
        <v>5.81</v>
      </c>
      <c r="AF13" s="203">
        <f t="shared" si="17"/>
        <v>265.16000000000003</v>
      </c>
      <c r="AG13" s="203">
        <f t="shared" si="18"/>
        <v>17.68</v>
      </c>
      <c r="AH13" s="203">
        <f t="shared" si="19"/>
        <v>53.03</v>
      </c>
      <c r="AI13" s="203">
        <f t="shared" si="20"/>
        <v>176.78</v>
      </c>
      <c r="AJ13" s="203">
        <f t="shared" si="21"/>
        <v>17.68</v>
      </c>
      <c r="AK13" s="202"/>
      <c r="AL13" s="202"/>
      <c r="AM13" s="202"/>
      <c r="AN13" s="202"/>
      <c r="AO13" s="202"/>
      <c r="AP13" s="202">
        <v>10.09</v>
      </c>
      <c r="AQ13" s="202">
        <v>13.15</v>
      </c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3">
        <f t="shared" si="22"/>
        <v>756.92</v>
      </c>
      <c r="BE13" s="203">
        <f t="shared" si="23"/>
        <v>2049.6799999999998</v>
      </c>
      <c r="BF13" s="199" t="s">
        <v>478</v>
      </c>
      <c r="BG13" s="199" t="s">
        <v>351</v>
      </c>
      <c r="BH13" s="202">
        <v>2296</v>
      </c>
    </row>
    <row r="14" spans="1:60" s="1" customFormat="1" ht="24.95" customHeight="1">
      <c r="A14" s="202">
        <v>545.14</v>
      </c>
      <c r="B14" s="203">
        <f t="shared" si="1"/>
        <v>81.77</v>
      </c>
      <c r="C14" s="203">
        <f t="shared" si="2"/>
        <v>5.45</v>
      </c>
      <c r="D14" s="203">
        <f t="shared" si="3"/>
        <v>10.9</v>
      </c>
      <c r="E14" s="203">
        <f t="shared" si="4"/>
        <v>16.350000000000001</v>
      </c>
      <c r="F14" s="202">
        <v>1775.2</v>
      </c>
      <c r="G14" s="202">
        <v>66.569999999999993</v>
      </c>
      <c r="H14" s="202">
        <f t="shared" si="5"/>
        <v>435.96</v>
      </c>
      <c r="I14" s="202">
        <v>193.94</v>
      </c>
      <c r="J14" s="202">
        <v>227.02</v>
      </c>
      <c r="K14" s="202">
        <v>15</v>
      </c>
      <c r="L14" s="202"/>
      <c r="M14" s="202"/>
      <c r="N14" s="202"/>
      <c r="O14" s="202"/>
      <c r="P14" s="202"/>
      <c r="Q14" s="202"/>
      <c r="R14" s="202"/>
      <c r="S14" s="202"/>
      <c r="T14" s="203">
        <f t="shared" si="6"/>
        <v>259.89</v>
      </c>
      <c r="U14" s="203">
        <f t="shared" si="7"/>
        <v>17.329999999999998</v>
      </c>
      <c r="V14" s="203">
        <f t="shared" si="0"/>
        <v>51.98</v>
      </c>
      <c r="W14" s="202">
        <f t="shared" si="8"/>
        <v>1732.59</v>
      </c>
      <c r="X14" s="203">
        <f t="shared" si="9"/>
        <v>2721.4</v>
      </c>
      <c r="Y14" s="203">
        <f t="shared" si="10"/>
        <v>81.77</v>
      </c>
      <c r="Z14" s="203">
        <f t="shared" si="11"/>
        <v>5.45</v>
      </c>
      <c r="AA14" s="203">
        <f t="shared" si="12"/>
        <v>10.9</v>
      </c>
      <c r="AB14" s="203">
        <f t="shared" si="13"/>
        <v>16.350000000000001</v>
      </c>
      <c r="AC14" s="203">
        <f t="shared" si="14"/>
        <v>54.51</v>
      </c>
      <c r="AD14" s="203">
        <f t="shared" si="15"/>
        <v>16.350000000000001</v>
      </c>
      <c r="AE14" s="203">
        <f t="shared" si="16"/>
        <v>5.45</v>
      </c>
      <c r="AF14" s="203">
        <f t="shared" si="17"/>
        <v>259.89</v>
      </c>
      <c r="AG14" s="203">
        <f t="shared" si="18"/>
        <v>17.329999999999998</v>
      </c>
      <c r="AH14" s="203">
        <f t="shared" si="19"/>
        <v>51.98</v>
      </c>
      <c r="AI14" s="203">
        <f t="shared" si="20"/>
        <v>173.26</v>
      </c>
      <c r="AJ14" s="203">
        <f t="shared" si="21"/>
        <v>17.329999999999998</v>
      </c>
      <c r="AK14" s="202">
        <v>7</v>
      </c>
      <c r="AL14" s="202"/>
      <c r="AM14" s="202"/>
      <c r="AN14" s="202"/>
      <c r="AO14" s="202"/>
      <c r="AP14" s="202">
        <v>8.8000000000000007</v>
      </c>
      <c r="AQ14" s="202">
        <v>13.2</v>
      </c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3">
        <f t="shared" si="22"/>
        <v>739.57</v>
      </c>
      <c r="BE14" s="203">
        <f t="shared" si="23"/>
        <v>1981.83</v>
      </c>
      <c r="BF14" s="199" t="s">
        <v>479</v>
      </c>
      <c r="BG14" s="199" t="s">
        <v>351</v>
      </c>
      <c r="BH14" s="202">
        <v>2301</v>
      </c>
    </row>
    <row r="15" spans="1:60" s="1" customFormat="1" ht="24.95" customHeight="1">
      <c r="A15" s="202">
        <v>441.67</v>
      </c>
      <c r="B15" s="203">
        <f t="shared" si="1"/>
        <v>66.25</v>
      </c>
      <c r="C15" s="203">
        <f t="shared" si="2"/>
        <v>4.42</v>
      </c>
      <c r="D15" s="203">
        <f t="shared" si="3"/>
        <v>8.83</v>
      </c>
      <c r="E15" s="203">
        <f t="shared" si="4"/>
        <v>13.25</v>
      </c>
      <c r="F15" s="202">
        <v>1525.43</v>
      </c>
      <c r="G15" s="202">
        <v>51.78</v>
      </c>
      <c r="H15" s="202">
        <f t="shared" si="5"/>
        <v>356.06</v>
      </c>
      <c r="I15" s="202">
        <v>249.47</v>
      </c>
      <c r="J15" s="202">
        <v>91.59</v>
      </c>
      <c r="K15" s="202">
        <v>15</v>
      </c>
      <c r="L15" s="202"/>
      <c r="M15" s="202"/>
      <c r="N15" s="202"/>
      <c r="O15" s="202"/>
      <c r="P15" s="202"/>
      <c r="Q15" s="202"/>
      <c r="R15" s="202"/>
      <c r="S15" s="202"/>
      <c r="T15" s="203">
        <f t="shared" si="6"/>
        <v>223.74</v>
      </c>
      <c r="U15" s="203">
        <f t="shared" si="7"/>
        <v>14.92</v>
      </c>
      <c r="V15" s="203">
        <f t="shared" si="0"/>
        <v>44.75</v>
      </c>
      <c r="W15" s="202">
        <f t="shared" si="8"/>
        <v>1491.6</v>
      </c>
      <c r="X15" s="203">
        <f t="shared" si="9"/>
        <v>2309.4299999999998</v>
      </c>
      <c r="Y15" s="203">
        <f t="shared" si="10"/>
        <v>66.25</v>
      </c>
      <c r="Z15" s="203">
        <f t="shared" si="11"/>
        <v>4.42</v>
      </c>
      <c r="AA15" s="203">
        <f t="shared" si="12"/>
        <v>8.83</v>
      </c>
      <c r="AB15" s="203">
        <f t="shared" si="13"/>
        <v>13.25</v>
      </c>
      <c r="AC15" s="203">
        <f t="shared" si="14"/>
        <v>44.17</v>
      </c>
      <c r="AD15" s="203">
        <f t="shared" si="15"/>
        <v>13.25</v>
      </c>
      <c r="AE15" s="203">
        <f t="shared" si="16"/>
        <v>4.42</v>
      </c>
      <c r="AF15" s="203">
        <f t="shared" si="17"/>
        <v>223.74</v>
      </c>
      <c r="AG15" s="203">
        <f t="shared" si="18"/>
        <v>14.92</v>
      </c>
      <c r="AH15" s="203">
        <f t="shared" si="19"/>
        <v>44.75</v>
      </c>
      <c r="AI15" s="203">
        <f t="shared" si="20"/>
        <v>149.16</v>
      </c>
      <c r="AJ15" s="203">
        <f t="shared" si="21"/>
        <v>14.92</v>
      </c>
      <c r="AK15" s="202">
        <v>1.43</v>
      </c>
      <c r="AL15" s="202"/>
      <c r="AM15" s="202"/>
      <c r="AN15" s="202"/>
      <c r="AO15" s="202"/>
      <c r="AP15" s="202">
        <v>5.6</v>
      </c>
      <c r="AQ15" s="202">
        <v>11.2</v>
      </c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3">
        <f t="shared" si="22"/>
        <v>620.30999999999995</v>
      </c>
      <c r="BE15" s="203">
        <f t="shared" si="23"/>
        <v>1689.12</v>
      </c>
      <c r="BF15" s="199" t="s">
        <v>480</v>
      </c>
      <c r="BG15" s="199" t="s">
        <v>351</v>
      </c>
      <c r="BH15" s="202">
        <v>2298</v>
      </c>
    </row>
    <row r="16" spans="1:60" s="1" customFormat="1" ht="24.95" customHeight="1">
      <c r="A16" s="202">
        <v>448.3</v>
      </c>
      <c r="B16" s="203">
        <f t="shared" si="1"/>
        <v>67.25</v>
      </c>
      <c r="C16" s="203">
        <f t="shared" si="2"/>
        <v>4.4800000000000004</v>
      </c>
      <c r="D16" s="203">
        <f t="shared" si="3"/>
        <v>8.9700000000000006</v>
      </c>
      <c r="E16" s="203">
        <f t="shared" si="4"/>
        <v>13.45</v>
      </c>
      <c r="F16" s="202">
        <v>1542.53</v>
      </c>
      <c r="G16" s="202">
        <v>52.96</v>
      </c>
      <c r="H16" s="202">
        <f t="shared" si="5"/>
        <v>361.18</v>
      </c>
      <c r="I16" s="202">
        <v>255.9</v>
      </c>
      <c r="J16" s="202">
        <v>90.28</v>
      </c>
      <c r="K16" s="202">
        <v>15</v>
      </c>
      <c r="L16" s="202"/>
      <c r="M16" s="202"/>
      <c r="N16" s="202"/>
      <c r="O16" s="202"/>
      <c r="P16" s="202"/>
      <c r="Q16" s="202"/>
      <c r="R16" s="202"/>
      <c r="S16" s="202"/>
      <c r="T16" s="203">
        <f t="shared" si="6"/>
        <v>226.26</v>
      </c>
      <c r="U16" s="203">
        <f t="shared" si="7"/>
        <v>15.08</v>
      </c>
      <c r="V16" s="203">
        <f t="shared" si="0"/>
        <v>45.25</v>
      </c>
      <c r="W16" s="202">
        <f t="shared" si="8"/>
        <v>1508.37</v>
      </c>
      <c r="X16" s="203">
        <f t="shared" si="9"/>
        <v>2337.41</v>
      </c>
      <c r="Y16" s="203">
        <f t="shared" si="10"/>
        <v>67.25</v>
      </c>
      <c r="Z16" s="203">
        <f t="shared" si="11"/>
        <v>4.4800000000000004</v>
      </c>
      <c r="AA16" s="203">
        <f t="shared" si="12"/>
        <v>8.9700000000000006</v>
      </c>
      <c r="AB16" s="203">
        <f t="shared" si="13"/>
        <v>13.45</v>
      </c>
      <c r="AC16" s="203">
        <f t="shared" si="14"/>
        <v>44.83</v>
      </c>
      <c r="AD16" s="203">
        <f t="shared" si="15"/>
        <v>13.45</v>
      </c>
      <c r="AE16" s="203">
        <f t="shared" si="16"/>
        <v>4.4800000000000004</v>
      </c>
      <c r="AF16" s="203">
        <f t="shared" si="17"/>
        <v>226.26</v>
      </c>
      <c r="AG16" s="203">
        <f t="shared" si="18"/>
        <v>15.08</v>
      </c>
      <c r="AH16" s="203">
        <f t="shared" si="19"/>
        <v>45.25</v>
      </c>
      <c r="AI16" s="203">
        <f t="shared" si="20"/>
        <v>150.84</v>
      </c>
      <c r="AJ16" s="203">
        <f t="shared" si="21"/>
        <v>15.08</v>
      </c>
      <c r="AK16" s="202"/>
      <c r="AL16" s="202"/>
      <c r="AM16" s="202"/>
      <c r="AN16" s="202"/>
      <c r="AO16" s="202"/>
      <c r="AP16" s="202">
        <v>6.5</v>
      </c>
      <c r="AQ16" s="202">
        <v>11.35</v>
      </c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3">
        <f t="shared" si="22"/>
        <v>627.27</v>
      </c>
      <c r="BE16" s="203">
        <f t="shared" si="23"/>
        <v>1710.14</v>
      </c>
      <c r="BF16" s="199" t="s">
        <v>481</v>
      </c>
      <c r="BG16" s="199" t="s">
        <v>351</v>
      </c>
      <c r="BH16" s="202">
        <v>755</v>
      </c>
    </row>
    <row r="17" spans="1:60" s="1" customFormat="1" ht="24.95" customHeight="1">
      <c r="A17" s="202">
        <v>449.59</v>
      </c>
      <c r="B17" s="203">
        <f t="shared" si="1"/>
        <v>67.44</v>
      </c>
      <c r="C17" s="203">
        <f t="shared" si="2"/>
        <v>4.5</v>
      </c>
      <c r="D17" s="203">
        <f t="shared" si="3"/>
        <v>8.99</v>
      </c>
      <c r="E17" s="203">
        <f t="shared" si="4"/>
        <v>13.49</v>
      </c>
      <c r="F17" s="202">
        <v>1544.32</v>
      </c>
      <c r="G17" s="202">
        <v>53.29</v>
      </c>
      <c r="H17" s="202">
        <f t="shared" si="5"/>
        <v>362.28</v>
      </c>
      <c r="I17" s="202">
        <v>250.16</v>
      </c>
      <c r="J17" s="202">
        <v>97.12</v>
      </c>
      <c r="K17" s="202">
        <v>15</v>
      </c>
      <c r="L17" s="202"/>
      <c r="M17" s="202"/>
      <c r="N17" s="202"/>
      <c r="O17" s="202"/>
      <c r="P17" s="202"/>
      <c r="Q17" s="202"/>
      <c r="R17" s="202"/>
      <c r="S17" s="202"/>
      <c r="T17" s="203">
        <f t="shared" si="6"/>
        <v>226.55</v>
      </c>
      <c r="U17" s="203">
        <f t="shared" si="7"/>
        <v>15.1</v>
      </c>
      <c r="V17" s="203">
        <f t="shared" si="0"/>
        <v>45.31</v>
      </c>
      <c r="W17" s="202">
        <f t="shared" si="8"/>
        <v>1510.3</v>
      </c>
      <c r="X17" s="203">
        <f t="shared" si="9"/>
        <v>2341.27</v>
      </c>
      <c r="Y17" s="203">
        <f t="shared" si="10"/>
        <v>67.44</v>
      </c>
      <c r="Z17" s="203">
        <f t="shared" si="11"/>
        <v>4.5</v>
      </c>
      <c r="AA17" s="203">
        <f t="shared" si="12"/>
        <v>8.99</v>
      </c>
      <c r="AB17" s="203">
        <f t="shared" si="13"/>
        <v>13.49</v>
      </c>
      <c r="AC17" s="203">
        <f t="shared" si="14"/>
        <v>44.96</v>
      </c>
      <c r="AD17" s="203">
        <f t="shared" si="15"/>
        <v>13.49</v>
      </c>
      <c r="AE17" s="203">
        <f t="shared" si="16"/>
        <v>4.5</v>
      </c>
      <c r="AF17" s="203">
        <f t="shared" si="17"/>
        <v>226.55</v>
      </c>
      <c r="AG17" s="203">
        <f t="shared" si="18"/>
        <v>15.1</v>
      </c>
      <c r="AH17" s="203">
        <f t="shared" si="19"/>
        <v>45.31</v>
      </c>
      <c r="AI17" s="203">
        <f t="shared" si="20"/>
        <v>151.03</v>
      </c>
      <c r="AJ17" s="203">
        <f t="shared" si="21"/>
        <v>15.1</v>
      </c>
      <c r="AK17" s="202"/>
      <c r="AL17" s="202"/>
      <c r="AM17" s="202"/>
      <c r="AN17" s="202"/>
      <c r="AO17" s="202"/>
      <c r="AP17" s="202">
        <v>6</v>
      </c>
      <c r="AQ17" s="202">
        <v>11.25</v>
      </c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3">
        <f t="shared" si="22"/>
        <v>627.71</v>
      </c>
      <c r="BE17" s="203">
        <f t="shared" si="23"/>
        <v>1713.56</v>
      </c>
      <c r="BF17" s="199" t="s">
        <v>482</v>
      </c>
      <c r="BG17" s="199" t="s">
        <v>351</v>
      </c>
      <c r="BH17" s="202">
        <v>2283</v>
      </c>
    </row>
    <row r="18" spans="1:60" s="1" customFormat="1" ht="24.95" customHeight="1">
      <c r="A18" s="202">
        <v>455.2</v>
      </c>
      <c r="B18" s="203">
        <f t="shared" si="1"/>
        <v>68.28</v>
      </c>
      <c r="C18" s="203">
        <f t="shared" si="2"/>
        <v>4.55</v>
      </c>
      <c r="D18" s="203">
        <f t="shared" si="3"/>
        <v>9.1</v>
      </c>
      <c r="E18" s="203">
        <f t="shared" si="4"/>
        <v>13.66</v>
      </c>
      <c r="F18" s="202">
        <v>1559.13</v>
      </c>
      <c r="G18" s="202">
        <v>53.76</v>
      </c>
      <c r="H18" s="202">
        <f t="shared" si="5"/>
        <v>366.5</v>
      </c>
      <c r="I18" s="202">
        <v>251.05</v>
      </c>
      <c r="J18" s="202">
        <v>100.45</v>
      </c>
      <c r="K18" s="202">
        <v>15</v>
      </c>
      <c r="L18" s="202"/>
      <c r="M18" s="202"/>
      <c r="N18" s="202"/>
      <c r="O18" s="202"/>
      <c r="P18" s="202"/>
      <c r="Q18" s="202"/>
      <c r="R18" s="202"/>
      <c r="S18" s="202"/>
      <c r="T18" s="203">
        <f t="shared" si="6"/>
        <v>228.63</v>
      </c>
      <c r="U18" s="203">
        <f t="shared" si="7"/>
        <v>15.24</v>
      </c>
      <c r="V18" s="203">
        <f t="shared" si="0"/>
        <v>45.73</v>
      </c>
      <c r="W18" s="202">
        <f t="shared" si="8"/>
        <v>1524.19</v>
      </c>
      <c r="X18" s="203">
        <f t="shared" si="9"/>
        <v>2364.58</v>
      </c>
      <c r="Y18" s="203">
        <f t="shared" si="10"/>
        <v>68.28</v>
      </c>
      <c r="Z18" s="203">
        <f t="shared" si="11"/>
        <v>4.55</v>
      </c>
      <c r="AA18" s="203">
        <f t="shared" si="12"/>
        <v>9.1</v>
      </c>
      <c r="AB18" s="203">
        <f t="shared" si="13"/>
        <v>13.66</v>
      </c>
      <c r="AC18" s="203">
        <f t="shared" si="14"/>
        <v>45.52</v>
      </c>
      <c r="AD18" s="203">
        <f t="shared" si="15"/>
        <v>13.66</v>
      </c>
      <c r="AE18" s="203">
        <f t="shared" si="16"/>
        <v>4.55</v>
      </c>
      <c r="AF18" s="203">
        <f t="shared" si="17"/>
        <v>228.63</v>
      </c>
      <c r="AG18" s="203">
        <f t="shared" si="18"/>
        <v>15.24</v>
      </c>
      <c r="AH18" s="203">
        <f t="shared" si="19"/>
        <v>45.73</v>
      </c>
      <c r="AI18" s="203">
        <f t="shared" si="20"/>
        <v>152.41999999999999</v>
      </c>
      <c r="AJ18" s="203">
        <f t="shared" si="21"/>
        <v>15.24</v>
      </c>
      <c r="AK18" s="202"/>
      <c r="AL18" s="202"/>
      <c r="AM18" s="202"/>
      <c r="AN18" s="202"/>
      <c r="AO18" s="202"/>
      <c r="AP18" s="202">
        <v>7.1</v>
      </c>
      <c r="AQ18" s="202">
        <v>11.3</v>
      </c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3">
        <f t="shared" si="22"/>
        <v>634.98</v>
      </c>
      <c r="BE18" s="203">
        <f t="shared" si="23"/>
        <v>1729.6</v>
      </c>
      <c r="BF18" s="199" t="s">
        <v>483</v>
      </c>
      <c r="BG18" s="199" t="s">
        <v>351</v>
      </c>
      <c r="BH18" s="202">
        <v>754</v>
      </c>
    </row>
    <row r="19" spans="1:60" s="1" customFormat="1" ht="24.95" customHeight="1">
      <c r="A19" s="202">
        <v>455.41</v>
      </c>
      <c r="B19" s="203">
        <f t="shared" si="1"/>
        <v>68.31</v>
      </c>
      <c r="C19" s="203">
        <f t="shared" si="2"/>
        <v>4.55</v>
      </c>
      <c r="D19" s="203">
        <f t="shared" si="3"/>
        <v>9.11</v>
      </c>
      <c r="E19" s="203">
        <f t="shared" si="4"/>
        <v>13.66</v>
      </c>
      <c r="F19" s="202">
        <v>1558.25</v>
      </c>
      <c r="G19" s="202">
        <v>53.7</v>
      </c>
      <c r="H19" s="202">
        <f t="shared" si="5"/>
        <v>366.5</v>
      </c>
      <c r="I19" s="202">
        <v>251.05</v>
      </c>
      <c r="J19" s="202">
        <v>100.45</v>
      </c>
      <c r="K19" s="202">
        <v>15</v>
      </c>
      <c r="L19" s="202"/>
      <c r="M19" s="202"/>
      <c r="N19" s="202"/>
      <c r="O19" s="202"/>
      <c r="P19" s="202"/>
      <c r="Q19" s="202"/>
      <c r="R19" s="202"/>
      <c r="S19" s="202"/>
      <c r="T19" s="203">
        <f t="shared" si="6"/>
        <v>228.46</v>
      </c>
      <c r="U19" s="203">
        <f t="shared" si="7"/>
        <v>15.23</v>
      </c>
      <c r="V19" s="203">
        <f t="shared" si="0"/>
        <v>45.69</v>
      </c>
      <c r="W19" s="202">
        <f t="shared" si="8"/>
        <v>1523.04</v>
      </c>
      <c r="X19" s="203">
        <f t="shared" si="9"/>
        <v>2363.46</v>
      </c>
      <c r="Y19" s="203">
        <f t="shared" si="10"/>
        <v>68.31</v>
      </c>
      <c r="Z19" s="203">
        <f t="shared" si="11"/>
        <v>4.55</v>
      </c>
      <c r="AA19" s="203">
        <f t="shared" si="12"/>
        <v>9.11</v>
      </c>
      <c r="AB19" s="203">
        <f t="shared" si="13"/>
        <v>13.66</v>
      </c>
      <c r="AC19" s="203">
        <f t="shared" si="14"/>
        <v>45.54</v>
      </c>
      <c r="AD19" s="203">
        <f t="shared" si="15"/>
        <v>13.66</v>
      </c>
      <c r="AE19" s="203">
        <f t="shared" si="16"/>
        <v>4.55</v>
      </c>
      <c r="AF19" s="203">
        <f t="shared" si="17"/>
        <v>228.46</v>
      </c>
      <c r="AG19" s="203">
        <f t="shared" si="18"/>
        <v>15.23</v>
      </c>
      <c r="AH19" s="203">
        <f t="shared" si="19"/>
        <v>45.69</v>
      </c>
      <c r="AI19" s="203">
        <f t="shared" si="20"/>
        <v>152.30000000000001</v>
      </c>
      <c r="AJ19" s="203">
        <f t="shared" si="21"/>
        <v>15.23</v>
      </c>
      <c r="AK19" s="202"/>
      <c r="AL19" s="202"/>
      <c r="AM19" s="202"/>
      <c r="AN19" s="202"/>
      <c r="AO19" s="202"/>
      <c r="AP19" s="202">
        <v>6.9</v>
      </c>
      <c r="AQ19" s="202">
        <v>11.3</v>
      </c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3">
        <f t="shared" si="22"/>
        <v>634.49</v>
      </c>
      <c r="BE19" s="203">
        <f t="shared" si="23"/>
        <v>1728.97</v>
      </c>
      <c r="BF19" s="199" t="s">
        <v>484</v>
      </c>
      <c r="BG19" s="199" t="s">
        <v>351</v>
      </c>
      <c r="BH19" s="202">
        <v>782</v>
      </c>
    </row>
    <row r="20" spans="1:60" s="1" customFormat="1" ht="24.95" customHeight="1">
      <c r="A20" s="202">
        <v>452.2</v>
      </c>
      <c r="B20" s="203">
        <f t="shared" si="1"/>
        <v>67.83</v>
      </c>
      <c r="C20" s="203">
        <f t="shared" si="2"/>
        <v>4.5199999999999996</v>
      </c>
      <c r="D20" s="203">
        <f t="shared" si="3"/>
        <v>9.0399999999999991</v>
      </c>
      <c r="E20" s="203">
        <f t="shared" si="4"/>
        <v>13.57</v>
      </c>
      <c r="F20" s="202">
        <v>1551</v>
      </c>
      <c r="G20" s="202">
        <v>52.88</v>
      </c>
      <c r="H20" s="202">
        <f t="shared" si="5"/>
        <v>364.18</v>
      </c>
      <c r="I20" s="202">
        <v>255.86</v>
      </c>
      <c r="J20" s="202">
        <v>93.32</v>
      </c>
      <c r="K20" s="202">
        <v>15</v>
      </c>
      <c r="L20" s="202"/>
      <c r="M20" s="202"/>
      <c r="N20" s="202"/>
      <c r="O20" s="202"/>
      <c r="P20" s="202"/>
      <c r="Q20" s="202"/>
      <c r="R20" s="202"/>
      <c r="S20" s="202"/>
      <c r="T20" s="203">
        <f t="shared" si="6"/>
        <v>227.38</v>
      </c>
      <c r="U20" s="203">
        <f t="shared" si="7"/>
        <v>15.16</v>
      </c>
      <c r="V20" s="203">
        <f t="shared" si="0"/>
        <v>45.48</v>
      </c>
      <c r="W20" s="202">
        <f t="shared" si="8"/>
        <v>1515.86</v>
      </c>
      <c r="X20" s="203">
        <f t="shared" si="9"/>
        <v>2351.04</v>
      </c>
      <c r="Y20" s="203">
        <f t="shared" si="10"/>
        <v>67.83</v>
      </c>
      <c r="Z20" s="203">
        <f t="shared" si="11"/>
        <v>4.5199999999999996</v>
      </c>
      <c r="AA20" s="203">
        <f t="shared" si="12"/>
        <v>9.0399999999999991</v>
      </c>
      <c r="AB20" s="203">
        <f t="shared" si="13"/>
        <v>13.57</v>
      </c>
      <c r="AC20" s="203">
        <f t="shared" si="14"/>
        <v>45.22</v>
      </c>
      <c r="AD20" s="203">
        <f t="shared" si="15"/>
        <v>13.57</v>
      </c>
      <c r="AE20" s="203">
        <f t="shared" si="16"/>
        <v>4.5199999999999996</v>
      </c>
      <c r="AF20" s="203">
        <f t="shared" si="17"/>
        <v>227.38</v>
      </c>
      <c r="AG20" s="203">
        <f t="shared" si="18"/>
        <v>15.16</v>
      </c>
      <c r="AH20" s="203">
        <f t="shared" si="19"/>
        <v>45.48</v>
      </c>
      <c r="AI20" s="203">
        <f t="shared" si="20"/>
        <v>151.59</v>
      </c>
      <c r="AJ20" s="203">
        <f t="shared" si="21"/>
        <v>15.16</v>
      </c>
      <c r="AK20" s="202"/>
      <c r="AL20" s="202"/>
      <c r="AM20" s="202"/>
      <c r="AN20" s="202"/>
      <c r="AO20" s="202"/>
      <c r="AP20" s="202">
        <v>7</v>
      </c>
      <c r="AQ20" s="202">
        <v>11</v>
      </c>
      <c r="AR20" s="202"/>
      <c r="AS20" s="202"/>
      <c r="AT20" s="202"/>
      <c r="AU20" s="202"/>
      <c r="AV20" s="202"/>
      <c r="AW20" s="202"/>
      <c r="AX20" s="202"/>
      <c r="AY20" s="202"/>
      <c r="AZ20" s="202"/>
      <c r="BA20" s="202"/>
      <c r="BB20" s="202"/>
      <c r="BC20" s="202"/>
      <c r="BD20" s="203">
        <f t="shared" si="22"/>
        <v>631.04</v>
      </c>
      <c r="BE20" s="203">
        <f t="shared" si="23"/>
        <v>1720</v>
      </c>
      <c r="BF20" s="199" t="s">
        <v>485</v>
      </c>
      <c r="BG20" s="199" t="s">
        <v>351</v>
      </c>
      <c r="BH20" s="202">
        <v>806</v>
      </c>
    </row>
    <row r="21" spans="1:60" s="1" customFormat="1" ht="24.95" customHeight="1">
      <c r="A21" s="202">
        <v>475.08</v>
      </c>
      <c r="B21" s="203">
        <f t="shared" si="1"/>
        <v>71.260000000000005</v>
      </c>
      <c r="C21" s="203">
        <f t="shared" si="2"/>
        <v>4.75</v>
      </c>
      <c r="D21" s="203">
        <f t="shared" si="3"/>
        <v>9.5</v>
      </c>
      <c r="E21" s="203">
        <f t="shared" si="4"/>
        <v>14.25</v>
      </c>
      <c r="F21" s="202">
        <v>1606.64</v>
      </c>
      <c r="G21" s="202">
        <v>60.96</v>
      </c>
      <c r="H21" s="202">
        <f t="shared" si="5"/>
        <v>381.87</v>
      </c>
      <c r="I21" s="202">
        <v>273.87</v>
      </c>
      <c r="J21" s="202">
        <v>93</v>
      </c>
      <c r="K21" s="202">
        <v>15</v>
      </c>
      <c r="L21" s="202"/>
      <c r="M21" s="202"/>
      <c r="N21" s="202"/>
      <c r="O21" s="202"/>
      <c r="P21" s="202"/>
      <c r="Q21" s="202"/>
      <c r="R21" s="202"/>
      <c r="S21" s="202"/>
      <c r="T21" s="203">
        <f t="shared" si="6"/>
        <v>236.16</v>
      </c>
      <c r="U21" s="203">
        <f t="shared" si="7"/>
        <v>15.74</v>
      </c>
      <c r="V21" s="203">
        <f t="shared" si="0"/>
        <v>47.23</v>
      </c>
      <c r="W21" s="202">
        <f t="shared" si="8"/>
        <v>1574.39</v>
      </c>
      <c r="X21" s="203">
        <f t="shared" si="9"/>
        <v>2448.36</v>
      </c>
      <c r="Y21" s="203">
        <f t="shared" si="10"/>
        <v>71.260000000000005</v>
      </c>
      <c r="Z21" s="203">
        <f t="shared" si="11"/>
        <v>4.75</v>
      </c>
      <c r="AA21" s="203">
        <f t="shared" si="12"/>
        <v>9.5</v>
      </c>
      <c r="AB21" s="203">
        <f t="shared" si="13"/>
        <v>14.25</v>
      </c>
      <c r="AC21" s="203">
        <f t="shared" si="14"/>
        <v>47.51</v>
      </c>
      <c r="AD21" s="203">
        <f t="shared" si="15"/>
        <v>14.25</v>
      </c>
      <c r="AE21" s="203">
        <f t="shared" si="16"/>
        <v>4.75</v>
      </c>
      <c r="AF21" s="203">
        <f t="shared" si="17"/>
        <v>236.16</v>
      </c>
      <c r="AG21" s="203">
        <f t="shared" si="18"/>
        <v>15.74</v>
      </c>
      <c r="AH21" s="203">
        <f t="shared" si="19"/>
        <v>47.23</v>
      </c>
      <c r="AI21" s="203">
        <f t="shared" si="20"/>
        <v>157.44</v>
      </c>
      <c r="AJ21" s="203">
        <f t="shared" si="21"/>
        <v>15.74</v>
      </c>
      <c r="AK21" s="202"/>
      <c r="AL21" s="202"/>
      <c r="AM21" s="202"/>
      <c r="AN21" s="202"/>
      <c r="AO21" s="202"/>
      <c r="AP21" s="202">
        <v>6.5</v>
      </c>
      <c r="AQ21" s="202">
        <v>10.8</v>
      </c>
      <c r="AR21" s="202"/>
      <c r="AS21" s="202"/>
      <c r="AT21" s="202"/>
      <c r="AU21" s="202"/>
      <c r="AV21" s="202"/>
      <c r="AW21" s="202"/>
      <c r="AX21" s="202"/>
      <c r="AY21" s="202"/>
      <c r="AZ21" s="202"/>
      <c r="BA21" s="202"/>
      <c r="BB21" s="202"/>
      <c r="BC21" s="202"/>
      <c r="BD21" s="203">
        <f t="shared" si="22"/>
        <v>655.88</v>
      </c>
      <c r="BE21" s="203">
        <f t="shared" si="23"/>
        <v>1792.48</v>
      </c>
      <c r="BF21" s="199" t="s">
        <v>486</v>
      </c>
      <c r="BG21" s="199" t="s">
        <v>351</v>
      </c>
      <c r="BH21" s="202">
        <v>758</v>
      </c>
    </row>
    <row r="22" spans="1:60" s="1" customFormat="1" ht="24.95" customHeight="1">
      <c r="A22" s="211">
        <f>SUM(A4:A21)</f>
        <v>9955.16</v>
      </c>
      <c r="B22" s="211">
        <f t="shared" ref="B22:BE22" si="24">SUM(B4:B21)</f>
        <v>1493.27</v>
      </c>
      <c r="C22" s="211">
        <f t="shared" si="24"/>
        <v>99.54</v>
      </c>
      <c r="D22" s="211">
        <f t="shared" si="24"/>
        <v>199.08</v>
      </c>
      <c r="E22" s="211">
        <f t="shared" si="24"/>
        <v>298.67</v>
      </c>
      <c r="F22" s="211">
        <f t="shared" si="24"/>
        <v>32101.42</v>
      </c>
      <c r="G22" s="211">
        <f t="shared" si="24"/>
        <v>1249.22</v>
      </c>
      <c r="H22" s="211">
        <f t="shared" si="5"/>
        <v>7997.15</v>
      </c>
      <c r="I22" s="211">
        <f t="shared" si="24"/>
        <v>5398.75</v>
      </c>
      <c r="J22" s="211">
        <f t="shared" si="24"/>
        <v>2275.9</v>
      </c>
      <c r="K22" s="211">
        <f t="shared" si="24"/>
        <v>285</v>
      </c>
      <c r="L22" s="211">
        <f t="shared" si="24"/>
        <v>0</v>
      </c>
      <c r="M22" s="211">
        <f t="shared" si="24"/>
        <v>37.5</v>
      </c>
      <c r="N22" s="211">
        <f t="shared" si="24"/>
        <v>0</v>
      </c>
      <c r="O22" s="211">
        <f t="shared" si="24"/>
        <v>0</v>
      </c>
      <c r="P22" s="211">
        <f t="shared" si="24"/>
        <v>0</v>
      </c>
      <c r="Q22" s="211">
        <f t="shared" si="24"/>
        <v>0</v>
      </c>
      <c r="R22" s="211">
        <f t="shared" si="24"/>
        <v>0</v>
      </c>
      <c r="S22" s="211">
        <f t="shared" si="24"/>
        <v>0</v>
      </c>
      <c r="T22" s="211">
        <f t="shared" si="24"/>
        <v>4708.58</v>
      </c>
      <c r="U22" s="211">
        <f t="shared" si="24"/>
        <v>313.89999999999998</v>
      </c>
      <c r="V22" s="211">
        <f t="shared" si="24"/>
        <v>941.72</v>
      </c>
      <c r="W22" s="211">
        <f t="shared" si="24"/>
        <v>31392.63</v>
      </c>
      <c r="X22" s="211">
        <f t="shared" si="24"/>
        <v>49402.55</v>
      </c>
      <c r="Y22" s="211">
        <f t="shared" si="24"/>
        <v>1493.27</v>
      </c>
      <c r="Z22" s="211">
        <f t="shared" si="24"/>
        <v>99.54</v>
      </c>
      <c r="AA22" s="211">
        <f t="shared" si="24"/>
        <v>199.08</v>
      </c>
      <c r="AB22" s="211">
        <f t="shared" si="24"/>
        <v>298.67</v>
      </c>
      <c r="AC22" s="211">
        <f t="shared" si="24"/>
        <v>995.54</v>
      </c>
      <c r="AD22" s="211">
        <f t="shared" si="24"/>
        <v>298.67</v>
      </c>
      <c r="AE22" s="211">
        <f t="shared" si="24"/>
        <v>99.54</v>
      </c>
      <c r="AF22" s="211">
        <f t="shared" si="24"/>
        <v>4708.58</v>
      </c>
      <c r="AG22" s="211">
        <f t="shared" si="24"/>
        <v>313.89999999999998</v>
      </c>
      <c r="AH22" s="211">
        <f t="shared" si="24"/>
        <v>941.72</v>
      </c>
      <c r="AI22" s="211">
        <f t="shared" si="24"/>
        <v>3139.05</v>
      </c>
      <c r="AJ22" s="211">
        <f t="shared" si="24"/>
        <v>313.89999999999998</v>
      </c>
      <c r="AK22" s="211">
        <f t="shared" si="24"/>
        <v>35.81</v>
      </c>
      <c r="AL22" s="211">
        <f t="shared" si="24"/>
        <v>0</v>
      </c>
      <c r="AM22" s="211">
        <f t="shared" si="24"/>
        <v>0</v>
      </c>
      <c r="AN22" s="211">
        <f t="shared" si="24"/>
        <v>0</v>
      </c>
      <c r="AO22" s="211">
        <f t="shared" si="24"/>
        <v>0</v>
      </c>
      <c r="AP22" s="211">
        <f t="shared" si="24"/>
        <v>234.69</v>
      </c>
      <c r="AQ22" s="211">
        <f t="shared" si="24"/>
        <v>237.55</v>
      </c>
      <c r="AR22" s="211">
        <f t="shared" si="24"/>
        <v>0</v>
      </c>
      <c r="AS22" s="211">
        <f t="shared" si="24"/>
        <v>0</v>
      </c>
      <c r="AT22" s="211">
        <f t="shared" si="24"/>
        <v>0</v>
      </c>
      <c r="AU22" s="211">
        <f t="shared" si="24"/>
        <v>7.1</v>
      </c>
      <c r="AV22" s="211">
        <f t="shared" si="24"/>
        <v>0</v>
      </c>
      <c r="AW22" s="211">
        <f t="shared" si="24"/>
        <v>19.149999999999999</v>
      </c>
      <c r="AX22" s="211">
        <f t="shared" si="24"/>
        <v>0</v>
      </c>
      <c r="AY22" s="211">
        <f t="shared" si="24"/>
        <v>0</v>
      </c>
      <c r="AZ22" s="211">
        <f t="shared" si="24"/>
        <v>0</v>
      </c>
      <c r="BA22" s="211">
        <f t="shared" si="24"/>
        <v>0</v>
      </c>
      <c r="BB22" s="211">
        <f t="shared" si="24"/>
        <v>0</v>
      </c>
      <c r="BC22" s="211">
        <f t="shared" si="24"/>
        <v>0</v>
      </c>
      <c r="BD22" s="211">
        <f t="shared" si="24"/>
        <v>13435.76</v>
      </c>
      <c r="BE22" s="211">
        <f t="shared" si="24"/>
        <v>35966.79</v>
      </c>
      <c r="BF22" s="199"/>
      <c r="BG22" s="199"/>
      <c r="BH22" s="202"/>
    </row>
    <row r="23" spans="1:60" s="1" customFormat="1" ht="24.95" customHeight="1">
      <c r="A23" s="202">
        <v>438.07</v>
      </c>
      <c r="B23" s="203">
        <f t="shared" si="1"/>
        <v>65.709999999999994</v>
      </c>
      <c r="C23" s="203">
        <f t="shared" si="2"/>
        <v>4.38</v>
      </c>
      <c r="D23" s="203">
        <f t="shared" si="3"/>
        <v>8.76</v>
      </c>
      <c r="E23" s="203">
        <f t="shared" si="4"/>
        <v>13.14</v>
      </c>
      <c r="F23" s="202">
        <v>1516.67</v>
      </c>
      <c r="G23" s="202">
        <v>49.95</v>
      </c>
      <c r="H23" s="202">
        <f t="shared" si="5"/>
        <v>353.28</v>
      </c>
      <c r="I23" s="202">
        <v>244.65</v>
      </c>
      <c r="J23" s="202">
        <v>93.63</v>
      </c>
      <c r="K23" s="202">
        <v>15</v>
      </c>
      <c r="L23" s="202"/>
      <c r="M23" s="202"/>
      <c r="N23" s="202"/>
      <c r="O23" s="202"/>
      <c r="P23" s="202"/>
      <c r="Q23" s="202"/>
      <c r="R23" s="202"/>
      <c r="S23" s="202"/>
      <c r="T23" s="203">
        <f t="shared" si="6"/>
        <v>222.27</v>
      </c>
      <c r="U23" s="203">
        <f t="shared" si="7"/>
        <v>14.82</v>
      </c>
      <c r="V23" s="203">
        <f t="shared" si="0"/>
        <v>44.45</v>
      </c>
      <c r="W23" s="202">
        <f t="shared" si="8"/>
        <v>1481.83</v>
      </c>
      <c r="X23" s="203">
        <f t="shared" si="9"/>
        <v>2293.4299999999998</v>
      </c>
      <c r="Y23" s="203">
        <f t="shared" si="10"/>
        <v>65.709999999999994</v>
      </c>
      <c r="Z23" s="203">
        <f t="shared" si="11"/>
        <v>4.38</v>
      </c>
      <c r="AA23" s="203">
        <f t="shared" si="12"/>
        <v>8.76</v>
      </c>
      <c r="AB23" s="203">
        <f t="shared" si="13"/>
        <v>13.14</v>
      </c>
      <c r="AC23" s="203">
        <f t="shared" si="14"/>
        <v>43.81</v>
      </c>
      <c r="AD23" s="203">
        <f t="shared" si="15"/>
        <v>13.14</v>
      </c>
      <c r="AE23" s="203">
        <f t="shared" si="16"/>
        <v>4.38</v>
      </c>
      <c r="AF23" s="203">
        <f t="shared" si="17"/>
        <v>222.27</v>
      </c>
      <c r="AG23" s="203">
        <f t="shared" si="18"/>
        <v>14.82</v>
      </c>
      <c r="AH23" s="203">
        <f t="shared" si="19"/>
        <v>44.45</v>
      </c>
      <c r="AI23" s="203">
        <f t="shared" si="20"/>
        <v>148.18</v>
      </c>
      <c r="AJ23" s="203">
        <f t="shared" si="21"/>
        <v>14.82</v>
      </c>
      <c r="AK23" s="202"/>
      <c r="AL23" s="202"/>
      <c r="AM23" s="202"/>
      <c r="AN23" s="202"/>
      <c r="AO23" s="202"/>
      <c r="AP23" s="202">
        <v>6</v>
      </c>
      <c r="AQ23" s="202">
        <v>11</v>
      </c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>
        <v>1</v>
      </c>
      <c r="BC23" s="202"/>
      <c r="BD23" s="203">
        <f t="shared" si="22"/>
        <v>615.86</v>
      </c>
      <c r="BE23" s="203">
        <f t="shared" si="23"/>
        <v>1677.57</v>
      </c>
      <c r="BF23" s="199" t="s">
        <v>487</v>
      </c>
      <c r="BG23" s="199" t="s">
        <v>351</v>
      </c>
      <c r="BH23" s="202">
        <v>785</v>
      </c>
    </row>
    <row r="24" spans="1:60" s="1" customFormat="1" ht="24.95" customHeight="1">
      <c r="A24" s="202">
        <v>441.07</v>
      </c>
      <c r="B24" s="203">
        <f t="shared" si="1"/>
        <v>66.16</v>
      </c>
      <c r="C24" s="203">
        <f t="shared" si="2"/>
        <v>4.41</v>
      </c>
      <c r="D24" s="203">
        <f t="shared" si="3"/>
        <v>8.82</v>
      </c>
      <c r="E24" s="203">
        <f t="shared" si="4"/>
        <v>13.23</v>
      </c>
      <c r="F24" s="202">
        <v>1523.9</v>
      </c>
      <c r="G24" s="202">
        <v>50.22</v>
      </c>
      <c r="H24" s="202">
        <f t="shared" si="5"/>
        <v>355.59</v>
      </c>
      <c r="I24" s="202">
        <v>246.47</v>
      </c>
      <c r="J24" s="202">
        <v>94.12</v>
      </c>
      <c r="K24" s="202">
        <v>15</v>
      </c>
      <c r="L24" s="202"/>
      <c r="M24" s="202"/>
      <c r="N24" s="202"/>
      <c r="O24" s="202"/>
      <c r="P24" s="202"/>
      <c r="Q24" s="202"/>
      <c r="R24" s="202"/>
      <c r="S24" s="202"/>
      <c r="T24" s="203">
        <f t="shared" si="6"/>
        <v>223.3</v>
      </c>
      <c r="U24" s="203">
        <f t="shared" si="7"/>
        <v>14.89</v>
      </c>
      <c r="V24" s="203">
        <f t="shared" si="0"/>
        <v>44.66</v>
      </c>
      <c r="W24" s="202">
        <f t="shared" si="8"/>
        <v>1488.64</v>
      </c>
      <c r="X24" s="203">
        <f t="shared" si="9"/>
        <v>2305.1799999999998</v>
      </c>
      <c r="Y24" s="203">
        <f t="shared" si="10"/>
        <v>66.16</v>
      </c>
      <c r="Z24" s="203">
        <f t="shared" si="11"/>
        <v>4.41</v>
      </c>
      <c r="AA24" s="203">
        <f t="shared" si="12"/>
        <v>8.82</v>
      </c>
      <c r="AB24" s="203">
        <f t="shared" si="13"/>
        <v>13.23</v>
      </c>
      <c r="AC24" s="203">
        <f t="shared" si="14"/>
        <v>44.11</v>
      </c>
      <c r="AD24" s="203">
        <f t="shared" si="15"/>
        <v>13.23</v>
      </c>
      <c r="AE24" s="203">
        <f t="shared" si="16"/>
        <v>4.41</v>
      </c>
      <c r="AF24" s="203">
        <f t="shared" si="17"/>
        <v>223.3</v>
      </c>
      <c r="AG24" s="203">
        <f t="shared" si="18"/>
        <v>14.89</v>
      </c>
      <c r="AH24" s="203">
        <f t="shared" si="19"/>
        <v>44.66</v>
      </c>
      <c r="AI24" s="203">
        <f t="shared" si="20"/>
        <v>148.86000000000001</v>
      </c>
      <c r="AJ24" s="203">
        <f t="shared" si="21"/>
        <v>14.89</v>
      </c>
      <c r="AK24" s="202"/>
      <c r="AL24" s="202"/>
      <c r="AM24" s="202"/>
      <c r="AN24" s="202"/>
      <c r="AO24" s="202"/>
      <c r="AP24" s="202">
        <v>6.7</v>
      </c>
      <c r="AQ24" s="202">
        <v>11</v>
      </c>
      <c r="AR24" s="202"/>
      <c r="AS24" s="202"/>
      <c r="AT24" s="202"/>
      <c r="AU24" s="202"/>
      <c r="AV24" s="202"/>
      <c r="AW24" s="202"/>
      <c r="AX24" s="202"/>
      <c r="AY24" s="202"/>
      <c r="AZ24" s="202"/>
      <c r="BA24" s="202"/>
      <c r="BB24" s="202">
        <v>1</v>
      </c>
      <c r="BC24" s="202"/>
      <c r="BD24" s="203">
        <f t="shared" si="22"/>
        <v>619.66999999999996</v>
      </c>
      <c r="BE24" s="203">
        <f t="shared" si="23"/>
        <v>1685.51</v>
      </c>
      <c r="BF24" s="199" t="s">
        <v>488</v>
      </c>
      <c r="BG24" s="199" t="s">
        <v>351</v>
      </c>
      <c r="BH24" s="202">
        <v>1953</v>
      </c>
    </row>
    <row r="25" spans="1:60" s="1" customFormat="1" ht="24.95" customHeight="1">
      <c r="A25" s="202">
        <v>511.65</v>
      </c>
      <c r="B25" s="203">
        <f t="shared" si="1"/>
        <v>76.75</v>
      </c>
      <c r="C25" s="203">
        <f t="shared" si="2"/>
        <v>5.12</v>
      </c>
      <c r="D25" s="203">
        <f t="shared" si="3"/>
        <v>10.23</v>
      </c>
      <c r="E25" s="203">
        <f t="shared" si="4"/>
        <v>15.35</v>
      </c>
      <c r="F25" s="202">
        <v>1694</v>
      </c>
      <c r="G25" s="202">
        <v>77.56</v>
      </c>
      <c r="H25" s="202">
        <f t="shared" si="5"/>
        <v>444.59</v>
      </c>
      <c r="I25" s="202">
        <v>282.41000000000003</v>
      </c>
      <c r="J25" s="202">
        <v>112.68</v>
      </c>
      <c r="K25" s="202">
        <v>28.5</v>
      </c>
      <c r="L25" s="202"/>
      <c r="M25" s="202">
        <v>21</v>
      </c>
      <c r="N25" s="202"/>
      <c r="O25" s="202"/>
      <c r="P25" s="202"/>
      <c r="Q25" s="202"/>
      <c r="R25" s="202"/>
      <c r="S25" s="202"/>
      <c r="T25" s="203">
        <f t="shared" si="6"/>
        <v>255.68</v>
      </c>
      <c r="U25" s="203">
        <f t="shared" si="7"/>
        <v>17.05</v>
      </c>
      <c r="V25" s="203">
        <f t="shared" si="0"/>
        <v>51.14</v>
      </c>
      <c r="W25" s="202">
        <f t="shared" si="8"/>
        <v>1704.5</v>
      </c>
      <c r="X25" s="203">
        <f t="shared" si="9"/>
        <v>2647.47</v>
      </c>
      <c r="Y25" s="203">
        <f t="shared" si="10"/>
        <v>76.75</v>
      </c>
      <c r="Z25" s="203">
        <f t="shared" si="11"/>
        <v>5.12</v>
      </c>
      <c r="AA25" s="203">
        <f t="shared" si="12"/>
        <v>10.23</v>
      </c>
      <c r="AB25" s="203">
        <f t="shared" si="13"/>
        <v>15.35</v>
      </c>
      <c r="AC25" s="203">
        <f t="shared" si="14"/>
        <v>51.17</v>
      </c>
      <c r="AD25" s="203">
        <f t="shared" si="15"/>
        <v>15.35</v>
      </c>
      <c r="AE25" s="203">
        <f t="shared" si="16"/>
        <v>5.12</v>
      </c>
      <c r="AF25" s="203">
        <f t="shared" si="17"/>
        <v>255.68</v>
      </c>
      <c r="AG25" s="203">
        <f t="shared" si="18"/>
        <v>17.05</v>
      </c>
      <c r="AH25" s="203">
        <f t="shared" si="19"/>
        <v>51.14</v>
      </c>
      <c r="AI25" s="203">
        <f t="shared" si="20"/>
        <v>170.45</v>
      </c>
      <c r="AJ25" s="203">
        <f t="shared" si="21"/>
        <v>17.05</v>
      </c>
      <c r="AK25" s="202"/>
      <c r="AL25" s="202"/>
      <c r="AM25" s="202"/>
      <c r="AN25" s="202"/>
      <c r="AO25" s="202"/>
      <c r="AP25" s="202">
        <v>8</v>
      </c>
      <c r="AQ25" s="202">
        <v>12.8</v>
      </c>
      <c r="AR25" s="202"/>
      <c r="AS25" s="202"/>
      <c r="AT25" s="202"/>
      <c r="AU25" s="202">
        <v>7.1</v>
      </c>
      <c r="AV25" s="202"/>
      <c r="AW25" s="202"/>
      <c r="AX25" s="202"/>
      <c r="AY25" s="202"/>
      <c r="AZ25" s="202"/>
      <c r="BA25" s="202"/>
      <c r="BB25" s="202">
        <v>1</v>
      </c>
      <c r="BC25" s="202"/>
      <c r="BD25" s="203">
        <f t="shared" si="22"/>
        <v>719.36</v>
      </c>
      <c r="BE25" s="203">
        <f t="shared" si="23"/>
        <v>1928.11</v>
      </c>
      <c r="BF25" s="199" t="s">
        <v>489</v>
      </c>
      <c r="BG25" s="199" t="s">
        <v>351</v>
      </c>
      <c r="BH25" s="202">
        <v>792</v>
      </c>
    </row>
    <row r="26" spans="1:60" s="1" customFormat="1" ht="24.95" customHeight="1">
      <c r="A26" s="202">
        <v>441.49</v>
      </c>
      <c r="B26" s="203">
        <f t="shared" si="1"/>
        <v>66.22</v>
      </c>
      <c r="C26" s="203">
        <f t="shared" si="2"/>
        <v>4.41</v>
      </c>
      <c r="D26" s="203">
        <f t="shared" si="3"/>
        <v>8.83</v>
      </c>
      <c r="E26" s="203">
        <f t="shared" si="4"/>
        <v>13.24</v>
      </c>
      <c r="F26" s="202">
        <v>1525.23</v>
      </c>
      <c r="G26" s="202">
        <v>50.35</v>
      </c>
      <c r="H26" s="202">
        <f t="shared" si="5"/>
        <v>355.91</v>
      </c>
      <c r="I26" s="202">
        <v>249.46</v>
      </c>
      <c r="J26" s="202">
        <v>91.45</v>
      </c>
      <c r="K26" s="202">
        <v>15</v>
      </c>
      <c r="L26" s="202"/>
      <c r="M26" s="202"/>
      <c r="N26" s="202"/>
      <c r="O26" s="202"/>
      <c r="P26" s="202"/>
      <c r="Q26" s="202"/>
      <c r="R26" s="202"/>
      <c r="S26" s="202"/>
      <c r="T26" s="203">
        <f t="shared" si="6"/>
        <v>223.5</v>
      </c>
      <c r="U26" s="203">
        <f t="shared" si="7"/>
        <v>14.9</v>
      </c>
      <c r="V26" s="203">
        <f t="shared" si="0"/>
        <v>44.7</v>
      </c>
      <c r="W26" s="202">
        <f t="shared" si="8"/>
        <v>1490</v>
      </c>
      <c r="X26" s="203">
        <f t="shared" si="9"/>
        <v>2307.29</v>
      </c>
      <c r="Y26" s="203">
        <f t="shared" si="10"/>
        <v>66.22</v>
      </c>
      <c r="Z26" s="203">
        <f t="shared" si="11"/>
        <v>4.41</v>
      </c>
      <c r="AA26" s="203">
        <f t="shared" si="12"/>
        <v>8.83</v>
      </c>
      <c r="AB26" s="203">
        <f t="shared" si="13"/>
        <v>13.24</v>
      </c>
      <c r="AC26" s="203">
        <f t="shared" si="14"/>
        <v>44.15</v>
      </c>
      <c r="AD26" s="203">
        <f t="shared" si="15"/>
        <v>13.24</v>
      </c>
      <c r="AE26" s="203">
        <f t="shared" si="16"/>
        <v>4.41</v>
      </c>
      <c r="AF26" s="203">
        <f t="shared" si="17"/>
        <v>223.5</v>
      </c>
      <c r="AG26" s="203">
        <f t="shared" si="18"/>
        <v>14.9</v>
      </c>
      <c r="AH26" s="203">
        <f t="shared" si="19"/>
        <v>44.7</v>
      </c>
      <c r="AI26" s="203">
        <f t="shared" si="20"/>
        <v>149</v>
      </c>
      <c r="AJ26" s="203">
        <f t="shared" si="21"/>
        <v>14.9</v>
      </c>
      <c r="AK26" s="202"/>
      <c r="AL26" s="202"/>
      <c r="AM26" s="202"/>
      <c r="AN26" s="202"/>
      <c r="AO26" s="202"/>
      <c r="AP26" s="202">
        <v>6</v>
      </c>
      <c r="AQ26" s="202">
        <v>11</v>
      </c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>
        <v>1</v>
      </c>
      <c r="BC26" s="202"/>
      <c r="BD26" s="203">
        <f t="shared" si="22"/>
        <v>619.5</v>
      </c>
      <c r="BE26" s="203">
        <f t="shared" si="23"/>
        <v>1687.79</v>
      </c>
      <c r="BF26" s="199" t="s">
        <v>490</v>
      </c>
      <c r="BG26" s="199" t="s">
        <v>351</v>
      </c>
      <c r="BH26" s="202">
        <v>582</v>
      </c>
    </row>
    <row r="27" spans="1:60" s="1" customFormat="1" ht="24.95" customHeight="1">
      <c r="A27" s="202">
        <v>438.09</v>
      </c>
      <c r="B27" s="203">
        <f t="shared" si="1"/>
        <v>65.709999999999994</v>
      </c>
      <c r="C27" s="203">
        <f t="shared" si="2"/>
        <v>4.38</v>
      </c>
      <c r="D27" s="203">
        <f t="shared" si="3"/>
        <v>8.76</v>
      </c>
      <c r="E27" s="203">
        <f t="shared" si="4"/>
        <v>13.14</v>
      </c>
      <c r="F27" s="202">
        <v>1592.47</v>
      </c>
      <c r="G27" s="202">
        <v>49.47</v>
      </c>
      <c r="H27" s="202">
        <f t="shared" si="5"/>
        <v>353.28</v>
      </c>
      <c r="I27" s="202">
        <v>245.66</v>
      </c>
      <c r="J27" s="202">
        <v>92.62</v>
      </c>
      <c r="K27" s="202">
        <v>15</v>
      </c>
      <c r="L27" s="202"/>
      <c r="M27" s="202"/>
      <c r="N27" s="202"/>
      <c r="O27" s="202"/>
      <c r="P27" s="202"/>
      <c r="Q27" s="202"/>
      <c r="R27" s="202"/>
      <c r="S27" s="202"/>
      <c r="T27" s="203">
        <f t="shared" si="6"/>
        <v>233.57</v>
      </c>
      <c r="U27" s="203">
        <f t="shared" si="7"/>
        <v>15.57</v>
      </c>
      <c r="V27" s="203">
        <f t="shared" si="0"/>
        <v>46.71</v>
      </c>
      <c r="W27" s="202">
        <f t="shared" si="8"/>
        <v>1557.13</v>
      </c>
      <c r="X27" s="203">
        <f t="shared" si="9"/>
        <v>2383.06</v>
      </c>
      <c r="Y27" s="203">
        <f t="shared" si="10"/>
        <v>65.709999999999994</v>
      </c>
      <c r="Z27" s="203">
        <f t="shared" si="11"/>
        <v>4.38</v>
      </c>
      <c r="AA27" s="203">
        <f t="shared" si="12"/>
        <v>8.76</v>
      </c>
      <c r="AB27" s="203">
        <f t="shared" si="13"/>
        <v>13.14</v>
      </c>
      <c r="AC27" s="203">
        <f t="shared" si="14"/>
        <v>43.81</v>
      </c>
      <c r="AD27" s="203">
        <f t="shared" si="15"/>
        <v>13.14</v>
      </c>
      <c r="AE27" s="203">
        <f t="shared" si="16"/>
        <v>4.38</v>
      </c>
      <c r="AF27" s="203">
        <f t="shared" si="17"/>
        <v>233.57</v>
      </c>
      <c r="AG27" s="203">
        <f t="shared" si="18"/>
        <v>15.57</v>
      </c>
      <c r="AH27" s="203">
        <f t="shared" si="19"/>
        <v>46.71</v>
      </c>
      <c r="AI27" s="203">
        <f t="shared" si="20"/>
        <v>155.71</v>
      </c>
      <c r="AJ27" s="203">
        <f t="shared" si="21"/>
        <v>15.57</v>
      </c>
      <c r="AK27" s="202"/>
      <c r="AL27" s="202"/>
      <c r="AM27" s="202"/>
      <c r="AN27" s="202"/>
      <c r="AO27" s="202"/>
      <c r="AP27" s="202">
        <v>6</v>
      </c>
      <c r="AQ27" s="202">
        <v>10</v>
      </c>
      <c r="AR27" s="202"/>
      <c r="AS27" s="202"/>
      <c r="AT27" s="202"/>
      <c r="AU27" s="202"/>
      <c r="AV27" s="202"/>
      <c r="AW27" s="202"/>
      <c r="AX27" s="202"/>
      <c r="AY27" s="202"/>
      <c r="AZ27" s="202"/>
      <c r="BA27" s="202"/>
      <c r="BB27" s="202">
        <v>1</v>
      </c>
      <c r="BC27" s="202"/>
      <c r="BD27" s="203">
        <f t="shared" si="22"/>
        <v>637.45000000000005</v>
      </c>
      <c r="BE27" s="203">
        <f t="shared" si="23"/>
        <v>1745.61</v>
      </c>
      <c r="BF27" s="199" t="s">
        <v>491</v>
      </c>
      <c r="BG27" s="199" t="s">
        <v>351</v>
      </c>
      <c r="BH27" s="202">
        <v>809</v>
      </c>
    </row>
    <row r="28" spans="1:60" s="1" customFormat="1" ht="24.95" customHeight="1">
      <c r="A28" s="202">
        <v>215.06</v>
      </c>
      <c r="B28" s="203">
        <f t="shared" si="1"/>
        <v>32.26</v>
      </c>
      <c r="C28" s="203">
        <f t="shared" si="2"/>
        <v>2.15</v>
      </c>
      <c r="D28" s="203">
        <f t="shared" si="3"/>
        <v>4.3</v>
      </c>
      <c r="E28" s="203">
        <f t="shared" si="4"/>
        <v>6.45</v>
      </c>
      <c r="F28" s="202">
        <v>960.5</v>
      </c>
      <c r="G28" s="202"/>
      <c r="H28" s="202">
        <f t="shared" si="5"/>
        <v>205.26</v>
      </c>
      <c r="I28" s="202">
        <v>88.76</v>
      </c>
      <c r="J28" s="202">
        <v>108.5</v>
      </c>
      <c r="K28" s="202">
        <v>8</v>
      </c>
      <c r="L28" s="202"/>
      <c r="M28" s="202"/>
      <c r="N28" s="202"/>
      <c r="O28" s="202"/>
      <c r="P28" s="202"/>
      <c r="Q28" s="202"/>
      <c r="R28" s="202"/>
      <c r="S28" s="202"/>
      <c r="T28" s="203">
        <f t="shared" ref="T28" si="25">IF(W28&gt;2800,2800*15%,W28*15%)</f>
        <v>142.61000000000001</v>
      </c>
      <c r="U28" s="203">
        <f t="shared" ref="U28" si="26">IF(W28&gt;2800,2800*1%,W28*1%)</f>
        <v>9.51</v>
      </c>
      <c r="V28" s="203">
        <f t="shared" si="0"/>
        <v>28.52</v>
      </c>
      <c r="W28" s="202">
        <f t="shared" ref="W28" si="27">F28+G28+H28-A28</f>
        <v>950.7</v>
      </c>
      <c r="X28" s="203">
        <f t="shared" ref="X28" si="28">B28+C28+D28+E28+F28+G28+H28+T28+U28+V28</f>
        <v>1391.56</v>
      </c>
      <c r="Y28" s="203">
        <f t="shared" ref="Y28" si="29">A28*15%</f>
        <v>32.26</v>
      </c>
      <c r="Z28" s="203">
        <f t="shared" ref="Z28" si="30">A28*1%</f>
        <v>2.15</v>
      </c>
      <c r="AA28" s="203">
        <f t="shared" ref="AA28" si="31">A28*2%</f>
        <v>4.3</v>
      </c>
      <c r="AB28" s="203">
        <f t="shared" ref="AB28" si="32">A28*3%</f>
        <v>6.45</v>
      </c>
      <c r="AC28" s="203">
        <f t="shared" ref="AC28" si="33">A28*10%</f>
        <v>21.51</v>
      </c>
      <c r="AD28" s="203">
        <f t="shared" ref="AD28" si="34">A28*3%</f>
        <v>6.45</v>
      </c>
      <c r="AE28" s="203">
        <f t="shared" ref="AE28" si="35">A28*1%</f>
        <v>2.15</v>
      </c>
      <c r="AF28" s="203">
        <f t="shared" ref="AF28" si="36">IF(W28&gt;2800,2800*15%,W28*15%)</f>
        <v>142.61000000000001</v>
      </c>
      <c r="AG28" s="203">
        <f t="shared" ref="AG28" si="37">IF(W28&gt;2800,2800*1%,W28*1%)</f>
        <v>9.51</v>
      </c>
      <c r="AH28" s="203">
        <f t="shared" ref="AH28" si="38">IF(W28&gt;2800,2800*3%,W28*3%)</f>
        <v>28.52</v>
      </c>
      <c r="AI28" s="203">
        <f t="shared" ref="AI28" si="39">IF(W28&gt;2800,2800*10%,W28*10%)</f>
        <v>95.07</v>
      </c>
      <c r="AJ28" s="203">
        <f t="shared" ref="AJ28" si="40">IF(W28&gt;2800,2800*1%,W28*1%)</f>
        <v>9.51</v>
      </c>
      <c r="AK28" s="202">
        <v>58</v>
      </c>
      <c r="AL28" s="202"/>
      <c r="AM28" s="202"/>
      <c r="AN28" s="202"/>
      <c r="AO28" s="202"/>
      <c r="AP28" s="202"/>
      <c r="AQ28" s="202">
        <v>9.0500000000000007</v>
      </c>
      <c r="AR28" s="202"/>
      <c r="AS28" s="202"/>
      <c r="AT28" s="202"/>
      <c r="AU28" s="202"/>
      <c r="AV28" s="202"/>
      <c r="AW28" s="202"/>
      <c r="AX28" s="202"/>
      <c r="AY28" s="202"/>
      <c r="AZ28" s="202"/>
      <c r="BA28" s="202"/>
      <c r="BB28" s="202"/>
      <c r="BC28" s="202"/>
      <c r="BD28" s="203">
        <f t="shared" ref="BD28" si="41">SUM(Y28:BC28)</f>
        <v>427.54</v>
      </c>
      <c r="BE28" s="203">
        <f t="shared" ref="BE28" si="42">AVERAGE(X28-BD28)</f>
        <v>964.02</v>
      </c>
      <c r="BF28" s="199" t="s">
        <v>492</v>
      </c>
      <c r="BG28" s="199" t="s">
        <v>351</v>
      </c>
      <c r="BH28" s="202">
        <v>2675</v>
      </c>
    </row>
    <row r="29" spans="1:60" s="1" customFormat="1" ht="24.95" customHeight="1">
      <c r="A29" s="281">
        <f>SUM(A23:A28)</f>
        <v>2485.4299999999998</v>
      </c>
      <c r="B29" s="281">
        <f t="shared" ref="B29:BE29" si="43">SUM(B23:B28)</f>
        <v>372.81</v>
      </c>
      <c r="C29" s="281">
        <f t="shared" si="43"/>
        <v>24.85</v>
      </c>
      <c r="D29" s="281">
        <f t="shared" si="43"/>
        <v>49.7</v>
      </c>
      <c r="E29" s="281">
        <f t="shared" si="43"/>
        <v>74.55</v>
      </c>
      <c r="F29" s="281">
        <f t="shared" si="43"/>
        <v>8812.77</v>
      </c>
      <c r="G29" s="281">
        <f t="shared" si="43"/>
        <v>277.55</v>
      </c>
      <c r="H29" s="281">
        <f t="shared" si="43"/>
        <v>2067.91</v>
      </c>
      <c r="I29" s="281">
        <f t="shared" si="43"/>
        <v>1357.41</v>
      </c>
      <c r="J29" s="281">
        <f t="shared" si="43"/>
        <v>593</v>
      </c>
      <c r="K29" s="281">
        <f t="shared" si="43"/>
        <v>96.5</v>
      </c>
      <c r="L29" s="281">
        <f t="shared" si="43"/>
        <v>0</v>
      </c>
      <c r="M29" s="281">
        <f t="shared" si="43"/>
        <v>21</v>
      </c>
      <c r="N29" s="281">
        <f t="shared" si="43"/>
        <v>0</v>
      </c>
      <c r="O29" s="281">
        <f t="shared" si="43"/>
        <v>0</v>
      </c>
      <c r="P29" s="281">
        <f t="shared" si="43"/>
        <v>0</v>
      </c>
      <c r="Q29" s="281">
        <f t="shared" si="43"/>
        <v>0</v>
      </c>
      <c r="R29" s="281">
        <f t="shared" si="43"/>
        <v>0</v>
      </c>
      <c r="S29" s="281">
        <f t="shared" si="43"/>
        <v>0</v>
      </c>
      <c r="T29" s="281">
        <f t="shared" si="43"/>
        <v>1300.93</v>
      </c>
      <c r="U29" s="281">
        <f t="shared" si="43"/>
        <v>86.74</v>
      </c>
      <c r="V29" s="281">
        <f t="shared" si="43"/>
        <v>260.18</v>
      </c>
      <c r="W29" s="281">
        <f t="shared" si="43"/>
        <v>8672.7999999999993</v>
      </c>
      <c r="X29" s="281">
        <f t="shared" si="43"/>
        <v>13327.99</v>
      </c>
      <c r="Y29" s="281">
        <f t="shared" si="43"/>
        <v>372.81</v>
      </c>
      <c r="Z29" s="281">
        <f t="shared" si="43"/>
        <v>24.85</v>
      </c>
      <c r="AA29" s="281">
        <f t="shared" si="43"/>
        <v>49.7</v>
      </c>
      <c r="AB29" s="281">
        <f t="shared" si="43"/>
        <v>74.55</v>
      </c>
      <c r="AC29" s="281">
        <f t="shared" si="43"/>
        <v>248.56</v>
      </c>
      <c r="AD29" s="281">
        <f t="shared" si="43"/>
        <v>74.55</v>
      </c>
      <c r="AE29" s="281">
        <f t="shared" si="43"/>
        <v>24.85</v>
      </c>
      <c r="AF29" s="281">
        <f t="shared" si="43"/>
        <v>1300.93</v>
      </c>
      <c r="AG29" s="281">
        <f t="shared" si="43"/>
        <v>86.74</v>
      </c>
      <c r="AH29" s="281">
        <f t="shared" si="43"/>
        <v>260.18</v>
      </c>
      <c r="AI29" s="281">
        <f t="shared" si="43"/>
        <v>867.27</v>
      </c>
      <c r="AJ29" s="281">
        <f t="shared" si="43"/>
        <v>86.74</v>
      </c>
      <c r="AK29" s="281">
        <f t="shared" si="43"/>
        <v>58</v>
      </c>
      <c r="AL29" s="281">
        <f t="shared" si="43"/>
        <v>0</v>
      </c>
      <c r="AM29" s="281">
        <f t="shared" si="43"/>
        <v>0</v>
      </c>
      <c r="AN29" s="281">
        <f t="shared" si="43"/>
        <v>0</v>
      </c>
      <c r="AO29" s="281">
        <f t="shared" si="43"/>
        <v>0</v>
      </c>
      <c r="AP29" s="281">
        <f t="shared" si="43"/>
        <v>32.700000000000003</v>
      </c>
      <c r="AQ29" s="281">
        <f t="shared" si="43"/>
        <v>64.849999999999994</v>
      </c>
      <c r="AR29" s="281">
        <f t="shared" si="43"/>
        <v>0</v>
      </c>
      <c r="AS29" s="281">
        <f t="shared" si="43"/>
        <v>0</v>
      </c>
      <c r="AT29" s="281">
        <f t="shared" si="43"/>
        <v>0</v>
      </c>
      <c r="AU29" s="281">
        <f t="shared" si="43"/>
        <v>7.1</v>
      </c>
      <c r="AV29" s="281">
        <f t="shared" si="43"/>
        <v>0</v>
      </c>
      <c r="AW29" s="281">
        <f t="shared" si="43"/>
        <v>0</v>
      </c>
      <c r="AX29" s="281">
        <f t="shared" si="43"/>
        <v>0</v>
      </c>
      <c r="AY29" s="281">
        <f t="shared" si="43"/>
        <v>0</v>
      </c>
      <c r="AZ29" s="281">
        <f t="shared" si="43"/>
        <v>0</v>
      </c>
      <c r="BA29" s="281">
        <f t="shared" si="43"/>
        <v>0</v>
      </c>
      <c r="BB29" s="281">
        <f t="shared" si="43"/>
        <v>5</v>
      </c>
      <c r="BC29" s="281">
        <f t="shared" si="43"/>
        <v>0</v>
      </c>
      <c r="BD29" s="281">
        <f t="shared" si="43"/>
        <v>3639.38</v>
      </c>
      <c r="BE29" s="281">
        <f t="shared" si="43"/>
        <v>9688.61</v>
      </c>
      <c r="BF29" s="199"/>
      <c r="BG29" s="199"/>
      <c r="BH29" s="199"/>
    </row>
  </sheetData>
  <mergeCells count="17">
    <mergeCell ref="A1:S1"/>
    <mergeCell ref="T1:W1"/>
    <mergeCell ref="X1:X3"/>
    <mergeCell ref="Y1:BC1"/>
    <mergeCell ref="BD1:BD3"/>
    <mergeCell ref="AK2:AM2"/>
    <mergeCell ref="A2:E2"/>
    <mergeCell ref="F2:H2"/>
    <mergeCell ref="I2:K2"/>
    <mergeCell ref="Y2:AE2"/>
    <mergeCell ref="AF2:AJ2"/>
    <mergeCell ref="AU2:BA2"/>
    <mergeCell ref="BC2:BC3"/>
    <mergeCell ref="BF1:BF3"/>
    <mergeCell ref="BG1:BG3"/>
    <mergeCell ref="BH1:BH3"/>
    <mergeCell ref="BE1:BE3"/>
  </mergeCells>
  <pageMargins left="0.70866141732283472" right="0.70866141732283472" top="0.74803149606299213" bottom="0.74803149606299213" header="0.31496062992125984" footer="0.31496062992125984"/>
  <pageSetup paperSize="9" scale="83" pageOrder="overThenDown" orientation="landscape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B1:BQ29"/>
  <sheetViews>
    <sheetView rightToLeft="1" workbookViewId="0">
      <selection activeCell="BL25" sqref="BL25"/>
    </sheetView>
  </sheetViews>
  <sheetFormatPr defaultRowHeight="15"/>
  <cols>
    <col min="1" max="1" width="0.140625" customWidth="1"/>
    <col min="3" max="4" width="9.5703125" customWidth="1"/>
    <col min="10" max="10" width="10.5703125" customWidth="1"/>
    <col min="11" max="14" width="9.140625" customWidth="1"/>
    <col min="15" max="15" width="10.140625" customWidth="1"/>
    <col min="16" max="16" width="9.140625" customWidth="1"/>
    <col min="17" max="17" width="10.140625" customWidth="1"/>
    <col min="18" max="19" width="9.140625" customWidth="1"/>
    <col min="20" max="20" width="8.7109375" customWidth="1"/>
    <col min="21" max="21" width="6.7109375" customWidth="1"/>
    <col min="22" max="22" width="7.140625" customWidth="1"/>
    <col min="23" max="28" width="6.7109375" customWidth="1"/>
    <col min="29" max="31" width="9.140625" customWidth="1"/>
    <col min="32" max="32" width="10.140625" customWidth="1"/>
    <col min="33" max="33" width="10.7109375" customWidth="1"/>
    <col min="34" max="45" width="9.140625" customWidth="1"/>
    <col min="46" max="46" width="7.7109375" customWidth="1"/>
    <col min="47" max="50" width="6.7109375" customWidth="1"/>
    <col min="51" max="52" width="8.140625" customWidth="1"/>
    <col min="53" max="64" width="6.7109375" customWidth="1"/>
    <col min="65" max="66" width="10.5703125" customWidth="1"/>
    <col min="67" max="67" width="20" customWidth="1"/>
    <col min="68" max="69" width="7.7109375" customWidth="1"/>
  </cols>
  <sheetData>
    <row r="1" spans="2:69" ht="23.25" customHeight="1">
      <c r="B1" s="324"/>
      <c r="C1" s="324"/>
      <c r="D1" s="324"/>
      <c r="E1" s="324"/>
      <c r="F1" s="324"/>
      <c r="G1" s="324"/>
      <c r="H1" s="324"/>
      <c r="I1" s="324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438" t="s">
        <v>117</v>
      </c>
      <c r="BN1" s="437" t="s">
        <v>48</v>
      </c>
      <c r="BO1" s="441" t="s">
        <v>118</v>
      </c>
      <c r="BP1" s="438" t="s">
        <v>119</v>
      </c>
      <c r="BQ1" s="441" t="s">
        <v>120</v>
      </c>
    </row>
    <row r="2" spans="2:69" ht="33" customHeight="1">
      <c r="B2" s="324"/>
      <c r="C2" s="324"/>
      <c r="D2" s="324"/>
      <c r="E2" s="324"/>
      <c r="F2" s="324"/>
      <c r="G2" s="324"/>
      <c r="H2" s="324"/>
      <c r="I2" s="324"/>
      <c r="J2" s="437" t="s">
        <v>0</v>
      </c>
      <c r="K2" s="437"/>
      <c r="L2" s="437"/>
      <c r="M2" s="437"/>
      <c r="N2" s="437"/>
      <c r="O2" s="443" t="s">
        <v>287</v>
      </c>
      <c r="P2" s="444"/>
      <c r="Q2" s="445"/>
      <c r="R2" s="443" t="s">
        <v>110</v>
      </c>
      <c r="S2" s="444"/>
      <c r="T2" s="444"/>
      <c r="U2" s="319"/>
      <c r="V2" s="319"/>
      <c r="W2" s="319"/>
      <c r="X2" s="319"/>
      <c r="Y2" s="319"/>
      <c r="Z2" s="319"/>
      <c r="AA2" s="319"/>
      <c r="AB2" s="302"/>
      <c r="AC2" s="295" t="s">
        <v>18</v>
      </c>
      <c r="AD2" s="297"/>
      <c r="AE2" s="298"/>
      <c r="AF2" s="441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286</v>
      </c>
      <c r="AU2" s="448"/>
      <c r="AV2" s="448"/>
      <c r="AW2" s="448" t="s">
        <v>35</v>
      </c>
      <c r="AX2" s="448"/>
      <c r="AY2" s="449"/>
      <c r="AZ2" s="295"/>
      <c r="BA2" s="295"/>
      <c r="BB2" s="295"/>
      <c r="BC2" s="295"/>
      <c r="BD2" s="437" t="s">
        <v>39</v>
      </c>
      <c r="BE2" s="437"/>
      <c r="BF2" s="437"/>
      <c r="BG2" s="437"/>
      <c r="BH2" s="437"/>
      <c r="BI2" s="437"/>
      <c r="BJ2" s="437"/>
      <c r="BK2" s="441" t="s">
        <v>46</v>
      </c>
      <c r="BL2" s="441" t="s">
        <v>47</v>
      </c>
      <c r="BM2" s="438"/>
      <c r="BN2" s="437"/>
      <c r="BO2" s="447"/>
      <c r="BP2" s="438"/>
      <c r="BQ2" s="447"/>
    </row>
    <row r="3" spans="2:69" ht="63" customHeight="1">
      <c r="B3" s="325">
        <v>0.09</v>
      </c>
      <c r="C3" s="326" t="s">
        <v>1</v>
      </c>
      <c r="D3" s="327" t="s">
        <v>7</v>
      </c>
      <c r="E3" s="325">
        <v>7.0000000000000007E-2</v>
      </c>
      <c r="F3" s="268" t="s">
        <v>467</v>
      </c>
      <c r="G3" s="326" t="s">
        <v>8</v>
      </c>
      <c r="H3" s="326" t="s">
        <v>9</v>
      </c>
      <c r="I3" s="328" t="s">
        <v>493</v>
      </c>
      <c r="J3" s="322" t="s">
        <v>1</v>
      </c>
      <c r="K3" s="323" t="s">
        <v>2</v>
      </c>
      <c r="L3" s="323" t="s">
        <v>3</v>
      </c>
      <c r="M3" s="323" t="s">
        <v>4</v>
      </c>
      <c r="N3" s="323" t="s">
        <v>5</v>
      </c>
      <c r="O3" s="323" t="s">
        <v>7</v>
      </c>
      <c r="P3" s="323" t="s">
        <v>109</v>
      </c>
      <c r="Q3" s="322" t="s">
        <v>108</v>
      </c>
      <c r="R3" s="322" t="s">
        <v>494</v>
      </c>
      <c r="S3" s="322" t="s">
        <v>495</v>
      </c>
      <c r="T3" s="322" t="s">
        <v>10</v>
      </c>
      <c r="U3" s="323" t="s">
        <v>11</v>
      </c>
      <c r="V3" s="323" t="s">
        <v>12</v>
      </c>
      <c r="W3" s="323" t="s">
        <v>13</v>
      </c>
      <c r="X3" s="323" t="s">
        <v>180</v>
      </c>
      <c r="Y3" s="323" t="s">
        <v>14</v>
      </c>
      <c r="Z3" s="323" t="s">
        <v>15</v>
      </c>
      <c r="AA3" s="323" t="s">
        <v>16</v>
      </c>
      <c r="AB3" s="323" t="s">
        <v>17</v>
      </c>
      <c r="AC3" s="323" t="s">
        <v>19</v>
      </c>
      <c r="AD3" s="323" t="s">
        <v>20</v>
      </c>
      <c r="AE3" s="323" t="s">
        <v>21</v>
      </c>
      <c r="AF3" s="442"/>
      <c r="AG3" s="438"/>
      <c r="AH3" s="323" t="s">
        <v>24</v>
      </c>
      <c r="AI3" s="323" t="s">
        <v>25</v>
      </c>
      <c r="AJ3" s="323" t="s">
        <v>26</v>
      </c>
      <c r="AK3" s="323" t="s">
        <v>21</v>
      </c>
      <c r="AL3" s="323" t="s">
        <v>27</v>
      </c>
      <c r="AM3" s="323" t="s">
        <v>28</v>
      </c>
      <c r="AN3" s="323" t="s">
        <v>29</v>
      </c>
      <c r="AO3" s="323" t="s">
        <v>104</v>
      </c>
      <c r="AP3" s="323" t="s">
        <v>105</v>
      </c>
      <c r="AQ3" s="323" t="s">
        <v>106</v>
      </c>
      <c r="AR3" s="323" t="s">
        <v>107</v>
      </c>
      <c r="AS3" s="323" t="s">
        <v>3</v>
      </c>
      <c r="AT3" s="323" t="s">
        <v>31</v>
      </c>
      <c r="AU3" s="323" t="s">
        <v>116</v>
      </c>
      <c r="AV3" s="323" t="s">
        <v>32</v>
      </c>
      <c r="AW3" s="322" t="s">
        <v>33</v>
      </c>
      <c r="AX3" s="323" t="s">
        <v>36</v>
      </c>
      <c r="AY3" s="323" t="s">
        <v>115</v>
      </c>
      <c r="AZ3" s="323" t="s">
        <v>37</v>
      </c>
      <c r="BA3" s="323" t="s">
        <v>149</v>
      </c>
      <c r="BB3" s="323" t="s">
        <v>231</v>
      </c>
      <c r="BC3" s="323" t="s">
        <v>232</v>
      </c>
      <c r="BD3" s="323" t="s">
        <v>40</v>
      </c>
      <c r="BE3" s="323" t="s">
        <v>150</v>
      </c>
      <c r="BF3" s="323" t="s">
        <v>45</v>
      </c>
      <c r="BG3" s="323" t="s">
        <v>233</v>
      </c>
      <c r="BH3" s="323" t="s">
        <v>42</v>
      </c>
      <c r="BI3" s="323" t="s">
        <v>43</v>
      </c>
      <c r="BJ3" s="323" t="s">
        <v>44</v>
      </c>
      <c r="BK3" s="442"/>
      <c r="BL3" s="442"/>
      <c r="BM3" s="438"/>
      <c r="BN3" s="437"/>
      <c r="BO3" s="442"/>
      <c r="BP3" s="438"/>
      <c r="BQ3" s="442"/>
    </row>
    <row r="4" spans="2:69" s="1" customFormat="1" ht="24.95" customHeight="1">
      <c r="B4" s="283">
        <f>C4*9%</f>
        <v>93.42</v>
      </c>
      <c r="C4" s="268">
        <v>1037.95</v>
      </c>
      <c r="D4" s="268">
        <v>2854.19</v>
      </c>
      <c r="E4" s="283">
        <f>D4*7%</f>
        <v>199.79</v>
      </c>
      <c r="F4" s="268">
        <v>180</v>
      </c>
      <c r="G4" s="268">
        <v>580.38</v>
      </c>
      <c r="H4" s="268">
        <v>212.11</v>
      </c>
      <c r="I4" s="268">
        <f>G4+H4</f>
        <v>792.49</v>
      </c>
      <c r="J4" s="203">
        <f>C4+B4</f>
        <v>1131.3699999999999</v>
      </c>
      <c r="K4" s="203">
        <f>J4*15%</f>
        <v>169.71</v>
      </c>
      <c r="L4" s="203">
        <f>J4*1%</f>
        <v>11.31</v>
      </c>
      <c r="M4" s="203">
        <f>J4*2%</f>
        <v>22.63</v>
      </c>
      <c r="N4" s="203">
        <f>J4*3%</f>
        <v>33.94</v>
      </c>
      <c r="O4" s="203">
        <f>D4+E4+F4</f>
        <v>3233.98</v>
      </c>
      <c r="P4" s="202">
        <v>126.04</v>
      </c>
      <c r="Q4" s="202">
        <f>SUM(R4:AB4)</f>
        <v>859.99</v>
      </c>
      <c r="R4" s="203">
        <f>I4*60%</f>
        <v>475.49</v>
      </c>
      <c r="S4" s="203">
        <f>I4*40%</f>
        <v>317</v>
      </c>
      <c r="T4" s="202">
        <v>30</v>
      </c>
      <c r="U4" s="202"/>
      <c r="V4" s="202">
        <v>37.5</v>
      </c>
      <c r="W4" s="202"/>
      <c r="X4" s="202"/>
      <c r="Y4" s="202"/>
      <c r="Z4" s="202"/>
      <c r="AA4" s="202"/>
      <c r="AB4" s="202"/>
      <c r="AC4" s="203">
        <f>IF(AF4&gt;3360,3360*15%,AF4*15%)</f>
        <v>463.3</v>
      </c>
      <c r="AD4" s="203">
        <f>IF(AF4&gt;3360,3360*1%,AF4*1%)</f>
        <v>30.89</v>
      </c>
      <c r="AE4" s="203">
        <f>IF(AF4&gt;3360,3360*3%,AF4*3%)</f>
        <v>92.66</v>
      </c>
      <c r="AF4" s="202">
        <f>O4+P4+Q4-J4</f>
        <v>3088.64</v>
      </c>
      <c r="AG4" s="203">
        <f>K4+L4+M4+N4+O4+P4+Q4+AC4+AD4+AE4</f>
        <v>5044.45</v>
      </c>
      <c r="AH4" s="203">
        <f>J4*15%</f>
        <v>169.71</v>
      </c>
      <c r="AI4" s="203">
        <f>J4*1%</f>
        <v>11.31</v>
      </c>
      <c r="AJ4" s="203">
        <f>J4*2%</f>
        <v>22.63</v>
      </c>
      <c r="AK4" s="203">
        <f>J4*3%</f>
        <v>33.94</v>
      </c>
      <c r="AL4" s="203">
        <f>J4*10%</f>
        <v>113.14</v>
      </c>
      <c r="AM4" s="203">
        <f>J4*3%</f>
        <v>33.94</v>
      </c>
      <c r="AN4" s="203">
        <f>J4*1%</f>
        <v>11.31</v>
      </c>
      <c r="AO4" s="203">
        <f>IF(AF4&gt;3360,3360*15%,AF4*15%)</f>
        <v>463.3</v>
      </c>
      <c r="AP4" s="203">
        <f>IF(AF4&gt;3360,3360*1%,AF4*1%)</f>
        <v>30.89</v>
      </c>
      <c r="AQ4" s="203">
        <f>IF(AF4&gt;3360,3360*3%,AF4*3%)</f>
        <v>92.66</v>
      </c>
      <c r="AR4" s="203">
        <f>IF(AF4&gt;3360,3360*10%,AF4*10%)</f>
        <v>308.86</v>
      </c>
      <c r="AS4" s="203">
        <f>IF(AF4&gt;3360,3360*1%,AF4*1%)</f>
        <v>30.89</v>
      </c>
      <c r="AT4" s="202"/>
      <c r="AU4" s="202"/>
      <c r="AV4" s="202"/>
      <c r="AW4" s="202"/>
      <c r="AX4" s="202"/>
      <c r="AY4" s="203">
        <f>'ضرائب ست الكل شهر يوليو '!M3</f>
        <v>140.19</v>
      </c>
      <c r="AZ4" s="203">
        <f>'ضرائب ست الكل شهر يوليو '!J3</f>
        <v>28.31</v>
      </c>
      <c r="BA4" s="202"/>
      <c r="BB4" s="202"/>
      <c r="BC4" s="202"/>
      <c r="BD4" s="202">
        <v>7.1</v>
      </c>
      <c r="BE4" s="202"/>
      <c r="BF4" s="202"/>
      <c r="BG4" s="202"/>
      <c r="BH4" s="202"/>
      <c r="BI4" s="202"/>
      <c r="BJ4" s="202"/>
      <c r="BK4" s="202"/>
      <c r="BL4" s="202"/>
      <c r="BM4" s="203">
        <f t="shared" ref="BM4:BM21" si="0">SUM(AH4:BL4)</f>
        <v>1498.18</v>
      </c>
      <c r="BN4" s="203">
        <f t="shared" ref="BN4:BN21" si="1">AVERAGE(AG4-BM4)</f>
        <v>3546.27</v>
      </c>
      <c r="BO4" s="199" t="s">
        <v>469</v>
      </c>
      <c r="BP4" s="199" t="s">
        <v>351</v>
      </c>
      <c r="BQ4" s="202">
        <v>1363</v>
      </c>
    </row>
    <row r="5" spans="2:69" s="1" customFormat="1" ht="24.95" customHeight="1">
      <c r="B5" s="283">
        <f t="shared" ref="B5:B28" si="2">C5*9%</f>
        <v>60.14</v>
      </c>
      <c r="C5" s="268">
        <v>668.23</v>
      </c>
      <c r="D5" s="268">
        <v>2029.38</v>
      </c>
      <c r="E5" s="283">
        <f t="shared" ref="E5:E28" si="3">D5*7%</f>
        <v>142.06</v>
      </c>
      <c r="F5" s="268">
        <v>190</v>
      </c>
      <c r="G5" s="268">
        <v>364.92</v>
      </c>
      <c r="H5" s="268">
        <v>145.08000000000001</v>
      </c>
      <c r="I5" s="268">
        <f t="shared" ref="I5:I28" si="4">G5+H5</f>
        <v>510</v>
      </c>
      <c r="J5" s="203">
        <f t="shared" ref="J5:J28" si="5">C5+B5</f>
        <v>728.37</v>
      </c>
      <c r="K5" s="203">
        <f t="shared" ref="K5:K28" si="6">J5*15%</f>
        <v>109.26</v>
      </c>
      <c r="L5" s="203">
        <f t="shared" ref="L5:L28" si="7">J5*1%</f>
        <v>7.28</v>
      </c>
      <c r="M5" s="203">
        <f t="shared" ref="M5:M28" si="8">J5*2%</f>
        <v>14.57</v>
      </c>
      <c r="N5" s="203">
        <f t="shared" ref="N5:N28" si="9">J5*3%</f>
        <v>21.85</v>
      </c>
      <c r="O5" s="203">
        <f t="shared" ref="O5:O28" si="10">D5+E5+F5</f>
        <v>2361.44</v>
      </c>
      <c r="P5" s="202">
        <v>86.74</v>
      </c>
      <c r="Q5" s="202">
        <f t="shared" ref="Q5:Q28" si="11">SUM(R5:AB5)</f>
        <v>525</v>
      </c>
      <c r="R5" s="203">
        <f t="shared" ref="R5:R28" si="12">I5*60%</f>
        <v>306</v>
      </c>
      <c r="S5" s="203">
        <f t="shared" ref="S5:S28" si="13">I5*40%</f>
        <v>204</v>
      </c>
      <c r="T5" s="202">
        <v>15</v>
      </c>
      <c r="U5" s="202"/>
      <c r="V5" s="202"/>
      <c r="W5" s="202"/>
      <c r="X5" s="202"/>
      <c r="Y5" s="202"/>
      <c r="Z5" s="202"/>
      <c r="AA5" s="202"/>
      <c r="AB5" s="202"/>
      <c r="AC5" s="203">
        <f t="shared" ref="AC5:AC28" si="14">IF(AF5&gt;3360,3360*15%,AF5*15%)</f>
        <v>336.72</v>
      </c>
      <c r="AD5" s="203">
        <f t="shared" ref="AD5:AD28" si="15">IF(AF5&gt;3360,3360*1%,AF5*1%)</f>
        <v>22.45</v>
      </c>
      <c r="AE5" s="203">
        <f t="shared" ref="AE5:AE28" si="16">IF(AF5&gt;3360,3360*3%,AF5*3%)</f>
        <v>67.34</v>
      </c>
      <c r="AF5" s="202">
        <f t="shared" ref="AF5:AF28" si="17">O5+P5+Q5-J5</f>
        <v>2244.81</v>
      </c>
      <c r="AG5" s="203">
        <f t="shared" ref="AG5:AG28" si="18">K5+L5+M5+N5+O5+P5+Q5+AC5+AD5+AE5</f>
        <v>3552.65</v>
      </c>
      <c r="AH5" s="203">
        <f t="shared" ref="AH5:AH28" si="19">J5*15%</f>
        <v>109.26</v>
      </c>
      <c r="AI5" s="203">
        <f t="shared" ref="AI5:AI28" si="20">J5*1%</f>
        <v>7.28</v>
      </c>
      <c r="AJ5" s="203">
        <f t="shared" ref="AJ5:AJ28" si="21">J5*2%</f>
        <v>14.57</v>
      </c>
      <c r="AK5" s="203">
        <f t="shared" ref="AK5:AK28" si="22">J5*3%</f>
        <v>21.85</v>
      </c>
      <c r="AL5" s="203">
        <f t="shared" ref="AL5:AL28" si="23">J5*10%</f>
        <v>72.84</v>
      </c>
      <c r="AM5" s="203">
        <f t="shared" ref="AM5:AM28" si="24">J5*3%</f>
        <v>21.85</v>
      </c>
      <c r="AN5" s="203">
        <f t="shared" ref="AN5:AN28" si="25">J5*1%</f>
        <v>7.28</v>
      </c>
      <c r="AO5" s="203">
        <f t="shared" ref="AO5:AO28" si="26">IF(AF5&gt;3360,3360*15%,AF5*15%)</f>
        <v>336.72</v>
      </c>
      <c r="AP5" s="203">
        <f t="shared" ref="AP5:AP28" si="27">IF(AF5&gt;3360,3360*1%,AF5*1%)</f>
        <v>22.45</v>
      </c>
      <c r="AQ5" s="203">
        <f t="shared" ref="AQ5:AQ28" si="28">IF(AF5&gt;3360,3360*3%,AF5*3%)</f>
        <v>67.34</v>
      </c>
      <c r="AR5" s="203">
        <f t="shared" ref="AR5:AR28" si="29">IF(AF5&gt;3360,3360*10%,AF5*10%)</f>
        <v>224.48</v>
      </c>
      <c r="AS5" s="203">
        <f t="shared" ref="AS5:AS28" si="30">IF(AF5&gt;3360,3360*1%,AF5*1%)</f>
        <v>22.45</v>
      </c>
      <c r="AT5" s="202">
        <v>9.5399999999999991</v>
      </c>
      <c r="AU5" s="202"/>
      <c r="AV5" s="202"/>
      <c r="AW5" s="202"/>
      <c r="AX5" s="202"/>
      <c r="AY5" s="203">
        <f>'ضرائب ست الكل شهر يوليو '!M4</f>
        <v>18.89</v>
      </c>
      <c r="AZ5" s="203">
        <f>'ضرائب ست الكل شهر يوليو '!J4</f>
        <v>18.59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3">
        <f t="shared" si="0"/>
        <v>975.39</v>
      </c>
      <c r="BN5" s="203">
        <f t="shared" si="1"/>
        <v>2577.2600000000002</v>
      </c>
      <c r="BO5" s="199" t="s">
        <v>470</v>
      </c>
      <c r="BP5" s="199" t="s">
        <v>351</v>
      </c>
      <c r="BQ5" s="202">
        <v>740</v>
      </c>
    </row>
    <row r="6" spans="2:69" s="1" customFormat="1" ht="24.95" customHeight="1">
      <c r="B6" s="283">
        <f t="shared" si="2"/>
        <v>60.14</v>
      </c>
      <c r="C6" s="268">
        <v>668.23</v>
      </c>
      <c r="D6" s="268">
        <v>2027.16</v>
      </c>
      <c r="E6" s="283">
        <f t="shared" si="3"/>
        <v>141.9</v>
      </c>
      <c r="F6" s="268">
        <v>190</v>
      </c>
      <c r="G6" s="268">
        <v>364.92</v>
      </c>
      <c r="H6" s="268">
        <v>147.08000000000001</v>
      </c>
      <c r="I6" s="268">
        <f t="shared" si="4"/>
        <v>512</v>
      </c>
      <c r="J6" s="203">
        <f t="shared" si="5"/>
        <v>728.37</v>
      </c>
      <c r="K6" s="203">
        <f t="shared" si="6"/>
        <v>109.26</v>
      </c>
      <c r="L6" s="203">
        <f t="shared" si="7"/>
        <v>7.28</v>
      </c>
      <c r="M6" s="203">
        <f t="shared" si="8"/>
        <v>14.57</v>
      </c>
      <c r="N6" s="203">
        <f t="shared" si="9"/>
        <v>21.85</v>
      </c>
      <c r="O6" s="203">
        <f t="shared" si="10"/>
        <v>2359.06</v>
      </c>
      <c r="P6" s="202">
        <v>86.79</v>
      </c>
      <c r="Q6" s="202">
        <f t="shared" si="11"/>
        <v>527</v>
      </c>
      <c r="R6" s="203">
        <f t="shared" si="12"/>
        <v>307.2</v>
      </c>
      <c r="S6" s="203">
        <f t="shared" si="13"/>
        <v>204.8</v>
      </c>
      <c r="T6" s="202">
        <v>15</v>
      </c>
      <c r="U6" s="202"/>
      <c r="V6" s="202"/>
      <c r="W6" s="202"/>
      <c r="X6" s="202"/>
      <c r="Y6" s="202"/>
      <c r="Z6" s="202"/>
      <c r="AA6" s="202"/>
      <c r="AB6" s="202"/>
      <c r="AC6" s="203">
        <f t="shared" si="14"/>
        <v>336.67</v>
      </c>
      <c r="AD6" s="203">
        <f t="shared" si="15"/>
        <v>22.44</v>
      </c>
      <c r="AE6" s="203">
        <f t="shared" si="16"/>
        <v>67.33</v>
      </c>
      <c r="AF6" s="202">
        <f t="shared" si="17"/>
        <v>2244.48</v>
      </c>
      <c r="AG6" s="203">
        <f t="shared" si="18"/>
        <v>3552.25</v>
      </c>
      <c r="AH6" s="203">
        <f t="shared" si="19"/>
        <v>109.26</v>
      </c>
      <c r="AI6" s="203">
        <f t="shared" si="20"/>
        <v>7.28</v>
      </c>
      <c r="AJ6" s="203">
        <f t="shared" si="21"/>
        <v>14.57</v>
      </c>
      <c r="AK6" s="203">
        <f t="shared" si="22"/>
        <v>21.85</v>
      </c>
      <c r="AL6" s="203">
        <f t="shared" si="23"/>
        <v>72.84</v>
      </c>
      <c r="AM6" s="203">
        <f t="shared" si="24"/>
        <v>21.85</v>
      </c>
      <c r="AN6" s="203">
        <f t="shared" si="25"/>
        <v>7.28</v>
      </c>
      <c r="AO6" s="203">
        <f t="shared" si="26"/>
        <v>336.67</v>
      </c>
      <c r="AP6" s="203">
        <f t="shared" si="27"/>
        <v>22.44</v>
      </c>
      <c r="AQ6" s="203">
        <f t="shared" si="28"/>
        <v>67.33</v>
      </c>
      <c r="AR6" s="203">
        <f t="shared" si="29"/>
        <v>224.45</v>
      </c>
      <c r="AS6" s="203">
        <f t="shared" si="30"/>
        <v>22.44</v>
      </c>
      <c r="AT6" s="202">
        <v>5.44</v>
      </c>
      <c r="AU6" s="202"/>
      <c r="AV6" s="202"/>
      <c r="AW6" s="202"/>
      <c r="AX6" s="202"/>
      <c r="AY6" s="203">
        <f>'ضرائب ست الكل شهر يوليو '!M5</f>
        <v>18.95</v>
      </c>
      <c r="AZ6" s="203">
        <f>'ضرائب ست الكل شهر يوليو '!J5</f>
        <v>18.61</v>
      </c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3">
        <f t="shared" si="0"/>
        <v>971.26</v>
      </c>
      <c r="BN6" s="203">
        <f t="shared" si="1"/>
        <v>2580.9899999999998</v>
      </c>
      <c r="BO6" s="199" t="s">
        <v>471</v>
      </c>
      <c r="BP6" s="199" t="s">
        <v>351</v>
      </c>
      <c r="BQ6" s="202">
        <v>728</v>
      </c>
    </row>
    <row r="7" spans="2:69" s="1" customFormat="1" ht="24.95" customHeight="1">
      <c r="B7" s="283">
        <f t="shared" si="2"/>
        <v>45.69</v>
      </c>
      <c r="C7" s="268">
        <v>507.65</v>
      </c>
      <c r="D7" s="268">
        <v>1688.86</v>
      </c>
      <c r="E7" s="283">
        <f t="shared" si="3"/>
        <v>118.22</v>
      </c>
      <c r="F7" s="268">
        <v>190</v>
      </c>
      <c r="G7" s="268">
        <v>276.64</v>
      </c>
      <c r="H7" s="268">
        <v>113.36</v>
      </c>
      <c r="I7" s="268">
        <f t="shared" si="4"/>
        <v>390</v>
      </c>
      <c r="J7" s="203">
        <f t="shared" si="5"/>
        <v>553.34</v>
      </c>
      <c r="K7" s="203">
        <f t="shared" si="6"/>
        <v>83</v>
      </c>
      <c r="L7" s="203">
        <f t="shared" si="7"/>
        <v>5.53</v>
      </c>
      <c r="M7" s="203">
        <f t="shared" si="8"/>
        <v>11.07</v>
      </c>
      <c r="N7" s="203">
        <f t="shared" si="9"/>
        <v>16.600000000000001</v>
      </c>
      <c r="O7" s="203">
        <f t="shared" si="10"/>
        <v>1997.08</v>
      </c>
      <c r="P7" s="202">
        <v>72.69</v>
      </c>
      <c r="Q7" s="202">
        <f t="shared" si="11"/>
        <v>405</v>
      </c>
      <c r="R7" s="203">
        <f t="shared" si="12"/>
        <v>234</v>
      </c>
      <c r="S7" s="203">
        <f t="shared" si="13"/>
        <v>156</v>
      </c>
      <c r="T7" s="202">
        <v>15</v>
      </c>
      <c r="U7" s="202"/>
      <c r="V7" s="202"/>
      <c r="W7" s="202"/>
      <c r="X7" s="202"/>
      <c r="Y7" s="202"/>
      <c r="Z7" s="202"/>
      <c r="AA7" s="202"/>
      <c r="AB7" s="202"/>
      <c r="AC7" s="203">
        <f t="shared" si="14"/>
        <v>288.20999999999998</v>
      </c>
      <c r="AD7" s="203">
        <f t="shared" si="15"/>
        <v>19.21</v>
      </c>
      <c r="AE7" s="203">
        <f t="shared" si="16"/>
        <v>57.64</v>
      </c>
      <c r="AF7" s="202">
        <f t="shared" si="17"/>
        <v>1921.43</v>
      </c>
      <c r="AG7" s="203">
        <f t="shared" si="18"/>
        <v>2956.03</v>
      </c>
      <c r="AH7" s="203">
        <f t="shared" si="19"/>
        <v>83</v>
      </c>
      <c r="AI7" s="203">
        <f t="shared" si="20"/>
        <v>5.53</v>
      </c>
      <c r="AJ7" s="203">
        <f t="shared" si="21"/>
        <v>11.07</v>
      </c>
      <c r="AK7" s="203">
        <f t="shared" si="22"/>
        <v>16.600000000000001</v>
      </c>
      <c r="AL7" s="203">
        <f t="shared" si="23"/>
        <v>55.33</v>
      </c>
      <c r="AM7" s="203">
        <f t="shared" si="24"/>
        <v>16.600000000000001</v>
      </c>
      <c r="AN7" s="203">
        <f t="shared" si="25"/>
        <v>5.53</v>
      </c>
      <c r="AO7" s="203">
        <f t="shared" si="26"/>
        <v>288.20999999999998</v>
      </c>
      <c r="AP7" s="203">
        <f t="shared" si="27"/>
        <v>19.21</v>
      </c>
      <c r="AQ7" s="203">
        <f t="shared" si="28"/>
        <v>57.64</v>
      </c>
      <c r="AR7" s="203">
        <f t="shared" si="29"/>
        <v>192.14</v>
      </c>
      <c r="AS7" s="203">
        <f t="shared" si="30"/>
        <v>19.21</v>
      </c>
      <c r="AT7" s="202">
        <v>3.18</v>
      </c>
      <c r="AU7" s="202"/>
      <c r="AV7" s="202"/>
      <c r="AW7" s="202"/>
      <c r="AX7" s="202"/>
      <c r="AY7" s="203">
        <f>'ضرائب ست الكل شهر يوليو '!M6</f>
        <v>12.67</v>
      </c>
      <c r="AZ7" s="203">
        <f>'ضرائب ست الكل شهر يوليو '!J6</f>
        <v>15.45</v>
      </c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3">
        <f t="shared" si="0"/>
        <v>801.37</v>
      </c>
      <c r="BN7" s="203">
        <f t="shared" si="1"/>
        <v>2154.66</v>
      </c>
      <c r="BO7" s="199" t="s">
        <v>472</v>
      </c>
      <c r="BP7" s="199" t="s">
        <v>351</v>
      </c>
      <c r="BQ7" s="202">
        <v>727</v>
      </c>
    </row>
    <row r="8" spans="2:69" s="1" customFormat="1" ht="24.95" customHeight="1">
      <c r="B8" s="283">
        <f t="shared" si="2"/>
        <v>52.83</v>
      </c>
      <c r="C8" s="268">
        <v>586.97</v>
      </c>
      <c r="D8" s="268">
        <v>1875.47</v>
      </c>
      <c r="E8" s="283">
        <f t="shared" si="3"/>
        <v>131.28</v>
      </c>
      <c r="F8" s="268">
        <v>190</v>
      </c>
      <c r="G8" s="268">
        <v>319.52</v>
      </c>
      <c r="H8" s="268">
        <v>129.72999999999999</v>
      </c>
      <c r="I8" s="268">
        <f t="shared" si="4"/>
        <v>449.25</v>
      </c>
      <c r="J8" s="203">
        <f t="shared" si="5"/>
        <v>639.79999999999995</v>
      </c>
      <c r="K8" s="203">
        <f t="shared" si="6"/>
        <v>95.97</v>
      </c>
      <c r="L8" s="203">
        <f t="shared" si="7"/>
        <v>6.4</v>
      </c>
      <c r="M8" s="203">
        <f t="shared" si="8"/>
        <v>12.8</v>
      </c>
      <c r="N8" s="203">
        <f t="shared" si="9"/>
        <v>19.190000000000001</v>
      </c>
      <c r="O8" s="203">
        <f t="shared" si="10"/>
        <v>2196.75</v>
      </c>
      <c r="P8" s="202">
        <v>76.25</v>
      </c>
      <c r="Q8" s="202">
        <f t="shared" si="11"/>
        <v>464.25</v>
      </c>
      <c r="R8" s="203">
        <f t="shared" si="12"/>
        <v>269.55</v>
      </c>
      <c r="S8" s="203">
        <f t="shared" si="13"/>
        <v>179.7</v>
      </c>
      <c r="T8" s="202">
        <v>15</v>
      </c>
      <c r="U8" s="202"/>
      <c r="V8" s="202"/>
      <c r="W8" s="202"/>
      <c r="X8" s="202"/>
      <c r="Y8" s="202"/>
      <c r="Z8" s="202"/>
      <c r="AA8" s="202"/>
      <c r="AB8" s="202"/>
      <c r="AC8" s="203">
        <f t="shared" si="14"/>
        <v>314.62</v>
      </c>
      <c r="AD8" s="203">
        <f t="shared" si="15"/>
        <v>20.97</v>
      </c>
      <c r="AE8" s="203">
        <f t="shared" si="16"/>
        <v>62.92</v>
      </c>
      <c r="AF8" s="202">
        <f t="shared" si="17"/>
        <v>2097.4499999999998</v>
      </c>
      <c r="AG8" s="203">
        <f t="shared" si="18"/>
        <v>3270.12</v>
      </c>
      <c r="AH8" s="203">
        <f t="shared" si="19"/>
        <v>95.97</v>
      </c>
      <c r="AI8" s="203">
        <f t="shared" si="20"/>
        <v>6.4</v>
      </c>
      <c r="AJ8" s="203">
        <f t="shared" si="21"/>
        <v>12.8</v>
      </c>
      <c r="AK8" s="203">
        <f t="shared" si="22"/>
        <v>19.190000000000001</v>
      </c>
      <c r="AL8" s="203">
        <f t="shared" si="23"/>
        <v>63.98</v>
      </c>
      <c r="AM8" s="203">
        <f t="shared" si="24"/>
        <v>19.190000000000001</v>
      </c>
      <c r="AN8" s="203">
        <f t="shared" si="25"/>
        <v>6.4</v>
      </c>
      <c r="AO8" s="203">
        <f t="shared" si="26"/>
        <v>314.62</v>
      </c>
      <c r="AP8" s="203">
        <f t="shared" si="27"/>
        <v>20.97</v>
      </c>
      <c r="AQ8" s="203">
        <f t="shared" si="28"/>
        <v>62.92</v>
      </c>
      <c r="AR8" s="203">
        <f t="shared" si="29"/>
        <v>209.75</v>
      </c>
      <c r="AS8" s="203">
        <f t="shared" si="30"/>
        <v>20.97</v>
      </c>
      <c r="AT8" s="202"/>
      <c r="AU8" s="202"/>
      <c r="AV8" s="202"/>
      <c r="AW8" s="202"/>
      <c r="AX8" s="202"/>
      <c r="AY8" s="203">
        <f>'ضرائب ست الكل شهر يوليو '!M7</f>
        <v>16.100000000000001</v>
      </c>
      <c r="AZ8" s="203">
        <f>'ضرائب ست الكل شهر يوليو '!J7</f>
        <v>17.18</v>
      </c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3">
        <f t="shared" si="0"/>
        <v>886.44</v>
      </c>
      <c r="BN8" s="203">
        <f t="shared" si="1"/>
        <v>2383.6799999999998</v>
      </c>
      <c r="BO8" s="199" t="s">
        <v>473</v>
      </c>
      <c r="BP8" s="199" t="s">
        <v>351</v>
      </c>
      <c r="BQ8" s="202">
        <v>698</v>
      </c>
    </row>
    <row r="9" spans="2:69" s="1" customFormat="1" ht="24.95" customHeight="1">
      <c r="B9" s="283">
        <f t="shared" si="2"/>
        <v>52.65</v>
      </c>
      <c r="C9" s="268">
        <v>584.95000000000005</v>
      </c>
      <c r="D9" s="268">
        <v>1966.47</v>
      </c>
      <c r="E9" s="283">
        <f t="shared" si="3"/>
        <v>137.65</v>
      </c>
      <c r="F9" s="268">
        <v>190</v>
      </c>
      <c r="G9" s="268">
        <v>324.24</v>
      </c>
      <c r="H9" s="268">
        <v>123.45</v>
      </c>
      <c r="I9" s="268">
        <f t="shared" si="4"/>
        <v>447.69</v>
      </c>
      <c r="J9" s="203">
        <f t="shared" si="5"/>
        <v>637.6</v>
      </c>
      <c r="K9" s="203">
        <f t="shared" si="6"/>
        <v>95.64</v>
      </c>
      <c r="L9" s="203">
        <f t="shared" si="7"/>
        <v>6.38</v>
      </c>
      <c r="M9" s="203">
        <f t="shared" si="8"/>
        <v>12.75</v>
      </c>
      <c r="N9" s="203">
        <f t="shared" si="9"/>
        <v>19.13</v>
      </c>
      <c r="O9" s="203">
        <f t="shared" si="10"/>
        <v>2294.12</v>
      </c>
      <c r="P9" s="202">
        <v>76.569999999999993</v>
      </c>
      <c r="Q9" s="202">
        <f t="shared" si="11"/>
        <v>462.69</v>
      </c>
      <c r="R9" s="203">
        <f t="shared" si="12"/>
        <v>268.61</v>
      </c>
      <c r="S9" s="203">
        <f t="shared" si="13"/>
        <v>179.08</v>
      </c>
      <c r="T9" s="202">
        <v>15</v>
      </c>
      <c r="U9" s="202"/>
      <c r="V9" s="202"/>
      <c r="W9" s="202"/>
      <c r="X9" s="202"/>
      <c r="Y9" s="202"/>
      <c r="Z9" s="202"/>
      <c r="AA9" s="202"/>
      <c r="AB9" s="202"/>
      <c r="AC9" s="203">
        <f t="shared" si="14"/>
        <v>329.37</v>
      </c>
      <c r="AD9" s="203">
        <f t="shared" si="15"/>
        <v>21.96</v>
      </c>
      <c r="AE9" s="203">
        <f t="shared" si="16"/>
        <v>65.87</v>
      </c>
      <c r="AF9" s="202">
        <f t="shared" si="17"/>
        <v>2195.7800000000002</v>
      </c>
      <c r="AG9" s="203">
        <f t="shared" si="18"/>
        <v>3384.48</v>
      </c>
      <c r="AH9" s="203">
        <f t="shared" si="19"/>
        <v>95.64</v>
      </c>
      <c r="AI9" s="203">
        <f t="shared" si="20"/>
        <v>6.38</v>
      </c>
      <c r="AJ9" s="203">
        <f t="shared" si="21"/>
        <v>12.75</v>
      </c>
      <c r="AK9" s="203">
        <f t="shared" si="22"/>
        <v>19.13</v>
      </c>
      <c r="AL9" s="203">
        <f t="shared" si="23"/>
        <v>63.76</v>
      </c>
      <c r="AM9" s="203">
        <f t="shared" si="24"/>
        <v>19.13</v>
      </c>
      <c r="AN9" s="203">
        <f t="shared" si="25"/>
        <v>6.38</v>
      </c>
      <c r="AO9" s="203">
        <f t="shared" si="26"/>
        <v>329.37</v>
      </c>
      <c r="AP9" s="203">
        <f t="shared" si="27"/>
        <v>21.96</v>
      </c>
      <c r="AQ9" s="203">
        <f t="shared" si="28"/>
        <v>65.87</v>
      </c>
      <c r="AR9" s="203">
        <f t="shared" si="29"/>
        <v>219.58</v>
      </c>
      <c r="AS9" s="203">
        <f t="shared" si="30"/>
        <v>21.96</v>
      </c>
      <c r="AT9" s="202"/>
      <c r="AU9" s="202"/>
      <c r="AV9" s="202"/>
      <c r="AW9" s="202"/>
      <c r="AX9" s="202"/>
      <c r="AY9" s="203">
        <f>'ضرائب ست الكل شهر يوليو '!M8</f>
        <v>17.37</v>
      </c>
      <c r="AZ9" s="203">
        <f>'ضرائب ست الكل شهر يوليو '!J8</f>
        <v>17.82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3">
        <f t="shared" si="0"/>
        <v>917.1</v>
      </c>
      <c r="BN9" s="203">
        <f t="shared" si="1"/>
        <v>2467.38</v>
      </c>
      <c r="BO9" s="199" t="s">
        <v>474</v>
      </c>
      <c r="BP9" s="199" t="s">
        <v>351</v>
      </c>
      <c r="BQ9" s="202">
        <v>732</v>
      </c>
    </row>
    <row r="10" spans="2:69" s="1" customFormat="1" ht="24.95" customHeight="1">
      <c r="B10" s="283">
        <f t="shared" si="2"/>
        <v>37.200000000000003</v>
      </c>
      <c r="C10" s="268">
        <v>413.35</v>
      </c>
      <c r="D10" s="268">
        <v>1457.18</v>
      </c>
      <c r="E10" s="283">
        <f t="shared" si="3"/>
        <v>102</v>
      </c>
      <c r="F10" s="268">
        <v>190</v>
      </c>
      <c r="G10" s="268">
        <v>206.1</v>
      </c>
      <c r="H10" s="268">
        <v>111.09</v>
      </c>
      <c r="I10" s="268">
        <f t="shared" si="4"/>
        <v>317.19</v>
      </c>
      <c r="J10" s="203">
        <f t="shared" si="5"/>
        <v>450.55</v>
      </c>
      <c r="K10" s="203">
        <f t="shared" si="6"/>
        <v>67.58</v>
      </c>
      <c r="L10" s="203">
        <f t="shared" si="7"/>
        <v>4.51</v>
      </c>
      <c r="M10" s="203">
        <f t="shared" si="8"/>
        <v>9.01</v>
      </c>
      <c r="N10" s="203">
        <f t="shared" si="9"/>
        <v>13.52</v>
      </c>
      <c r="O10" s="203">
        <f t="shared" si="10"/>
        <v>1749.18</v>
      </c>
      <c r="P10" s="202">
        <v>39.19</v>
      </c>
      <c r="Q10" s="202">
        <f t="shared" si="11"/>
        <v>332.19</v>
      </c>
      <c r="R10" s="203">
        <f t="shared" si="12"/>
        <v>190.31</v>
      </c>
      <c r="S10" s="203">
        <f t="shared" si="13"/>
        <v>126.88</v>
      </c>
      <c r="T10" s="202">
        <v>15</v>
      </c>
      <c r="U10" s="202"/>
      <c r="V10" s="202"/>
      <c r="W10" s="202"/>
      <c r="X10" s="202"/>
      <c r="Y10" s="202"/>
      <c r="Z10" s="202"/>
      <c r="AA10" s="202"/>
      <c r="AB10" s="202"/>
      <c r="AC10" s="203">
        <f t="shared" si="14"/>
        <v>250.5</v>
      </c>
      <c r="AD10" s="203">
        <f t="shared" si="15"/>
        <v>16.7</v>
      </c>
      <c r="AE10" s="203">
        <f t="shared" si="16"/>
        <v>50.1</v>
      </c>
      <c r="AF10" s="202">
        <f t="shared" si="17"/>
        <v>1670.01</v>
      </c>
      <c r="AG10" s="203">
        <f t="shared" si="18"/>
        <v>2532.48</v>
      </c>
      <c r="AH10" s="203">
        <f t="shared" si="19"/>
        <v>67.58</v>
      </c>
      <c r="AI10" s="203">
        <f t="shared" si="20"/>
        <v>4.51</v>
      </c>
      <c r="AJ10" s="203">
        <f t="shared" si="21"/>
        <v>9.01</v>
      </c>
      <c r="AK10" s="203">
        <f t="shared" si="22"/>
        <v>13.52</v>
      </c>
      <c r="AL10" s="203">
        <f t="shared" si="23"/>
        <v>45.06</v>
      </c>
      <c r="AM10" s="203">
        <f t="shared" si="24"/>
        <v>13.52</v>
      </c>
      <c r="AN10" s="203">
        <f t="shared" si="25"/>
        <v>4.51</v>
      </c>
      <c r="AO10" s="203">
        <f t="shared" si="26"/>
        <v>250.5</v>
      </c>
      <c r="AP10" s="203">
        <f t="shared" si="27"/>
        <v>16.7</v>
      </c>
      <c r="AQ10" s="203">
        <f t="shared" si="28"/>
        <v>50.1</v>
      </c>
      <c r="AR10" s="203">
        <f t="shared" si="29"/>
        <v>167</v>
      </c>
      <c r="AS10" s="203">
        <f t="shared" si="30"/>
        <v>16.7</v>
      </c>
      <c r="AT10" s="202">
        <v>9.2200000000000006</v>
      </c>
      <c r="AU10" s="202"/>
      <c r="AV10" s="202"/>
      <c r="AW10" s="202"/>
      <c r="AX10" s="202"/>
      <c r="AY10" s="203">
        <f>'ضرائب ست الكل شهر يوليو '!M9</f>
        <v>8.15</v>
      </c>
      <c r="AZ10" s="203">
        <f>'ضرائب ست الكل شهر يوليو '!J9</f>
        <v>13.17</v>
      </c>
      <c r="BA10" s="202"/>
      <c r="BB10" s="202"/>
      <c r="BC10" s="202"/>
      <c r="BD10" s="202"/>
      <c r="BE10" s="202"/>
      <c r="BF10" s="202">
        <v>19.149999999999999</v>
      </c>
      <c r="BG10" s="202"/>
      <c r="BH10" s="202"/>
      <c r="BI10" s="202"/>
      <c r="BJ10" s="202"/>
      <c r="BK10" s="202"/>
      <c r="BL10" s="202"/>
      <c r="BM10" s="203">
        <f t="shared" si="0"/>
        <v>708.4</v>
      </c>
      <c r="BN10" s="203">
        <f t="shared" si="1"/>
        <v>1824.08</v>
      </c>
      <c r="BO10" s="199" t="s">
        <v>475</v>
      </c>
      <c r="BP10" s="199" t="s">
        <v>351</v>
      </c>
      <c r="BQ10" s="202">
        <v>804</v>
      </c>
    </row>
    <row r="11" spans="2:69" s="1" customFormat="1" ht="24.95" customHeight="1">
      <c r="B11" s="283">
        <f t="shared" si="2"/>
        <v>48.98</v>
      </c>
      <c r="C11" s="268">
        <v>544.20000000000005</v>
      </c>
      <c r="D11" s="268">
        <v>1774.71</v>
      </c>
      <c r="E11" s="283">
        <f t="shared" si="3"/>
        <v>124.23</v>
      </c>
      <c r="F11" s="268">
        <v>190</v>
      </c>
      <c r="G11" s="268">
        <v>322.2</v>
      </c>
      <c r="H11" s="268">
        <v>98.03</v>
      </c>
      <c r="I11" s="268">
        <f t="shared" si="4"/>
        <v>420.23</v>
      </c>
      <c r="J11" s="203">
        <f t="shared" si="5"/>
        <v>593.17999999999995</v>
      </c>
      <c r="K11" s="203">
        <f t="shared" si="6"/>
        <v>88.98</v>
      </c>
      <c r="L11" s="203">
        <f t="shared" si="7"/>
        <v>5.93</v>
      </c>
      <c r="M11" s="203">
        <f t="shared" si="8"/>
        <v>11.86</v>
      </c>
      <c r="N11" s="203">
        <f t="shared" si="9"/>
        <v>17.8</v>
      </c>
      <c r="O11" s="203">
        <f t="shared" si="10"/>
        <v>2088.94</v>
      </c>
      <c r="P11" s="202">
        <v>81.33</v>
      </c>
      <c r="Q11" s="202">
        <f t="shared" si="11"/>
        <v>435.23</v>
      </c>
      <c r="R11" s="203">
        <f t="shared" si="12"/>
        <v>252.14</v>
      </c>
      <c r="S11" s="203">
        <f t="shared" si="13"/>
        <v>168.09</v>
      </c>
      <c r="T11" s="202">
        <v>15</v>
      </c>
      <c r="U11" s="202"/>
      <c r="V11" s="202"/>
      <c r="W11" s="202"/>
      <c r="X11" s="202"/>
      <c r="Y11" s="202"/>
      <c r="Z11" s="202"/>
      <c r="AA11" s="202"/>
      <c r="AB11" s="202"/>
      <c r="AC11" s="203">
        <f t="shared" si="14"/>
        <v>301.85000000000002</v>
      </c>
      <c r="AD11" s="203">
        <f t="shared" si="15"/>
        <v>20.12</v>
      </c>
      <c r="AE11" s="203">
        <f t="shared" si="16"/>
        <v>60.37</v>
      </c>
      <c r="AF11" s="202">
        <f t="shared" si="17"/>
        <v>2012.32</v>
      </c>
      <c r="AG11" s="203">
        <f t="shared" si="18"/>
        <v>3112.41</v>
      </c>
      <c r="AH11" s="203">
        <f t="shared" si="19"/>
        <v>88.98</v>
      </c>
      <c r="AI11" s="203">
        <f t="shared" si="20"/>
        <v>5.93</v>
      </c>
      <c r="AJ11" s="203">
        <f t="shared" si="21"/>
        <v>11.86</v>
      </c>
      <c r="AK11" s="203">
        <f t="shared" si="22"/>
        <v>17.8</v>
      </c>
      <c r="AL11" s="203">
        <f t="shared" si="23"/>
        <v>59.32</v>
      </c>
      <c r="AM11" s="203">
        <f t="shared" si="24"/>
        <v>17.8</v>
      </c>
      <c r="AN11" s="203">
        <f t="shared" si="25"/>
        <v>5.93</v>
      </c>
      <c r="AO11" s="203">
        <f t="shared" si="26"/>
        <v>301.85000000000002</v>
      </c>
      <c r="AP11" s="203">
        <f t="shared" si="27"/>
        <v>20.12</v>
      </c>
      <c r="AQ11" s="203">
        <f t="shared" si="28"/>
        <v>60.37</v>
      </c>
      <c r="AR11" s="203">
        <f t="shared" si="29"/>
        <v>201.23</v>
      </c>
      <c r="AS11" s="203">
        <f t="shared" si="30"/>
        <v>20.12</v>
      </c>
      <c r="AT11" s="202"/>
      <c r="AU11" s="202"/>
      <c r="AV11" s="202"/>
      <c r="AW11" s="202"/>
      <c r="AX11" s="202"/>
      <c r="AY11" s="203">
        <f>'ضرائب ست الكل شهر يوليو '!M10</f>
        <v>14.3</v>
      </c>
      <c r="AZ11" s="203">
        <f>'ضرائب ست الكل شهر يوليو '!J10</f>
        <v>16.27</v>
      </c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3">
        <f t="shared" si="0"/>
        <v>841.88</v>
      </c>
      <c r="BN11" s="203">
        <f t="shared" si="1"/>
        <v>2270.5300000000002</v>
      </c>
      <c r="BO11" s="199" t="s">
        <v>476</v>
      </c>
      <c r="BP11" s="199" t="s">
        <v>351</v>
      </c>
      <c r="BQ11" s="202">
        <v>1743</v>
      </c>
    </row>
    <row r="12" spans="2:69" s="1" customFormat="1" ht="24.95" customHeight="1">
      <c r="B12" s="283">
        <f t="shared" si="2"/>
        <v>57.61</v>
      </c>
      <c r="C12" s="268">
        <v>640.07000000000005</v>
      </c>
      <c r="D12" s="268">
        <v>1954.7</v>
      </c>
      <c r="E12" s="283">
        <f t="shared" si="3"/>
        <v>136.83000000000001</v>
      </c>
      <c r="F12" s="268">
        <v>190</v>
      </c>
      <c r="G12" s="268">
        <v>318.24</v>
      </c>
      <c r="H12" s="268">
        <v>176.02</v>
      </c>
      <c r="I12" s="268">
        <f t="shared" si="4"/>
        <v>494.26</v>
      </c>
      <c r="J12" s="203">
        <f t="shared" si="5"/>
        <v>697.68</v>
      </c>
      <c r="K12" s="203">
        <f t="shared" si="6"/>
        <v>104.65</v>
      </c>
      <c r="L12" s="203">
        <f t="shared" si="7"/>
        <v>6.98</v>
      </c>
      <c r="M12" s="203">
        <f t="shared" si="8"/>
        <v>13.95</v>
      </c>
      <c r="N12" s="203">
        <f t="shared" si="9"/>
        <v>20.93</v>
      </c>
      <c r="O12" s="203">
        <f t="shared" si="10"/>
        <v>2281.5300000000002</v>
      </c>
      <c r="P12" s="202">
        <v>83.42</v>
      </c>
      <c r="Q12" s="202">
        <f t="shared" si="11"/>
        <v>509.26</v>
      </c>
      <c r="R12" s="203">
        <f t="shared" si="12"/>
        <v>296.56</v>
      </c>
      <c r="S12" s="203">
        <f t="shared" si="13"/>
        <v>197.7</v>
      </c>
      <c r="T12" s="202">
        <v>15</v>
      </c>
      <c r="U12" s="202"/>
      <c r="V12" s="202"/>
      <c r="W12" s="202"/>
      <c r="X12" s="202"/>
      <c r="Y12" s="202"/>
      <c r="Z12" s="202"/>
      <c r="AA12" s="202"/>
      <c r="AB12" s="202"/>
      <c r="AC12" s="203">
        <f t="shared" si="14"/>
        <v>326.48</v>
      </c>
      <c r="AD12" s="203">
        <f t="shared" si="15"/>
        <v>21.77</v>
      </c>
      <c r="AE12" s="203">
        <f t="shared" si="16"/>
        <v>65.3</v>
      </c>
      <c r="AF12" s="202">
        <f t="shared" si="17"/>
        <v>2176.5300000000002</v>
      </c>
      <c r="AG12" s="203">
        <f t="shared" si="18"/>
        <v>3434.27</v>
      </c>
      <c r="AH12" s="203">
        <f t="shared" si="19"/>
        <v>104.65</v>
      </c>
      <c r="AI12" s="203">
        <f t="shared" si="20"/>
        <v>6.98</v>
      </c>
      <c r="AJ12" s="203">
        <f t="shared" si="21"/>
        <v>13.95</v>
      </c>
      <c r="AK12" s="203">
        <f t="shared" si="22"/>
        <v>20.93</v>
      </c>
      <c r="AL12" s="203">
        <f t="shared" si="23"/>
        <v>69.77</v>
      </c>
      <c r="AM12" s="203">
        <f t="shared" si="24"/>
        <v>20.93</v>
      </c>
      <c r="AN12" s="203">
        <f t="shared" si="25"/>
        <v>6.98</v>
      </c>
      <c r="AO12" s="203">
        <f t="shared" si="26"/>
        <v>326.48</v>
      </c>
      <c r="AP12" s="203">
        <f t="shared" si="27"/>
        <v>21.77</v>
      </c>
      <c r="AQ12" s="203">
        <f t="shared" si="28"/>
        <v>65.3</v>
      </c>
      <c r="AR12" s="203">
        <f t="shared" si="29"/>
        <v>217.65</v>
      </c>
      <c r="AS12" s="203">
        <f t="shared" si="30"/>
        <v>21.77</v>
      </c>
      <c r="AT12" s="202"/>
      <c r="AU12" s="202"/>
      <c r="AV12" s="202"/>
      <c r="AW12" s="202"/>
      <c r="AX12" s="202"/>
      <c r="AY12" s="203">
        <f>'ضرائب ست الكل شهر يوليو '!M11</f>
        <v>17.78</v>
      </c>
      <c r="AZ12" s="203">
        <f>'ضرائب ست الكل شهر يوليو '!J11</f>
        <v>18.03</v>
      </c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3">
        <f t="shared" si="0"/>
        <v>932.97</v>
      </c>
      <c r="BN12" s="203">
        <f t="shared" si="1"/>
        <v>2501.3000000000002</v>
      </c>
      <c r="BO12" s="199" t="s">
        <v>477</v>
      </c>
      <c r="BP12" s="199" t="s">
        <v>351</v>
      </c>
      <c r="BQ12" s="202">
        <v>1741</v>
      </c>
    </row>
    <row r="13" spans="2:69" s="1" customFormat="1" ht="24.95" customHeight="1">
      <c r="B13" s="283">
        <f t="shared" si="2"/>
        <v>52.29</v>
      </c>
      <c r="C13" s="268">
        <v>580.97</v>
      </c>
      <c r="D13" s="268">
        <v>1810.8</v>
      </c>
      <c r="E13" s="283">
        <f t="shared" si="3"/>
        <v>126.76</v>
      </c>
      <c r="F13" s="268">
        <v>190</v>
      </c>
      <c r="G13" s="268">
        <v>321.89999999999998</v>
      </c>
      <c r="H13" s="268">
        <v>126.72</v>
      </c>
      <c r="I13" s="268">
        <f t="shared" si="4"/>
        <v>448.62</v>
      </c>
      <c r="J13" s="203">
        <f t="shared" si="5"/>
        <v>633.26</v>
      </c>
      <c r="K13" s="203">
        <f t="shared" si="6"/>
        <v>94.99</v>
      </c>
      <c r="L13" s="203">
        <f t="shared" si="7"/>
        <v>6.33</v>
      </c>
      <c r="M13" s="203">
        <f t="shared" si="8"/>
        <v>12.67</v>
      </c>
      <c r="N13" s="203">
        <f t="shared" si="9"/>
        <v>19</v>
      </c>
      <c r="O13" s="203">
        <f t="shared" si="10"/>
        <v>2127.56</v>
      </c>
      <c r="P13" s="202">
        <v>74.3</v>
      </c>
      <c r="Q13" s="202">
        <f t="shared" si="11"/>
        <v>463.62</v>
      </c>
      <c r="R13" s="203">
        <f t="shared" si="12"/>
        <v>269.17</v>
      </c>
      <c r="S13" s="203">
        <f t="shared" si="13"/>
        <v>179.45</v>
      </c>
      <c r="T13" s="202">
        <v>15</v>
      </c>
      <c r="U13" s="202"/>
      <c r="V13" s="202"/>
      <c r="W13" s="202"/>
      <c r="X13" s="202"/>
      <c r="Y13" s="202"/>
      <c r="Z13" s="202"/>
      <c r="AA13" s="202"/>
      <c r="AB13" s="202"/>
      <c r="AC13" s="203">
        <f t="shared" si="14"/>
        <v>304.83</v>
      </c>
      <c r="AD13" s="203">
        <f t="shared" si="15"/>
        <v>20.32</v>
      </c>
      <c r="AE13" s="203">
        <f t="shared" si="16"/>
        <v>60.97</v>
      </c>
      <c r="AF13" s="202">
        <f t="shared" si="17"/>
        <v>2032.22</v>
      </c>
      <c r="AG13" s="203">
        <f t="shared" si="18"/>
        <v>3184.59</v>
      </c>
      <c r="AH13" s="203">
        <f t="shared" si="19"/>
        <v>94.99</v>
      </c>
      <c r="AI13" s="203">
        <f t="shared" si="20"/>
        <v>6.33</v>
      </c>
      <c r="AJ13" s="203">
        <f t="shared" si="21"/>
        <v>12.67</v>
      </c>
      <c r="AK13" s="203">
        <f t="shared" si="22"/>
        <v>19</v>
      </c>
      <c r="AL13" s="203">
        <f t="shared" si="23"/>
        <v>63.33</v>
      </c>
      <c r="AM13" s="203">
        <f t="shared" si="24"/>
        <v>19</v>
      </c>
      <c r="AN13" s="203">
        <f t="shared" si="25"/>
        <v>6.33</v>
      </c>
      <c r="AO13" s="203">
        <f t="shared" si="26"/>
        <v>304.83</v>
      </c>
      <c r="AP13" s="203">
        <f t="shared" si="27"/>
        <v>20.32</v>
      </c>
      <c r="AQ13" s="203">
        <f t="shared" si="28"/>
        <v>60.97</v>
      </c>
      <c r="AR13" s="203">
        <f t="shared" si="29"/>
        <v>203.22</v>
      </c>
      <c r="AS13" s="203">
        <f t="shared" si="30"/>
        <v>20.32</v>
      </c>
      <c r="AT13" s="202"/>
      <c r="AU13" s="202"/>
      <c r="AV13" s="202"/>
      <c r="AW13" s="202"/>
      <c r="AX13" s="202"/>
      <c r="AY13" s="203">
        <f>'ضرائب ست الكل شهر يوليو '!M12</f>
        <v>15.18</v>
      </c>
      <c r="AZ13" s="203">
        <f>'ضرائب ست الكل شهر يوليو '!J12</f>
        <v>16.72</v>
      </c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3">
        <f t="shared" si="0"/>
        <v>863.21</v>
      </c>
      <c r="BN13" s="203">
        <f t="shared" si="1"/>
        <v>2321.38</v>
      </c>
      <c r="BO13" s="199" t="s">
        <v>478</v>
      </c>
      <c r="BP13" s="199" t="s">
        <v>351</v>
      </c>
      <c r="BQ13" s="202">
        <v>2296</v>
      </c>
    </row>
    <row r="14" spans="2:69" s="1" customFormat="1" ht="24.95" customHeight="1">
      <c r="B14" s="283">
        <f t="shared" si="2"/>
        <v>49.06</v>
      </c>
      <c r="C14" s="268">
        <v>545.14</v>
      </c>
      <c r="D14" s="268">
        <v>1775.2</v>
      </c>
      <c r="E14" s="283">
        <f t="shared" si="3"/>
        <v>124.26</v>
      </c>
      <c r="F14" s="268">
        <v>190</v>
      </c>
      <c r="G14" s="268">
        <v>193.94</v>
      </c>
      <c r="H14" s="268">
        <v>227.02</v>
      </c>
      <c r="I14" s="268">
        <f t="shared" si="4"/>
        <v>420.96</v>
      </c>
      <c r="J14" s="203">
        <f t="shared" si="5"/>
        <v>594.20000000000005</v>
      </c>
      <c r="K14" s="203">
        <f t="shared" si="6"/>
        <v>89.13</v>
      </c>
      <c r="L14" s="203">
        <f t="shared" si="7"/>
        <v>5.94</v>
      </c>
      <c r="M14" s="203">
        <f t="shared" si="8"/>
        <v>11.88</v>
      </c>
      <c r="N14" s="203">
        <f t="shared" si="9"/>
        <v>17.829999999999998</v>
      </c>
      <c r="O14" s="203">
        <f t="shared" si="10"/>
        <v>2089.46</v>
      </c>
      <c r="P14" s="202">
        <v>66.569999999999993</v>
      </c>
      <c r="Q14" s="202">
        <f t="shared" si="11"/>
        <v>435.96</v>
      </c>
      <c r="R14" s="203">
        <f t="shared" si="12"/>
        <v>252.58</v>
      </c>
      <c r="S14" s="203">
        <f t="shared" si="13"/>
        <v>168.38</v>
      </c>
      <c r="T14" s="202">
        <v>15</v>
      </c>
      <c r="U14" s="202"/>
      <c r="V14" s="202"/>
      <c r="W14" s="202"/>
      <c r="X14" s="202"/>
      <c r="Y14" s="202"/>
      <c r="Z14" s="202"/>
      <c r="AA14" s="202"/>
      <c r="AB14" s="202"/>
      <c r="AC14" s="203">
        <f t="shared" si="14"/>
        <v>299.67</v>
      </c>
      <c r="AD14" s="203">
        <f t="shared" si="15"/>
        <v>19.98</v>
      </c>
      <c r="AE14" s="203">
        <f t="shared" si="16"/>
        <v>59.93</v>
      </c>
      <c r="AF14" s="202">
        <f t="shared" si="17"/>
        <v>1997.79</v>
      </c>
      <c r="AG14" s="203">
        <f t="shared" si="18"/>
        <v>3096.35</v>
      </c>
      <c r="AH14" s="203">
        <f t="shared" si="19"/>
        <v>89.13</v>
      </c>
      <c r="AI14" s="203">
        <f t="shared" si="20"/>
        <v>5.94</v>
      </c>
      <c r="AJ14" s="203">
        <f t="shared" si="21"/>
        <v>11.88</v>
      </c>
      <c r="AK14" s="203">
        <f t="shared" si="22"/>
        <v>17.829999999999998</v>
      </c>
      <c r="AL14" s="203">
        <f t="shared" si="23"/>
        <v>59.42</v>
      </c>
      <c r="AM14" s="203">
        <f t="shared" si="24"/>
        <v>17.829999999999998</v>
      </c>
      <c r="AN14" s="203">
        <f t="shared" si="25"/>
        <v>5.94</v>
      </c>
      <c r="AO14" s="203">
        <f t="shared" si="26"/>
        <v>299.67</v>
      </c>
      <c r="AP14" s="203">
        <f t="shared" si="27"/>
        <v>19.98</v>
      </c>
      <c r="AQ14" s="203">
        <f t="shared" si="28"/>
        <v>59.93</v>
      </c>
      <c r="AR14" s="203">
        <f t="shared" si="29"/>
        <v>199.78</v>
      </c>
      <c r="AS14" s="203">
        <f t="shared" si="30"/>
        <v>19.98</v>
      </c>
      <c r="AT14" s="202">
        <v>7</v>
      </c>
      <c r="AU14" s="202"/>
      <c r="AV14" s="202"/>
      <c r="AW14" s="202"/>
      <c r="AX14" s="202"/>
      <c r="AY14" s="203">
        <f>'ضرائب ست الكل شهر يوليو '!M13</f>
        <v>14.24</v>
      </c>
      <c r="AZ14" s="203">
        <f>'ضرائب ست الكل شهر يوليو '!J13</f>
        <v>16.239999999999998</v>
      </c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3">
        <f t="shared" si="0"/>
        <v>844.79</v>
      </c>
      <c r="BN14" s="203">
        <f t="shared" si="1"/>
        <v>2251.56</v>
      </c>
      <c r="BO14" s="199" t="s">
        <v>479</v>
      </c>
      <c r="BP14" s="199" t="s">
        <v>351</v>
      </c>
      <c r="BQ14" s="202">
        <v>2301</v>
      </c>
    </row>
    <row r="15" spans="2:69" s="1" customFormat="1" ht="24.95" customHeight="1">
      <c r="B15" s="283">
        <f t="shared" si="2"/>
        <v>39.75</v>
      </c>
      <c r="C15" s="268">
        <v>441.67</v>
      </c>
      <c r="D15" s="268">
        <v>1525.43</v>
      </c>
      <c r="E15" s="283">
        <f t="shared" si="3"/>
        <v>106.78</v>
      </c>
      <c r="F15" s="268">
        <v>190</v>
      </c>
      <c r="G15" s="268">
        <v>249.47</v>
      </c>
      <c r="H15" s="268">
        <v>91.59</v>
      </c>
      <c r="I15" s="268">
        <f t="shared" si="4"/>
        <v>341.06</v>
      </c>
      <c r="J15" s="203">
        <f t="shared" si="5"/>
        <v>481.42</v>
      </c>
      <c r="K15" s="203">
        <f t="shared" si="6"/>
        <v>72.209999999999994</v>
      </c>
      <c r="L15" s="203">
        <f t="shared" si="7"/>
        <v>4.8099999999999996</v>
      </c>
      <c r="M15" s="203">
        <f t="shared" si="8"/>
        <v>9.6300000000000008</v>
      </c>
      <c r="N15" s="203">
        <f t="shared" si="9"/>
        <v>14.44</v>
      </c>
      <c r="O15" s="203">
        <f t="shared" si="10"/>
        <v>1822.21</v>
      </c>
      <c r="P15" s="202">
        <v>51.78</v>
      </c>
      <c r="Q15" s="202">
        <f t="shared" si="11"/>
        <v>356.06</v>
      </c>
      <c r="R15" s="203">
        <f t="shared" si="12"/>
        <v>204.64</v>
      </c>
      <c r="S15" s="203">
        <f t="shared" si="13"/>
        <v>136.41999999999999</v>
      </c>
      <c r="T15" s="202">
        <v>15</v>
      </c>
      <c r="U15" s="202"/>
      <c r="V15" s="202"/>
      <c r="W15" s="202"/>
      <c r="X15" s="202"/>
      <c r="Y15" s="202"/>
      <c r="Z15" s="202"/>
      <c r="AA15" s="202"/>
      <c r="AB15" s="202"/>
      <c r="AC15" s="203">
        <f t="shared" si="14"/>
        <v>262.29000000000002</v>
      </c>
      <c r="AD15" s="203">
        <f t="shared" si="15"/>
        <v>17.489999999999998</v>
      </c>
      <c r="AE15" s="203">
        <f t="shared" si="16"/>
        <v>52.46</v>
      </c>
      <c r="AF15" s="202">
        <f t="shared" si="17"/>
        <v>1748.63</v>
      </c>
      <c r="AG15" s="203">
        <f t="shared" si="18"/>
        <v>2663.38</v>
      </c>
      <c r="AH15" s="203">
        <f t="shared" si="19"/>
        <v>72.209999999999994</v>
      </c>
      <c r="AI15" s="203">
        <f t="shared" si="20"/>
        <v>4.8099999999999996</v>
      </c>
      <c r="AJ15" s="203">
        <f t="shared" si="21"/>
        <v>9.6300000000000008</v>
      </c>
      <c r="AK15" s="203">
        <f t="shared" si="22"/>
        <v>14.44</v>
      </c>
      <c r="AL15" s="203">
        <f t="shared" si="23"/>
        <v>48.14</v>
      </c>
      <c r="AM15" s="203">
        <f t="shared" si="24"/>
        <v>14.44</v>
      </c>
      <c r="AN15" s="203">
        <f t="shared" si="25"/>
        <v>4.8099999999999996</v>
      </c>
      <c r="AO15" s="203">
        <f t="shared" si="26"/>
        <v>262.29000000000002</v>
      </c>
      <c r="AP15" s="203">
        <f t="shared" si="27"/>
        <v>17.489999999999998</v>
      </c>
      <c r="AQ15" s="203">
        <f t="shared" si="28"/>
        <v>52.46</v>
      </c>
      <c r="AR15" s="203">
        <f t="shared" si="29"/>
        <v>174.86</v>
      </c>
      <c r="AS15" s="203">
        <f t="shared" si="30"/>
        <v>17.489999999999998</v>
      </c>
      <c r="AT15" s="202">
        <v>1.43</v>
      </c>
      <c r="AU15" s="202"/>
      <c r="AV15" s="202"/>
      <c r="AW15" s="202"/>
      <c r="AX15" s="202"/>
      <c r="AY15" s="203">
        <f>'ضرائب ست الكل شهر يوليو '!M14</f>
        <v>9.8000000000000007</v>
      </c>
      <c r="AZ15" s="203">
        <f>'ضرائب ست الكل شهر يوليو '!J14</f>
        <v>14</v>
      </c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3">
        <f t="shared" si="0"/>
        <v>718.3</v>
      </c>
      <c r="BN15" s="203">
        <f t="shared" si="1"/>
        <v>1945.08</v>
      </c>
      <c r="BO15" s="199" t="s">
        <v>480</v>
      </c>
      <c r="BP15" s="199" t="s">
        <v>351</v>
      </c>
      <c r="BQ15" s="202">
        <v>2298</v>
      </c>
    </row>
    <row r="16" spans="2:69" s="1" customFormat="1" ht="24.95" customHeight="1">
      <c r="B16" s="283">
        <f t="shared" si="2"/>
        <v>40.35</v>
      </c>
      <c r="C16" s="268">
        <v>448.3</v>
      </c>
      <c r="D16" s="268">
        <v>1542.53</v>
      </c>
      <c r="E16" s="283">
        <f t="shared" si="3"/>
        <v>107.98</v>
      </c>
      <c r="F16" s="268">
        <v>190</v>
      </c>
      <c r="G16" s="268">
        <v>255.9</v>
      </c>
      <c r="H16" s="268">
        <v>90.28</v>
      </c>
      <c r="I16" s="268">
        <f t="shared" si="4"/>
        <v>346.18</v>
      </c>
      <c r="J16" s="203">
        <f t="shared" si="5"/>
        <v>488.65</v>
      </c>
      <c r="K16" s="203">
        <f t="shared" si="6"/>
        <v>73.3</v>
      </c>
      <c r="L16" s="203">
        <f t="shared" si="7"/>
        <v>4.8899999999999997</v>
      </c>
      <c r="M16" s="203">
        <f t="shared" si="8"/>
        <v>9.77</v>
      </c>
      <c r="N16" s="203">
        <f t="shared" si="9"/>
        <v>14.66</v>
      </c>
      <c r="O16" s="203">
        <f t="shared" si="10"/>
        <v>1840.51</v>
      </c>
      <c r="P16" s="202">
        <v>52.96</v>
      </c>
      <c r="Q16" s="202">
        <f t="shared" si="11"/>
        <v>361.18</v>
      </c>
      <c r="R16" s="203">
        <f t="shared" si="12"/>
        <v>207.71</v>
      </c>
      <c r="S16" s="203">
        <f t="shared" si="13"/>
        <v>138.47</v>
      </c>
      <c r="T16" s="202">
        <v>15</v>
      </c>
      <c r="U16" s="202"/>
      <c r="V16" s="202"/>
      <c r="W16" s="202"/>
      <c r="X16" s="202"/>
      <c r="Y16" s="202"/>
      <c r="Z16" s="202"/>
      <c r="AA16" s="202"/>
      <c r="AB16" s="202"/>
      <c r="AC16" s="203">
        <f t="shared" si="14"/>
        <v>264.89999999999998</v>
      </c>
      <c r="AD16" s="203">
        <f t="shared" si="15"/>
        <v>17.66</v>
      </c>
      <c r="AE16" s="203">
        <f t="shared" si="16"/>
        <v>52.98</v>
      </c>
      <c r="AF16" s="202">
        <f t="shared" si="17"/>
        <v>1766</v>
      </c>
      <c r="AG16" s="203">
        <f t="shared" si="18"/>
        <v>2692.81</v>
      </c>
      <c r="AH16" s="203">
        <f t="shared" si="19"/>
        <v>73.3</v>
      </c>
      <c r="AI16" s="203">
        <f t="shared" si="20"/>
        <v>4.8899999999999997</v>
      </c>
      <c r="AJ16" s="203">
        <f t="shared" si="21"/>
        <v>9.77</v>
      </c>
      <c r="AK16" s="203">
        <f t="shared" si="22"/>
        <v>14.66</v>
      </c>
      <c r="AL16" s="203">
        <f t="shared" si="23"/>
        <v>48.87</v>
      </c>
      <c r="AM16" s="203">
        <f t="shared" si="24"/>
        <v>14.66</v>
      </c>
      <c r="AN16" s="203">
        <f t="shared" si="25"/>
        <v>4.8899999999999997</v>
      </c>
      <c r="AO16" s="203">
        <f t="shared" si="26"/>
        <v>264.89999999999998</v>
      </c>
      <c r="AP16" s="203">
        <f t="shared" si="27"/>
        <v>17.66</v>
      </c>
      <c r="AQ16" s="203">
        <f t="shared" si="28"/>
        <v>52.98</v>
      </c>
      <c r="AR16" s="203">
        <f t="shared" si="29"/>
        <v>176.6</v>
      </c>
      <c r="AS16" s="203">
        <f t="shared" si="30"/>
        <v>17.66</v>
      </c>
      <c r="AT16" s="202"/>
      <c r="AU16" s="202"/>
      <c r="AV16" s="202"/>
      <c r="AW16" s="202"/>
      <c r="AX16" s="202"/>
      <c r="AY16" s="203">
        <f>'ضرائب ست الكل شهر يوليو '!M15</f>
        <v>10.119999999999999</v>
      </c>
      <c r="AZ16" s="203">
        <f>'ضرائب ست الكل شهر يوليو '!J15</f>
        <v>14.17</v>
      </c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3">
        <f t="shared" si="0"/>
        <v>725.13</v>
      </c>
      <c r="BN16" s="203">
        <f t="shared" si="1"/>
        <v>1967.68</v>
      </c>
      <c r="BO16" s="199" t="s">
        <v>481</v>
      </c>
      <c r="BP16" s="199" t="s">
        <v>351</v>
      </c>
      <c r="BQ16" s="202">
        <v>755</v>
      </c>
    </row>
    <row r="17" spans="2:69" s="1" customFormat="1" ht="24.95" customHeight="1">
      <c r="B17" s="283">
        <f t="shared" si="2"/>
        <v>40.46</v>
      </c>
      <c r="C17" s="268">
        <v>449.59</v>
      </c>
      <c r="D17" s="268">
        <v>1544.32</v>
      </c>
      <c r="E17" s="283">
        <f t="shared" si="3"/>
        <v>108.1</v>
      </c>
      <c r="F17" s="268">
        <v>190</v>
      </c>
      <c r="G17" s="268">
        <v>250.16</v>
      </c>
      <c r="H17" s="268">
        <v>97.12</v>
      </c>
      <c r="I17" s="268">
        <f t="shared" si="4"/>
        <v>347.28</v>
      </c>
      <c r="J17" s="203">
        <f t="shared" si="5"/>
        <v>490.05</v>
      </c>
      <c r="K17" s="203">
        <f t="shared" si="6"/>
        <v>73.510000000000005</v>
      </c>
      <c r="L17" s="203">
        <f t="shared" si="7"/>
        <v>4.9000000000000004</v>
      </c>
      <c r="M17" s="203">
        <f t="shared" si="8"/>
        <v>9.8000000000000007</v>
      </c>
      <c r="N17" s="203">
        <f t="shared" si="9"/>
        <v>14.7</v>
      </c>
      <c r="O17" s="203">
        <f t="shared" si="10"/>
        <v>1842.42</v>
      </c>
      <c r="P17" s="202">
        <v>53.29</v>
      </c>
      <c r="Q17" s="202">
        <f t="shared" si="11"/>
        <v>362.28</v>
      </c>
      <c r="R17" s="203">
        <f t="shared" si="12"/>
        <v>208.37</v>
      </c>
      <c r="S17" s="203">
        <f t="shared" si="13"/>
        <v>138.91</v>
      </c>
      <c r="T17" s="202">
        <v>15</v>
      </c>
      <c r="U17" s="202"/>
      <c r="V17" s="202"/>
      <c r="W17" s="202"/>
      <c r="X17" s="202"/>
      <c r="Y17" s="202"/>
      <c r="Z17" s="202"/>
      <c r="AA17" s="202"/>
      <c r="AB17" s="202"/>
      <c r="AC17" s="203">
        <f t="shared" si="14"/>
        <v>265.19</v>
      </c>
      <c r="AD17" s="203">
        <f t="shared" si="15"/>
        <v>17.68</v>
      </c>
      <c r="AE17" s="203">
        <f t="shared" si="16"/>
        <v>53.04</v>
      </c>
      <c r="AF17" s="202">
        <f t="shared" si="17"/>
        <v>1767.94</v>
      </c>
      <c r="AG17" s="203">
        <f t="shared" si="18"/>
        <v>2696.81</v>
      </c>
      <c r="AH17" s="203">
        <f t="shared" si="19"/>
        <v>73.510000000000005</v>
      </c>
      <c r="AI17" s="203">
        <f t="shared" si="20"/>
        <v>4.9000000000000004</v>
      </c>
      <c r="AJ17" s="203">
        <f t="shared" si="21"/>
        <v>9.8000000000000007</v>
      </c>
      <c r="AK17" s="203">
        <f t="shared" si="22"/>
        <v>14.7</v>
      </c>
      <c r="AL17" s="203">
        <f t="shared" si="23"/>
        <v>49.01</v>
      </c>
      <c r="AM17" s="203">
        <f t="shared" si="24"/>
        <v>14.7</v>
      </c>
      <c r="AN17" s="203">
        <f t="shared" si="25"/>
        <v>4.9000000000000004</v>
      </c>
      <c r="AO17" s="203">
        <f t="shared" si="26"/>
        <v>265.19</v>
      </c>
      <c r="AP17" s="203">
        <f t="shared" si="27"/>
        <v>17.68</v>
      </c>
      <c r="AQ17" s="203">
        <f t="shared" si="28"/>
        <v>53.04</v>
      </c>
      <c r="AR17" s="203">
        <f t="shared" si="29"/>
        <v>176.79</v>
      </c>
      <c r="AS17" s="203">
        <f t="shared" si="30"/>
        <v>17.68</v>
      </c>
      <c r="AT17" s="202"/>
      <c r="AU17" s="202"/>
      <c r="AV17" s="202"/>
      <c r="AW17" s="202"/>
      <c r="AX17" s="202"/>
      <c r="AY17" s="203">
        <f>'ضرائب ست الكل شهر يوليو '!M16</f>
        <v>10.16</v>
      </c>
      <c r="AZ17" s="203">
        <f>'ضرائب ست الكل شهر يوليو '!J16</f>
        <v>14.19</v>
      </c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3">
        <f t="shared" si="0"/>
        <v>726.25</v>
      </c>
      <c r="BN17" s="203">
        <f t="shared" si="1"/>
        <v>1970.56</v>
      </c>
      <c r="BO17" s="199" t="s">
        <v>482</v>
      </c>
      <c r="BP17" s="199" t="s">
        <v>351</v>
      </c>
      <c r="BQ17" s="202">
        <v>2283</v>
      </c>
    </row>
    <row r="18" spans="2:69" s="1" customFormat="1" ht="24.95" customHeight="1">
      <c r="B18" s="283">
        <f t="shared" si="2"/>
        <v>40.97</v>
      </c>
      <c r="C18" s="268">
        <v>455.2</v>
      </c>
      <c r="D18" s="268">
        <v>1559.13</v>
      </c>
      <c r="E18" s="283">
        <f t="shared" si="3"/>
        <v>109.14</v>
      </c>
      <c r="F18" s="268">
        <v>200</v>
      </c>
      <c r="G18" s="268">
        <v>251.05</v>
      </c>
      <c r="H18" s="268">
        <v>100.45</v>
      </c>
      <c r="I18" s="268">
        <f t="shared" si="4"/>
        <v>351.5</v>
      </c>
      <c r="J18" s="203">
        <f t="shared" si="5"/>
        <v>496.17</v>
      </c>
      <c r="K18" s="203">
        <f t="shared" si="6"/>
        <v>74.430000000000007</v>
      </c>
      <c r="L18" s="203">
        <f t="shared" si="7"/>
        <v>4.96</v>
      </c>
      <c r="M18" s="203">
        <f t="shared" si="8"/>
        <v>9.92</v>
      </c>
      <c r="N18" s="203">
        <f t="shared" si="9"/>
        <v>14.89</v>
      </c>
      <c r="O18" s="203">
        <f t="shared" si="10"/>
        <v>1868.27</v>
      </c>
      <c r="P18" s="202">
        <v>53.76</v>
      </c>
      <c r="Q18" s="202">
        <f t="shared" si="11"/>
        <v>366.5</v>
      </c>
      <c r="R18" s="203">
        <f t="shared" si="12"/>
        <v>210.9</v>
      </c>
      <c r="S18" s="203">
        <f t="shared" si="13"/>
        <v>140.6</v>
      </c>
      <c r="T18" s="202">
        <v>15</v>
      </c>
      <c r="U18" s="202"/>
      <c r="V18" s="202"/>
      <c r="W18" s="202"/>
      <c r="X18" s="202"/>
      <c r="Y18" s="202"/>
      <c r="Z18" s="202"/>
      <c r="AA18" s="202"/>
      <c r="AB18" s="202"/>
      <c r="AC18" s="203">
        <f t="shared" si="14"/>
        <v>268.85000000000002</v>
      </c>
      <c r="AD18" s="203">
        <f t="shared" si="15"/>
        <v>17.920000000000002</v>
      </c>
      <c r="AE18" s="203">
        <f t="shared" si="16"/>
        <v>53.77</v>
      </c>
      <c r="AF18" s="202">
        <f t="shared" si="17"/>
        <v>1792.36</v>
      </c>
      <c r="AG18" s="203">
        <f t="shared" si="18"/>
        <v>2733.27</v>
      </c>
      <c r="AH18" s="203">
        <f t="shared" si="19"/>
        <v>74.430000000000007</v>
      </c>
      <c r="AI18" s="203">
        <f t="shared" si="20"/>
        <v>4.96</v>
      </c>
      <c r="AJ18" s="203">
        <f t="shared" si="21"/>
        <v>9.92</v>
      </c>
      <c r="AK18" s="203">
        <f t="shared" si="22"/>
        <v>14.89</v>
      </c>
      <c r="AL18" s="203">
        <f t="shared" si="23"/>
        <v>49.62</v>
      </c>
      <c r="AM18" s="203">
        <f t="shared" si="24"/>
        <v>14.89</v>
      </c>
      <c r="AN18" s="203">
        <f t="shared" si="25"/>
        <v>4.96</v>
      </c>
      <c r="AO18" s="203">
        <f t="shared" si="26"/>
        <v>268.85000000000002</v>
      </c>
      <c r="AP18" s="203">
        <f t="shared" si="27"/>
        <v>17.920000000000002</v>
      </c>
      <c r="AQ18" s="203">
        <f t="shared" si="28"/>
        <v>53.77</v>
      </c>
      <c r="AR18" s="203">
        <f t="shared" si="29"/>
        <v>179.24</v>
      </c>
      <c r="AS18" s="203">
        <f t="shared" si="30"/>
        <v>17.920000000000002</v>
      </c>
      <c r="AT18" s="202"/>
      <c r="AU18" s="202"/>
      <c r="AV18" s="202"/>
      <c r="AW18" s="202"/>
      <c r="AX18" s="202"/>
      <c r="AY18" s="203">
        <f>'ضرائب ست الكل شهر يوليو '!M17</f>
        <v>10.56</v>
      </c>
      <c r="AZ18" s="203">
        <f>'ضرائب ست الكل شهر يوليو '!J17</f>
        <v>14.39</v>
      </c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3">
        <f t="shared" si="0"/>
        <v>736.32</v>
      </c>
      <c r="BN18" s="203">
        <f t="shared" si="1"/>
        <v>1996.95</v>
      </c>
      <c r="BO18" s="199" t="s">
        <v>483</v>
      </c>
      <c r="BP18" s="199" t="s">
        <v>351</v>
      </c>
      <c r="BQ18" s="202">
        <v>754</v>
      </c>
    </row>
    <row r="19" spans="2:69" s="1" customFormat="1" ht="24.95" customHeight="1">
      <c r="B19" s="283">
        <f t="shared" si="2"/>
        <v>40.99</v>
      </c>
      <c r="C19" s="268">
        <v>455.41</v>
      </c>
      <c r="D19" s="268">
        <v>1558.25</v>
      </c>
      <c r="E19" s="283">
        <f t="shared" si="3"/>
        <v>109.08</v>
      </c>
      <c r="F19" s="268">
        <v>190</v>
      </c>
      <c r="G19" s="268">
        <v>251.05</v>
      </c>
      <c r="H19" s="268">
        <v>100.45</v>
      </c>
      <c r="I19" s="268">
        <f t="shared" si="4"/>
        <v>351.5</v>
      </c>
      <c r="J19" s="203">
        <f t="shared" si="5"/>
        <v>496.4</v>
      </c>
      <c r="K19" s="203">
        <f t="shared" si="6"/>
        <v>74.459999999999994</v>
      </c>
      <c r="L19" s="203">
        <f t="shared" si="7"/>
        <v>4.96</v>
      </c>
      <c r="M19" s="203">
        <f t="shared" si="8"/>
        <v>9.93</v>
      </c>
      <c r="N19" s="203">
        <f t="shared" si="9"/>
        <v>14.89</v>
      </c>
      <c r="O19" s="203">
        <f t="shared" si="10"/>
        <v>1857.33</v>
      </c>
      <c r="P19" s="202">
        <v>53.7</v>
      </c>
      <c r="Q19" s="202">
        <f t="shared" si="11"/>
        <v>366.5</v>
      </c>
      <c r="R19" s="203">
        <f t="shared" si="12"/>
        <v>210.9</v>
      </c>
      <c r="S19" s="203">
        <f t="shared" si="13"/>
        <v>140.6</v>
      </c>
      <c r="T19" s="202">
        <v>15</v>
      </c>
      <c r="U19" s="202"/>
      <c r="V19" s="202"/>
      <c r="W19" s="202"/>
      <c r="X19" s="202"/>
      <c r="Y19" s="202"/>
      <c r="Z19" s="202"/>
      <c r="AA19" s="202"/>
      <c r="AB19" s="202"/>
      <c r="AC19" s="203">
        <f t="shared" si="14"/>
        <v>267.17</v>
      </c>
      <c r="AD19" s="203">
        <f t="shared" si="15"/>
        <v>17.809999999999999</v>
      </c>
      <c r="AE19" s="203">
        <f t="shared" si="16"/>
        <v>53.43</v>
      </c>
      <c r="AF19" s="202">
        <f t="shared" si="17"/>
        <v>1781.13</v>
      </c>
      <c r="AG19" s="203">
        <f t="shared" si="18"/>
        <v>2720.18</v>
      </c>
      <c r="AH19" s="203">
        <f t="shared" si="19"/>
        <v>74.459999999999994</v>
      </c>
      <c r="AI19" s="203">
        <f t="shared" si="20"/>
        <v>4.96</v>
      </c>
      <c r="AJ19" s="203">
        <f t="shared" si="21"/>
        <v>9.93</v>
      </c>
      <c r="AK19" s="203">
        <f t="shared" si="22"/>
        <v>14.89</v>
      </c>
      <c r="AL19" s="203">
        <f t="shared" si="23"/>
        <v>49.64</v>
      </c>
      <c r="AM19" s="203">
        <f t="shared" si="24"/>
        <v>14.89</v>
      </c>
      <c r="AN19" s="203">
        <f t="shared" si="25"/>
        <v>4.96</v>
      </c>
      <c r="AO19" s="203">
        <f t="shared" si="26"/>
        <v>267.17</v>
      </c>
      <c r="AP19" s="203">
        <f t="shared" si="27"/>
        <v>17.809999999999999</v>
      </c>
      <c r="AQ19" s="203">
        <f t="shared" si="28"/>
        <v>53.43</v>
      </c>
      <c r="AR19" s="203">
        <f t="shared" si="29"/>
        <v>178.11</v>
      </c>
      <c r="AS19" s="203">
        <f t="shared" si="30"/>
        <v>17.809999999999999</v>
      </c>
      <c r="AT19" s="202"/>
      <c r="AU19" s="202"/>
      <c r="AV19" s="202"/>
      <c r="AW19" s="202"/>
      <c r="AX19" s="202"/>
      <c r="AY19" s="203">
        <f>'ضرائب ست الكل شهر يوليو '!M18</f>
        <v>10.41</v>
      </c>
      <c r="AZ19" s="203">
        <f>'ضرائب ست الكل شهر يوليو '!J18</f>
        <v>14.31</v>
      </c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3">
        <f t="shared" si="0"/>
        <v>732.78</v>
      </c>
      <c r="BN19" s="203">
        <f t="shared" si="1"/>
        <v>1987.4</v>
      </c>
      <c r="BO19" s="199" t="s">
        <v>484</v>
      </c>
      <c r="BP19" s="199" t="s">
        <v>351</v>
      </c>
      <c r="BQ19" s="202">
        <v>782</v>
      </c>
    </row>
    <row r="20" spans="2:69" s="1" customFormat="1" ht="24.95" customHeight="1">
      <c r="B20" s="283">
        <f t="shared" si="2"/>
        <v>40.700000000000003</v>
      </c>
      <c r="C20" s="268">
        <v>452.2</v>
      </c>
      <c r="D20" s="268">
        <v>1551</v>
      </c>
      <c r="E20" s="283">
        <f t="shared" si="3"/>
        <v>108.57</v>
      </c>
      <c r="F20" s="268">
        <v>190</v>
      </c>
      <c r="G20" s="268">
        <v>255.86</v>
      </c>
      <c r="H20" s="268">
        <v>93.32</v>
      </c>
      <c r="I20" s="268">
        <f t="shared" si="4"/>
        <v>349.18</v>
      </c>
      <c r="J20" s="203">
        <f t="shared" si="5"/>
        <v>492.9</v>
      </c>
      <c r="K20" s="203">
        <f t="shared" si="6"/>
        <v>73.94</v>
      </c>
      <c r="L20" s="203">
        <f t="shared" si="7"/>
        <v>4.93</v>
      </c>
      <c r="M20" s="203">
        <f t="shared" si="8"/>
        <v>9.86</v>
      </c>
      <c r="N20" s="203">
        <f t="shared" si="9"/>
        <v>14.79</v>
      </c>
      <c r="O20" s="203">
        <f t="shared" si="10"/>
        <v>1849.57</v>
      </c>
      <c r="P20" s="202">
        <v>52.88</v>
      </c>
      <c r="Q20" s="202">
        <f t="shared" si="11"/>
        <v>364.18</v>
      </c>
      <c r="R20" s="203">
        <f t="shared" si="12"/>
        <v>209.51</v>
      </c>
      <c r="S20" s="203">
        <f t="shared" si="13"/>
        <v>139.66999999999999</v>
      </c>
      <c r="T20" s="202">
        <v>15</v>
      </c>
      <c r="U20" s="202"/>
      <c r="V20" s="202"/>
      <c r="W20" s="202"/>
      <c r="X20" s="202"/>
      <c r="Y20" s="202"/>
      <c r="Z20" s="202"/>
      <c r="AA20" s="202"/>
      <c r="AB20" s="202"/>
      <c r="AC20" s="203">
        <f t="shared" si="14"/>
        <v>266.06</v>
      </c>
      <c r="AD20" s="203">
        <f t="shared" si="15"/>
        <v>17.739999999999998</v>
      </c>
      <c r="AE20" s="203">
        <f t="shared" si="16"/>
        <v>53.21</v>
      </c>
      <c r="AF20" s="202">
        <f t="shared" si="17"/>
        <v>1773.73</v>
      </c>
      <c r="AG20" s="203">
        <f t="shared" si="18"/>
        <v>2707.16</v>
      </c>
      <c r="AH20" s="203">
        <f t="shared" si="19"/>
        <v>73.94</v>
      </c>
      <c r="AI20" s="203">
        <f t="shared" si="20"/>
        <v>4.93</v>
      </c>
      <c r="AJ20" s="203">
        <f t="shared" si="21"/>
        <v>9.86</v>
      </c>
      <c r="AK20" s="203">
        <f t="shared" si="22"/>
        <v>14.79</v>
      </c>
      <c r="AL20" s="203">
        <f t="shared" si="23"/>
        <v>49.29</v>
      </c>
      <c r="AM20" s="203">
        <f t="shared" si="24"/>
        <v>14.79</v>
      </c>
      <c r="AN20" s="203">
        <f t="shared" si="25"/>
        <v>4.93</v>
      </c>
      <c r="AO20" s="203">
        <f t="shared" si="26"/>
        <v>266.06</v>
      </c>
      <c r="AP20" s="203">
        <f t="shared" si="27"/>
        <v>17.739999999999998</v>
      </c>
      <c r="AQ20" s="203">
        <f t="shared" si="28"/>
        <v>53.21</v>
      </c>
      <c r="AR20" s="203">
        <f t="shared" si="29"/>
        <v>177.37</v>
      </c>
      <c r="AS20" s="203">
        <f t="shared" si="30"/>
        <v>17.739999999999998</v>
      </c>
      <c r="AT20" s="202"/>
      <c r="AU20" s="202"/>
      <c r="AV20" s="202"/>
      <c r="AW20" s="202"/>
      <c r="AX20" s="202"/>
      <c r="AY20" s="203">
        <f>'ضرائب ست الكل شهر يوليو '!M19</f>
        <v>10.28</v>
      </c>
      <c r="AZ20" s="203">
        <f>'ضرائب ست الكل شهر يوليو '!J19</f>
        <v>14.25</v>
      </c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3">
        <f t="shared" si="0"/>
        <v>729.18</v>
      </c>
      <c r="BN20" s="203">
        <f t="shared" si="1"/>
        <v>1977.98</v>
      </c>
      <c r="BO20" s="199" t="s">
        <v>485</v>
      </c>
      <c r="BP20" s="199" t="s">
        <v>351</v>
      </c>
      <c r="BQ20" s="202">
        <v>806</v>
      </c>
    </row>
    <row r="21" spans="2:69" s="1" customFormat="1" ht="24.95" customHeight="1">
      <c r="B21" s="283">
        <f t="shared" si="2"/>
        <v>42.76</v>
      </c>
      <c r="C21" s="268">
        <v>475.08</v>
      </c>
      <c r="D21" s="268">
        <v>1606.64</v>
      </c>
      <c r="E21" s="283">
        <f t="shared" si="3"/>
        <v>112.46</v>
      </c>
      <c r="F21" s="268">
        <v>190</v>
      </c>
      <c r="G21" s="268">
        <v>273.87</v>
      </c>
      <c r="H21" s="268">
        <v>93</v>
      </c>
      <c r="I21" s="268">
        <f t="shared" si="4"/>
        <v>366.87</v>
      </c>
      <c r="J21" s="203">
        <f t="shared" si="5"/>
        <v>517.84</v>
      </c>
      <c r="K21" s="203">
        <f t="shared" si="6"/>
        <v>77.680000000000007</v>
      </c>
      <c r="L21" s="203">
        <f t="shared" si="7"/>
        <v>5.18</v>
      </c>
      <c r="M21" s="203">
        <f t="shared" si="8"/>
        <v>10.36</v>
      </c>
      <c r="N21" s="203">
        <f t="shared" si="9"/>
        <v>15.54</v>
      </c>
      <c r="O21" s="203">
        <f t="shared" si="10"/>
        <v>1909.1</v>
      </c>
      <c r="P21" s="202">
        <v>60.96</v>
      </c>
      <c r="Q21" s="202">
        <f t="shared" si="11"/>
        <v>381.87</v>
      </c>
      <c r="R21" s="203">
        <f t="shared" si="12"/>
        <v>220.12</v>
      </c>
      <c r="S21" s="203">
        <f t="shared" si="13"/>
        <v>146.75</v>
      </c>
      <c r="T21" s="202">
        <v>15</v>
      </c>
      <c r="U21" s="202"/>
      <c r="V21" s="202"/>
      <c r="W21" s="202"/>
      <c r="X21" s="202"/>
      <c r="Y21" s="202"/>
      <c r="Z21" s="202"/>
      <c r="AA21" s="202"/>
      <c r="AB21" s="202"/>
      <c r="AC21" s="203">
        <f t="shared" si="14"/>
        <v>275.11</v>
      </c>
      <c r="AD21" s="203">
        <f t="shared" si="15"/>
        <v>18.34</v>
      </c>
      <c r="AE21" s="203">
        <f t="shared" si="16"/>
        <v>55.02</v>
      </c>
      <c r="AF21" s="202">
        <f t="shared" si="17"/>
        <v>1834.09</v>
      </c>
      <c r="AG21" s="203">
        <f t="shared" si="18"/>
        <v>2809.16</v>
      </c>
      <c r="AH21" s="203">
        <f t="shared" si="19"/>
        <v>77.680000000000007</v>
      </c>
      <c r="AI21" s="203">
        <f t="shared" si="20"/>
        <v>5.18</v>
      </c>
      <c r="AJ21" s="203">
        <f t="shared" si="21"/>
        <v>10.36</v>
      </c>
      <c r="AK21" s="203">
        <f t="shared" si="22"/>
        <v>15.54</v>
      </c>
      <c r="AL21" s="203">
        <f t="shared" si="23"/>
        <v>51.78</v>
      </c>
      <c r="AM21" s="203">
        <f t="shared" si="24"/>
        <v>15.54</v>
      </c>
      <c r="AN21" s="203">
        <f t="shared" si="25"/>
        <v>5.18</v>
      </c>
      <c r="AO21" s="203">
        <f t="shared" si="26"/>
        <v>275.11</v>
      </c>
      <c r="AP21" s="203">
        <f t="shared" si="27"/>
        <v>18.34</v>
      </c>
      <c r="AQ21" s="203">
        <f t="shared" si="28"/>
        <v>55.02</v>
      </c>
      <c r="AR21" s="203">
        <f t="shared" si="29"/>
        <v>183.41</v>
      </c>
      <c r="AS21" s="203">
        <f t="shared" si="30"/>
        <v>18.34</v>
      </c>
      <c r="AT21" s="202"/>
      <c r="AU21" s="202"/>
      <c r="AV21" s="202"/>
      <c r="AW21" s="202"/>
      <c r="AX21" s="202"/>
      <c r="AY21" s="203">
        <f>'ضرائب ست الكل شهر يوليو '!M20</f>
        <v>11.28</v>
      </c>
      <c r="AZ21" s="203">
        <f>'ضرائب ست الكل شهر يوليو '!J20</f>
        <v>14.75</v>
      </c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3">
        <f t="shared" si="0"/>
        <v>757.51</v>
      </c>
      <c r="BN21" s="203">
        <f t="shared" si="1"/>
        <v>2051.65</v>
      </c>
      <c r="BO21" s="199" t="s">
        <v>486</v>
      </c>
      <c r="BP21" s="199" t="s">
        <v>351</v>
      </c>
      <c r="BQ21" s="202">
        <v>758</v>
      </c>
    </row>
    <row r="22" spans="2:69" s="1" customFormat="1" ht="24.95" customHeight="1">
      <c r="B22" s="283"/>
      <c r="C22" s="268"/>
      <c r="D22" s="268"/>
      <c r="E22" s="283"/>
      <c r="F22" s="268"/>
      <c r="G22" s="268"/>
      <c r="H22" s="268"/>
      <c r="I22" s="268"/>
      <c r="J22" s="217">
        <f>SUM(J4:J21)</f>
        <v>10851.15</v>
      </c>
      <c r="K22" s="217">
        <f t="shared" ref="K22:BN22" si="31">SUM(K4:K21)</f>
        <v>1627.7</v>
      </c>
      <c r="L22" s="217">
        <f t="shared" si="31"/>
        <v>108.5</v>
      </c>
      <c r="M22" s="217">
        <f t="shared" si="31"/>
        <v>217.03</v>
      </c>
      <c r="N22" s="217">
        <f t="shared" si="31"/>
        <v>325.55</v>
      </c>
      <c r="O22" s="217">
        <f t="shared" si="31"/>
        <v>37768.51</v>
      </c>
      <c r="P22" s="217">
        <f t="shared" si="31"/>
        <v>1249.22</v>
      </c>
      <c r="Q22" s="217">
        <f t="shared" si="31"/>
        <v>7978.76</v>
      </c>
      <c r="R22" s="217">
        <f t="shared" si="31"/>
        <v>4593.76</v>
      </c>
      <c r="S22" s="217">
        <f t="shared" si="31"/>
        <v>3062.5</v>
      </c>
      <c r="T22" s="217">
        <f t="shared" si="31"/>
        <v>285</v>
      </c>
      <c r="U22" s="217">
        <f t="shared" si="31"/>
        <v>0</v>
      </c>
      <c r="V22" s="217">
        <f t="shared" si="31"/>
        <v>37.5</v>
      </c>
      <c r="W22" s="217">
        <f t="shared" si="31"/>
        <v>0</v>
      </c>
      <c r="X22" s="217">
        <f t="shared" si="31"/>
        <v>0</v>
      </c>
      <c r="Y22" s="217">
        <f t="shared" si="31"/>
        <v>0</v>
      </c>
      <c r="Z22" s="217">
        <f t="shared" si="31"/>
        <v>0</v>
      </c>
      <c r="AA22" s="217">
        <f t="shared" si="31"/>
        <v>0</v>
      </c>
      <c r="AB22" s="217">
        <f t="shared" si="31"/>
        <v>0</v>
      </c>
      <c r="AC22" s="217">
        <f t="shared" si="31"/>
        <v>5421.79</v>
      </c>
      <c r="AD22" s="217">
        <f t="shared" si="31"/>
        <v>361.45</v>
      </c>
      <c r="AE22" s="217">
        <f t="shared" si="31"/>
        <v>1084.3399999999999</v>
      </c>
      <c r="AF22" s="217">
        <f t="shared" si="31"/>
        <v>36145.339999999997</v>
      </c>
      <c r="AG22" s="217">
        <f t="shared" si="31"/>
        <v>56142.85</v>
      </c>
      <c r="AH22" s="217">
        <f t="shared" si="31"/>
        <v>1627.7</v>
      </c>
      <c r="AI22" s="217">
        <f t="shared" si="31"/>
        <v>108.5</v>
      </c>
      <c r="AJ22" s="217">
        <f t="shared" si="31"/>
        <v>217.03</v>
      </c>
      <c r="AK22" s="217">
        <f t="shared" si="31"/>
        <v>325.55</v>
      </c>
      <c r="AL22" s="217">
        <f t="shared" si="31"/>
        <v>1085.1400000000001</v>
      </c>
      <c r="AM22" s="217">
        <f t="shared" si="31"/>
        <v>325.55</v>
      </c>
      <c r="AN22" s="217">
        <f t="shared" si="31"/>
        <v>108.5</v>
      </c>
      <c r="AO22" s="217">
        <f t="shared" si="31"/>
        <v>5421.79</v>
      </c>
      <c r="AP22" s="217">
        <f t="shared" si="31"/>
        <v>361.45</v>
      </c>
      <c r="AQ22" s="217">
        <f t="shared" si="31"/>
        <v>1084.3399999999999</v>
      </c>
      <c r="AR22" s="217">
        <f t="shared" si="31"/>
        <v>3614.52</v>
      </c>
      <c r="AS22" s="217">
        <f t="shared" si="31"/>
        <v>361.45</v>
      </c>
      <c r="AT22" s="217">
        <f t="shared" si="31"/>
        <v>35.81</v>
      </c>
      <c r="AU22" s="217">
        <f t="shared" si="31"/>
        <v>0</v>
      </c>
      <c r="AV22" s="217">
        <f t="shared" si="31"/>
        <v>0</v>
      </c>
      <c r="AW22" s="217">
        <f t="shared" si="31"/>
        <v>0</v>
      </c>
      <c r="AX22" s="217">
        <f t="shared" si="31"/>
        <v>0</v>
      </c>
      <c r="AY22" s="217">
        <f t="shared" si="31"/>
        <v>366.43</v>
      </c>
      <c r="AZ22" s="217">
        <f t="shared" si="31"/>
        <v>296.45</v>
      </c>
      <c r="BA22" s="217">
        <f t="shared" si="31"/>
        <v>0</v>
      </c>
      <c r="BB22" s="217">
        <f t="shared" si="31"/>
        <v>0</v>
      </c>
      <c r="BC22" s="217">
        <f t="shared" si="31"/>
        <v>0</v>
      </c>
      <c r="BD22" s="217">
        <f t="shared" si="31"/>
        <v>7.1</v>
      </c>
      <c r="BE22" s="217">
        <f t="shared" si="31"/>
        <v>0</v>
      </c>
      <c r="BF22" s="217">
        <f t="shared" si="31"/>
        <v>19.149999999999999</v>
      </c>
      <c r="BG22" s="217">
        <f t="shared" si="31"/>
        <v>0</v>
      </c>
      <c r="BH22" s="217">
        <f t="shared" si="31"/>
        <v>0</v>
      </c>
      <c r="BI22" s="217">
        <f t="shared" si="31"/>
        <v>0</v>
      </c>
      <c r="BJ22" s="217">
        <f t="shared" si="31"/>
        <v>0</v>
      </c>
      <c r="BK22" s="217">
        <f t="shared" si="31"/>
        <v>0</v>
      </c>
      <c r="BL22" s="217">
        <f t="shared" si="31"/>
        <v>0</v>
      </c>
      <c r="BM22" s="217">
        <f t="shared" si="31"/>
        <v>15366.46</v>
      </c>
      <c r="BN22" s="217">
        <f t="shared" si="31"/>
        <v>40776.39</v>
      </c>
      <c r="BO22" s="199"/>
      <c r="BP22" s="199"/>
      <c r="BQ22" s="202"/>
    </row>
    <row r="23" spans="2:69" s="1" customFormat="1" ht="24.95" customHeight="1">
      <c r="B23" s="329">
        <f t="shared" si="2"/>
        <v>39.43</v>
      </c>
      <c r="C23" s="281">
        <v>438.07</v>
      </c>
      <c r="D23" s="281">
        <v>1516.67</v>
      </c>
      <c r="E23" s="329">
        <f t="shared" si="3"/>
        <v>106.17</v>
      </c>
      <c r="F23" s="281">
        <v>190</v>
      </c>
      <c r="G23" s="281">
        <v>244.65</v>
      </c>
      <c r="H23" s="281">
        <v>93.63</v>
      </c>
      <c r="I23" s="281">
        <f t="shared" si="4"/>
        <v>338.28</v>
      </c>
      <c r="J23" s="203">
        <f t="shared" si="5"/>
        <v>477.5</v>
      </c>
      <c r="K23" s="203">
        <f t="shared" si="6"/>
        <v>71.63</v>
      </c>
      <c r="L23" s="203">
        <f t="shared" si="7"/>
        <v>4.78</v>
      </c>
      <c r="M23" s="203">
        <f t="shared" si="8"/>
        <v>9.5500000000000007</v>
      </c>
      <c r="N23" s="203">
        <f t="shared" si="9"/>
        <v>14.33</v>
      </c>
      <c r="O23" s="203">
        <f t="shared" si="10"/>
        <v>1812.84</v>
      </c>
      <c r="P23" s="202">
        <v>49.95</v>
      </c>
      <c r="Q23" s="202">
        <f t="shared" si="11"/>
        <v>353.28</v>
      </c>
      <c r="R23" s="203">
        <f t="shared" si="12"/>
        <v>202.97</v>
      </c>
      <c r="S23" s="203">
        <f t="shared" si="13"/>
        <v>135.31</v>
      </c>
      <c r="T23" s="202">
        <v>15</v>
      </c>
      <c r="U23" s="202"/>
      <c r="V23" s="202"/>
      <c r="W23" s="202"/>
      <c r="X23" s="202"/>
      <c r="Y23" s="202"/>
      <c r="Z23" s="202"/>
      <c r="AA23" s="202"/>
      <c r="AB23" s="202"/>
      <c r="AC23" s="203">
        <f t="shared" si="14"/>
        <v>260.79000000000002</v>
      </c>
      <c r="AD23" s="203">
        <f t="shared" si="15"/>
        <v>17.39</v>
      </c>
      <c r="AE23" s="203">
        <f t="shared" si="16"/>
        <v>52.16</v>
      </c>
      <c r="AF23" s="202">
        <f t="shared" si="17"/>
        <v>1738.57</v>
      </c>
      <c r="AG23" s="203">
        <f t="shared" si="18"/>
        <v>2646.7</v>
      </c>
      <c r="AH23" s="203">
        <f t="shared" si="19"/>
        <v>71.63</v>
      </c>
      <c r="AI23" s="203">
        <f t="shared" si="20"/>
        <v>4.78</v>
      </c>
      <c r="AJ23" s="203">
        <f t="shared" si="21"/>
        <v>9.5500000000000007</v>
      </c>
      <c r="AK23" s="203">
        <f t="shared" si="22"/>
        <v>14.33</v>
      </c>
      <c r="AL23" s="203">
        <f t="shared" si="23"/>
        <v>47.75</v>
      </c>
      <c r="AM23" s="203">
        <f t="shared" si="24"/>
        <v>14.33</v>
      </c>
      <c r="AN23" s="203">
        <f t="shared" si="25"/>
        <v>4.78</v>
      </c>
      <c r="AO23" s="203">
        <f t="shared" si="26"/>
        <v>260.79000000000002</v>
      </c>
      <c r="AP23" s="203">
        <f t="shared" si="27"/>
        <v>17.39</v>
      </c>
      <c r="AQ23" s="203">
        <f t="shared" si="28"/>
        <v>52.16</v>
      </c>
      <c r="AR23" s="203">
        <f t="shared" si="29"/>
        <v>173.86</v>
      </c>
      <c r="AS23" s="203">
        <f t="shared" si="30"/>
        <v>17.39</v>
      </c>
      <c r="AT23" s="202"/>
      <c r="AU23" s="202"/>
      <c r="AV23" s="202"/>
      <c r="AW23" s="202"/>
      <c r="AX23" s="202"/>
      <c r="AY23" s="203">
        <f>'ضرائب ست الكل شهر يوليو '!M21</f>
        <v>9.65</v>
      </c>
      <c r="AZ23" s="203">
        <f>'ضرائب ست الكل شهر يوليو '!J21</f>
        <v>13.93</v>
      </c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>
        <v>1</v>
      </c>
      <c r="BL23" s="202"/>
      <c r="BM23" s="203">
        <f t="shared" ref="BM23:BM28" si="32">SUM(AH23:BL23)</f>
        <v>713.32</v>
      </c>
      <c r="BN23" s="203">
        <f t="shared" ref="BN23:BN28" si="33">AVERAGE(AG23-BM23)</f>
        <v>1933.38</v>
      </c>
      <c r="BO23" s="199" t="s">
        <v>487</v>
      </c>
      <c r="BP23" s="199" t="s">
        <v>351</v>
      </c>
      <c r="BQ23" s="202">
        <v>785</v>
      </c>
    </row>
    <row r="24" spans="2:69" s="1" customFormat="1" ht="24.95" customHeight="1">
      <c r="B24" s="329">
        <f t="shared" si="2"/>
        <v>39.700000000000003</v>
      </c>
      <c r="C24" s="281">
        <v>441.07</v>
      </c>
      <c r="D24" s="281">
        <v>1523.9</v>
      </c>
      <c r="E24" s="329">
        <f t="shared" si="3"/>
        <v>106.67</v>
      </c>
      <c r="F24" s="281">
        <v>200</v>
      </c>
      <c r="G24" s="281">
        <v>246.47</v>
      </c>
      <c r="H24" s="281">
        <v>94.12</v>
      </c>
      <c r="I24" s="281">
        <f t="shared" si="4"/>
        <v>340.59</v>
      </c>
      <c r="J24" s="203">
        <f t="shared" si="5"/>
        <v>480.77</v>
      </c>
      <c r="K24" s="203">
        <f t="shared" si="6"/>
        <v>72.12</v>
      </c>
      <c r="L24" s="203">
        <f t="shared" si="7"/>
        <v>4.8099999999999996</v>
      </c>
      <c r="M24" s="203">
        <f t="shared" si="8"/>
        <v>9.6199999999999992</v>
      </c>
      <c r="N24" s="203">
        <f t="shared" si="9"/>
        <v>14.42</v>
      </c>
      <c r="O24" s="203">
        <f t="shared" si="10"/>
        <v>1830.57</v>
      </c>
      <c r="P24" s="202">
        <v>50.22</v>
      </c>
      <c r="Q24" s="202">
        <f t="shared" si="11"/>
        <v>355.59</v>
      </c>
      <c r="R24" s="203">
        <f t="shared" si="12"/>
        <v>204.35</v>
      </c>
      <c r="S24" s="203">
        <f t="shared" si="13"/>
        <v>136.24</v>
      </c>
      <c r="T24" s="202">
        <v>15</v>
      </c>
      <c r="U24" s="202"/>
      <c r="V24" s="202"/>
      <c r="W24" s="202"/>
      <c r="X24" s="202"/>
      <c r="Y24" s="202"/>
      <c r="Z24" s="202"/>
      <c r="AA24" s="202"/>
      <c r="AB24" s="202"/>
      <c r="AC24" s="203">
        <f t="shared" si="14"/>
        <v>263.33999999999997</v>
      </c>
      <c r="AD24" s="203">
        <f t="shared" si="15"/>
        <v>17.559999999999999</v>
      </c>
      <c r="AE24" s="203">
        <f t="shared" si="16"/>
        <v>52.67</v>
      </c>
      <c r="AF24" s="202">
        <f t="shared" si="17"/>
        <v>1755.61</v>
      </c>
      <c r="AG24" s="203">
        <f t="shared" si="18"/>
        <v>2670.92</v>
      </c>
      <c r="AH24" s="203">
        <f t="shared" si="19"/>
        <v>72.12</v>
      </c>
      <c r="AI24" s="203">
        <f t="shared" si="20"/>
        <v>4.8099999999999996</v>
      </c>
      <c r="AJ24" s="203">
        <f t="shared" si="21"/>
        <v>9.6199999999999992</v>
      </c>
      <c r="AK24" s="203">
        <f t="shared" si="22"/>
        <v>14.42</v>
      </c>
      <c r="AL24" s="203">
        <f t="shared" si="23"/>
        <v>48.08</v>
      </c>
      <c r="AM24" s="203">
        <f t="shared" si="24"/>
        <v>14.42</v>
      </c>
      <c r="AN24" s="203">
        <f t="shared" si="25"/>
        <v>4.8099999999999996</v>
      </c>
      <c r="AO24" s="203">
        <f t="shared" si="26"/>
        <v>263.33999999999997</v>
      </c>
      <c r="AP24" s="203">
        <f t="shared" si="27"/>
        <v>17.559999999999999</v>
      </c>
      <c r="AQ24" s="203">
        <f t="shared" si="28"/>
        <v>52.67</v>
      </c>
      <c r="AR24" s="203">
        <f t="shared" si="29"/>
        <v>175.56</v>
      </c>
      <c r="AS24" s="203">
        <f t="shared" si="30"/>
        <v>17.559999999999999</v>
      </c>
      <c r="AT24" s="202"/>
      <c r="AU24" s="202"/>
      <c r="AV24" s="202"/>
      <c r="AW24" s="202"/>
      <c r="AX24" s="202"/>
      <c r="AY24" s="203">
        <f>'ضرائب ست الكل شهر يوليو '!M22</f>
        <v>9.91</v>
      </c>
      <c r="AZ24" s="203">
        <f>'ضرائب ست الكل شهر يوليو '!J22</f>
        <v>14.06</v>
      </c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>
        <v>1</v>
      </c>
      <c r="BL24" s="202"/>
      <c r="BM24" s="203">
        <f t="shared" si="32"/>
        <v>719.94</v>
      </c>
      <c r="BN24" s="203">
        <f t="shared" si="33"/>
        <v>1950.98</v>
      </c>
      <c r="BO24" s="199" t="s">
        <v>488</v>
      </c>
      <c r="BP24" s="199" t="s">
        <v>351</v>
      </c>
      <c r="BQ24" s="202">
        <v>1953</v>
      </c>
    </row>
    <row r="25" spans="2:69" s="1" customFormat="1" ht="24.95" customHeight="1">
      <c r="B25" s="329">
        <f t="shared" si="2"/>
        <v>46.05</v>
      </c>
      <c r="C25" s="281">
        <v>511.65</v>
      </c>
      <c r="D25" s="281">
        <v>1694</v>
      </c>
      <c r="E25" s="329">
        <f t="shared" si="3"/>
        <v>118.58</v>
      </c>
      <c r="F25" s="281">
        <v>190</v>
      </c>
      <c r="G25" s="281">
        <v>282.41000000000003</v>
      </c>
      <c r="H25" s="281">
        <v>112.68</v>
      </c>
      <c r="I25" s="281">
        <f t="shared" si="4"/>
        <v>395.09</v>
      </c>
      <c r="J25" s="203">
        <f t="shared" si="5"/>
        <v>557.70000000000005</v>
      </c>
      <c r="K25" s="203">
        <f t="shared" si="6"/>
        <v>83.66</v>
      </c>
      <c r="L25" s="203">
        <f t="shared" si="7"/>
        <v>5.58</v>
      </c>
      <c r="M25" s="203">
        <f t="shared" si="8"/>
        <v>11.15</v>
      </c>
      <c r="N25" s="203">
        <f t="shared" si="9"/>
        <v>16.73</v>
      </c>
      <c r="O25" s="203">
        <f t="shared" si="10"/>
        <v>2002.58</v>
      </c>
      <c r="P25" s="202">
        <v>77.56</v>
      </c>
      <c r="Q25" s="202">
        <f t="shared" si="11"/>
        <v>444.59</v>
      </c>
      <c r="R25" s="203">
        <f t="shared" si="12"/>
        <v>237.05</v>
      </c>
      <c r="S25" s="203">
        <f t="shared" si="13"/>
        <v>158.04</v>
      </c>
      <c r="T25" s="202">
        <v>28.5</v>
      </c>
      <c r="U25" s="202"/>
      <c r="V25" s="202">
        <v>21</v>
      </c>
      <c r="W25" s="202"/>
      <c r="X25" s="202"/>
      <c r="Y25" s="202"/>
      <c r="Z25" s="202"/>
      <c r="AA25" s="202"/>
      <c r="AB25" s="202"/>
      <c r="AC25" s="203">
        <f t="shared" si="14"/>
        <v>295.05</v>
      </c>
      <c r="AD25" s="203">
        <f t="shared" si="15"/>
        <v>19.670000000000002</v>
      </c>
      <c r="AE25" s="203">
        <f t="shared" si="16"/>
        <v>59.01</v>
      </c>
      <c r="AF25" s="202">
        <f t="shared" si="17"/>
        <v>1967.03</v>
      </c>
      <c r="AG25" s="203">
        <f t="shared" si="18"/>
        <v>3015.58</v>
      </c>
      <c r="AH25" s="203">
        <f t="shared" si="19"/>
        <v>83.66</v>
      </c>
      <c r="AI25" s="203">
        <f t="shared" si="20"/>
        <v>5.58</v>
      </c>
      <c r="AJ25" s="203">
        <f t="shared" si="21"/>
        <v>11.15</v>
      </c>
      <c r="AK25" s="203">
        <f t="shared" si="22"/>
        <v>16.73</v>
      </c>
      <c r="AL25" s="203">
        <f t="shared" si="23"/>
        <v>55.77</v>
      </c>
      <c r="AM25" s="203">
        <f t="shared" si="24"/>
        <v>16.73</v>
      </c>
      <c r="AN25" s="203">
        <f t="shared" si="25"/>
        <v>5.58</v>
      </c>
      <c r="AO25" s="203">
        <f t="shared" si="26"/>
        <v>295.05</v>
      </c>
      <c r="AP25" s="203">
        <f t="shared" si="27"/>
        <v>19.670000000000002</v>
      </c>
      <c r="AQ25" s="203">
        <f t="shared" si="28"/>
        <v>59.01</v>
      </c>
      <c r="AR25" s="203">
        <f t="shared" si="29"/>
        <v>196.7</v>
      </c>
      <c r="AS25" s="203">
        <f t="shared" si="30"/>
        <v>19.670000000000002</v>
      </c>
      <c r="AT25" s="202"/>
      <c r="AU25" s="202"/>
      <c r="AV25" s="202"/>
      <c r="AW25" s="202"/>
      <c r="AX25" s="202"/>
      <c r="AY25" s="203">
        <f>'ضرائب ست الكل شهر يوليو '!M23</f>
        <v>13.18</v>
      </c>
      <c r="AZ25" s="203">
        <f>'ضرائب ست الكل شهر يوليو '!J23</f>
        <v>15.71</v>
      </c>
      <c r="BA25" s="202"/>
      <c r="BB25" s="202"/>
      <c r="BC25" s="202"/>
      <c r="BD25" s="202">
        <v>7.1</v>
      </c>
      <c r="BE25" s="202"/>
      <c r="BF25" s="202"/>
      <c r="BG25" s="202"/>
      <c r="BH25" s="202"/>
      <c r="BI25" s="202"/>
      <c r="BJ25" s="202"/>
      <c r="BK25" s="202">
        <v>1</v>
      </c>
      <c r="BL25" s="202"/>
      <c r="BM25" s="203">
        <f t="shared" si="32"/>
        <v>822.29</v>
      </c>
      <c r="BN25" s="203">
        <f t="shared" si="33"/>
        <v>2193.29</v>
      </c>
      <c r="BO25" s="199" t="s">
        <v>489</v>
      </c>
      <c r="BP25" s="199" t="s">
        <v>351</v>
      </c>
      <c r="BQ25" s="202">
        <v>792</v>
      </c>
    </row>
    <row r="26" spans="2:69" s="1" customFormat="1" ht="24.95" customHeight="1">
      <c r="B26" s="329">
        <f t="shared" si="2"/>
        <v>39.729999999999997</v>
      </c>
      <c r="C26" s="281">
        <v>441.49</v>
      </c>
      <c r="D26" s="281">
        <v>1525.23</v>
      </c>
      <c r="E26" s="329">
        <f t="shared" si="3"/>
        <v>106.77</v>
      </c>
      <c r="F26" s="281">
        <v>200</v>
      </c>
      <c r="G26" s="281">
        <v>249.46</v>
      </c>
      <c r="H26" s="281">
        <v>91.45</v>
      </c>
      <c r="I26" s="281">
        <f t="shared" si="4"/>
        <v>340.91</v>
      </c>
      <c r="J26" s="203">
        <f t="shared" si="5"/>
        <v>481.22</v>
      </c>
      <c r="K26" s="203">
        <f t="shared" si="6"/>
        <v>72.180000000000007</v>
      </c>
      <c r="L26" s="203">
        <f t="shared" si="7"/>
        <v>4.8099999999999996</v>
      </c>
      <c r="M26" s="203">
        <f t="shared" si="8"/>
        <v>9.6199999999999992</v>
      </c>
      <c r="N26" s="203">
        <f t="shared" si="9"/>
        <v>14.44</v>
      </c>
      <c r="O26" s="203">
        <f t="shared" si="10"/>
        <v>1832</v>
      </c>
      <c r="P26" s="202">
        <v>50.35</v>
      </c>
      <c r="Q26" s="202">
        <f t="shared" si="11"/>
        <v>355.91</v>
      </c>
      <c r="R26" s="203">
        <f t="shared" si="12"/>
        <v>204.55</v>
      </c>
      <c r="S26" s="203">
        <f t="shared" si="13"/>
        <v>136.36000000000001</v>
      </c>
      <c r="T26" s="202">
        <v>15</v>
      </c>
      <c r="U26" s="202"/>
      <c r="V26" s="202"/>
      <c r="W26" s="202"/>
      <c r="X26" s="202"/>
      <c r="Y26" s="202"/>
      <c r="Z26" s="202"/>
      <c r="AA26" s="202"/>
      <c r="AB26" s="202"/>
      <c r="AC26" s="203">
        <f t="shared" si="14"/>
        <v>263.56</v>
      </c>
      <c r="AD26" s="203">
        <f t="shared" si="15"/>
        <v>17.57</v>
      </c>
      <c r="AE26" s="203">
        <f t="shared" si="16"/>
        <v>52.71</v>
      </c>
      <c r="AF26" s="202">
        <f t="shared" si="17"/>
        <v>1757.04</v>
      </c>
      <c r="AG26" s="203">
        <f t="shared" si="18"/>
        <v>2673.15</v>
      </c>
      <c r="AH26" s="203">
        <f t="shared" si="19"/>
        <v>72.180000000000007</v>
      </c>
      <c r="AI26" s="203">
        <f t="shared" si="20"/>
        <v>4.8099999999999996</v>
      </c>
      <c r="AJ26" s="203">
        <f t="shared" si="21"/>
        <v>9.6199999999999992</v>
      </c>
      <c r="AK26" s="203">
        <f t="shared" si="22"/>
        <v>14.44</v>
      </c>
      <c r="AL26" s="203">
        <f t="shared" si="23"/>
        <v>48.12</v>
      </c>
      <c r="AM26" s="203">
        <f t="shared" si="24"/>
        <v>14.44</v>
      </c>
      <c r="AN26" s="203">
        <f t="shared" si="25"/>
        <v>4.8099999999999996</v>
      </c>
      <c r="AO26" s="203">
        <f t="shared" si="26"/>
        <v>263.56</v>
      </c>
      <c r="AP26" s="203">
        <f t="shared" si="27"/>
        <v>17.57</v>
      </c>
      <c r="AQ26" s="203">
        <f t="shared" si="28"/>
        <v>52.71</v>
      </c>
      <c r="AR26" s="203">
        <f t="shared" si="29"/>
        <v>175.7</v>
      </c>
      <c r="AS26" s="203">
        <f t="shared" si="30"/>
        <v>17.57</v>
      </c>
      <c r="AT26" s="202"/>
      <c r="AU26" s="202"/>
      <c r="AV26" s="202"/>
      <c r="AW26" s="202"/>
      <c r="AX26" s="202"/>
      <c r="AY26" s="203">
        <f>'ضرائب ست الكل شهر يوليو '!M24</f>
        <v>9.93</v>
      </c>
      <c r="AZ26" s="203">
        <f>'ضرائب ست الكل شهر يوليو '!J24</f>
        <v>14.07</v>
      </c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>
        <v>1</v>
      </c>
      <c r="BL26" s="202"/>
      <c r="BM26" s="203">
        <f t="shared" si="32"/>
        <v>720.53</v>
      </c>
      <c r="BN26" s="203">
        <f t="shared" si="33"/>
        <v>1952.62</v>
      </c>
      <c r="BO26" s="199" t="s">
        <v>490</v>
      </c>
      <c r="BP26" s="199" t="s">
        <v>351</v>
      </c>
      <c r="BQ26" s="202">
        <v>582</v>
      </c>
    </row>
    <row r="27" spans="2:69" s="1" customFormat="1" ht="24.95" customHeight="1">
      <c r="B27" s="329">
        <f t="shared" si="2"/>
        <v>39.43</v>
      </c>
      <c r="C27" s="281">
        <v>438.09</v>
      </c>
      <c r="D27" s="281">
        <v>1592.47</v>
      </c>
      <c r="E27" s="329">
        <f t="shared" si="3"/>
        <v>111.47</v>
      </c>
      <c r="F27" s="281">
        <v>200</v>
      </c>
      <c r="G27" s="281">
        <v>245.66</v>
      </c>
      <c r="H27" s="281">
        <v>92.62</v>
      </c>
      <c r="I27" s="281">
        <f t="shared" si="4"/>
        <v>338.28</v>
      </c>
      <c r="J27" s="203">
        <f t="shared" si="5"/>
        <v>477.52</v>
      </c>
      <c r="K27" s="203">
        <f t="shared" si="6"/>
        <v>71.63</v>
      </c>
      <c r="L27" s="203">
        <f t="shared" si="7"/>
        <v>4.78</v>
      </c>
      <c r="M27" s="203">
        <f t="shared" si="8"/>
        <v>9.5500000000000007</v>
      </c>
      <c r="N27" s="203">
        <f t="shared" si="9"/>
        <v>14.33</v>
      </c>
      <c r="O27" s="203">
        <f t="shared" si="10"/>
        <v>1903.94</v>
      </c>
      <c r="P27" s="202">
        <v>49.47</v>
      </c>
      <c r="Q27" s="202">
        <f t="shared" si="11"/>
        <v>353.28</v>
      </c>
      <c r="R27" s="203">
        <f t="shared" si="12"/>
        <v>202.97</v>
      </c>
      <c r="S27" s="203">
        <f t="shared" si="13"/>
        <v>135.31</v>
      </c>
      <c r="T27" s="202">
        <v>15</v>
      </c>
      <c r="U27" s="202"/>
      <c r="V27" s="202"/>
      <c r="W27" s="202"/>
      <c r="X27" s="202"/>
      <c r="Y27" s="202"/>
      <c r="Z27" s="202"/>
      <c r="AA27" s="202"/>
      <c r="AB27" s="202"/>
      <c r="AC27" s="203">
        <f t="shared" si="14"/>
        <v>274.38</v>
      </c>
      <c r="AD27" s="203">
        <f t="shared" si="15"/>
        <v>18.29</v>
      </c>
      <c r="AE27" s="203">
        <f t="shared" si="16"/>
        <v>54.88</v>
      </c>
      <c r="AF27" s="202">
        <f t="shared" si="17"/>
        <v>1829.17</v>
      </c>
      <c r="AG27" s="203">
        <f t="shared" si="18"/>
        <v>2754.53</v>
      </c>
      <c r="AH27" s="203">
        <f t="shared" si="19"/>
        <v>71.63</v>
      </c>
      <c r="AI27" s="203">
        <f t="shared" si="20"/>
        <v>4.78</v>
      </c>
      <c r="AJ27" s="203">
        <f t="shared" si="21"/>
        <v>9.5500000000000007</v>
      </c>
      <c r="AK27" s="203">
        <f t="shared" si="22"/>
        <v>14.33</v>
      </c>
      <c r="AL27" s="203">
        <f t="shared" si="23"/>
        <v>47.75</v>
      </c>
      <c r="AM27" s="203">
        <f t="shared" si="24"/>
        <v>14.33</v>
      </c>
      <c r="AN27" s="203">
        <f t="shared" si="25"/>
        <v>4.78</v>
      </c>
      <c r="AO27" s="203">
        <f t="shared" si="26"/>
        <v>274.38</v>
      </c>
      <c r="AP27" s="203">
        <f t="shared" si="27"/>
        <v>18.29</v>
      </c>
      <c r="AQ27" s="203">
        <f t="shared" si="28"/>
        <v>54.88</v>
      </c>
      <c r="AR27" s="203">
        <f t="shared" si="29"/>
        <v>182.92</v>
      </c>
      <c r="AS27" s="203">
        <f t="shared" si="30"/>
        <v>18.29</v>
      </c>
      <c r="AT27" s="202"/>
      <c r="AU27" s="202"/>
      <c r="AV27" s="202"/>
      <c r="AW27" s="202"/>
      <c r="AX27" s="202"/>
      <c r="AY27" s="203">
        <f>'ضرائب ست الكل شهر يوليو '!M25</f>
        <v>10.85</v>
      </c>
      <c r="AZ27" s="203">
        <f>'ضرائب ست الكل شهر يوليو '!J25</f>
        <v>14.54</v>
      </c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>
        <v>1</v>
      </c>
      <c r="BL27" s="202"/>
      <c r="BM27" s="203">
        <f t="shared" si="32"/>
        <v>742.3</v>
      </c>
      <c r="BN27" s="203">
        <f t="shared" si="33"/>
        <v>2012.23</v>
      </c>
      <c r="BO27" s="199" t="s">
        <v>491</v>
      </c>
      <c r="BP27" s="199" t="s">
        <v>351</v>
      </c>
      <c r="BQ27" s="202">
        <v>809</v>
      </c>
    </row>
    <row r="28" spans="2:69" s="1" customFormat="1" ht="24.95" customHeight="1">
      <c r="B28" s="329">
        <f t="shared" si="2"/>
        <v>19.36</v>
      </c>
      <c r="C28" s="281">
        <v>215.06</v>
      </c>
      <c r="D28" s="281">
        <v>960.5</v>
      </c>
      <c r="E28" s="329">
        <f t="shared" si="3"/>
        <v>67.239999999999995</v>
      </c>
      <c r="F28" s="281">
        <v>200</v>
      </c>
      <c r="G28" s="281">
        <v>88.76</v>
      </c>
      <c r="H28" s="281">
        <v>108.5</v>
      </c>
      <c r="I28" s="281">
        <f t="shared" si="4"/>
        <v>197.26</v>
      </c>
      <c r="J28" s="203">
        <f t="shared" si="5"/>
        <v>234.42</v>
      </c>
      <c r="K28" s="203">
        <f t="shared" si="6"/>
        <v>35.159999999999997</v>
      </c>
      <c r="L28" s="203">
        <f t="shared" si="7"/>
        <v>2.34</v>
      </c>
      <c r="M28" s="203">
        <f t="shared" si="8"/>
        <v>4.6900000000000004</v>
      </c>
      <c r="N28" s="203">
        <f t="shared" si="9"/>
        <v>7.03</v>
      </c>
      <c r="O28" s="203">
        <f t="shared" si="10"/>
        <v>1227.74</v>
      </c>
      <c r="P28" s="202"/>
      <c r="Q28" s="202">
        <f t="shared" si="11"/>
        <v>205.26</v>
      </c>
      <c r="R28" s="203">
        <f t="shared" si="12"/>
        <v>118.36</v>
      </c>
      <c r="S28" s="203">
        <f t="shared" si="13"/>
        <v>78.900000000000006</v>
      </c>
      <c r="T28" s="202">
        <v>8</v>
      </c>
      <c r="U28" s="202"/>
      <c r="V28" s="202"/>
      <c r="W28" s="202"/>
      <c r="X28" s="202"/>
      <c r="Y28" s="202"/>
      <c r="Z28" s="202"/>
      <c r="AA28" s="202"/>
      <c r="AB28" s="202"/>
      <c r="AC28" s="203">
        <f t="shared" si="14"/>
        <v>179.79</v>
      </c>
      <c r="AD28" s="203">
        <f t="shared" si="15"/>
        <v>11.99</v>
      </c>
      <c r="AE28" s="203">
        <f t="shared" si="16"/>
        <v>35.96</v>
      </c>
      <c r="AF28" s="202">
        <f t="shared" si="17"/>
        <v>1198.58</v>
      </c>
      <c r="AG28" s="203">
        <f t="shared" si="18"/>
        <v>1709.96</v>
      </c>
      <c r="AH28" s="203">
        <f t="shared" si="19"/>
        <v>35.159999999999997</v>
      </c>
      <c r="AI28" s="203">
        <f t="shared" si="20"/>
        <v>2.34</v>
      </c>
      <c r="AJ28" s="203">
        <f t="shared" si="21"/>
        <v>4.6900000000000004</v>
      </c>
      <c r="AK28" s="203">
        <f t="shared" si="22"/>
        <v>7.03</v>
      </c>
      <c r="AL28" s="203">
        <f t="shared" si="23"/>
        <v>23.44</v>
      </c>
      <c r="AM28" s="203">
        <f t="shared" si="24"/>
        <v>7.03</v>
      </c>
      <c r="AN28" s="203">
        <f t="shared" si="25"/>
        <v>2.34</v>
      </c>
      <c r="AO28" s="203">
        <f t="shared" si="26"/>
        <v>179.79</v>
      </c>
      <c r="AP28" s="203">
        <f t="shared" si="27"/>
        <v>11.99</v>
      </c>
      <c r="AQ28" s="203">
        <f t="shared" si="28"/>
        <v>35.96</v>
      </c>
      <c r="AR28" s="203">
        <f t="shared" si="29"/>
        <v>119.86</v>
      </c>
      <c r="AS28" s="203">
        <f t="shared" si="30"/>
        <v>11.99</v>
      </c>
      <c r="AT28" s="202">
        <v>58</v>
      </c>
      <c r="AU28" s="202"/>
      <c r="AV28" s="202"/>
      <c r="AW28" s="202"/>
      <c r="AX28" s="202"/>
      <c r="AY28" s="203">
        <f>'ضرائب ست الكل شهر يوليو '!M26</f>
        <v>0</v>
      </c>
      <c r="AZ28" s="203">
        <f>'ضرائب ست الكل شهر يوليو '!J26</f>
        <v>8.6999999999999993</v>
      </c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3">
        <f t="shared" si="32"/>
        <v>508.32</v>
      </c>
      <c r="BN28" s="203">
        <f t="shared" si="33"/>
        <v>1201.6400000000001</v>
      </c>
      <c r="BO28" s="199" t="s">
        <v>492</v>
      </c>
      <c r="BP28" s="199" t="s">
        <v>351</v>
      </c>
      <c r="BQ28" s="202">
        <v>2675</v>
      </c>
    </row>
    <row r="29" spans="2:69" s="1" customFormat="1" ht="24.95" customHeight="1">
      <c r="B29" s="281"/>
      <c r="C29" s="281"/>
      <c r="D29" s="281"/>
      <c r="E29" s="281"/>
      <c r="F29" s="281"/>
      <c r="G29" s="281"/>
      <c r="H29" s="281"/>
      <c r="I29" s="281"/>
      <c r="J29" s="264">
        <f>SUM(J23:J28)</f>
        <v>2709.13</v>
      </c>
      <c r="K29" s="264">
        <f t="shared" ref="K29:BN29" si="34">SUM(K23:K28)</f>
        <v>406.38</v>
      </c>
      <c r="L29" s="264">
        <f t="shared" si="34"/>
        <v>27.1</v>
      </c>
      <c r="M29" s="264">
        <f t="shared" si="34"/>
        <v>54.18</v>
      </c>
      <c r="N29" s="264">
        <f t="shared" si="34"/>
        <v>81.28</v>
      </c>
      <c r="O29" s="264">
        <f t="shared" si="34"/>
        <v>10609.67</v>
      </c>
      <c r="P29" s="264">
        <f t="shared" si="34"/>
        <v>277.55</v>
      </c>
      <c r="Q29" s="264">
        <f t="shared" si="34"/>
        <v>2067.91</v>
      </c>
      <c r="R29" s="264">
        <f t="shared" si="34"/>
        <v>1170.25</v>
      </c>
      <c r="S29" s="264">
        <f t="shared" si="34"/>
        <v>780.16</v>
      </c>
      <c r="T29" s="264">
        <f t="shared" si="34"/>
        <v>96.5</v>
      </c>
      <c r="U29" s="264">
        <f t="shared" si="34"/>
        <v>0</v>
      </c>
      <c r="V29" s="264">
        <f t="shared" si="34"/>
        <v>21</v>
      </c>
      <c r="W29" s="264">
        <f t="shared" si="34"/>
        <v>0</v>
      </c>
      <c r="X29" s="264">
        <f t="shared" si="34"/>
        <v>0</v>
      </c>
      <c r="Y29" s="264">
        <f t="shared" si="34"/>
        <v>0</v>
      </c>
      <c r="Z29" s="264">
        <f t="shared" si="34"/>
        <v>0</v>
      </c>
      <c r="AA29" s="264">
        <f t="shared" si="34"/>
        <v>0</v>
      </c>
      <c r="AB29" s="264">
        <f t="shared" si="34"/>
        <v>0</v>
      </c>
      <c r="AC29" s="264">
        <f t="shared" si="34"/>
        <v>1536.91</v>
      </c>
      <c r="AD29" s="264">
        <f t="shared" si="34"/>
        <v>102.47</v>
      </c>
      <c r="AE29" s="264">
        <f t="shared" si="34"/>
        <v>307.39</v>
      </c>
      <c r="AF29" s="264">
        <f t="shared" si="34"/>
        <v>10246</v>
      </c>
      <c r="AG29" s="264">
        <f t="shared" si="34"/>
        <v>15470.84</v>
      </c>
      <c r="AH29" s="264">
        <f t="shared" si="34"/>
        <v>406.38</v>
      </c>
      <c r="AI29" s="264">
        <f t="shared" si="34"/>
        <v>27.1</v>
      </c>
      <c r="AJ29" s="264">
        <f t="shared" si="34"/>
        <v>54.18</v>
      </c>
      <c r="AK29" s="264">
        <f t="shared" si="34"/>
        <v>81.28</v>
      </c>
      <c r="AL29" s="264">
        <f t="shared" si="34"/>
        <v>270.91000000000003</v>
      </c>
      <c r="AM29" s="264">
        <f t="shared" si="34"/>
        <v>81.28</v>
      </c>
      <c r="AN29" s="264">
        <f t="shared" si="34"/>
        <v>27.1</v>
      </c>
      <c r="AO29" s="264">
        <f t="shared" si="34"/>
        <v>1536.91</v>
      </c>
      <c r="AP29" s="264">
        <f t="shared" si="34"/>
        <v>102.47</v>
      </c>
      <c r="AQ29" s="264">
        <f t="shared" si="34"/>
        <v>307.39</v>
      </c>
      <c r="AR29" s="264">
        <f t="shared" si="34"/>
        <v>1024.5999999999999</v>
      </c>
      <c r="AS29" s="264">
        <f t="shared" si="34"/>
        <v>102.47</v>
      </c>
      <c r="AT29" s="264">
        <f t="shared" si="34"/>
        <v>58</v>
      </c>
      <c r="AU29" s="264">
        <f t="shared" si="34"/>
        <v>0</v>
      </c>
      <c r="AV29" s="264">
        <f t="shared" si="34"/>
        <v>0</v>
      </c>
      <c r="AW29" s="264">
        <f t="shared" si="34"/>
        <v>0</v>
      </c>
      <c r="AX29" s="264">
        <f t="shared" si="34"/>
        <v>0</v>
      </c>
      <c r="AY29" s="264">
        <f t="shared" si="34"/>
        <v>53.52</v>
      </c>
      <c r="AZ29" s="264">
        <f t="shared" si="34"/>
        <v>81.010000000000005</v>
      </c>
      <c r="BA29" s="264">
        <f t="shared" si="34"/>
        <v>0</v>
      </c>
      <c r="BB29" s="264">
        <f t="shared" si="34"/>
        <v>0</v>
      </c>
      <c r="BC29" s="264">
        <f t="shared" si="34"/>
        <v>0</v>
      </c>
      <c r="BD29" s="264">
        <f t="shared" si="34"/>
        <v>7.1</v>
      </c>
      <c r="BE29" s="264">
        <f t="shared" si="34"/>
        <v>0</v>
      </c>
      <c r="BF29" s="264">
        <f t="shared" si="34"/>
        <v>0</v>
      </c>
      <c r="BG29" s="264">
        <f t="shared" si="34"/>
        <v>0</v>
      </c>
      <c r="BH29" s="264">
        <f t="shared" si="34"/>
        <v>0</v>
      </c>
      <c r="BI29" s="264">
        <f t="shared" si="34"/>
        <v>0</v>
      </c>
      <c r="BJ29" s="264">
        <f t="shared" si="34"/>
        <v>0</v>
      </c>
      <c r="BK29" s="264">
        <f t="shared" si="34"/>
        <v>5</v>
      </c>
      <c r="BL29" s="264">
        <f t="shared" si="34"/>
        <v>0</v>
      </c>
      <c r="BM29" s="264">
        <f t="shared" si="34"/>
        <v>4226.7</v>
      </c>
      <c r="BN29" s="264">
        <f t="shared" si="34"/>
        <v>11244.14</v>
      </c>
      <c r="BO29" s="199"/>
      <c r="BP29" s="199"/>
      <c r="BQ29" s="199"/>
    </row>
  </sheetData>
  <mergeCells count="20">
    <mergeCell ref="BN1:BN3"/>
    <mergeCell ref="BL2:BL3"/>
    <mergeCell ref="BO1:BO3"/>
    <mergeCell ref="BP1:BP3"/>
    <mergeCell ref="BQ1:BQ3"/>
    <mergeCell ref="BM1:BM3"/>
    <mergeCell ref="AT2:AV2"/>
    <mergeCell ref="BD2:BJ2"/>
    <mergeCell ref="J1:AB1"/>
    <mergeCell ref="AC1:AF1"/>
    <mergeCell ref="AG1:AG3"/>
    <mergeCell ref="AH1:BL1"/>
    <mergeCell ref="J2:N2"/>
    <mergeCell ref="O2:Q2"/>
    <mergeCell ref="R2:T2"/>
    <mergeCell ref="AH2:AN2"/>
    <mergeCell ref="AO2:AS2"/>
    <mergeCell ref="AF2:AF3"/>
    <mergeCell ref="AW2:AY2"/>
    <mergeCell ref="BK2:BK3"/>
  </mergeCells>
  <pageMargins left="0.70866141732283472" right="0.70866141732283472" top="0.74803149606299213" bottom="0.74803149606299213" header="0.31496062992125984" footer="0.31496062992125984"/>
  <pageSetup paperSize="9" scale="85" pageOrder="overThenDown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L8"/>
  <sheetViews>
    <sheetView rightToLeft="1" topLeftCell="M1" workbookViewId="0">
      <selection activeCell="AU6" sqref="AU6"/>
    </sheetView>
  </sheetViews>
  <sheetFormatPr defaultRowHeight="15"/>
  <cols>
    <col min="1" max="1" width="3.85546875" hidden="1" customWidth="1"/>
    <col min="2" max="11" width="9.140625" customWidth="1"/>
    <col min="12" max="15" width="6.7109375" customWidth="1"/>
    <col min="16" max="16" width="8.7109375" customWidth="1"/>
    <col min="17" max="20" width="6.7109375" customWidth="1"/>
    <col min="21" max="37" width="9.140625" customWidth="1"/>
    <col min="38" max="42" width="6.7109375" customWidth="1"/>
    <col min="43" max="44" width="7.7109375" customWidth="1"/>
    <col min="45" max="56" width="6.7109375" customWidth="1"/>
    <col min="57" max="58" width="9.140625" customWidth="1"/>
    <col min="59" max="59" width="16.42578125" customWidth="1"/>
    <col min="60" max="60" width="22" customWidth="1"/>
  </cols>
  <sheetData>
    <row r="1" spans="1:64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3" t="s">
        <v>117</v>
      </c>
      <c r="BF1" s="357" t="s">
        <v>48</v>
      </c>
      <c r="BG1" s="357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38.25" customHeight="1">
      <c r="A2" s="8"/>
      <c r="B2" s="354" t="s">
        <v>0</v>
      </c>
      <c r="C2" s="354"/>
      <c r="D2" s="354"/>
      <c r="E2" s="354"/>
      <c r="F2" s="354"/>
      <c r="G2" s="407" t="s">
        <v>6</v>
      </c>
      <c r="H2" s="408"/>
      <c r="I2" s="409"/>
      <c r="J2" s="355" t="s">
        <v>110</v>
      </c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108" t="s">
        <v>18</v>
      </c>
      <c r="V2" s="354"/>
      <c r="W2" s="354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13" t="s">
        <v>34</v>
      </c>
      <c r="AM2" s="414"/>
      <c r="AN2" s="414"/>
      <c r="AO2" s="411" t="s">
        <v>35</v>
      </c>
      <c r="AP2" s="411"/>
      <c r="AQ2" s="412"/>
      <c r="AR2" s="72"/>
      <c r="AS2" s="87"/>
      <c r="AT2" s="197"/>
      <c r="AU2" s="197"/>
      <c r="AV2" s="407" t="s">
        <v>39</v>
      </c>
      <c r="AW2" s="408"/>
      <c r="AX2" s="408"/>
      <c r="AY2" s="408"/>
      <c r="AZ2" s="408"/>
      <c r="BA2" s="408"/>
      <c r="BB2" s="409"/>
      <c r="BC2" s="87"/>
      <c r="BD2" s="87"/>
      <c r="BE2" s="353"/>
      <c r="BF2" s="357"/>
      <c r="BG2" s="357"/>
      <c r="BH2" s="399"/>
      <c r="BI2" s="353"/>
      <c r="BJ2" s="353"/>
      <c r="BK2" s="353"/>
      <c r="BL2" s="402"/>
    </row>
    <row r="3" spans="1:64" s="4" customFormat="1" ht="54.75" customHeight="1">
      <c r="A3" s="87"/>
      <c r="B3" s="86" t="s">
        <v>1</v>
      </c>
      <c r="C3" s="85" t="s">
        <v>2</v>
      </c>
      <c r="D3" s="85" t="s">
        <v>3</v>
      </c>
      <c r="E3" s="85" t="s">
        <v>4</v>
      </c>
      <c r="F3" s="85" t="s">
        <v>5</v>
      </c>
      <c r="G3" s="85" t="s">
        <v>7</v>
      </c>
      <c r="H3" s="85" t="s">
        <v>109</v>
      </c>
      <c r="I3" s="85" t="s">
        <v>108</v>
      </c>
      <c r="J3" s="86" t="s">
        <v>8</v>
      </c>
      <c r="K3" s="86" t="s">
        <v>9</v>
      </c>
      <c r="L3" s="86" t="s">
        <v>10</v>
      </c>
      <c r="M3" s="85" t="s">
        <v>11</v>
      </c>
      <c r="N3" s="85" t="s">
        <v>12</v>
      </c>
      <c r="O3" s="85" t="s">
        <v>13</v>
      </c>
      <c r="P3" s="85" t="s">
        <v>180</v>
      </c>
      <c r="Q3" s="85" t="s">
        <v>14</v>
      </c>
      <c r="R3" s="85" t="s">
        <v>15</v>
      </c>
      <c r="S3" s="85" t="s">
        <v>16</v>
      </c>
      <c r="T3" s="85" t="s">
        <v>17</v>
      </c>
      <c r="U3" s="85" t="s">
        <v>19</v>
      </c>
      <c r="V3" s="85" t="s">
        <v>20</v>
      </c>
      <c r="W3" s="85" t="s">
        <v>21</v>
      </c>
      <c r="X3" s="400"/>
      <c r="Y3" s="353"/>
      <c r="Z3" s="85" t="s">
        <v>24</v>
      </c>
      <c r="AA3" s="85" t="s">
        <v>25</v>
      </c>
      <c r="AB3" s="85" t="s">
        <v>26</v>
      </c>
      <c r="AC3" s="85" t="s">
        <v>21</v>
      </c>
      <c r="AD3" s="85" t="s">
        <v>27</v>
      </c>
      <c r="AE3" s="85" t="s">
        <v>28</v>
      </c>
      <c r="AF3" s="85" t="s">
        <v>29</v>
      </c>
      <c r="AG3" s="85" t="s">
        <v>104</v>
      </c>
      <c r="AH3" s="85" t="s">
        <v>105</v>
      </c>
      <c r="AI3" s="85" t="s">
        <v>106</v>
      </c>
      <c r="AJ3" s="85" t="s">
        <v>107</v>
      </c>
      <c r="AK3" s="85" t="s">
        <v>3</v>
      </c>
      <c r="AL3" s="85" t="s">
        <v>31</v>
      </c>
      <c r="AM3" s="85" t="s">
        <v>116</v>
      </c>
      <c r="AN3" s="85" t="s">
        <v>32</v>
      </c>
      <c r="AO3" s="86" t="s">
        <v>33</v>
      </c>
      <c r="AP3" s="85" t="s">
        <v>36</v>
      </c>
      <c r="AQ3" s="85" t="s">
        <v>115</v>
      </c>
      <c r="AR3" s="85" t="s">
        <v>37</v>
      </c>
      <c r="AS3" s="85" t="s">
        <v>149</v>
      </c>
      <c r="AT3" s="169" t="s">
        <v>231</v>
      </c>
      <c r="AU3" s="169" t="s">
        <v>232</v>
      </c>
      <c r="AV3" s="85" t="s">
        <v>40</v>
      </c>
      <c r="AW3" s="85" t="s">
        <v>150</v>
      </c>
      <c r="AX3" s="85" t="s">
        <v>45</v>
      </c>
      <c r="AY3" s="85" t="s">
        <v>41</v>
      </c>
      <c r="AZ3" s="85" t="s">
        <v>42</v>
      </c>
      <c r="BA3" s="85" t="s">
        <v>43</v>
      </c>
      <c r="BB3" s="85" t="s">
        <v>44</v>
      </c>
      <c r="BC3" s="85" t="s">
        <v>46</v>
      </c>
      <c r="BD3" s="85" t="s">
        <v>47</v>
      </c>
      <c r="BE3" s="353"/>
      <c r="BF3" s="357"/>
      <c r="BG3" s="357"/>
      <c r="BH3" s="400"/>
      <c r="BI3" s="353"/>
      <c r="BJ3" s="353"/>
      <c r="BK3" s="353"/>
      <c r="BL3" s="403"/>
    </row>
    <row r="4" spans="1:64" s="192" customFormat="1" ht="25.15" customHeight="1">
      <c r="B4" s="193">
        <v>508.74</v>
      </c>
      <c r="C4" s="190">
        <f>B4*15%</f>
        <v>76.31</v>
      </c>
      <c r="D4" s="190">
        <f>B4*1%</f>
        <v>5.09</v>
      </c>
      <c r="E4" s="190">
        <f>B4*2%</f>
        <v>10.17</v>
      </c>
      <c r="F4" s="190">
        <f>B4*3%</f>
        <v>15.26</v>
      </c>
      <c r="G4" s="193">
        <v>1688.35</v>
      </c>
      <c r="H4" s="193">
        <v>68.62</v>
      </c>
      <c r="I4" s="193">
        <f>SUM(J4:S4)</f>
        <v>407.95</v>
      </c>
      <c r="J4" s="193">
        <v>250.09</v>
      </c>
      <c r="K4" s="193">
        <v>142.86000000000001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248.43</v>
      </c>
      <c r="V4" s="190">
        <f>IF(X4&gt;2800,2800*1%,X4*1%)</f>
        <v>16.559999999999999</v>
      </c>
      <c r="W4" s="190">
        <f>IF(X4&gt;2800,2800*3%,X4*3%)</f>
        <v>49.69</v>
      </c>
      <c r="X4" s="193">
        <f>G4+H4+I4-B4</f>
        <v>1656.18</v>
      </c>
      <c r="Y4" s="190">
        <f>C4+D4+E4+F4+G4+H4+I4+U4+V4+W4</f>
        <v>2586.4299999999998</v>
      </c>
      <c r="Z4" s="190">
        <f>B4*15%</f>
        <v>76.31</v>
      </c>
      <c r="AA4" s="190">
        <f>B4*1%</f>
        <v>5.09</v>
      </c>
      <c r="AB4" s="190">
        <f>B4*2%</f>
        <v>10.17</v>
      </c>
      <c r="AC4" s="190">
        <f>B4*3%</f>
        <v>15.26</v>
      </c>
      <c r="AD4" s="190">
        <f>B4*10%</f>
        <v>50.87</v>
      </c>
      <c r="AE4" s="190">
        <f>B4*3%</f>
        <v>15.26</v>
      </c>
      <c r="AF4" s="190">
        <f>B4*1%</f>
        <v>5.09</v>
      </c>
      <c r="AG4" s="190">
        <f>IF(X4&gt;2800,2800*15%,X4*15%)</f>
        <v>248.43</v>
      </c>
      <c r="AH4" s="190">
        <f>IF(X4&gt;2800,2800*1%,X4*1%)</f>
        <v>16.559999999999999</v>
      </c>
      <c r="AI4" s="190">
        <f>IF(X4&gt;2800,2800*3%,X4*3%)</f>
        <v>49.69</v>
      </c>
      <c r="AJ4" s="190">
        <f>IF(X4&gt;2800,2800*10%,X4*10%)</f>
        <v>165.62</v>
      </c>
      <c r="AK4" s="190">
        <f>IF(X4&gt;2800,2800*1%,X4*1%)</f>
        <v>16.559999999999999</v>
      </c>
      <c r="AL4" s="193"/>
      <c r="AM4" s="193"/>
      <c r="AN4" s="193"/>
      <c r="AO4" s="193"/>
      <c r="AP4" s="193"/>
      <c r="AQ4" s="193">
        <v>8.5399999999999991</v>
      </c>
      <c r="AR4" s="193">
        <v>12.55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696</v>
      </c>
      <c r="BF4" s="190">
        <f>AVERAGE(Y4-BE4)</f>
        <v>1890.43</v>
      </c>
      <c r="BG4" s="192" t="s">
        <v>227</v>
      </c>
      <c r="BH4" s="192" t="s">
        <v>314</v>
      </c>
      <c r="BL4" s="192" t="s">
        <v>421</v>
      </c>
    </row>
    <row r="5" spans="1:64" s="192" customFormat="1" ht="25.15" customHeight="1">
      <c r="B5" s="193">
        <v>555.36</v>
      </c>
      <c r="C5" s="190">
        <f t="shared" ref="C5:C7" si="0">B5*15%</f>
        <v>83.3</v>
      </c>
      <c r="D5" s="190">
        <f t="shared" ref="D5:D7" si="1">B5*1%</f>
        <v>5.55</v>
      </c>
      <c r="E5" s="190">
        <f t="shared" ref="E5:E7" si="2">B5*2%</f>
        <v>11.11</v>
      </c>
      <c r="F5" s="190">
        <f t="shared" ref="F5:F7" si="3">B5*3%</f>
        <v>16.66</v>
      </c>
      <c r="G5" s="193">
        <v>1747.89</v>
      </c>
      <c r="H5" s="193">
        <v>70.06</v>
      </c>
      <c r="I5" s="193">
        <f t="shared" ref="I5:I7" si="4">SUM(J5:S5)</f>
        <v>443.84</v>
      </c>
      <c r="J5" s="193">
        <v>265.44</v>
      </c>
      <c r="K5" s="193">
        <v>163.4</v>
      </c>
      <c r="L5" s="193">
        <v>15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7" si="5">IF(X5&gt;2800,2800*15%,X5*15%)</f>
        <v>255.96</v>
      </c>
      <c r="V5" s="190">
        <f t="shared" ref="V5:V7" si="6">IF(X5&gt;2800,2800*1%,X5*1%)</f>
        <v>17.059999999999999</v>
      </c>
      <c r="W5" s="190">
        <f t="shared" ref="W5:W7" si="7">IF(X5&gt;2800,2800*3%,X5*3%)</f>
        <v>51.19</v>
      </c>
      <c r="X5" s="193">
        <f t="shared" ref="X5:X7" si="8">G5+H5+I5-B5</f>
        <v>1706.43</v>
      </c>
      <c r="Y5" s="190">
        <f t="shared" ref="Y5:Y7" si="9">C5+D5+E5+F5+G5+H5+I5+U5+V5+W5</f>
        <v>2702.62</v>
      </c>
      <c r="Z5" s="190">
        <f t="shared" ref="Z5:Z7" si="10">B5*15%</f>
        <v>83.3</v>
      </c>
      <c r="AA5" s="190">
        <f t="shared" ref="AA5:AA7" si="11">B5*1%</f>
        <v>5.55</v>
      </c>
      <c r="AB5" s="190">
        <f t="shared" ref="AB5:AB7" si="12">B5*2%</f>
        <v>11.11</v>
      </c>
      <c r="AC5" s="190">
        <f t="shared" ref="AC5:AC7" si="13">B5*3%</f>
        <v>16.66</v>
      </c>
      <c r="AD5" s="190">
        <f t="shared" ref="AD5:AD7" si="14">B5*10%</f>
        <v>55.54</v>
      </c>
      <c r="AE5" s="190">
        <f t="shared" ref="AE5:AE7" si="15">B5*3%</f>
        <v>16.66</v>
      </c>
      <c r="AF5" s="190">
        <f t="shared" ref="AF5:AF7" si="16">B5*1%</f>
        <v>5.55</v>
      </c>
      <c r="AG5" s="190">
        <f t="shared" ref="AG5:AG7" si="17">IF(X5&gt;2800,2800*15%,X5*15%)</f>
        <v>255.96</v>
      </c>
      <c r="AH5" s="190">
        <f t="shared" ref="AH5:AH7" si="18">IF(X5&gt;2800,2800*1%,X5*1%)</f>
        <v>17.059999999999999</v>
      </c>
      <c r="AI5" s="190">
        <f t="shared" ref="AI5:AI7" si="19">IF(X5&gt;2800,2800*3%,X5*3%)</f>
        <v>51.19</v>
      </c>
      <c r="AJ5" s="190">
        <f t="shared" ref="AJ5:AJ7" si="20">IF(X5&gt;2800,2800*10%,X5*10%)</f>
        <v>170.64</v>
      </c>
      <c r="AK5" s="190">
        <f t="shared" ref="AK5:AK7" si="21">IF(X5&gt;2800,2800*1%,X5*1%)</f>
        <v>17.059999999999999</v>
      </c>
      <c r="AL5" s="193">
        <v>9.82</v>
      </c>
      <c r="AM5" s="193"/>
      <c r="AN5" s="193"/>
      <c r="AO5" s="193"/>
      <c r="AP5" s="193"/>
      <c r="AQ5" s="193">
        <v>9.4700000000000006</v>
      </c>
      <c r="AR5" s="193">
        <v>13.05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>
        <v>1</v>
      </c>
      <c r="BD5" s="193"/>
      <c r="BE5" s="190">
        <f t="shared" ref="BE5:BE7" si="22">SUM(Z5:BD5)</f>
        <v>739.62</v>
      </c>
      <c r="BF5" s="190">
        <f t="shared" ref="BF5:BF7" si="23">AVERAGE(Y5-BE5)</f>
        <v>1963</v>
      </c>
      <c r="BG5" s="192" t="s">
        <v>228</v>
      </c>
      <c r="BH5" s="192" t="s">
        <v>315</v>
      </c>
      <c r="BJ5" s="196" t="s">
        <v>365</v>
      </c>
      <c r="BL5" s="192" t="s">
        <v>421</v>
      </c>
    </row>
    <row r="6" spans="1:64" s="192" customFormat="1" ht="25.15" customHeight="1">
      <c r="B6" s="193">
        <v>528.83000000000004</v>
      </c>
      <c r="C6" s="190">
        <f t="shared" si="0"/>
        <v>79.319999999999993</v>
      </c>
      <c r="D6" s="190">
        <f t="shared" si="1"/>
        <v>5.29</v>
      </c>
      <c r="E6" s="190">
        <f t="shared" si="2"/>
        <v>10.58</v>
      </c>
      <c r="F6" s="190">
        <f t="shared" si="3"/>
        <v>15.86</v>
      </c>
      <c r="G6" s="193">
        <v>1686.22</v>
      </c>
      <c r="H6" s="193">
        <v>88.25</v>
      </c>
      <c r="I6" s="193">
        <f t="shared" si="4"/>
        <v>1769.94</v>
      </c>
      <c r="J6" s="193">
        <v>251.54</v>
      </c>
      <c r="K6" s="193">
        <v>156.82</v>
      </c>
      <c r="L6" s="193">
        <v>28</v>
      </c>
      <c r="M6" s="193"/>
      <c r="N6" s="193">
        <v>21</v>
      </c>
      <c r="O6" s="193"/>
      <c r="P6" s="193">
        <v>1225.08</v>
      </c>
      <c r="Q6" s="193">
        <v>35</v>
      </c>
      <c r="R6" s="193"/>
      <c r="S6" s="193">
        <v>52.5</v>
      </c>
      <c r="T6" s="193"/>
      <c r="U6" s="190">
        <f t="shared" si="5"/>
        <v>420</v>
      </c>
      <c r="V6" s="190">
        <f t="shared" si="6"/>
        <v>28</v>
      </c>
      <c r="W6" s="190">
        <f t="shared" si="7"/>
        <v>84</v>
      </c>
      <c r="X6" s="193">
        <f t="shared" si="8"/>
        <v>3015.58</v>
      </c>
      <c r="Y6" s="190">
        <f t="shared" si="9"/>
        <v>4187.46</v>
      </c>
      <c r="Z6" s="190">
        <f t="shared" si="10"/>
        <v>79.319999999999993</v>
      </c>
      <c r="AA6" s="190">
        <f t="shared" si="11"/>
        <v>5.29</v>
      </c>
      <c r="AB6" s="190">
        <f t="shared" si="12"/>
        <v>10.58</v>
      </c>
      <c r="AC6" s="190">
        <f t="shared" si="13"/>
        <v>15.86</v>
      </c>
      <c r="AD6" s="190">
        <f t="shared" si="14"/>
        <v>52.88</v>
      </c>
      <c r="AE6" s="190">
        <f t="shared" si="15"/>
        <v>15.86</v>
      </c>
      <c r="AF6" s="190">
        <f t="shared" si="16"/>
        <v>5.29</v>
      </c>
      <c r="AG6" s="190">
        <f t="shared" si="17"/>
        <v>420</v>
      </c>
      <c r="AH6" s="190">
        <f t="shared" si="18"/>
        <v>28</v>
      </c>
      <c r="AI6" s="190">
        <f t="shared" si="19"/>
        <v>84</v>
      </c>
      <c r="AJ6" s="190">
        <f t="shared" si="20"/>
        <v>280</v>
      </c>
      <c r="AK6" s="190">
        <f t="shared" si="21"/>
        <v>28</v>
      </c>
      <c r="AL6" s="193"/>
      <c r="AM6" s="193"/>
      <c r="AN6" s="193"/>
      <c r="AO6" s="193"/>
      <c r="AP6" s="193"/>
      <c r="AQ6" s="193">
        <v>35.659999999999997</v>
      </c>
      <c r="AR6" s="193">
        <v>20.55</v>
      </c>
      <c r="AS6" s="193"/>
      <c r="AT6" s="193"/>
      <c r="AU6" s="193"/>
      <c r="AV6" s="193"/>
      <c r="AW6" s="193"/>
      <c r="AX6" s="193">
        <v>24.5</v>
      </c>
      <c r="AY6" s="193"/>
      <c r="AZ6" s="193"/>
      <c r="BA6" s="193"/>
      <c r="BB6" s="193"/>
      <c r="BC6" s="193"/>
      <c r="BD6" s="193"/>
      <c r="BE6" s="190">
        <f t="shared" si="22"/>
        <v>1105.79</v>
      </c>
      <c r="BF6" s="190">
        <f t="shared" si="23"/>
        <v>3081.67</v>
      </c>
      <c r="BG6" s="192" t="s">
        <v>229</v>
      </c>
      <c r="BH6" s="192" t="s">
        <v>316</v>
      </c>
      <c r="BL6" s="192" t="s">
        <v>422</v>
      </c>
    </row>
    <row r="7" spans="1:64" s="192" customFormat="1" ht="25.15" customHeight="1">
      <c r="B7" s="193">
        <v>357.43</v>
      </c>
      <c r="C7" s="190">
        <f t="shared" si="0"/>
        <v>53.61</v>
      </c>
      <c r="D7" s="190">
        <f t="shared" si="1"/>
        <v>3.57</v>
      </c>
      <c r="E7" s="190">
        <f t="shared" si="2"/>
        <v>7.15</v>
      </c>
      <c r="F7" s="190">
        <f t="shared" si="3"/>
        <v>10.72</v>
      </c>
      <c r="G7" s="193">
        <v>1275.3</v>
      </c>
      <c r="H7" s="193">
        <v>20.39</v>
      </c>
      <c r="I7" s="193">
        <f t="shared" si="4"/>
        <v>300</v>
      </c>
      <c r="J7" s="193">
        <v>187.6</v>
      </c>
      <c r="K7" s="193">
        <v>84.4</v>
      </c>
      <c r="L7" s="193">
        <v>28</v>
      </c>
      <c r="M7" s="193"/>
      <c r="N7" s="193"/>
      <c r="O7" s="193"/>
      <c r="P7" s="193"/>
      <c r="Q7" s="193"/>
      <c r="R7" s="193"/>
      <c r="S7" s="193"/>
      <c r="T7" s="193"/>
      <c r="U7" s="190">
        <f t="shared" si="5"/>
        <v>185.74</v>
      </c>
      <c r="V7" s="190">
        <f t="shared" si="6"/>
        <v>12.38</v>
      </c>
      <c r="W7" s="190">
        <f t="shared" si="7"/>
        <v>37.15</v>
      </c>
      <c r="X7" s="193">
        <f t="shared" si="8"/>
        <v>1238.26</v>
      </c>
      <c r="Y7" s="190">
        <f t="shared" si="9"/>
        <v>1906.01</v>
      </c>
      <c r="Z7" s="190">
        <f t="shared" si="10"/>
        <v>53.61</v>
      </c>
      <c r="AA7" s="190">
        <f t="shared" si="11"/>
        <v>3.57</v>
      </c>
      <c r="AB7" s="190">
        <f t="shared" si="12"/>
        <v>7.15</v>
      </c>
      <c r="AC7" s="190">
        <f t="shared" si="13"/>
        <v>10.72</v>
      </c>
      <c r="AD7" s="190">
        <f t="shared" si="14"/>
        <v>35.74</v>
      </c>
      <c r="AE7" s="190">
        <f t="shared" si="15"/>
        <v>10.72</v>
      </c>
      <c r="AF7" s="190">
        <f t="shared" si="16"/>
        <v>3.57</v>
      </c>
      <c r="AG7" s="190">
        <f t="shared" si="17"/>
        <v>185.74</v>
      </c>
      <c r="AH7" s="190">
        <f t="shared" si="18"/>
        <v>12.38</v>
      </c>
      <c r="AI7" s="190">
        <f t="shared" si="19"/>
        <v>37.15</v>
      </c>
      <c r="AJ7" s="190">
        <f t="shared" si="20"/>
        <v>123.83</v>
      </c>
      <c r="AK7" s="190">
        <f t="shared" si="21"/>
        <v>12.38</v>
      </c>
      <c r="AL7" s="193"/>
      <c r="AM7" s="193"/>
      <c r="AN7" s="193"/>
      <c r="AO7" s="193"/>
      <c r="AP7" s="193"/>
      <c r="AQ7" s="193">
        <v>3.66</v>
      </c>
      <c r="AR7" s="193">
        <v>9.4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509.62</v>
      </c>
      <c r="BF7" s="190">
        <f t="shared" si="23"/>
        <v>1396.39</v>
      </c>
      <c r="BG7" s="192" t="s">
        <v>230</v>
      </c>
      <c r="BH7" s="192" t="s">
        <v>317</v>
      </c>
      <c r="BJ7" s="196" t="s">
        <v>366</v>
      </c>
      <c r="BL7" s="192" t="s">
        <v>422</v>
      </c>
    </row>
    <row r="8" spans="1:64" s="194" customFormat="1" ht="25.15" customHeight="1">
      <c r="B8" s="195">
        <f>SUM(B4:B7)</f>
        <v>1950.36</v>
      </c>
      <c r="C8" s="195">
        <f t="shared" ref="C8:BF8" si="24">SUM(C4:C7)</f>
        <v>292.54000000000002</v>
      </c>
      <c r="D8" s="195">
        <f t="shared" si="24"/>
        <v>19.5</v>
      </c>
      <c r="E8" s="195">
        <f t="shared" si="24"/>
        <v>39.01</v>
      </c>
      <c r="F8" s="195">
        <f t="shared" si="24"/>
        <v>58.5</v>
      </c>
      <c r="G8" s="195">
        <f t="shared" si="24"/>
        <v>6397.76</v>
      </c>
      <c r="H8" s="195">
        <f t="shared" si="24"/>
        <v>247.32</v>
      </c>
      <c r="I8" s="195">
        <f t="shared" si="24"/>
        <v>2921.73</v>
      </c>
      <c r="J8" s="195">
        <f t="shared" si="24"/>
        <v>954.67</v>
      </c>
      <c r="K8" s="195">
        <f t="shared" si="24"/>
        <v>547.48</v>
      </c>
      <c r="L8" s="195">
        <f t="shared" si="24"/>
        <v>86</v>
      </c>
      <c r="M8" s="195">
        <f t="shared" si="24"/>
        <v>0</v>
      </c>
      <c r="N8" s="195">
        <f t="shared" si="24"/>
        <v>21</v>
      </c>
      <c r="O8" s="195">
        <f t="shared" si="24"/>
        <v>0</v>
      </c>
      <c r="P8" s="195">
        <f t="shared" si="24"/>
        <v>1225.08</v>
      </c>
      <c r="Q8" s="195">
        <f t="shared" si="24"/>
        <v>35</v>
      </c>
      <c r="R8" s="195">
        <f t="shared" si="24"/>
        <v>0</v>
      </c>
      <c r="S8" s="195">
        <f t="shared" si="24"/>
        <v>52.5</v>
      </c>
      <c r="T8" s="195">
        <f t="shared" si="24"/>
        <v>0</v>
      </c>
      <c r="U8" s="195">
        <f t="shared" si="24"/>
        <v>1110.1300000000001</v>
      </c>
      <c r="V8" s="195">
        <f t="shared" si="24"/>
        <v>74</v>
      </c>
      <c r="W8" s="195">
        <f t="shared" si="24"/>
        <v>222.03</v>
      </c>
      <c r="X8" s="195">
        <f t="shared" si="24"/>
        <v>7616.45</v>
      </c>
      <c r="Y8" s="195">
        <f t="shared" si="24"/>
        <v>11382.52</v>
      </c>
      <c r="Z8" s="195">
        <f t="shared" si="24"/>
        <v>292.54000000000002</v>
      </c>
      <c r="AA8" s="195">
        <f t="shared" si="24"/>
        <v>19.5</v>
      </c>
      <c r="AB8" s="195">
        <f t="shared" si="24"/>
        <v>39.01</v>
      </c>
      <c r="AC8" s="195">
        <f t="shared" si="24"/>
        <v>58.5</v>
      </c>
      <c r="AD8" s="195">
        <f t="shared" si="24"/>
        <v>195.03</v>
      </c>
      <c r="AE8" s="195">
        <f t="shared" si="24"/>
        <v>58.5</v>
      </c>
      <c r="AF8" s="195">
        <f t="shared" si="24"/>
        <v>19.5</v>
      </c>
      <c r="AG8" s="195">
        <f t="shared" si="24"/>
        <v>1110.1300000000001</v>
      </c>
      <c r="AH8" s="195">
        <f t="shared" si="24"/>
        <v>74</v>
      </c>
      <c r="AI8" s="195">
        <f t="shared" si="24"/>
        <v>222.03</v>
      </c>
      <c r="AJ8" s="195">
        <f t="shared" si="24"/>
        <v>740.09</v>
      </c>
      <c r="AK8" s="195">
        <f t="shared" si="24"/>
        <v>74</v>
      </c>
      <c r="AL8" s="195">
        <f t="shared" si="24"/>
        <v>9.82</v>
      </c>
      <c r="AM8" s="195">
        <f t="shared" si="24"/>
        <v>0</v>
      </c>
      <c r="AN8" s="195">
        <f t="shared" si="24"/>
        <v>0</v>
      </c>
      <c r="AO8" s="195">
        <f t="shared" si="24"/>
        <v>0</v>
      </c>
      <c r="AP8" s="195">
        <f t="shared" si="24"/>
        <v>0</v>
      </c>
      <c r="AQ8" s="195">
        <f t="shared" si="24"/>
        <v>57.33</v>
      </c>
      <c r="AR8" s="195">
        <f t="shared" si="24"/>
        <v>55.55</v>
      </c>
      <c r="AS8" s="195">
        <f t="shared" si="24"/>
        <v>0</v>
      </c>
      <c r="AT8" s="195"/>
      <c r="AU8" s="195"/>
      <c r="AV8" s="195">
        <f t="shared" si="24"/>
        <v>0</v>
      </c>
      <c r="AW8" s="195">
        <f t="shared" si="24"/>
        <v>0</v>
      </c>
      <c r="AX8" s="195">
        <f t="shared" si="24"/>
        <v>24.5</v>
      </c>
      <c r="AY8" s="195">
        <f t="shared" si="24"/>
        <v>0</v>
      </c>
      <c r="AZ8" s="195">
        <f t="shared" si="24"/>
        <v>0</v>
      </c>
      <c r="BA8" s="195">
        <f t="shared" si="24"/>
        <v>0</v>
      </c>
      <c r="BB8" s="195">
        <f t="shared" si="24"/>
        <v>0</v>
      </c>
      <c r="BC8" s="195">
        <f t="shared" si="24"/>
        <v>1</v>
      </c>
      <c r="BD8" s="195">
        <f t="shared" si="24"/>
        <v>0</v>
      </c>
      <c r="BE8" s="195">
        <f t="shared" si="24"/>
        <v>3051.03</v>
      </c>
      <c r="BF8" s="195">
        <f t="shared" si="24"/>
        <v>8331.49</v>
      </c>
    </row>
  </sheetData>
  <mergeCells count="22">
    <mergeCell ref="BE1:BE3"/>
    <mergeCell ref="BF1:BF3"/>
    <mergeCell ref="BH1:BH3"/>
    <mergeCell ref="BL1:BL3"/>
    <mergeCell ref="BG1:BG3"/>
    <mergeCell ref="BI1:BI3"/>
    <mergeCell ref="BJ1:BJ3"/>
    <mergeCell ref="BK1:BK3"/>
    <mergeCell ref="B1:T1"/>
    <mergeCell ref="U1:X1"/>
    <mergeCell ref="Y1:Y3"/>
    <mergeCell ref="Z1:BD1"/>
    <mergeCell ref="B2:F2"/>
    <mergeCell ref="J2:T2"/>
    <mergeCell ref="V2:W2"/>
    <mergeCell ref="Z2:AF2"/>
    <mergeCell ref="AG2:AK2"/>
    <mergeCell ref="AV2:BB2"/>
    <mergeCell ref="G2:I2"/>
    <mergeCell ref="X2:X3"/>
    <mergeCell ref="AL2:AN2"/>
    <mergeCell ref="AO2:AQ2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2:M78"/>
  <sheetViews>
    <sheetView rightToLeft="1" topLeftCell="A12" workbookViewId="0">
      <selection activeCell="M2" sqref="M2"/>
    </sheetView>
  </sheetViews>
  <sheetFormatPr defaultRowHeight="15"/>
  <cols>
    <col min="1" max="1" width="20.7109375" customWidth="1"/>
    <col min="2" max="13" width="15.7109375" customWidth="1"/>
  </cols>
  <sheetData>
    <row r="2" spans="1:13" ht="63">
      <c r="A2" s="256" t="s">
        <v>451</v>
      </c>
      <c r="B2" s="256" t="s">
        <v>452</v>
      </c>
      <c r="C2" s="256" t="s">
        <v>453</v>
      </c>
      <c r="D2" s="256" t="s">
        <v>454</v>
      </c>
      <c r="E2" s="256" t="s">
        <v>455</v>
      </c>
      <c r="F2" s="256" t="s">
        <v>456</v>
      </c>
      <c r="G2" s="256" t="s">
        <v>457</v>
      </c>
      <c r="H2" s="256" t="s">
        <v>458</v>
      </c>
      <c r="I2" s="257" t="s">
        <v>459</v>
      </c>
      <c r="J2" s="256" t="s">
        <v>460</v>
      </c>
      <c r="K2" s="256" t="s">
        <v>461</v>
      </c>
      <c r="L2" s="256" t="s">
        <v>462</v>
      </c>
      <c r="M2" s="256" t="s">
        <v>463</v>
      </c>
    </row>
    <row r="3" spans="1:13" ht="15.75">
      <c r="A3" s="256" t="str">
        <f>'ست الكل شهر يوليو'!BO4</f>
        <v xml:space="preserve">السمان حسين السمان </v>
      </c>
      <c r="B3" s="258">
        <f>'ست الكل شهر يوليو'!O4</f>
        <v>3233.98</v>
      </c>
      <c r="C3" s="258">
        <f>'ست الكل شهر يوليو'!Q4</f>
        <v>859.99</v>
      </c>
      <c r="D3" s="258">
        <f>B3+C3</f>
        <v>4093.97</v>
      </c>
      <c r="E3" s="258">
        <f>'ست الكل شهر يوليو'!J4*14%</f>
        <v>158.38999999999999</v>
      </c>
      <c r="F3" s="258">
        <f>'ست الكل شهر يوليو'!AF4*11%</f>
        <v>339.75</v>
      </c>
      <c r="G3" s="258">
        <f>'ست الكل شهر يوليو'!AT4+'ست الكل شهر يوليو'!AU4+'ست الكل شهر يوليو'!AV4+'ست الكل شهر يوليو'!AX4+'ست الكل شهر يوليو'!BB4+'ست الكل شهر يوليو'!BC4+'ست الكل شهر يوليو'!BD4+'ست الكل شهر يوليو'!BE4+'ست الكل شهر يوليو'!BF4+'ست الكل شهر يوليو'!BG4+'ست الكل شهر يوليو'!BH4+'ست الكل شهر يوليو'!BI4+'ست الكل شهر يوليو'!BJ4+'ست الكل شهر يوليو'!BK4+'ست الكل شهر يوليو'!BL4</f>
        <v>7.1</v>
      </c>
      <c r="H3" s="258">
        <f>E3+F3+G3</f>
        <v>505.24</v>
      </c>
      <c r="I3" s="258">
        <f>D3-H3</f>
        <v>3588.73</v>
      </c>
      <c r="J3" s="258">
        <f>(I3-50)*(8/1000)</f>
        <v>28.31</v>
      </c>
      <c r="K3" s="258">
        <f>I3-J3</f>
        <v>3560.42</v>
      </c>
      <c r="L3" s="258">
        <f>IF(K3-1250&lt;0,0,K3-1250)</f>
        <v>2310.42</v>
      </c>
      <c r="M3" s="12">
        <f>IF(L3&lt;=1833.33,(L3*10%)*15%,IF(L3&lt;=3083.33,(183.33+((L3-1833.33)*15%))*55%,((((L3-3083.33)*15%)+183.33+187.5))*92.5%))</f>
        <v>140.19</v>
      </c>
    </row>
    <row r="4" spans="1:13" ht="15.75">
      <c r="A4" s="256" t="str">
        <f>'ست الكل شهر يوليو'!BO5</f>
        <v xml:space="preserve">وفاء عبد السلام وهدان </v>
      </c>
      <c r="B4" s="258">
        <f>'ست الكل شهر يوليو'!O5</f>
        <v>2361.44</v>
      </c>
      <c r="C4" s="258">
        <f>'ست الكل شهر يوليو'!Q5</f>
        <v>525</v>
      </c>
      <c r="D4" s="258">
        <f t="shared" ref="D4:D65" si="0">B4+C4</f>
        <v>2886.44</v>
      </c>
      <c r="E4" s="258">
        <f>'ست الكل شهر يوليو'!J5*14%</f>
        <v>101.97</v>
      </c>
      <c r="F4" s="258">
        <f>'ست الكل شهر يوليو'!AF5*11%</f>
        <v>246.93</v>
      </c>
      <c r="G4" s="258">
        <f>'ست الكل شهر يوليو'!AT5+'ست الكل شهر يوليو'!AU5+'ست الكل شهر يوليو'!AV5+'ست الكل شهر يوليو'!AX5+'ست الكل شهر يوليو'!BB5+'ست الكل شهر يوليو'!BC5+'ست الكل شهر يوليو'!BD5+'ست الكل شهر يوليو'!BE5+'ست الكل شهر يوليو'!BF5+'ست الكل شهر يوليو'!BG5+'ست الكل شهر يوليو'!BH5+'ست الكل شهر يوليو'!BI5+'ست الكل شهر يوليو'!BJ5+'ست الكل شهر يوليو'!BK5+'ست الكل شهر يوليو'!BL5</f>
        <v>9.5399999999999991</v>
      </c>
      <c r="H4" s="258">
        <f t="shared" ref="H4:H26" si="1">E4+F4+G4</f>
        <v>358.44</v>
      </c>
      <c r="I4" s="258">
        <f t="shared" ref="I4:I26" si="2">D4-H4</f>
        <v>2528</v>
      </c>
      <c r="J4" s="258">
        <f t="shared" ref="J4:J65" si="3">(I4-50)*(7.5/1000)</f>
        <v>18.59</v>
      </c>
      <c r="K4" s="258">
        <f t="shared" ref="K4:K26" si="4">I4-J4</f>
        <v>2509.41</v>
      </c>
      <c r="L4" s="258">
        <f t="shared" ref="L4:L26" si="5">IF(K4-1250&lt;0,0,K4-1250)</f>
        <v>1259.4100000000001</v>
      </c>
      <c r="M4" s="12">
        <f t="shared" ref="M4:M26" si="6">IF(L4&lt;=1833.33,(L4*10%)*15%,IF(L4&lt;=3083.33,(183.33+((L4-1833.33)*15%))*55%,((((L4-3083.33)*15%)+183.33+187.5))*92.5%))</f>
        <v>18.89</v>
      </c>
    </row>
    <row r="5" spans="1:13" ht="15.75">
      <c r="A5" s="256" t="str">
        <f>'ست الكل شهر يوليو'!BO6</f>
        <v xml:space="preserve">منى محمد احمد ابراهيم </v>
      </c>
      <c r="B5" s="258">
        <f>'ست الكل شهر يوليو'!O6</f>
        <v>2359.06</v>
      </c>
      <c r="C5" s="258">
        <f>'ست الكل شهر يوليو'!Q6</f>
        <v>527</v>
      </c>
      <c r="D5" s="258">
        <f t="shared" si="0"/>
        <v>2886.06</v>
      </c>
      <c r="E5" s="258">
        <f>'ست الكل شهر يوليو'!J6*14%</f>
        <v>101.97</v>
      </c>
      <c r="F5" s="258">
        <f>'ست الكل شهر يوليو'!AF6*11%</f>
        <v>246.89</v>
      </c>
      <c r="G5" s="258">
        <f>'ست الكل شهر يوليو'!AT6+'ست الكل شهر يوليو'!AU6+'ست الكل شهر يوليو'!AV6+'ست الكل شهر يوليو'!AX6+'ست الكل شهر يوليو'!BB6+'ست الكل شهر يوليو'!BC6+'ست الكل شهر يوليو'!BD6+'ست الكل شهر يوليو'!BE6+'ست الكل شهر يوليو'!BF6+'ست الكل شهر يوليو'!BG6+'ست الكل شهر يوليو'!BH6+'ست الكل شهر يوليو'!BI6+'ست الكل شهر يوليو'!BJ6+'ست الكل شهر يوليو'!BK6+'ست الكل شهر يوليو'!BL6</f>
        <v>5.44</v>
      </c>
      <c r="H5" s="258">
        <f t="shared" si="1"/>
        <v>354.3</v>
      </c>
      <c r="I5" s="258">
        <f t="shared" si="2"/>
        <v>2531.7600000000002</v>
      </c>
      <c r="J5" s="258">
        <f t="shared" si="3"/>
        <v>18.61</v>
      </c>
      <c r="K5" s="258">
        <f t="shared" si="4"/>
        <v>2513.15</v>
      </c>
      <c r="L5" s="258">
        <f t="shared" si="5"/>
        <v>1263.1500000000001</v>
      </c>
      <c r="M5" s="12">
        <f t="shared" si="6"/>
        <v>18.95</v>
      </c>
    </row>
    <row r="6" spans="1:13" ht="15.75">
      <c r="A6" s="256" t="str">
        <f>'ست الكل شهر يوليو'!BO7</f>
        <v xml:space="preserve">منى سيد ابو العلا </v>
      </c>
      <c r="B6" s="258">
        <f>'ست الكل شهر يوليو'!O7</f>
        <v>1997.08</v>
      </c>
      <c r="C6" s="258">
        <f>'ست الكل شهر يوليو'!Q7</f>
        <v>405</v>
      </c>
      <c r="D6" s="258">
        <f t="shared" si="0"/>
        <v>2402.08</v>
      </c>
      <c r="E6" s="258">
        <f>'ست الكل شهر يوليو'!J7*14%</f>
        <v>77.47</v>
      </c>
      <c r="F6" s="258">
        <f>'ست الكل شهر يوليو'!AF7*11%</f>
        <v>211.36</v>
      </c>
      <c r="G6" s="258">
        <f>'ست الكل شهر يوليو'!AT7+'ست الكل شهر يوليو'!AU7+'ست الكل شهر يوليو'!AV7+'ست الكل شهر يوليو'!AX7+'ست الكل شهر يوليو'!BB7+'ست الكل شهر يوليو'!BC7+'ست الكل شهر يوليو'!BD7+'ست الكل شهر يوليو'!BE7+'ست الكل شهر يوليو'!BF7+'ست الكل شهر يوليو'!BG7+'ست الكل شهر يوليو'!BH7+'ست الكل شهر يوليو'!BI7+'ست الكل شهر يوليو'!BJ7+'ست الكل شهر يوليو'!BK7+'ست الكل شهر يوليو'!BL7</f>
        <v>3.18</v>
      </c>
      <c r="H6" s="258">
        <f t="shared" si="1"/>
        <v>292.01</v>
      </c>
      <c r="I6" s="258">
        <f t="shared" si="2"/>
        <v>2110.0700000000002</v>
      </c>
      <c r="J6" s="258">
        <f t="shared" si="3"/>
        <v>15.45</v>
      </c>
      <c r="K6" s="258">
        <f t="shared" si="4"/>
        <v>2094.62</v>
      </c>
      <c r="L6" s="258">
        <f t="shared" si="5"/>
        <v>844.62</v>
      </c>
      <c r="M6" s="12">
        <f t="shared" si="6"/>
        <v>12.67</v>
      </c>
    </row>
    <row r="7" spans="1:13" ht="15.75">
      <c r="A7" s="256" t="str">
        <f>'ست الكل شهر يوليو'!BO8</f>
        <v xml:space="preserve">سلمى سالم ابراهيم </v>
      </c>
      <c r="B7" s="258">
        <f>'ست الكل شهر يوليو'!O8</f>
        <v>2196.75</v>
      </c>
      <c r="C7" s="258">
        <f>'ست الكل شهر يوليو'!Q8</f>
        <v>464.25</v>
      </c>
      <c r="D7" s="258">
        <f t="shared" si="0"/>
        <v>2661</v>
      </c>
      <c r="E7" s="258">
        <f>'ست الكل شهر يوليو'!J8*14%</f>
        <v>89.57</v>
      </c>
      <c r="F7" s="258">
        <f>'ست الكل شهر يوليو'!AF8*11%</f>
        <v>230.72</v>
      </c>
      <c r="G7" s="258">
        <f>'ست الكل شهر يوليو'!AT8+'ست الكل شهر يوليو'!AU8+'ست الكل شهر يوليو'!AV8+'ست الكل شهر يوليو'!AX8+'ست الكل شهر يوليو'!BB8+'ست الكل شهر يوليو'!BC8+'ست الكل شهر يوليو'!BD8+'ست الكل شهر يوليو'!BE8+'ست الكل شهر يوليو'!BF8+'ست الكل شهر يوليو'!BG8+'ست الكل شهر يوليو'!BH8+'ست الكل شهر يوليو'!BI8+'ست الكل شهر يوليو'!BJ8+'ست الكل شهر يوليو'!BK8+'ست الكل شهر يوليو'!BL8</f>
        <v>0</v>
      </c>
      <c r="H7" s="258">
        <f t="shared" si="1"/>
        <v>320.29000000000002</v>
      </c>
      <c r="I7" s="258">
        <f t="shared" si="2"/>
        <v>2340.71</v>
      </c>
      <c r="J7" s="258">
        <f t="shared" si="3"/>
        <v>17.18</v>
      </c>
      <c r="K7" s="258">
        <f t="shared" si="4"/>
        <v>2323.5300000000002</v>
      </c>
      <c r="L7" s="258">
        <f t="shared" si="5"/>
        <v>1073.53</v>
      </c>
      <c r="M7" s="12">
        <f t="shared" si="6"/>
        <v>16.100000000000001</v>
      </c>
    </row>
    <row r="8" spans="1:13" ht="15.75">
      <c r="A8" s="256" t="str">
        <f>'ست الكل شهر يوليو'!BO9</f>
        <v xml:space="preserve">منال عبد السميع خضر </v>
      </c>
      <c r="B8" s="258">
        <f>'ست الكل شهر يوليو'!O9</f>
        <v>2294.12</v>
      </c>
      <c r="C8" s="258">
        <f>'ست الكل شهر يوليو'!Q9</f>
        <v>462.69</v>
      </c>
      <c r="D8" s="258">
        <f t="shared" si="0"/>
        <v>2756.81</v>
      </c>
      <c r="E8" s="258">
        <f>'ست الكل شهر يوليو'!J9*14%</f>
        <v>89.26</v>
      </c>
      <c r="F8" s="258">
        <f>'ست الكل شهر يوليو'!AF9*11%</f>
        <v>241.54</v>
      </c>
      <c r="G8" s="258">
        <f>'ست الكل شهر يوليو'!AT9+'ست الكل شهر يوليو'!AU9+'ست الكل شهر يوليو'!AV9+'ست الكل شهر يوليو'!AX9+'ست الكل شهر يوليو'!BB9+'ست الكل شهر يوليو'!BC9+'ست الكل شهر يوليو'!BD9+'ست الكل شهر يوليو'!BE9+'ست الكل شهر يوليو'!BF9+'ست الكل شهر يوليو'!BG9+'ست الكل شهر يوليو'!BH9+'ست الكل شهر يوليو'!BI9+'ست الكل شهر يوليو'!BJ9+'ست الكل شهر يوليو'!BK9+'ست الكل شهر يوليو'!BL9</f>
        <v>0</v>
      </c>
      <c r="H8" s="258">
        <f t="shared" si="1"/>
        <v>330.8</v>
      </c>
      <c r="I8" s="258">
        <f t="shared" si="2"/>
        <v>2426.0100000000002</v>
      </c>
      <c r="J8" s="258">
        <f t="shared" si="3"/>
        <v>17.82</v>
      </c>
      <c r="K8" s="258">
        <f t="shared" si="4"/>
        <v>2408.19</v>
      </c>
      <c r="L8" s="258">
        <f t="shared" si="5"/>
        <v>1158.19</v>
      </c>
      <c r="M8" s="12">
        <f t="shared" si="6"/>
        <v>17.37</v>
      </c>
    </row>
    <row r="9" spans="1:13" ht="15.75">
      <c r="A9" s="256" t="str">
        <f>'ست الكل شهر يوليو'!BO10</f>
        <v xml:space="preserve">محمود محمد الزفيتى </v>
      </c>
      <c r="B9" s="258">
        <f>'ست الكل شهر يوليو'!O10</f>
        <v>1749.18</v>
      </c>
      <c r="C9" s="258">
        <f>'ست الكل شهر يوليو'!Q10</f>
        <v>332.19</v>
      </c>
      <c r="D9" s="258">
        <f t="shared" si="0"/>
        <v>2081.37</v>
      </c>
      <c r="E9" s="258">
        <f>'ست الكل شهر يوليو'!J10*14%</f>
        <v>63.08</v>
      </c>
      <c r="F9" s="258">
        <f>'ست الكل شهر يوليو'!AF10*11%</f>
        <v>183.7</v>
      </c>
      <c r="G9" s="258">
        <f>'ست الكل شهر يوليو'!AT10+'ست الكل شهر يوليو'!AU10+'ست الكل شهر يوليو'!AV10+'ست الكل شهر يوليو'!AX10+'ست الكل شهر يوليو'!BB10+'ست الكل شهر يوليو'!BC10+'ست الكل شهر يوليو'!BD10+'ست الكل شهر يوليو'!BE10+'ست الكل شهر يوليو'!BF10+'ست الكل شهر يوليو'!BG10+'ست الكل شهر يوليو'!BH10+'ست الكل شهر يوليو'!BI10+'ست الكل شهر يوليو'!BJ10+'ست الكل شهر يوليو'!BK10+'ست الكل شهر يوليو'!BL10</f>
        <v>28.37</v>
      </c>
      <c r="H9" s="258">
        <f t="shared" si="1"/>
        <v>275.14999999999998</v>
      </c>
      <c r="I9" s="258">
        <f t="shared" si="2"/>
        <v>1806.22</v>
      </c>
      <c r="J9" s="258">
        <f t="shared" si="3"/>
        <v>13.17</v>
      </c>
      <c r="K9" s="258">
        <f t="shared" si="4"/>
        <v>1793.05</v>
      </c>
      <c r="L9" s="258">
        <f t="shared" si="5"/>
        <v>543.04999999999995</v>
      </c>
      <c r="M9" s="12">
        <f t="shared" si="6"/>
        <v>8.15</v>
      </c>
    </row>
    <row r="10" spans="1:13" ht="15.75">
      <c r="A10" s="256" t="str">
        <f>'ست الكل شهر يوليو'!BO11</f>
        <v xml:space="preserve">السيد احمد السيد فايد </v>
      </c>
      <c r="B10" s="258">
        <f>'ست الكل شهر يوليو'!O11</f>
        <v>2088.94</v>
      </c>
      <c r="C10" s="258">
        <f>'ست الكل شهر يوليو'!Q11</f>
        <v>435.23</v>
      </c>
      <c r="D10" s="258">
        <f t="shared" si="0"/>
        <v>2524.17</v>
      </c>
      <c r="E10" s="258">
        <f>'ست الكل شهر يوليو'!J11*14%</f>
        <v>83.05</v>
      </c>
      <c r="F10" s="258">
        <f>'ست الكل شهر يوليو'!AF11*11%</f>
        <v>221.36</v>
      </c>
      <c r="G10" s="258">
        <f>'ست الكل شهر يوليو'!AT11+'ست الكل شهر يوليو'!AU11+'ست الكل شهر يوليو'!AV11+'ست الكل شهر يوليو'!AX11+'ست الكل شهر يوليو'!BB11+'ست الكل شهر يوليو'!BC11+'ست الكل شهر يوليو'!BD11+'ست الكل شهر يوليو'!BE11+'ست الكل شهر يوليو'!BF11+'ست الكل شهر يوليو'!BG11+'ست الكل شهر يوليو'!BH11+'ست الكل شهر يوليو'!BI11+'ست الكل شهر يوليو'!BJ11+'ست الكل شهر يوليو'!BK11+'ست الكل شهر يوليو'!BL11</f>
        <v>0</v>
      </c>
      <c r="H10" s="258">
        <f t="shared" si="1"/>
        <v>304.41000000000003</v>
      </c>
      <c r="I10" s="258">
        <f t="shared" si="2"/>
        <v>2219.7600000000002</v>
      </c>
      <c r="J10" s="258">
        <f t="shared" si="3"/>
        <v>16.27</v>
      </c>
      <c r="K10" s="258">
        <f t="shared" si="4"/>
        <v>2203.4899999999998</v>
      </c>
      <c r="L10" s="258">
        <f t="shared" si="5"/>
        <v>953.49</v>
      </c>
      <c r="M10" s="12">
        <f t="shared" si="6"/>
        <v>14.3</v>
      </c>
    </row>
    <row r="11" spans="1:13" ht="15.75">
      <c r="A11" s="256" t="str">
        <f>'ست الكل شهر يوليو'!BO12</f>
        <v xml:space="preserve">احمد رمضان زايد </v>
      </c>
      <c r="B11" s="258">
        <f>'ست الكل شهر يوليو'!O12</f>
        <v>2281.5300000000002</v>
      </c>
      <c r="C11" s="258">
        <f>'ست الكل شهر يوليو'!Q12</f>
        <v>509.26</v>
      </c>
      <c r="D11" s="258">
        <f t="shared" si="0"/>
        <v>2790.79</v>
      </c>
      <c r="E11" s="258">
        <f>'ست الكل شهر يوليو'!J12*14%</f>
        <v>97.68</v>
      </c>
      <c r="F11" s="258">
        <f>'ست الكل شهر يوليو'!AF12*11%</f>
        <v>239.42</v>
      </c>
      <c r="G11" s="258">
        <f>'ست الكل شهر يوليو'!AT12+'ست الكل شهر يوليو'!AU12+'ست الكل شهر يوليو'!AV12+'ست الكل شهر يوليو'!AX12+'ست الكل شهر يوليو'!BB12+'ست الكل شهر يوليو'!BC12+'ست الكل شهر يوليو'!BD12+'ست الكل شهر يوليو'!BE12+'ست الكل شهر يوليو'!BF12+'ست الكل شهر يوليو'!BG12+'ست الكل شهر يوليو'!BH12+'ست الكل شهر يوليو'!BI12+'ست الكل شهر يوليو'!BJ12+'ست الكل شهر يوليو'!BK12+'ست الكل شهر يوليو'!BL12</f>
        <v>0</v>
      </c>
      <c r="H11" s="258">
        <f t="shared" si="1"/>
        <v>337.1</v>
      </c>
      <c r="I11" s="258">
        <f t="shared" si="2"/>
        <v>2453.69</v>
      </c>
      <c r="J11" s="258">
        <f t="shared" si="3"/>
        <v>18.03</v>
      </c>
      <c r="K11" s="258">
        <f t="shared" si="4"/>
        <v>2435.66</v>
      </c>
      <c r="L11" s="258">
        <f t="shared" si="5"/>
        <v>1185.6600000000001</v>
      </c>
      <c r="M11" s="12">
        <f t="shared" si="6"/>
        <v>17.78</v>
      </c>
    </row>
    <row r="12" spans="1:13" ht="15.75">
      <c r="A12" s="256" t="str">
        <f>'ست الكل شهر يوليو'!BO13</f>
        <v xml:space="preserve">صلاح بسيونى على </v>
      </c>
      <c r="B12" s="258">
        <f>'ست الكل شهر يوليو'!O13</f>
        <v>2127.56</v>
      </c>
      <c r="C12" s="258">
        <f>'ست الكل شهر يوليو'!Q13</f>
        <v>463.62</v>
      </c>
      <c r="D12" s="258">
        <f t="shared" si="0"/>
        <v>2591.1799999999998</v>
      </c>
      <c r="E12" s="258">
        <f>'ست الكل شهر يوليو'!J13*14%</f>
        <v>88.66</v>
      </c>
      <c r="F12" s="258">
        <f>'ست الكل شهر يوليو'!AF13*11%</f>
        <v>223.54</v>
      </c>
      <c r="G12" s="258">
        <f>'ست الكل شهر يوليو'!AT13+'ست الكل شهر يوليو'!AU13+'ست الكل شهر يوليو'!AV13+'ست الكل شهر يوليو'!AX13+'ست الكل شهر يوليو'!BB13+'ست الكل شهر يوليو'!BC13+'ست الكل شهر يوليو'!BD13+'ست الكل شهر يوليو'!BE13+'ست الكل شهر يوليو'!BF13+'ست الكل شهر يوليو'!BG13+'ست الكل شهر يوليو'!BH13+'ست الكل شهر يوليو'!BI13+'ست الكل شهر يوليو'!BJ13+'ست الكل شهر يوليو'!BK13+'ست الكل شهر يوليو'!BL13</f>
        <v>0</v>
      </c>
      <c r="H12" s="258">
        <f t="shared" si="1"/>
        <v>312.2</v>
      </c>
      <c r="I12" s="258">
        <f t="shared" si="2"/>
        <v>2278.98</v>
      </c>
      <c r="J12" s="258">
        <f t="shared" si="3"/>
        <v>16.72</v>
      </c>
      <c r="K12" s="258">
        <f t="shared" si="4"/>
        <v>2262.2600000000002</v>
      </c>
      <c r="L12" s="258">
        <f t="shared" si="5"/>
        <v>1012.26</v>
      </c>
      <c r="M12" s="12">
        <f t="shared" si="6"/>
        <v>15.18</v>
      </c>
    </row>
    <row r="13" spans="1:13" ht="15.75">
      <c r="A13" s="256" t="str">
        <f>'ست الكل شهر يوليو'!BO14</f>
        <v>شعبان محمد حسين</v>
      </c>
      <c r="B13" s="258">
        <f>'ست الكل شهر يوليو'!O14</f>
        <v>2089.46</v>
      </c>
      <c r="C13" s="258">
        <f>'ست الكل شهر يوليو'!Q14</f>
        <v>435.96</v>
      </c>
      <c r="D13" s="258">
        <f t="shared" si="0"/>
        <v>2525.42</v>
      </c>
      <c r="E13" s="258">
        <f>'ست الكل شهر يوليو'!J14*14%</f>
        <v>83.19</v>
      </c>
      <c r="F13" s="258">
        <f>'ست الكل شهر يوليو'!AF14*11%</f>
        <v>219.76</v>
      </c>
      <c r="G13" s="258">
        <f>'ست الكل شهر يوليو'!AT14+'ست الكل شهر يوليو'!AU14+'ست الكل شهر يوليو'!AV14+'ست الكل شهر يوليو'!AX14+'ست الكل شهر يوليو'!BB14+'ست الكل شهر يوليو'!BC14+'ست الكل شهر يوليو'!BD14+'ست الكل شهر يوليو'!BE14+'ست الكل شهر يوليو'!BF14+'ست الكل شهر يوليو'!BG14+'ست الكل شهر يوليو'!BH14+'ست الكل شهر يوليو'!BI14+'ست الكل شهر يوليو'!BJ14+'ست الكل شهر يوليو'!BK14+'ست الكل شهر يوليو'!BL14</f>
        <v>7</v>
      </c>
      <c r="H13" s="258">
        <f t="shared" si="1"/>
        <v>309.95</v>
      </c>
      <c r="I13" s="258">
        <f t="shared" si="2"/>
        <v>2215.4699999999998</v>
      </c>
      <c r="J13" s="258">
        <f t="shared" si="3"/>
        <v>16.239999999999998</v>
      </c>
      <c r="K13" s="258">
        <f t="shared" si="4"/>
        <v>2199.23</v>
      </c>
      <c r="L13" s="258">
        <f t="shared" si="5"/>
        <v>949.23</v>
      </c>
      <c r="M13" s="12">
        <f t="shared" si="6"/>
        <v>14.24</v>
      </c>
    </row>
    <row r="14" spans="1:13" ht="15.75">
      <c r="A14" s="256" t="str">
        <f>'ست الكل شهر يوليو'!BO15</f>
        <v xml:space="preserve">ماهر عوض الله عبد العزيز </v>
      </c>
      <c r="B14" s="258">
        <f>'ست الكل شهر يوليو'!O15</f>
        <v>1822.21</v>
      </c>
      <c r="C14" s="258">
        <f>'ست الكل شهر يوليو'!Q15</f>
        <v>356.06</v>
      </c>
      <c r="D14" s="258">
        <f t="shared" si="0"/>
        <v>2178.27</v>
      </c>
      <c r="E14" s="258">
        <f>'ست الكل شهر يوليو'!J15*14%</f>
        <v>67.400000000000006</v>
      </c>
      <c r="F14" s="258">
        <f>'ست الكل شهر يوليو'!AF15*11%</f>
        <v>192.35</v>
      </c>
      <c r="G14" s="258">
        <f>'ست الكل شهر يوليو'!AT15+'ست الكل شهر يوليو'!AU15+'ست الكل شهر يوليو'!AV15+'ست الكل شهر يوليو'!AX15+'ست الكل شهر يوليو'!BB15+'ست الكل شهر يوليو'!BC15+'ست الكل شهر يوليو'!BD15+'ست الكل شهر يوليو'!BE15+'ست الكل شهر يوليو'!BF15+'ست الكل شهر يوليو'!BG15+'ست الكل شهر يوليو'!BH15+'ست الكل شهر يوليو'!BI15+'ست الكل شهر يوليو'!BJ15+'ست الكل شهر يوليو'!BK15+'ست الكل شهر يوليو'!BL15</f>
        <v>1.43</v>
      </c>
      <c r="H14" s="258">
        <f t="shared" si="1"/>
        <v>261.18</v>
      </c>
      <c r="I14" s="258">
        <f t="shared" si="2"/>
        <v>1917.09</v>
      </c>
      <c r="J14" s="258">
        <f t="shared" si="3"/>
        <v>14</v>
      </c>
      <c r="K14" s="258">
        <f t="shared" si="4"/>
        <v>1903.09</v>
      </c>
      <c r="L14" s="258">
        <f t="shared" si="5"/>
        <v>653.09</v>
      </c>
      <c r="M14" s="12">
        <f t="shared" si="6"/>
        <v>9.8000000000000007</v>
      </c>
    </row>
    <row r="15" spans="1:13" ht="15.75">
      <c r="A15" s="256" t="str">
        <f>'ست الكل شهر يوليو'!BO16</f>
        <v>جمال ابراهيم سلامه</v>
      </c>
      <c r="B15" s="258">
        <f>'ست الكل شهر يوليو'!O16</f>
        <v>1840.51</v>
      </c>
      <c r="C15" s="258">
        <f>'ست الكل شهر يوليو'!Q16</f>
        <v>361.18</v>
      </c>
      <c r="D15" s="258">
        <f t="shared" si="0"/>
        <v>2201.69</v>
      </c>
      <c r="E15" s="258">
        <f>'ست الكل شهر يوليو'!J16*14%</f>
        <v>68.41</v>
      </c>
      <c r="F15" s="258">
        <f>'ست الكل شهر يوليو'!AF16*11%</f>
        <v>194.26</v>
      </c>
      <c r="G15" s="258">
        <f>'ست الكل شهر يوليو'!AT16+'ست الكل شهر يوليو'!AU16+'ست الكل شهر يوليو'!AV16+'ست الكل شهر يوليو'!AX16+'ست الكل شهر يوليو'!BB16+'ست الكل شهر يوليو'!BC16+'ست الكل شهر يوليو'!BD16+'ست الكل شهر يوليو'!BE16+'ست الكل شهر يوليو'!BF16+'ست الكل شهر يوليو'!BG16+'ست الكل شهر يوليو'!BH16+'ست الكل شهر يوليو'!BI16+'ست الكل شهر يوليو'!BJ16+'ست الكل شهر يوليو'!BK16+'ست الكل شهر يوليو'!BL16</f>
        <v>0</v>
      </c>
      <c r="H15" s="258">
        <f t="shared" si="1"/>
        <v>262.67</v>
      </c>
      <c r="I15" s="258">
        <f t="shared" si="2"/>
        <v>1939.02</v>
      </c>
      <c r="J15" s="258">
        <f t="shared" si="3"/>
        <v>14.17</v>
      </c>
      <c r="K15" s="258">
        <f t="shared" si="4"/>
        <v>1924.85</v>
      </c>
      <c r="L15" s="258">
        <f t="shared" si="5"/>
        <v>674.85</v>
      </c>
      <c r="M15" s="12">
        <f t="shared" si="6"/>
        <v>10.119999999999999</v>
      </c>
    </row>
    <row r="16" spans="1:13" ht="15.75">
      <c r="A16" s="256" t="str">
        <f>'ست الكل شهر يوليو'!BO17</f>
        <v xml:space="preserve">عاطف على جنيدى </v>
      </c>
      <c r="B16" s="258">
        <f>'ست الكل شهر يوليو'!O17</f>
        <v>1842.42</v>
      </c>
      <c r="C16" s="258">
        <f>'ست الكل شهر يوليو'!Q17</f>
        <v>362.28</v>
      </c>
      <c r="D16" s="258">
        <f t="shared" si="0"/>
        <v>2204.6999999999998</v>
      </c>
      <c r="E16" s="258">
        <f>'ست الكل شهر يوليو'!J17*14%</f>
        <v>68.61</v>
      </c>
      <c r="F16" s="258">
        <f>'ست الكل شهر يوليو'!AF17*11%</f>
        <v>194.47</v>
      </c>
      <c r="G16" s="258">
        <f>'ست الكل شهر يوليو'!AT17+'ست الكل شهر يوليو'!AU17+'ست الكل شهر يوليو'!AV17+'ست الكل شهر يوليو'!AX17+'ست الكل شهر يوليو'!BB17+'ست الكل شهر يوليو'!BC17+'ست الكل شهر يوليو'!BD17+'ست الكل شهر يوليو'!BE17+'ست الكل شهر يوليو'!BF17+'ست الكل شهر يوليو'!BG17+'ست الكل شهر يوليو'!BH17+'ست الكل شهر يوليو'!BI17+'ست الكل شهر يوليو'!BJ17+'ست الكل شهر يوليو'!BK17+'ست الكل شهر يوليو'!BL17</f>
        <v>0</v>
      </c>
      <c r="H16" s="258">
        <f t="shared" si="1"/>
        <v>263.08</v>
      </c>
      <c r="I16" s="258">
        <f t="shared" si="2"/>
        <v>1941.62</v>
      </c>
      <c r="J16" s="258">
        <f t="shared" si="3"/>
        <v>14.19</v>
      </c>
      <c r="K16" s="258">
        <f t="shared" si="4"/>
        <v>1927.43</v>
      </c>
      <c r="L16" s="258">
        <f t="shared" si="5"/>
        <v>677.43</v>
      </c>
      <c r="M16" s="12">
        <f t="shared" si="6"/>
        <v>10.16</v>
      </c>
    </row>
    <row r="17" spans="1:13" ht="15.75">
      <c r="A17" s="256" t="str">
        <f>'ست الكل شهر يوليو'!BO18</f>
        <v xml:space="preserve">بدوى محمد عبد اللطيف </v>
      </c>
      <c r="B17" s="258">
        <f>'ست الكل شهر يوليو'!O18</f>
        <v>1868.27</v>
      </c>
      <c r="C17" s="258">
        <f>'ست الكل شهر يوليو'!Q18</f>
        <v>366.5</v>
      </c>
      <c r="D17" s="258">
        <f t="shared" si="0"/>
        <v>2234.77</v>
      </c>
      <c r="E17" s="258">
        <f>'ست الكل شهر يوليو'!J18*14%</f>
        <v>69.459999999999994</v>
      </c>
      <c r="F17" s="258">
        <f>'ست الكل شهر يوليو'!AF18*11%</f>
        <v>197.16</v>
      </c>
      <c r="G17" s="258">
        <f>'ست الكل شهر يوليو'!AT18+'ست الكل شهر يوليو'!AU18+'ست الكل شهر يوليو'!AV18+'ست الكل شهر يوليو'!AX18+'ست الكل شهر يوليو'!BB18+'ست الكل شهر يوليو'!BC18+'ست الكل شهر يوليو'!BD18+'ست الكل شهر يوليو'!BE18+'ست الكل شهر يوليو'!BF18+'ست الكل شهر يوليو'!BG18+'ست الكل شهر يوليو'!BH18+'ست الكل شهر يوليو'!BI18+'ست الكل شهر يوليو'!BJ18+'ست الكل شهر يوليو'!BK18+'ست الكل شهر يوليو'!BL18</f>
        <v>0</v>
      </c>
      <c r="H17" s="258">
        <f t="shared" si="1"/>
        <v>266.62</v>
      </c>
      <c r="I17" s="258">
        <f t="shared" si="2"/>
        <v>1968.15</v>
      </c>
      <c r="J17" s="258">
        <f t="shared" si="3"/>
        <v>14.39</v>
      </c>
      <c r="K17" s="258">
        <f t="shared" si="4"/>
        <v>1953.76</v>
      </c>
      <c r="L17" s="258">
        <f t="shared" si="5"/>
        <v>703.76</v>
      </c>
      <c r="M17" s="12">
        <f t="shared" si="6"/>
        <v>10.56</v>
      </c>
    </row>
    <row r="18" spans="1:13" ht="15.75">
      <c r="A18" s="256" t="str">
        <f>'ست الكل شهر يوليو'!BO19</f>
        <v xml:space="preserve">على جمعه رمضان </v>
      </c>
      <c r="B18" s="258">
        <f>'ست الكل شهر يوليو'!O19</f>
        <v>1857.33</v>
      </c>
      <c r="C18" s="258">
        <f>'ست الكل شهر يوليو'!Q19</f>
        <v>366.5</v>
      </c>
      <c r="D18" s="258">
        <f t="shared" si="0"/>
        <v>2223.83</v>
      </c>
      <c r="E18" s="258">
        <f>'ست الكل شهر يوليو'!J19*14%</f>
        <v>69.5</v>
      </c>
      <c r="F18" s="258">
        <f>'ست الكل شهر يوليو'!AF19*11%</f>
        <v>195.92</v>
      </c>
      <c r="G18" s="258">
        <f>'ست الكل شهر يوليو'!AT19+'ست الكل شهر يوليو'!AU19+'ست الكل شهر يوليو'!AV19+'ست الكل شهر يوليو'!AX19+'ست الكل شهر يوليو'!BB19+'ست الكل شهر يوليو'!BC19+'ست الكل شهر يوليو'!BD19+'ست الكل شهر يوليو'!BE19+'ست الكل شهر يوليو'!BF19+'ست الكل شهر يوليو'!BG19+'ست الكل شهر يوليو'!BH19+'ست الكل شهر يوليو'!BI19+'ست الكل شهر يوليو'!BJ19+'ست الكل شهر يوليو'!BK19+'ست الكل شهر يوليو'!BL19</f>
        <v>0</v>
      </c>
      <c r="H18" s="258">
        <f t="shared" si="1"/>
        <v>265.42</v>
      </c>
      <c r="I18" s="258">
        <f t="shared" si="2"/>
        <v>1958.41</v>
      </c>
      <c r="J18" s="258">
        <f t="shared" si="3"/>
        <v>14.31</v>
      </c>
      <c r="K18" s="258">
        <f t="shared" si="4"/>
        <v>1944.1</v>
      </c>
      <c r="L18" s="258">
        <f t="shared" si="5"/>
        <v>694.1</v>
      </c>
      <c r="M18" s="12">
        <f t="shared" si="6"/>
        <v>10.41</v>
      </c>
    </row>
    <row r="19" spans="1:13" ht="15.75">
      <c r="A19" s="256" t="str">
        <f>'ست الكل شهر يوليو'!BO20</f>
        <v xml:space="preserve">محمدعبد السيد عبد الواحد </v>
      </c>
      <c r="B19" s="258">
        <f>'ست الكل شهر يوليو'!O20</f>
        <v>1849.57</v>
      </c>
      <c r="C19" s="258">
        <f>'ست الكل شهر يوليو'!Q20</f>
        <v>364.18</v>
      </c>
      <c r="D19" s="258">
        <f t="shared" si="0"/>
        <v>2213.75</v>
      </c>
      <c r="E19" s="258">
        <f>'ست الكل شهر يوليو'!J20*14%</f>
        <v>69.010000000000005</v>
      </c>
      <c r="F19" s="258">
        <f>'ست الكل شهر يوليو'!AF20*11%</f>
        <v>195.11</v>
      </c>
      <c r="G19" s="258">
        <f>'ست الكل شهر يوليو'!AT20+'ست الكل شهر يوليو'!AU20+'ست الكل شهر يوليو'!AV20+'ست الكل شهر يوليو'!AX20+'ست الكل شهر يوليو'!BB20+'ست الكل شهر يوليو'!BC20+'ست الكل شهر يوليو'!BD20+'ست الكل شهر يوليو'!BE20+'ست الكل شهر يوليو'!BF20+'ست الكل شهر يوليو'!BG20+'ست الكل شهر يوليو'!BH20+'ست الكل شهر يوليو'!BI20+'ست الكل شهر يوليو'!BJ20+'ست الكل شهر يوليو'!BK20+'ست الكل شهر يوليو'!BL20</f>
        <v>0</v>
      </c>
      <c r="H19" s="258">
        <f t="shared" si="1"/>
        <v>264.12</v>
      </c>
      <c r="I19" s="258">
        <f t="shared" si="2"/>
        <v>1949.63</v>
      </c>
      <c r="J19" s="258">
        <f t="shared" si="3"/>
        <v>14.25</v>
      </c>
      <c r="K19" s="258">
        <f t="shared" si="4"/>
        <v>1935.38</v>
      </c>
      <c r="L19" s="258">
        <f t="shared" si="5"/>
        <v>685.38</v>
      </c>
      <c r="M19" s="12">
        <f t="shared" si="6"/>
        <v>10.28</v>
      </c>
    </row>
    <row r="20" spans="1:13" ht="15.75">
      <c r="A20" s="256" t="str">
        <f>'ست الكل شهر يوليو'!BO21</f>
        <v xml:space="preserve">حسنى قرنى عبد الحميد </v>
      </c>
      <c r="B20" s="258">
        <f>'ست الكل شهر يوليو'!O21</f>
        <v>1909.1</v>
      </c>
      <c r="C20" s="258">
        <f>'ست الكل شهر يوليو'!Q21</f>
        <v>381.87</v>
      </c>
      <c r="D20" s="258">
        <f t="shared" si="0"/>
        <v>2290.9699999999998</v>
      </c>
      <c r="E20" s="258">
        <f>'ست الكل شهر يوليو'!J21*14%</f>
        <v>72.5</v>
      </c>
      <c r="F20" s="258">
        <f>'ست الكل شهر يوليو'!AF21*11%</f>
        <v>201.75</v>
      </c>
      <c r="G20" s="258">
        <f>'ست الكل شهر يوليو'!AT21+'ست الكل شهر يوليو'!AU21+'ست الكل شهر يوليو'!AV21+'ست الكل شهر يوليو'!AX21+'ست الكل شهر يوليو'!BB21+'ست الكل شهر يوليو'!BC21+'ست الكل شهر يوليو'!BD21+'ست الكل شهر يوليو'!BE21+'ست الكل شهر يوليو'!BF21+'ست الكل شهر يوليو'!BG21+'ست الكل شهر يوليو'!BH21+'ست الكل شهر يوليو'!BI21+'ست الكل شهر يوليو'!BJ21+'ست الكل شهر يوليو'!BK21+'ست الكل شهر يوليو'!BL21</f>
        <v>0</v>
      </c>
      <c r="H20" s="258">
        <f t="shared" si="1"/>
        <v>274.25</v>
      </c>
      <c r="I20" s="258">
        <f t="shared" si="2"/>
        <v>2016.72</v>
      </c>
      <c r="J20" s="258">
        <f t="shared" si="3"/>
        <v>14.75</v>
      </c>
      <c r="K20" s="258">
        <f t="shared" si="4"/>
        <v>2001.97</v>
      </c>
      <c r="L20" s="258">
        <f t="shared" si="5"/>
        <v>751.97</v>
      </c>
      <c r="M20" s="12">
        <f t="shared" si="6"/>
        <v>11.28</v>
      </c>
    </row>
    <row r="21" spans="1:13" ht="15.75">
      <c r="A21" s="256" t="str">
        <f>'ست الكل شهر يوليو'!BO23</f>
        <v xml:space="preserve">على شعبان عيسى </v>
      </c>
      <c r="B21" s="258">
        <f>'ست الكل شهر يوليو'!O23</f>
        <v>1812.84</v>
      </c>
      <c r="C21" s="258">
        <f>'ست الكل شهر يوليو'!Q23</f>
        <v>353.28</v>
      </c>
      <c r="D21" s="258">
        <f t="shared" si="0"/>
        <v>2166.12</v>
      </c>
      <c r="E21" s="258">
        <f>'ست الكل شهر يوليو'!J23*14%</f>
        <v>66.849999999999994</v>
      </c>
      <c r="F21" s="258">
        <f>'ست الكل شهر يوليو'!AF23*11%</f>
        <v>191.24</v>
      </c>
      <c r="G21" s="258">
        <f>'ست الكل شهر يوليو'!AT23+'ست الكل شهر يوليو'!AU23+'ست الكل شهر يوليو'!AV23+'ست الكل شهر يوليو'!AX23+'ست الكل شهر يوليو'!BB23+'ست الكل شهر يوليو'!BC23+'ست الكل شهر يوليو'!BD23+'ست الكل شهر يوليو'!BE23+'ست الكل شهر يوليو'!BF23+'ست الكل شهر يوليو'!BG23+'ست الكل شهر يوليو'!BH23+'ست الكل شهر يوليو'!BI23+'ست الكل شهر يوليو'!BJ23+'ست الكل شهر يوليو'!BK23+'ست الكل شهر يوليو'!BL23</f>
        <v>1</v>
      </c>
      <c r="H21" s="258">
        <f t="shared" si="1"/>
        <v>259.08999999999997</v>
      </c>
      <c r="I21" s="258">
        <f t="shared" si="2"/>
        <v>1907.03</v>
      </c>
      <c r="J21" s="258">
        <f t="shared" si="3"/>
        <v>13.93</v>
      </c>
      <c r="K21" s="258">
        <f t="shared" si="4"/>
        <v>1893.1</v>
      </c>
      <c r="L21" s="258">
        <f t="shared" si="5"/>
        <v>643.1</v>
      </c>
      <c r="M21" s="12">
        <f t="shared" si="6"/>
        <v>9.65</v>
      </c>
    </row>
    <row r="22" spans="1:13" ht="15.75">
      <c r="A22" s="256" t="str">
        <f>'ست الكل شهر يوليو'!BO24</f>
        <v xml:space="preserve">مصطفى احمد عبد الفتاح </v>
      </c>
      <c r="B22" s="258">
        <f>'ست الكل شهر يوليو'!O24</f>
        <v>1830.57</v>
      </c>
      <c r="C22" s="258">
        <f>'ست الكل شهر يوليو'!Q24</f>
        <v>355.59</v>
      </c>
      <c r="D22" s="258">
        <f t="shared" si="0"/>
        <v>2186.16</v>
      </c>
      <c r="E22" s="258">
        <f>'ست الكل شهر يوليو'!J24*14%</f>
        <v>67.31</v>
      </c>
      <c r="F22" s="258">
        <f>'ست الكل شهر يوليو'!AF24*11%</f>
        <v>193.12</v>
      </c>
      <c r="G22" s="258">
        <f>'ست الكل شهر يوليو'!AT24+'ست الكل شهر يوليو'!AU24+'ست الكل شهر يوليو'!AV24+'ست الكل شهر يوليو'!AX24+'ست الكل شهر يوليو'!BB24+'ست الكل شهر يوليو'!BC24+'ست الكل شهر يوليو'!BD24+'ست الكل شهر يوليو'!BE24+'ست الكل شهر يوليو'!BF24+'ست الكل شهر يوليو'!BG24+'ست الكل شهر يوليو'!BH24+'ست الكل شهر يوليو'!BI24+'ست الكل شهر يوليو'!BJ24+'ست الكل شهر يوليو'!BK24+'ست الكل شهر يوليو'!BL24</f>
        <v>1</v>
      </c>
      <c r="H22" s="258">
        <f t="shared" si="1"/>
        <v>261.43</v>
      </c>
      <c r="I22" s="258">
        <f t="shared" si="2"/>
        <v>1924.73</v>
      </c>
      <c r="J22" s="258">
        <f t="shared" si="3"/>
        <v>14.06</v>
      </c>
      <c r="K22" s="258">
        <f t="shared" si="4"/>
        <v>1910.67</v>
      </c>
      <c r="L22" s="258">
        <f t="shared" si="5"/>
        <v>660.67</v>
      </c>
      <c r="M22" s="12">
        <f t="shared" si="6"/>
        <v>9.91</v>
      </c>
    </row>
    <row r="23" spans="1:13" ht="15.75">
      <c r="A23" s="256" t="str">
        <f>'ست الكل شهر يوليو'!BO25</f>
        <v xml:space="preserve">فرحات فرحات على </v>
      </c>
      <c r="B23" s="258">
        <f>'ست الكل شهر يوليو'!O25</f>
        <v>2002.58</v>
      </c>
      <c r="C23" s="258">
        <f>'ست الكل شهر يوليو'!Q25</f>
        <v>444.59</v>
      </c>
      <c r="D23" s="258">
        <f t="shared" si="0"/>
        <v>2447.17</v>
      </c>
      <c r="E23" s="258">
        <f>'ست الكل شهر يوليو'!J25*14%</f>
        <v>78.08</v>
      </c>
      <c r="F23" s="258">
        <f>'ست الكل شهر يوليو'!AF25*11%</f>
        <v>216.37</v>
      </c>
      <c r="G23" s="258">
        <f>'ست الكل شهر يوليو'!AT25+'ست الكل شهر يوليو'!AU25+'ست الكل شهر يوليو'!AV25+'ست الكل شهر يوليو'!AX25+'ست الكل شهر يوليو'!BB25+'ست الكل شهر يوليو'!BC25+'ست الكل شهر يوليو'!BD25+'ست الكل شهر يوليو'!BE25+'ست الكل شهر يوليو'!BF25+'ست الكل شهر يوليو'!BG25+'ست الكل شهر يوليو'!BH25+'ست الكل شهر يوليو'!BI25+'ست الكل شهر يوليو'!BJ25+'ست الكل شهر يوليو'!BK25+'ست الكل شهر يوليو'!BL25</f>
        <v>8.1</v>
      </c>
      <c r="H23" s="258">
        <f t="shared" si="1"/>
        <v>302.55</v>
      </c>
      <c r="I23" s="258">
        <f t="shared" si="2"/>
        <v>2144.62</v>
      </c>
      <c r="J23" s="258">
        <f t="shared" si="3"/>
        <v>15.71</v>
      </c>
      <c r="K23" s="258">
        <f t="shared" si="4"/>
        <v>2128.91</v>
      </c>
      <c r="L23" s="258">
        <f t="shared" si="5"/>
        <v>878.91</v>
      </c>
      <c r="M23" s="12">
        <f t="shared" si="6"/>
        <v>13.18</v>
      </c>
    </row>
    <row r="24" spans="1:13" ht="15.75">
      <c r="A24" s="256" t="str">
        <f>'ست الكل شهر يوليو'!BO26</f>
        <v xml:space="preserve">عادل حسن ذكى </v>
      </c>
      <c r="B24" s="258">
        <f>'ست الكل شهر يوليو'!O26</f>
        <v>1832</v>
      </c>
      <c r="C24" s="258">
        <f>'ست الكل شهر يوليو'!Q26</f>
        <v>355.91</v>
      </c>
      <c r="D24" s="258">
        <f t="shared" si="0"/>
        <v>2187.91</v>
      </c>
      <c r="E24" s="258">
        <f>'ست الكل شهر يوليو'!J26*14%</f>
        <v>67.37</v>
      </c>
      <c r="F24" s="258">
        <f>'ست الكل شهر يوليو'!AF26*11%</f>
        <v>193.27</v>
      </c>
      <c r="G24" s="258">
        <f>'ست الكل شهر يوليو'!AT26+'ست الكل شهر يوليو'!AU26+'ست الكل شهر يوليو'!AV26+'ست الكل شهر يوليو'!AX26+'ست الكل شهر يوليو'!BB26+'ست الكل شهر يوليو'!BC26+'ست الكل شهر يوليو'!BD26+'ست الكل شهر يوليو'!BE26+'ست الكل شهر يوليو'!BF26+'ست الكل شهر يوليو'!BG26+'ست الكل شهر يوليو'!BH26+'ست الكل شهر يوليو'!BI26+'ست الكل شهر يوليو'!BJ26+'ست الكل شهر يوليو'!BK26+'ست الكل شهر يوليو'!BL26</f>
        <v>1</v>
      </c>
      <c r="H24" s="258">
        <f t="shared" si="1"/>
        <v>261.64</v>
      </c>
      <c r="I24" s="258">
        <f t="shared" si="2"/>
        <v>1926.27</v>
      </c>
      <c r="J24" s="258">
        <f t="shared" si="3"/>
        <v>14.07</v>
      </c>
      <c r="K24" s="258">
        <f t="shared" si="4"/>
        <v>1912.2</v>
      </c>
      <c r="L24" s="258">
        <f t="shared" si="5"/>
        <v>662.2</v>
      </c>
      <c r="M24" s="12">
        <f t="shared" si="6"/>
        <v>9.93</v>
      </c>
    </row>
    <row r="25" spans="1:13" ht="15.75">
      <c r="A25" s="256" t="str">
        <f>'ست الكل شهر يوليو'!BO27</f>
        <v xml:space="preserve">محمد ابراهيم قرنى </v>
      </c>
      <c r="B25" s="258">
        <f>'ست الكل شهر يوليو'!O27</f>
        <v>1903.94</v>
      </c>
      <c r="C25" s="258">
        <f>'ست الكل شهر يوليو'!Q27</f>
        <v>353.28</v>
      </c>
      <c r="D25" s="258">
        <f t="shared" si="0"/>
        <v>2257.2199999999998</v>
      </c>
      <c r="E25" s="258">
        <f>'ست الكل شهر يوليو'!J27*14%</f>
        <v>66.849999999999994</v>
      </c>
      <c r="F25" s="258">
        <f>'ست الكل شهر يوليو'!AF27*11%</f>
        <v>201.21</v>
      </c>
      <c r="G25" s="258">
        <f>'ست الكل شهر يوليو'!AT27+'ست الكل شهر يوليو'!AU27+'ست الكل شهر يوليو'!AV27+'ست الكل شهر يوليو'!AX27+'ست الكل شهر يوليو'!BB27+'ست الكل شهر يوليو'!BC27+'ست الكل شهر يوليو'!BD27+'ست الكل شهر يوليو'!BE27+'ست الكل شهر يوليو'!BF27+'ست الكل شهر يوليو'!BG27+'ست الكل شهر يوليو'!BH27+'ست الكل شهر يوليو'!BI27+'ست الكل شهر يوليو'!BJ27+'ست الكل شهر يوليو'!BK27+'ست الكل شهر يوليو'!BL27</f>
        <v>1</v>
      </c>
      <c r="H25" s="258">
        <f t="shared" si="1"/>
        <v>269.06</v>
      </c>
      <c r="I25" s="258">
        <f t="shared" si="2"/>
        <v>1988.16</v>
      </c>
      <c r="J25" s="258">
        <f t="shared" si="3"/>
        <v>14.54</v>
      </c>
      <c r="K25" s="258">
        <f t="shared" si="4"/>
        <v>1973.62</v>
      </c>
      <c r="L25" s="258">
        <f t="shared" si="5"/>
        <v>723.62</v>
      </c>
      <c r="M25" s="12">
        <f t="shared" si="6"/>
        <v>10.85</v>
      </c>
    </row>
    <row r="26" spans="1:13" ht="15.75">
      <c r="A26" s="256" t="str">
        <f>'ست الكل شهر يوليو'!BO28</f>
        <v xml:space="preserve">هاشم محمد يوسف </v>
      </c>
      <c r="B26" s="258">
        <f>'ست الكل شهر يوليو'!O28</f>
        <v>1227.74</v>
      </c>
      <c r="C26" s="258">
        <f>'ست الكل شهر يوليو'!Q28</f>
        <v>205.26</v>
      </c>
      <c r="D26" s="258">
        <f t="shared" si="0"/>
        <v>1433</v>
      </c>
      <c r="E26" s="258">
        <f>'ست الكل شهر يوليو'!J28*14%</f>
        <v>32.82</v>
      </c>
      <c r="F26" s="258">
        <f>'ست الكل شهر يوليو'!AF28*11%</f>
        <v>131.84</v>
      </c>
      <c r="G26" s="258">
        <f>'ست الكل شهر يوليو'!AT28+'ست الكل شهر يوليو'!AU28+'ست الكل شهر يوليو'!AV28+'ست الكل شهر يوليو'!AX28+'ست الكل شهر يوليو'!BB28+'ست الكل شهر يوليو'!BC28+'ست الكل شهر يوليو'!BD28+'ست الكل شهر يوليو'!BE28+'ست الكل شهر يوليو'!BF28+'ست الكل شهر يوليو'!BG28+'ست الكل شهر يوليو'!BH28+'ست الكل شهر يوليو'!BI28+'ست الكل شهر يوليو'!BJ28+'ست الكل شهر يوليو'!BK28+'ست الكل شهر يوليو'!BL28</f>
        <v>58</v>
      </c>
      <c r="H26" s="258">
        <f t="shared" si="1"/>
        <v>222.66</v>
      </c>
      <c r="I26" s="258">
        <f t="shared" si="2"/>
        <v>1210.3399999999999</v>
      </c>
      <c r="J26" s="258">
        <f t="shared" si="3"/>
        <v>8.6999999999999993</v>
      </c>
      <c r="K26" s="258">
        <f t="shared" si="4"/>
        <v>1201.6400000000001</v>
      </c>
      <c r="L26" s="258">
        <f t="shared" si="5"/>
        <v>0</v>
      </c>
      <c r="M26" s="12">
        <f t="shared" si="6"/>
        <v>0</v>
      </c>
    </row>
    <row r="27" spans="1:13" ht="15.75">
      <c r="A27" s="261"/>
      <c r="B27" s="262">
        <f>[1]مرتبات!G30</f>
        <v>0</v>
      </c>
      <c r="C27" s="262">
        <f>[1]مرتبات!I30</f>
        <v>0</v>
      </c>
      <c r="D27" s="262">
        <f t="shared" si="0"/>
        <v>0</v>
      </c>
      <c r="E27" s="262">
        <f>[1]مرتبات!B30*14%</f>
        <v>0</v>
      </c>
      <c r="F27" s="262">
        <f>[1]مرتبات!W30*11%</f>
        <v>0</v>
      </c>
      <c r="G27" s="262">
        <f>[1]مرتبات!AK30+[1]مرتبات!AL30+[1]مرتبات!AM30+[1]مرتبات!AN30+[1]مرتبات!AO30+[1]مرتبات!AR30+[1]مرتبات!AS30+[1]مرتبات!AT30+[1]مرتبات!AU30+[1]مرتبات!AV30+[1]مرتبات!AW30+[1]مرتبات!AX30+[1]مرتبات!AY30+[1]مرتبات!AZ30+[1]مرتبات!BA30</f>
        <v>0</v>
      </c>
      <c r="H27" s="262">
        <f t="shared" ref="H27:H65" si="7">E27+F27+G27</f>
        <v>0</v>
      </c>
      <c r="I27" s="262">
        <f t="shared" ref="I27:I65" si="8">D27-H27</f>
        <v>0</v>
      </c>
      <c r="J27" s="262">
        <f t="shared" si="3"/>
        <v>-0.38</v>
      </c>
      <c r="K27" s="262">
        <f t="shared" ref="K27:K65" si="9">I27-J27</f>
        <v>0.38</v>
      </c>
      <c r="L27" s="262">
        <f t="shared" ref="L27:L65" si="10">IF(K27-1183.33&lt;0,0,K27-1183.33)</f>
        <v>0</v>
      </c>
      <c r="M27" s="263">
        <f t="shared" ref="M27:M65" si="11">IF(L27&lt;=1900,(L27*10%)*20%,IF(L27&lt;=3150,(190+((L27-1900)*15%))*60%,((((L27-3150)*20%)+190+187.5))*95%))</f>
        <v>0</v>
      </c>
    </row>
    <row r="28" spans="1:13" ht="15.75">
      <c r="A28" s="256"/>
      <c r="B28" s="258">
        <f>[1]مرتبات!G31</f>
        <v>0</v>
      </c>
      <c r="C28" s="258">
        <f>[1]مرتبات!I31</f>
        <v>0</v>
      </c>
      <c r="D28" s="258">
        <f t="shared" si="0"/>
        <v>0</v>
      </c>
      <c r="E28" s="258">
        <f>[1]مرتبات!B31*14%</f>
        <v>0</v>
      </c>
      <c r="F28" s="258">
        <f>[1]مرتبات!W31*11%</f>
        <v>0</v>
      </c>
      <c r="G28" s="258">
        <f>[1]مرتبات!AK31+[1]مرتبات!AL31+[1]مرتبات!AM31+[1]مرتبات!AN31+[1]مرتبات!AO31+[1]مرتبات!AR31+[1]مرتبات!AS31+[1]مرتبات!AT31+[1]مرتبات!AU31+[1]مرتبات!AV31+[1]مرتبات!AW31+[1]مرتبات!AX31+[1]مرتبات!AY31+[1]مرتبات!AZ31+[1]مرتبات!BA31</f>
        <v>0</v>
      </c>
      <c r="H28" s="258">
        <f t="shared" si="7"/>
        <v>0</v>
      </c>
      <c r="I28" s="258">
        <f t="shared" si="8"/>
        <v>0</v>
      </c>
      <c r="J28" s="258">
        <f t="shared" si="3"/>
        <v>-0.38</v>
      </c>
      <c r="K28" s="258">
        <f t="shared" si="9"/>
        <v>0.38</v>
      </c>
      <c r="L28" s="258">
        <f t="shared" si="10"/>
        <v>0</v>
      </c>
      <c r="M28" s="145">
        <f t="shared" si="11"/>
        <v>0</v>
      </c>
    </row>
    <row r="29" spans="1:13" ht="15.75">
      <c r="A29" s="256"/>
      <c r="B29" s="258">
        <f>[1]مرتبات!G32</f>
        <v>0</v>
      </c>
      <c r="C29" s="258">
        <f>[1]مرتبات!I32</f>
        <v>0</v>
      </c>
      <c r="D29" s="258">
        <f t="shared" si="0"/>
        <v>0</v>
      </c>
      <c r="E29" s="258">
        <f>[1]مرتبات!B32*14%</f>
        <v>0</v>
      </c>
      <c r="F29" s="258">
        <f>[1]مرتبات!W32*11%</f>
        <v>0</v>
      </c>
      <c r="G29" s="258">
        <f>[1]مرتبات!AK32+[1]مرتبات!AL32+[1]مرتبات!AM32+[1]مرتبات!AN32+[1]مرتبات!AO32+[1]مرتبات!AR32+[1]مرتبات!AS32+[1]مرتبات!AT32+[1]مرتبات!AU32+[1]مرتبات!AV32+[1]مرتبات!AW32+[1]مرتبات!AX32+[1]مرتبات!AY32+[1]مرتبات!AZ32+[1]مرتبات!BA32</f>
        <v>0</v>
      </c>
      <c r="H29" s="258">
        <f t="shared" si="7"/>
        <v>0</v>
      </c>
      <c r="I29" s="258">
        <f t="shared" si="8"/>
        <v>0</v>
      </c>
      <c r="J29" s="258">
        <f t="shared" si="3"/>
        <v>-0.38</v>
      </c>
      <c r="K29" s="258">
        <f t="shared" si="9"/>
        <v>0.38</v>
      </c>
      <c r="L29" s="258">
        <f t="shared" si="10"/>
        <v>0</v>
      </c>
      <c r="M29" s="145">
        <f t="shared" si="11"/>
        <v>0</v>
      </c>
    </row>
    <row r="30" spans="1:13" ht="15.75">
      <c r="A30" s="256"/>
      <c r="B30" s="258">
        <f>[1]مرتبات!G33</f>
        <v>0</v>
      </c>
      <c r="C30" s="258">
        <f>[1]مرتبات!I33</f>
        <v>0</v>
      </c>
      <c r="D30" s="258">
        <f t="shared" si="0"/>
        <v>0</v>
      </c>
      <c r="E30" s="258">
        <f>[1]مرتبات!B33*14%</f>
        <v>0</v>
      </c>
      <c r="F30" s="258">
        <f>[1]مرتبات!W33*11%</f>
        <v>0</v>
      </c>
      <c r="G30" s="258">
        <f>[1]مرتبات!AK33+[1]مرتبات!AL33+[1]مرتبات!AM33+[1]مرتبات!AN33+[1]مرتبات!AO33+[1]مرتبات!AR33+[1]مرتبات!AS33+[1]مرتبات!AT33+[1]مرتبات!AU33+[1]مرتبات!AV33+[1]مرتبات!AW33+[1]مرتبات!AX33+[1]مرتبات!AY33+[1]مرتبات!AZ33+[1]مرتبات!BA33</f>
        <v>0</v>
      </c>
      <c r="H30" s="258">
        <f t="shared" si="7"/>
        <v>0</v>
      </c>
      <c r="I30" s="258">
        <f t="shared" si="8"/>
        <v>0</v>
      </c>
      <c r="J30" s="258">
        <f t="shared" si="3"/>
        <v>-0.38</v>
      </c>
      <c r="K30" s="258">
        <f t="shared" si="9"/>
        <v>0.38</v>
      </c>
      <c r="L30" s="258">
        <f t="shared" si="10"/>
        <v>0</v>
      </c>
      <c r="M30" s="145">
        <f t="shared" si="11"/>
        <v>0</v>
      </c>
    </row>
    <row r="31" spans="1:13" ht="15.75">
      <c r="A31" s="256"/>
      <c r="B31" s="258">
        <f>[1]مرتبات!G34</f>
        <v>0</v>
      </c>
      <c r="C31" s="258">
        <f>[1]مرتبات!I34</f>
        <v>0</v>
      </c>
      <c r="D31" s="258">
        <f t="shared" si="0"/>
        <v>0</v>
      </c>
      <c r="E31" s="258">
        <f>[1]مرتبات!B34*14%</f>
        <v>0</v>
      </c>
      <c r="F31" s="258">
        <f>[1]مرتبات!W34*11%</f>
        <v>0</v>
      </c>
      <c r="G31" s="258">
        <f>[1]مرتبات!AK34+[1]مرتبات!AL34+[1]مرتبات!AM34+[1]مرتبات!AN34+[1]مرتبات!AO34+[1]مرتبات!AR34+[1]مرتبات!AS34+[1]مرتبات!AT34+[1]مرتبات!AU34+[1]مرتبات!AV34+[1]مرتبات!AW34+[1]مرتبات!AX34+[1]مرتبات!AY34+[1]مرتبات!AZ34+[1]مرتبات!BA34</f>
        <v>0</v>
      </c>
      <c r="H31" s="258">
        <f t="shared" si="7"/>
        <v>0</v>
      </c>
      <c r="I31" s="258">
        <f t="shared" si="8"/>
        <v>0</v>
      </c>
      <c r="J31" s="258">
        <f t="shared" si="3"/>
        <v>-0.38</v>
      </c>
      <c r="K31" s="258">
        <f t="shared" si="9"/>
        <v>0.38</v>
      </c>
      <c r="L31" s="258">
        <f t="shared" si="10"/>
        <v>0</v>
      </c>
      <c r="M31" s="145">
        <f t="shared" si="11"/>
        <v>0</v>
      </c>
    </row>
    <row r="32" spans="1:13" ht="15.75">
      <c r="A32" s="256"/>
      <c r="B32" s="258">
        <f>[1]مرتبات!G35</f>
        <v>0</v>
      </c>
      <c r="C32" s="258">
        <f>[1]مرتبات!I35</f>
        <v>0</v>
      </c>
      <c r="D32" s="258">
        <f t="shared" si="0"/>
        <v>0</v>
      </c>
      <c r="E32" s="258">
        <f>[1]مرتبات!B35*14%</f>
        <v>0</v>
      </c>
      <c r="F32" s="258">
        <f>[1]مرتبات!W35*11%</f>
        <v>0</v>
      </c>
      <c r="G32" s="258">
        <f>[1]مرتبات!AK35+[1]مرتبات!AL35+[1]مرتبات!AM35+[1]مرتبات!AN35+[1]مرتبات!AO35+[1]مرتبات!AR35+[1]مرتبات!AS35+[1]مرتبات!AT35+[1]مرتبات!AU35+[1]مرتبات!AV35+[1]مرتبات!AW35+[1]مرتبات!AX35+[1]مرتبات!AY35+[1]مرتبات!AZ35+[1]مرتبات!BA35</f>
        <v>0</v>
      </c>
      <c r="H32" s="258">
        <f t="shared" si="7"/>
        <v>0</v>
      </c>
      <c r="I32" s="258">
        <f t="shared" si="8"/>
        <v>0</v>
      </c>
      <c r="J32" s="258">
        <f t="shared" si="3"/>
        <v>-0.38</v>
      </c>
      <c r="K32" s="258">
        <f t="shared" si="9"/>
        <v>0.38</v>
      </c>
      <c r="L32" s="258">
        <f t="shared" si="10"/>
        <v>0</v>
      </c>
      <c r="M32" s="145">
        <f t="shared" si="11"/>
        <v>0</v>
      </c>
    </row>
    <row r="33" spans="1:13" ht="15.75">
      <c r="A33" s="256"/>
      <c r="B33" s="258">
        <f>[1]مرتبات!G36</f>
        <v>0</v>
      </c>
      <c r="C33" s="258">
        <f>[1]مرتبات!I36</f>
        <v>0</v>
      </c>
      <c r="D33" s="258">
        <f t="shared" si="0"/>
        <v>0</v>
      </c>
      <c r="E33" s="258">
        <f>[1]مرتبات!B36*14%</f>
        <v>0</v>
      </c>
      <c r="F33" s="258">
        <f>[1]مرتبات!W36*11%</f>
        <v>0</v>
      </c>
      <c r="G33" s="258">
        <f>[1]مرتبات!AK36+[1]مرتبات!AL36+[1]مرتبات!AM36+[1]مرتبات!AN36+[1]مرتبات!AO36+[1]مرتبات!AR36+[1]مرتبات!AS36+[1]مرتبات!AT36+[1]مرتبات!AU36+[1]مرتبات!AV36+[1]مرتبات!AW36+[1]مرتبات!AX36+[1]مرتبات!AY36+[1]مرتبات!AZ36+[1]مرتبات!BA36</f>
        <v>0</v>
      </c>
      <c r="H33" s="258">
        <f t="shared" si="7"/>
        <v>0</v>
      </c>
      <c r="I33" s="258">
        <f t="shared" si="8"/>
        <v>0</v>
      </c>
      <c r="J33" s="258">
        <f t="shared" si="3"/>
        <v>-0.38</v>
      </c>
      <c r="K33" s="258">
        <f t="shared" si="9"/>
        <v>0.38</v>
      </c>
      <c r="L33" s="258">
        <f t="shared" si="10"/>
        <v>0</v>
      </c>
      <c r="M33" s="145">
        <f t="shared" si="11"/>
        <v>0</v>
      </c>
    </row>
    <row r="34" spans="1:13" ht="15.75">
      <c r="A34" s="256"/>
      <c r="B34" s="258">
        <f>[1]مرتبات!G37</f>
        <v>0</v>
      </c>
      <c r="C34" s="258">
        <f>[1]مرتبات!I37</f>
        <v>0</v>
      </c>
      <c r="D34" s="258">
        <f t="shared" si="0"/>
        <v>0</v>
      </c>
      <c r="E34" s="258">
        <f>[1]مرتبات!B37*14%</f>
        <v>0</v>
      </c>
      <c r="F34" s="258">
        <f>[1]مرتبات!W37*11%</f>
        <v>0</v>
      </c>
      <c r="G34" s="258">
        <f>[1]مرتبات!AK37+[1]مرتبات!AL37+[1]مرتبات!AM37+[1]مرتبات!AN37+[1]مرتبات!AO37+[1]مرتبات!AR37+[1]مرتبات!AS37+[1]مرتبات!AT37+[1]مرتبات!AU37+[1]مرتبات!AV37+[1]مرتبات!AW37+[1]مرتبات!AX37+[1]مرتبات!AY37+[1]مرتبات!AZ37+[1]مرتبات!BA37</f>
        <v>0</v>
      </c>
      <c r="H34" s="258">
        <f t="shared" si="7"/>
        <v>0</v>
      </c>
      <c r="I34" s="258">
        <f t="shared" si="8"/>
        <v>0</v>
      </c>
      <c r="J34" s="258">
        <f t="shared" si="3"/>
        <v>-0.38</v>
      </c>
      <c r="K34" s="258">
        <f t="shared" si="9"/>
        <v>0.38</v>
      </c>
      <c r="L34" s="258">
        <f t="shared" si="10"/>
        <v>0</v>
      </c>
      <c r="M34" s="145">
        <f t="shared" si="11"/>
        <v>0</v>
      </c>
    </row>
    <row r="35" spans="1:13" ht="15.75">
      <c r="A35" s="256"/>
      <c r="B35" s="258">
        <f>[1]مرتبات!G38</f>
        <v>0</v>
      </c>
      <c r="C35" s="258">
        <f>[1]مرتبات!I38</f>
        <v>0</v>
      </c>
      <c r="D35" s="258">
        <f t="shared" si="0"/>
        <v>0</v>
      </c>
      <c r="E35" s="258">
        <f>[1]مرتبات!B38*14%</f>
        <v>0</v>
      </c>
      <c r="F35" s="258">
        <f>[1]مرتبات!W38*11%</f>
        <v>0</v>
      </c>
      <c r="G35" s="258">
        <f>[1]مرتبات!AK38+[1]مرتبات!AL38+[1]مرتبات!AM38+[1]مرتبات!AN38+[1]مرتبات!AO38+[1]مرتبات!AR38+[1]مرتبات!AS38+[1]مرتبات!AT38+[1]مرتبات!AU38+[1]مرتبات!AV38+[1]مرتبات!AW38+[1]مرتبات!AX38+[1]مرتبات!AY38+[1]مرتبات!AZ38+[1]مرتبات!BA38</f>
        <v>0</v>
      </c>
      <c r="H35" s="258">
        <f t="shared" si="7"/>
        <v>0</v>
      </c>
      <c r="I35" s="258">
        <f t="shared" si="8"/>
        <v>0</v>
      </c>
      <c r="J35" s="258">
        <f t="shared" si="3"/>
        <v>-0.38</v>
      </c>
      <c r="K35" s="258">
        <f t="shared" si="9"/>
        <v>0.38</v>
      </c>
      <c r="L35" s="258">
        <f t="shared" si="10"/>
        <v>0</v>
      </c>
      <c r="M35" s="145">
        <f t="shared" si="11"/>
        <v>0</v>
      </c>
    </row>
    <row r="36" spans="1:13" ht="15.75">
      <c r="A36" s="256"/>
      <c r="B36" s="258">
        <f>[1]مرتبات!G39</f>
        <v>0</v>
      </c>
      <c r="C36" s="258">
        <f>[1]مرتبات!I39</f>
        <v>0</v>
      </c>
      <c r="D36" s="258">
        <f t="shared" si="0"/>
        <v>0</v>
      </c>
      <c r="E36" s="258">
        <f>[1]مرتبات!B39*14%</f>
        <v>0</v>
      </c>
      <c r="F36" s="258">
        <f>[1]مرتبات!W39*11%</f>
        <v>0</v>
      </c>
      <c r="G36" s="258">
        <f>[1]مرتبات!AK39+[1]مرتبات!AL39+[1]مرتبات!AM39+[1]مرتبات!AN39+[1]مرتبات!AO39+[1]مرتبات!AR39+[1]مرتبات!AS39+[1]مرتبات!AT39+[1]مرتبات!AU39+[1]مرتبات!AV39+[1]مرتبات!AW39+[1]مرتبات!AX39+[1]مرتبات!AY39+[1]مرتبات!AZ39+[1]مرتبات!BA39</f>
        <v>0</v>
      </c>
      <c r="H36" s="258">
        <f t="shared" si="7"/>
        <v>0</v>
      </c>
      <c r="I36" s="258">
        <f t="shared" si="8"/>
        <v>0</v>
      </c>
      <c r="J36" s="258">
        <f t="shared" si="3"/>
        <v>-0.38</v>
      </c>
      <c r="K36" s="258">
        <f t="shared" si="9"/>
        <v>0.38</v>
      </c>
      <c r="L36" s="258">
        <f t="shared" si="10"/>
        <v>0</v>
      </c>
      <c r="M36" s="145">
        <f t="shared" si="11"/>
        <v>0</v>
      </c>
    </row>
    <row r="37" spans="1:13" ht="15.75">
      <c r="A37" s="256"/>
      <c r="B37" s="258">
        <f>[1]مرتبات!G40</f>
        <v>0</v>
      </c>
      <c r="C37" s="258">
        <f>[1]مرتبات!I40</f>
        <v>0</v>
      </c>
      <c r="D37" s="258">
        <f t="shared" si="0"/>
        <v>0</v>
      </c>
      <c r="E37" s="258">
        <f>[1]مرتبات!B40*14%</f>
        <v>0</v>
      </c>
      <c r="F37" s="258">
        <f>[1]مرتبات!W40*11%</f>
        <v>0</v>
      </c>
      <c r="G37" s="258">
        <f>[1]مرتبات!AK40+[1]مرتبات!AL40+[1]مرتبات!AM40+[1]مرتبات!AN40+[1]مرتبات!AO40+[1]مرتبات!AR40+[1]مرتبات!AS40+[1]مرتبات!AT40+[1]مرتبات!AU40+[1]مرتبات!AV40+[1]مرتبات!AW40+[1]مرتبات!AX40+[1]مرتبات!AY40+[1]مرتبات!AZ40+[1]مرتبات!BA40</f>
        <v>0</v>
      </c>
      <c r="H37" s="258">
        <f t="shared" si="7"/>
        <v>0</v>
      </c>
      <c r="I37" s="258">
        <f t="shared" si="8"/>
        <v>0</v>
      </c>
      <c r="J37" s="258">
        <f t="shared" si="3"/>
        <v>-0.38</v>
      </c>
      <c r="K37" s="258">
        <f t="shared" si="9"/>
        <v>0.38</v>
      </c>
      <c r="L37" s="258">
        <f t="shared" si="10"/>
        <v>0</v>
      </c>
      <c r="M37" s="145">
        <f t="shared" si="11"/>
        <v>0</v>
      </c>
    </row>
    <row r="38" spans="1:13" ht="15.75">
      <c r="A38" s="256"/>
      <c r="B38" s="258">
        <f>[1]مرتبات!G41</f>
        <v>0</v>
      </c>
      <c r="C38" s="258">
        <f>[1]مرتبات!I41</f>
        <v>0</v>
      </c>
      <c r="D38" s="258">
        <f t="shared" si="0"/>
        <v>0</v>
      </c>
      <c r="E38" s="258">
        <f>[1]مرتبات!B41*14%</f>
        <v>0</v>
      </c>
      <c r="F38" s="258">
        <f>[1]مرتبات!W41*11%</f>
        <v>0</v>
      </c>
      <c r="G38" s="258">
        <f>[1]مرتبات!AK41+[1]مرتبات!AL41+[1]مرتبات!AM41+[1]مرتبات!AN41+[1]مرتبات!AO41+[1]مرتبات!AR41+[1]مرتبات!AS41+[1]مرتبات!AT41+[1]مرتبات!AU41+[1]مرتبات!AV41+[1]مرتبات!AW41+[1]مرتبات!AX41+[1]مرتبات!AY41+[1]مرتبات!AZ41+[1]مرتبات!BA41</f>
        <v>0</v>
      </c>
      <c r="H38" s="258">
        <f t="shared" si="7"/>
        <v>0</v>
      </c>
      <c r="I38" s="258">
        <f t="shared" si="8"/>
        <v>0</v>
      </c>
      <c r="J38" s="258">
        <f t="shared" si="3"/>
        <v>-0.38</v>
      </c>
      <c r="K38" s="258">
        <f t="shared" si="9"/>
        <v>0.38</v>
      </c>
      <c r="L38" s="258">
        <f t="shared" si="10"/>
        <v>0</v>
      </c>
      <c r="M38" s="145">
        <f t="shared" si="11"/>
        <v>0</v>
      </c>
    </row>
    <row r="39" spans="1:13" ht="15.75">
      <c r="A39" s="256"/>
      <c r="B39" s="258">
        <f>[1]مرتبات!G42</f>
        <v>0</v>
      </c>
      <c r="C39" s="258">
        <f>[1]مرتبات!I42</f>
        <v>0</v>
      </c>
      <c r="D39" s="258">
        <f t="shared" si="0"/>
        <v>0</v>
      </c>
      <c r="E39" s="258">
        <f>[1]مرتبات!B42*14%</f>
        <v>0</v>
      </c>
      <c r="F39" s="258">
        <f>[1]مرتبات!W42*11%</f>
        <v>0</v>
      </c>
      <c r="G39" s="258">
        <f>[1]مرتبات!AK42+[1]مرتبات!AL42+[1]مرتبات!AM42+[1]مرتبات!AN42+[1]مرتبات!AO42+[1]مرتبات!AR42+[1]مرتبات!AS42+[1]مرتبات!AT42+[1]مرتبات!AU42+[1]مرتبات!AV42+[1]مرتبات!AW42+[1]مرتبات!AX42+[1]مرتبات!AY42+[1]مرتبات!AZ42+[1]مرتبات!BA42</f>
        <v>0</v>
      </c>
      <c r="H39" s="258">
        <f t="shared" si="7"/>
        <v>0</v>
      </c>
      <c r="I39" s="258">
        <f t="shared" si="8"/>
        <v>0</v>
      </c>
      <c r="J39" s="258">
        <f t="shared" si="3"/>
        <v>-0.38</v>
      </c>
      <c r="K39" s="258">
        <f t="shared" si="9"/>
        <v>0.38</v>
      </c>
      <c r="L39" s="258">
        <f t="shared" si="10"/>
        <v>0</v>
      </c>
      <c r="M39" s="145">
        <f t="shared" si="11"/>
        <v>0</v>
      </c>
    </row>
    <row r="40" spans="1:13" ht="15.75">
      <c r="A40" s="256"/>
      <c r="B40" s="258">
        <f>[1]مرتبات!G43</f>
        <v>0</v>
      </c>
      <c r="C40" s="258">
        <f>[1]مرتبات!I43</f>
        <v>0</v>
      </c>
      <c r="D40" s="258">
        <f t="shared" si="0"/>
        <v>0</v>
      </c>
      <c r="E40" s="258">
        <f>[1]مرتبات!B43*14%</f>
        <v>0</v>
      </c>
      <c r="F40" s="258">
        <f>[1]مرتبات!W43*11%</f>
        <v>0</v>
      </c>
      <c r="G40" s="258">
        <f>[1]مرتبات!AK43+[1]مرتبات!AL43+[1]مرتبات!AM43+[1]مرتبات!AN43+[1]مرتبات!AO43+[1]مرتبات!AR43+[1]مرتبات!AS43+[1]مرتبات!AT43+[1]مرتبات!AU43+[1]مرتبات!AV43+[1]مرتبات!AW43+[1]مرتبات!AX43+[1]مرتبات!AY43+[1]مرتبات!AZ43+[1]مرتبات!BA43</f>
        <v>0</v>
      </c>
      <c r="H40" s="258">
        <f t="shared" si="7"/>
        <v>0</v>
      </c>
      <c r="I40" s="258">
        <f t="shared" si="8"/>
        <v>0</v>
      </c>
      <c r="J40" s="258">
        <f t="shared" si="3"/>
        <v>-0.38</v>
      </c>
      <c r="K40" s="258">
        <f t="shared" si="9"/>
        <v>0.38</v>
      </c>
      <c r="L40" s="258">
        <f t="shared" si="10"/>
        <v>0</v>
      </c>
      <c r="M40" s="145">
        <f t="shared" si="11"/>
        <v>0</v>
      </c>
    </row>
    <row r="41" spans="1:13" ht="15.75">
      <c r="A41" s="256"/>
      <c r="B41" s="258">
        <f>[1]مرتبات!G44</f>
        <v>0</v>
      </c>
      <c r="C41" s="258">
        <f>[1]مرتبات!I44</f>
        <v>0</v>
      </c>
      <c r="D41" s="258">
        <f t="shared" si="0"/>
        <v>0</v>
      </c>
      <c r="E41" s="258">
        <f>[1]مرتبات!B44*14%</f>
        <v>0</v>
      </c>
      <c r="F41" s="258">
        <f>[1]مرتبات!W44*11%</f>
        <v>0</v>
      </c>
      <c r="G41" s="258">
        <f>[1]مرتبات!AK44+[1]مرتبات!AL44+[1]مرتبات!AM44+[1]مرتبات!AN44+[1]مرتبات!AO44+[1]مرتبات!AR44+[1]مرتبات!AS44+[1]مرتبات!AT44+[1]مرتبات!AU44+[1]مرتبات!AV44+[1]مرتبات!AW44+[1]مرتبات!AX44+[1]مرتبات!AY44+[1]مرتبات!AZ44+[1]مرتبات!BA44</f>
        <v>0</v>
      </c>
      <c r="H41" s="258">
        <f t="shared" si="7"/>
        <v>0</v>
      </c>
      <c r="I41" s="258">
        <f t="shared" si="8"/>
        <v>0</v>
      </c>
      <c r="J41" s="258">
        <f t="shared" si="3"/>
        <v>-0.38</v>
      </c>
      <c r="K41" s="258">
        <f t="shared" si="9"/>
        <v>0.38</v>
      </c>
      <c r="L41" s="258">
        <f t="shared" si="10"/>
        <v>0</v>
      </c>
      <c r="M41" s="145">
        <f t="shared" si="11"/>
        <v>0</v>
      </c>
    </row>
    <row r="42" spans="1:13" ht="15.75">
      <c r="A42" s="256"/>
      <c r="B42" s="258">
        <f>[1]مرتبات!G45</f>
        <v>0</v>
      </c>
      <c r="C42" s="258">
        <f>[1]مرتبات!I45</f>
        <v>0</v>
      </c>
      <c r="D42" s="258">
        <f t="shared" si="0"/>
        <v>0</v>
      </c>
      <c r="E42" s="258">
        <f>[1]مرتبات!B45*14%</f>
        <v>0</v>
      </c>
      <c r="F42" s="258">
        <f>[1]مرتبات!W45*11%</f>
        <v>0</v>
      </c>
      <c r="G42" s="258">
        <f>[1]مرتبات!AK45+[1]مرتبات!AL45+[1]مرتبات!AM45+[1]مرتبات!AN45+[1]مرتبات!AO45+[1]مرتبات!AR45+[1]مرتبات!AS45+[1]مرتبات!AT45+[1]مرتبات!AU45+[1]مرتبات!AV45+[1]مرتبات!AW45+[1]مرتبات!AX45+[1]مرتبات!AY45+[1]مرتبات!AZ45+[1]مرتبات!BA45</f>
        <v>0</v>
      </c>
      <c r="H42" s="258">
        <f t="shared" si="7"/>
        <v>0</v>
      </c>
      <c r="I42" s="258">
        <f t="shared" si="8"/>
        <v>0</v>
      </c>
      <c r="J42" s="258">
        <f t="shared" si="3"/>
        <v>-0.38</v>
      </c>
      <c r="K42" s="258">
        <f t="shared" si="9"/>
        <v>0.38</v>
      </c>
      <c r="L42" s="258">
        <f t="shared" si="10"/>
        <v>0</v>
      </c>
      <c r="M42" s="145">
        <f t="shared" si="11"/>
        <v>0</v>
      </c>
    </row>
    <row r="43" spans="1:13" ht="15.75">
      <c r="A43" s="256"/>
      <c r="B43" s="258">
        <f>[1]مرتبات!G46</f>
        <v>0</v>
      </c>
      <c r="C43" s="258">
        <f>[1]مرتبات!I46</f>
        <v>0</v>
      </c>
      <c r="D43" s="258">
        <f t="shared" si="0"/>
        <v>0</v>
      </c>
      <c r="E43" s="258">
        <f>[1]مرتبات!B46*14%</f>
        <v>0</v>
      </c>
      <c r="F43" s="258">
        <f>[1]مرتبات!W46*11%</f>
        <v>0</v>
      </c>
      <c r="G43" s="258">
        <f>[1]مرتبات!AK46+[1]مرتبات!AL46+[1]مرتبات!AM46+[1]مرتبات!AN46+[1]مرتبات!AO46+[1]مرتبات!AR46+[1]مرتبات!AS46+[1]مرتبات!AT46+[1]مرتبات!AU46+[1]مرتبات!AV46+[1]مرتبات!AW46+[1]مرتبات!AX46+[1]مرتبات!AY46+[1]مرتبات!AZ46+[1]مرتبات!BA46</f>
        <v>0</v>
      </c>
      <c r="H43" s="258">
        <f t="shared" si="7"/>
        <v>0</v>
      </c>
      <c r="I43" s="258">
        <f t="shared" si="8"/>
        <v>0</v>
      </c>
      <c r="J43" s="258">
        <f t="shared" si="3"/>
        <v>-0.38</v>
      </c>
      <c r="K43" s="258">
        <f t="shared" si="9"/>
        <v>0.38</v>
      </c>
      <c r="L43" s="258">
        <f t="shared" si="10"/>
        <v>0</v>
      </c>
      <c r="M43" s="145">
        <f t="shared" si="11"/>
        <v>0</v>
      </c>
    </row>
    <row r="44" spans="1:13" ht="15.75">
      <c r="A44" s="256"/>
      <c r="B44" s="258">
        <f>[1]مرتبات!G47</f>
        <v>0</v>
      </c>
      <c r="C44" s="258">
        <f>[1]مرتبات!I47</f>
        <v>0</v>
      </c>
      <c r="D44" s="258">
        <f t="shared" si="0"/>
        <v>0</v>
      </c>
      <c r="E44" s="258">
        <f>[1]مرتبات!B47*14%</f>
        <v>0</v>
      </c>
      <c r="F44" s="258">
        <f>[1]مرتبات!W47*11%</f>
        <v>0</v>
      </c>
      <c r="G44" s="258">
        <f>[1]مرتبات!AK47+[1]مرتبات!AL47+[1]مرتبات!AM47+[1]مرتبات!AN47+[1]مرتبات!AO47+[1]مرتبات!AR47+[1]مرتبات!AS47+[1]مرتبات!AT47+[1]مرتبات!AU47+[1]مرتبات!AV47+[1]مرتبات!AW47+[1]مرتبات!AX47+[1]مرتبات!AY47+[1]مرتبات!AZ47+[1]مرتبات!BA47</f>
        <v>0</v>
      </c>
      <c r="H44" s="258">
        <f t="shared" si="7"/>
        <v>0</v>
      </c>
      <c r="I44" s="258">
        <f t="shared" si="8"/>
        <v>0</v>
      </c>
      <c r="J44" s="258">
        <f t="shared" si="3"/>
        <v>-0.38</v>
      </c>
      <c r="K44" s="258">
        <f t="shared" si="9"/>
        <v>0.38</v>
      </c>
      <c r="L44" s="258">
        <f t="shared" si="10"/>
        <v>0</v>
      </c>
      <c r="M44" s="145">
        <f t="shared" si="11"/>
        <v>0</v>
      </c>
    </row>
    <row r="45" spans="1:13" ht="15.75">
      <c r="A45" s="256"/>
      <c r="B45" s="258">
        <f>[1]مرتبات!G48</f>
        <v>0</v>
      </c>
      <c r="C45" s="258">
        <f>[1]مرتبات!I48</f>
        <v>0</v>
      </c>
      <c r="D45" s="258">
        <f t="shared" si="0"/>
        <v>0</v>
      </c>
      <c r="E45" s="258">
        <f>[1]مرتبات!B48*14%</f>
        <v>0</v>
      </c>
      <c r="F45" s="258">
        <f>[1]مرتبات!W48*11%</f>
        <v>0</v>
      </c>
      <c r="G45" s="258">
        <f>[1]مرتبات!AK48+[1]مرتبات!AL48+[1]مرتبات!AM48+[1]مرتبات!AN48+[1]مرتبات!AO48+[1]مرتبات!AR48+[1]مرتبات!AS48+[1]مرتبات!AT48+[1]مرتبات!AU48+[1]مرتبات!AV48+[1]مرتبات!AW48+[1]مرتبات!AX48+[1]مرتبات!AY48+[1]مرتبات!AZ48+[1]مرتبات!BA48</f>
        <v>0</v>
      </c>
      <c r="H45" s="258">
        <f t="shared" si="7"/>
        <v>0</v>
      </c>
      <c r="I45" s="258">
        <f t="shared" si="8"/>
        <v>0</v>
      </c>
      <c r="J45" s="258">
        <f t="shared" si="3"/>
        <v>-0.38</v>
      </c>
      <c r="K45" s="258">
        <f t="shared" si="9"/>
        <v>0.38</v>
      </c>
      <c r="L45" s="258">
        <f t="shared" si="10"/>
        <v>0</v>
      </c>
      <c r="M45" s="145">
        <f t="shared" si="11"/>
        <v>0</v>
      </c>
    </row>
    <row r="46" spans="1:13" ht="15.75">
      <c r="A46" s="256"/>
      <c r="B46" s="258">
        <f>[1]مرتبات!G49</f>
        <v>0</v>
      </c>
      <c r="C46" s="258">
        <f>[1]مرتبات!I49</f>
        <v>0</v>
      </c>
      <c r="D46" s="258">
        <f t="shared" si="0"/>
        <v>0</v>
      </c>
      <c r="E46" s="258">
        <f>[1]مرتبات!B49*14%</f>
        <v>0</v>
      </c>
      <c r="F46" s="258">
        <f>[1]مرتبات!W49*11%</f>
        <v>0</v>
      </c>
      <c r="G46" s="258">
        <f>[1]مرتبات!AK49+[1]مرتبات!AL49+[1]مرتبات!AM49+[1]مرتبات!AN49+[1]مرتبات!AO49+[1]مرتبات!AR49+[1]مرتبات!AS49+[1]مرتبات!AT49+[1]مرتبات!AU49+[1]مرتبات!AV49+[1]مرتبات!AW49+[1]مرتبات!AX49+[1]مرتبات!AY49+[1]مرتبات!AZ49+[1]مرتبات!BA49</f>
        <v>0</v>
      </c>
      <c r="H46" s="258">
        <f t="shared" si="7"/>
        <v>0</v>
      </c>
      <c r="I46" s="258">
        <f t="shared" si="8"/>
        <v>0</v>
      </c>
      <c r="J46" s="258">
        <f t="shared" si="3"/>
        <v>-0.38</v>
      </c>
      <c r="K46" s="258">
        <f t="shared" si="9"/>
        <v>0.38</v>
      </c>
      <c r="L46" s="258">
        <f t="shared" si="10"/>
        <v>0</v>
      </c>
      <c r="M46" s="145">
        <f t="shared" si="11"/>
        <v>0</v>
      </c>
    </row>
    <row r="47" spans="1:13" ht="15.75">
      <c r="A47" s="256"/>
      <c r="B47" s="258">
        <f>[1]مرتبات!G50</f>
        <v>0</v>
      </c>
      <c r="C47" s="258">
        <f>[1]مرتبات!I50</f>
        <v>0</v>
      </c>
      <c r="D47" s="258">
        <f t="shared" si="0"/>
        <v>0</v>
      </c>
      <c r="E47" s="258">
        <f>[1]مرتبات!B50*14%</f>
        <v>0</v>
      </c>
      <c r="F47" s="258">
        <f>[1]مرتبات!W50*11%</f>
        <v>0</v>
      </c>
      <c r="G47" s="258">
        <f>[1]مرتبات!AK50+[1]مرتبات!AL50+[1]مرتبات!AM50+[1]مرتبات!AN50+[1]مرتبات!AO50+[1]مرتبات!AR50+[1]مرتبات!AS50+[1]مرتبات!AT50+[1]مرتبات!AU50+[1]مرتبات!AV50+[1]مرتبات!AW50+[1]مرتبات!AX50+[1]مرتبات!AY50+[1]مرتبات!AZ50+[1]مرتبات!BA50</f>
        <v>0</v>
      </c>
      <c r="H47" s="258">
        <f t="shared" si="7"/>
        <v>0</v>
      </c>
      <c r="I47" s="258">
        <f t="shared" si="8"/>
        <v>0</v>
      </c>
      <c r="J47" s="258">
        <f t="shared" si="3"/>
        <v>-0.38</v>
      </c>
      <c r="K47" s="258">
        <f t="shared" si="9"/>
        <v>0.38</v>
      </c>
      <c r="L47" s="258">
        <f t="shared" si="10"/>
        <v>0</v>
      </c>
      <c r="M47" s="145">
        <f t="shared" si="11"/>
        <v>0</v>
      </c>
    </row>
    <row r="48" spans="1:13" ht="15.75">
      <c r="A48" s="256"/>
      <c r="B48" s="258">
        <f>[1]مرتبات!G51</f>
        <v>0</v>
      </c>
      <c r="C48" s="258">
        <f>[1]مرتبات!I51</f>
        <v>0</v>
      </c>
      <c r="D48" s="258">
        <f t="shared" si="0"/>
        <v>0</v>
      </c>
      <c r="E48" s="258">
        <f>[1]مرتبات!B51*14%</f>
        <v>0</v>
      </c>
      <c r="F48" s="258">
        <f>[1]مرتبات!W51*11%</f>
        <v>0</v>
      </c>
      <c r="G48" s="258">
        <f>[1]مرتبات!AK51+[1]مرتبات!AL51+[1]مرتبات!AM51+[1]مرتبات!AN51+[1]مرتبات!AO51+[1]مرتبات!AR51+[1]مرتبات!AS51+[1]مرتبات!AT51+[1]مرتبات!AU51+[1]مرتبات!AV51+[1]مرتبات!AW51+[1]مرتبات!AX51+[1]مرتبات!AY51+[1]مرتبات!AZ51+[1]مرتبات!BA51</f>
        <v>0</v>
      </c>
      <c r="H48" s="258">
        <f t="shared" si="7"/>
        <v>0</v>
      </c>
      <c r="I48" s="258">
        <f t="shared" si="8"/>
        <v>0</v>
      </c>
      <c r="J48" s="258">
        <f t="shared" si="3"/>
        <v>-0.38</v>
      </c>
      <c r="K48" s="258">
        <f t="shared" si="9"/>
        <v>0.38</v>
      </c>
      <c r="L48" s="258">
        <f t="shared" si="10"/>
        <v>0</v>
      </c>
      <c r="M48" s="145">
        <f t="shared" si="11"/>
        <v>0</v>
      </c>
    </row>
    <row r="49" spans="1:13" ht="15.75">
      <c r="A49" s="256"/>
      <c r="B49" s="258">
        <f>[1]مرتبات!G52</f>
        <v>0</v>
      </c>
      <c r="C49" s="258">
        <f>[1]مرتبات!I52</f>
        <v>0</v>
      </c>
      <c r="D49" s="258">
        <f t="shared" si="0"/>
        <v>0</v>
      </c>
      <c r="E49" s="258">
        <f>[1]مرتبات!B52*14%</f>
        <v>0</v>
      </c>
      <c r="F49" s="258">
        <f>[1]مرتبات!W52*11%</f>
        <v>0</v>
      </c>
      <c r="G49" s="258">
        <f>[1]مرتبات!AK52+[1]مرتبات!AL52+[1]مرتبات!AM52+[1]مرتبات!AN52+[1]مرتبات!AO52+[1]مرتبات!AR52+[1]مرتبات!AS52+[1]مرتبات!AT52+[1]مرتبات!AU52+[1]مرتبات!AV52+[1]مرتبات!AW52+[1]مرتبات!AX52+[1]مرتبات!AY52+[1]مرتبات!AZ52+[1]مرتبات!BA52</f>
        <v>0</v>
      </c>
      <c r="H49" s="258">
        <f t="shared" si="7"/>
        <v>0</v>
      </c>
      <c r="I49" s="258">
        <f t="shared" si="8"/>
        <v>0</v>
      </c>
      <c r="J49" s="258">
        <f t="shared" si="3"/>
        <v>-0.38</v>
      </c>
      <c r="K49" s="258">
        <f t="shared" si="9"/>
        <v>0.38</v>
      </c>
      <c r="L49" s="258">
        <f t="shared" si="10"/>
        <v>0</v>
      </c>
      <c r="M49" s="145">
        <f t="shared" si="11"/>
        <v>0</v>
      </c>
    </row>
    <row r="50" spans="1:13" ht="15.75">
      <c r="A50" s="256"/>
      <c r="B50" s="258">
        <f>[1]مرتبات!G53</f>
        <v>0</v>
      </c>
      <c r="C50" s="258">
        <f>[1]مرتبات!I53</f>
        <v>0</v>
      </c>
      <c r="D50" s="258">
        <f t="shared" si="0"/>
        <v>0</v>
      </c>
      <c r="E50" s="258">
        <f>[1]مرتبات!B53*14%</f>
        <v>0</v>
      </c>
      <c r="F50" s="258">
        <f>[1]مرتبات!W53*11%</f>
        <v>0</v>
      </c>
      <c r="G50" s="258">
        <f>[1]مرتبات!AK53+[1]مرتبات!AL53+[1]مرتبات!AM53+[1]مرتبات!AN53+[1]مرتبات!AO53+[1]مرتبات!AR53+[1]مرتبات!AS53+[1]مرتبات!AT53+[1]مرتبات!AU53+[1]مرتبات!AV53+[1]مرتبات!AW53+[1]مرتبات!AX53+[1]مرتبات!AY53+[1]مرتبات!AZ53+[1]مرتبات!BA53</f>
        <v>0</v>
      </c>
      <c r="H50" s="258">
        <f t="shared" si="7"/>
        <v>0</v>
      </c>
      <c r="I50" s="258">
        <f t="shared" si="8"/>
        <v>0</v>
      </c>
      <c r="J50" s="258">
        <f t="shared" si="3"/>
        <v>-0.38</v>
      </c>
      <c r="K50" s="258">
        <f t="shared" si="9"/>
        <v>0.38</v>
      </c>
      <c r="L50" s="258">
        <f t="shared" si="10"/>
        <v>0</v>
      </c>
      <c r="M50" s="145">
        <f t="shared" si="11"/>
        <v>0</v>
      </c>
    </row>
    <row r="51" spans="1:13" ht="15.75">
      <c r="A51" s="256"/>
      <c r="B51" s="258">
        <f>[1]مرتبات!G54</f>
        <v>0</v>
      </c>
      <c r="C51" s="258">
        <f>[1]مرتبات!I54</f>
        <v>0</v>
      </c>
      <c r="D51" s="258">
        <f t="shared" si="0"/>
        <v>0</v>
      </c>
      <c r="E51" s="258">
        <f>[1]مرتبات!B54*14%</f>
        <v>0</v>
      </c>
      <c r="F51" s="258">
        <f>[1]مرتبات!W54*11%</f>
        <v>0</v>
      </c>
      <c r="G51" s="258">
        <f>[1]مرتبات!AK54+[1]مرتبات!AL54+[1]مرتبات!AM54+[1]مرتبات!AN54+[1]مرتبات!AO54+[1]مرتبات!AR54+[1]مرتبات!AS54+[1]مرتبات!AT54+[1]مرتبات!AU54+[1]مرتبات!AV54+[1]مرتبات!AW54+[1]مرتبات!AX54+[1]مرتبات!AY54+[1]مرتبات!AZ54+[1]مرتبات!BA54</f>
        <v>0</v>
      </c>
      <c r="H51" s="258">
        <f t="shared" si="7"/>
        <v>0</v>
      </c>
      <c r="I51" s="258">
        <f t="shared" si="8"/>
        <v>0</v>
      </c>
      <c r="J51" s="258">
        <f t="shared" si="3"/>
        <v>-0.38</v>
      </c>
      <c r="K51" s="258">
        <f t="shared" si="9"/>
        <v>0.38</v>
      </c>
      <c r="L51" s="258">
        <f t="shared" si="10"/>
        <v>0</v>
      </c>
      <c r="M51" s="145">
        <f t="shared" si="11"/>
        <v>0</v>
      </c>
    </row>
    <row r="52" spans="1:13" ht="15.75">
      <c r="A52" s="256"/>
      <c r="B52" s="258">
        <f>[1]مرتبات!G55</f>
        <v>0</v>
      </c>
      <c r="C52" s="258">
        <f>[1]مرتبات!I55</f>
        <v>0</v>
      </c>
      <c r="D52" s="258">
        <f t="shared" si="0"/>
        <v>0</v>
      </c>
      <c r="E52" s="258">
        <f>[1]مرتبات!B55*14%</f>
        <v>0</v>
      </c>
      <c r="F52" s="258">
        <f>[1]مرتبات!W55*11%</f>
        <v>0</v>
      </c>
      <c r="G52" s="258">
        <f>[1]مرتبات!AK55+[1]مرتبات!AL55+[1]مرتبات!AM55+[1]مرتبات!AN55+[1]مرتبات!AO55+[1]مرتبات!AR55+[1]مرتبات!AS55+[1]مرتبات!AT55+[1]مرتبات!AU55+[1]مرتبات!AV55+[1]مرتبات!AW55+[1]مرتبات!AX55+[1]مرتبات!AY55+[1]مرتبات!AZ55+[1]مرتبات!BA55</f>
        <v>0</v>
      </c>
      <c r="H52" s="258">
        <f t="shared" si="7"/>
        <v>0</v>
      </c>
      <c r="I52" s="258">
        <f t="shared" si="8"/>
        <v>0</v>
      </c>
      <c r="J52" s="258">
        <f t="shared" si="3"/>
        <v>-0.38</v>
      </c>
      <c r="K52" s="258">
        <f t="shared" si="9"/>
        <v>0.38</v>
      </c>
      <c r="L52" s="258">
        <f t="shared" si="10"/>
        <v>0</v>
      </c>
      <c r="M52" s="145">
        <f t="shared" si="11"/>
        <v>0</v>
      </c>
    </row>
    <row r="53" spans="1:13" ht="15.75">
      <c r="A53" s="256"/>
      <c r="B53" s="258">
        <f>[1]مرتبات!G56</f>
        <v>0</v>
      </c>
      <c r="C53" s="258">
        <f>[1]مرتبات!I56</f>
        <v>0</v>
      </c>
      <c r="D53" s="258">
        <f t="shared" si="0"/>
        <v>0</v>
      </c>
      <c r="E53" s="258">
        <f>[1]مرتبات!B56*14%</f>
        <v>0</v>
      </c>
      <c r="F53" s="258">
        <f>[1]مرتبات!W56*11%</f>
        <v>0</v>
      </c>
      <c r="G53" s="258">
        <f>[1]مرتبات!AK56+[1]مرتبات!AL56+[1]مرتبات!AM56+[1]مرتبات!AN56+[1]مرتبات!AO56+[1]مرتبات!AR56+[1]مرتبات!AS56+[1]مرتبات!AT56+[1]مرتبات!AU56+[1]مرتبات!AV56+[1]مرتبات!AW56+[1]مرتبات!AX56+[1]مرتبات!AY56+[1]مرتبات!AZ56+[1]مرتبات!BA56</f>
        <v>0</v>
      </c>
      <c r="H53" s="258">
        <f t="shared" si="7"/>
        <v>0</v>
      </c>
      <c r="I53" s="258">
        <f t="shared" si="8"/>
        <v>0</v>
      </c>
      <c r="J53" s="258">
        <f t="shared" si="3"/>
        <v>-0.38</v>
      </c>
      <c r="K53" s="258">
        <f t="shared" si="9"/>
        <v>0.38</v>
      </c>
      <c r="L53" s="258">
        <f t="shared" si="10"/>
        <v>0</v>
      </c>
      <c r="M53" s="145">
        <f t="shared" si="11"/>
        <v>0</v>
      </c>
    </row>
    <row r="54" spans="1:13" ht="15.75">
      <c r="A54" s="256"/>
      <c r="B54" s="258">
        <f>[1]مرتبات!G57</f>
        <v>0</v>
      </c>
      <c r="C54" s="258">
        <f>[1]مرتبات!I57</f>
        <v>0</v>
      </c>
      <c r="D54" s="258">
        <f t="shared" si="0"/>
        <v>0</v>
      </c>
      <c r="E54" s="258">
        <f>[1]مرتبات!B57*14%</f>
        <v>0</v>
      </c>
      <c r="F54" s="258">
        <f>[1]مرتبات!W57*11%</f>
        <v>0</v>
      </c>
      <c r="G54" s="258">
        <f>[1]مرتبات!AK57+[1]مرتبات!AL57+[1]مرتبات!AM57+[1]مرتبات!AN57+[1]مرتبات!AO57+[1]مرتبات!AR57+[1]مرتبات!AS57+[1]مرتبات!AT57+[1]مرتبات!AU57+[1]مرتبات!AV57+[1]مرتبات!AW57+[1]مرتبات!AX57+[1]مرتبات!AY57+[1]مرتبات!AZ57+[1]مرتبات!BA57</f>
        <v>0</v>
      </c>
      <c r="H54" s="258">
        <f t="shared" si="7"/>
        <v>0</v>
      </c>
      <c r="I54" s="258">
        <f t="shared" si="8"/>
        <v>0</v>
      </c>
      <c r="J54" s="258">
        <f t="shared" si="3"/>
        <v>-0.38</v>
      </c>
      <c r="K54" s="258">
        <f t="shared" si="9"/>
        <v>0.38</v>
      </c>
      <c r="L54" s="258">
        <f t="shared" si="10"/>
        <v>0</v>
      </c>
      <c r="M54" s="145">
        <f t="shared" si="11"/>
        <v>0</v>
      </c>
    </row>
    <row r="55" spans="1:13" ht="15.75">
      <c r="A55" s="256"/>
      <c r="B55" s="258">
        <f>[1]مرتبات!G58</f>
        <v>0</v>
      </c>
      <c r="C55" s="258">
        <f>[1]مرتبات!I58</f>
        <v>0</v>
      </c>
      <c r="D55" s="258">
        <f t="shared" si="0"/>
        <v>0</v>
      </c>
      <c r="E55" s="258">
        <f>[1]مرتبات!B58*14%</f>
        <v>0</v>
      </c>
      <c r="F55" s="258">
        <f>[1]مرتبات!W58*11%</f>
        <v>0</v>
      </c>
      <c r="G55" s="258">
        <f>[1]مرتبات!AK58+[1]مرتبات!AL58+[1]مرتبات!AM58+[1]مرتبات!AN58+[1]مرتبات!AO58+[1]مرتبات!AR58+[1]مرتبات!AS58+[1]مرتبات!AT58+[1]مرتبات!AU58+[1]مرتبات!AV58+[1]مرتبات!AW58+[1]مرتبات!AX58+[1]مرتبات!AY58+[1]مرتبات!AZ58+[1]مرتبات!BA58</f>
        <v>0</v>
      </c>
      <c r="H55" s="258">
        <f t="shared" si="7"/>
        <v>0</v>
      </c>
      <c r="I55" s="258">
        <f t="shared" si="8"/>
        <v>0</v>
      </c>
      <c r="J55" s="258">
        <f t="shared" si="3"/>
        <v>-0.38</v>
      </c>
      <c r="K55" s="258">
        <f t="shared" si="9"/>
        <v>0.38</v>
      </c>
      <c r="L55" s="258">
        <f t="shared" si="10"/>
        <v>0</v>
      </c>
      <c r="M55" s="145">
        <f t="shared" si="11"/>
        <v>0</v>
      </c>
    </row>
    <row r="56" spans="1:13" ht="15.75">
      <c r="A56" s="256"/>
      <c r="B56" s="258">
        <f>[1]مرتبات!G59</f>
        <v>0</v>
      </c>
      <c r="C56" s="258">
        <f>[1]مرتبات!I59</f>
        <v>0</v>
      </c>
      <c r="D56" s="258">
        <f t="shared" si="0"/>
        <v>0</v>
      </c>
      <c r="E56" s="258">
        <f>[1]مرتبات!B59*14%</f>
        <v>0</v>
      </c>
      <c r="F56" s="258">
        <f>[1]مرتبات!W59*11%</f>
        <v>0</v>
      </c>
      <c r="G56" s="258">
        <f>[1]مرتبات!AK59+[1]مرتبات!AL59+[1]مرتبات!AM59+[1]مرتبات!AN59+[1]مرتبات!AO59+[1]مرتبات!AR59+[1]مرتبات!AS59+[1]مرتبات!AT59+[1]مرتبات!AU59+[1]مرتبات!AV59+[1]مرتبات!AW59+[1]مرتبات!AX59+[1]مرتبات!AY59+[1]مرتبات!AZ59+[1]مرتبات!BA59</f>
        <v>0</v>
      </c>
      <c r="H56" s="258">
        <f t="shared" si="7"/>
        <v>0</v>
      </c>
      <c r="I56" s="258">
        <f t="shared" si="8"/>
        <v>0</v>
      </c>
      <c r="J56" s="258">
        <f t="shared" si="3"/>
        <v>-0.38</v>
      </c>
      <c r="K56" s="258">
        <f t="shared" si="9"/>
        <v>0.38</v>
      </c>
      <c r="L56" s="258">
        <f t="shared" si="10"/>
        <v>0</v>
      </c>
      <c r="M56" s="145">
        <f t="shared" si="11"/>
        <v>0</v>
      </c>
    </row>
    <row r="57" spans="1:13" ht="15.75">
      <c r="A57" s="256"/>
      <c r="B57" s="258">
        <f>[1]مرتبات!G60</f>
        <v>0</v>
      </c>
      <c r="C57" s="258">
        <f>[1]مرتبات!I60</f>
        <v>0</v>
      </c>
      <c r="D57" s="258">
        <f t="shared" si="0"/>
        <v>0</v>
      </c>
      <c r="E57" s="258">
        <f>[1]مرتبات!B60*14%</f>
        <v>0</v>
      </c>
      <c r="F57" s="258">
        <f>[1]مرتبات!W60*11%</f>
        <v>0</v>
      </c>
      <c r="G57" s="258">
        <f>[1]مرتبات!AK60+[1]مرتبات!AL60+[1]مرتبات!AM60+[1]مرتبات!AN60+[1]مرتبات!AO60+[1]مرتبات!AR60+[1]مرتبات!AS60+[1]مرتبات!AT60+[1]مرتبات!AU60+[1]مرتبات!AV60+[1]مرتبات!AW60+[1]مرتبات!AX60+[1]مرتبات!AY60+[1]مرتبات!AZ60+[1]مرتبات!BA60</f>
        <v>0</v>
      </c>
      <c r="H57" s="258">
        <f t="shared" si="7"/>
        <v>0</v>
      </c>
      <c r="I57" s="258">
        <f t="shared" si="8"/>
        <v>0</v>
      </c>
      <c r="J57" s="258">
        <f t="shared" si="3"/>
        <v>-0.38</v>
      </c>
      <c r="K57" s="258">
        <f t="shared" si="9"/>
        <v>0.38</v>
      </c>
      <c r="L57" s="258">
        <f t="shared" si="10"/>
        <v>0</v>
      </c>
      <c r="M57" s="145">
        <f t="shared" si="11"/>
        <v>0</v>
      </c>
    </row>
    <row r="58" spans="1:13" ht="15.75">
      <c r="A58" s="256"/>
      <c r="B58" s="258">
        <f>[1]مرتبات!G61</f>
        <v>0</v>
      </c>
      <c r="C58" s="258">
        <f>[1]مرتبات!I61</f>
        <v>0</v>
      </c>
      <c r="D58" s="258">
        <f t="shared" si="0"/>
        <v>0</v>
      </c>
      <c r="E58" s="258">
        <f>[1]مرتبات!B61*14%</f>
        <v>0</v>
      </c>
      <c r="F58" s="258">
        <f>[1]مرتبات!W61*11%</f>
        <v>0</v>
      </c>
      <c r="G58" s="258">
        <f>[1]مرتبات!AK61+[1]مرتبات!AL61+[1]مرتبات!AM61+[1]مرتبات!AN61+[1]مرتبات!AO61+[1]مرتبات!AR61+[1]مرتبات!AS61+[1]مرتبات!AT61+[1]مرتبات!AU61+[1]مرتبات!AV61+[1]مرتبات!AW61+[1]مرتبات!AX61+[1]مرتبات!AY61+[1]مرتبات!AZ61+[1]مرتبات!BA61</f>
        <v>0</v>
      </c>
      <c r="H58" s="258">
        <f t="shared" si="7"/>
        <v>0</v>
      </c>
      <c r="I58" s="258">
        <f t="shared" si="8"/>
        <v>0</v>
      </c>
      <c r="J58" s="258">
        <f t="shared" si="3"/>
        <v>-0.38</v>
      </c>
      <c r="K58" s="258">
        <f t="shared" si="9"/>
        <v>0.38</v>
      </c>
      <c r="L58" s="258">
        <f t="shared" si="10"/>
        <v>0</v>
      </c>
      <c r="M58" s="145">
        <f t="shared" si="11"/>
        <v>0</v>
      </c>
    </row>
    <row r="59" spans="1:13" ht="15.75">
      <c r="A59" s="256"/>
      <c r="B59" s="258">
        <f>[1]مرتبات!G62</f>
        <v>0</v>
      </c>
      <c r="C59" s="258">
        <f>[1]مرتبات!I62</f>
        <v>0</v>
      </c>
      <c r="D59" s="258">
        <f t="shared" si="0"/>
        <v>0</v>
      </c>
      <c r="E59" s="258">
        <f>[1]مرتبات!B62*14%</f>
        <v>0</v>
      </c>
      <c r="F59" s="258">
        <f>[1]مرتبات!W62*11%</f>
        <v>0</v>
      </c>
      <c r="G59" s="258">
        <f>[1]مرتبات!AK62+[1]مرتبات!AL62+[1]مرتبات!AM62+[1]مرتبات!AN62+[1]مرتبات!AO62+[1]مرتبات!AR62+[1]مرتبات!AS62+[1]مرتبات!AT62+[1]مرتبات!AU62+[1]مرتبات!AV62+[1]مرتبات!AW62+[1]مرتبات!AX62+[1]مرتبات!AY62+[1]مرتبات!AZ62+[1]مرتبات!BA62</f>
        <v>0</v>
      </c>
      <c r="H59" s="258">
        <f t="shared" si="7"/>
        <v>0</v>
      </c>
      <c r="I59" s="258">
        <f t="shared" si="8"/>
        <v>0</v>
      </c>
      <c r="J59" s="258">
        <f t="shared" si="3"/>
        <v>-0.38</v>
      </c>
      <c r="K59" s="258">
        <f t="shared" si="9"/>
        <v>0.38</v>
      </c>
      <c r="L59" s="258">
        <f t="shared" si="10"/>
        <v>0</v>
      </c>
      <c r="M59" s="145">
        <f t="shared" si="11"/>
        <v>0</v>
      </c>
    </row>
    <row r="60" spans="1:13" ht="15.75">
      <c r="A60" s="256"/>
      <c r="B60" s="258">
        <f>[1]مرتبات!G63</f>
        <v>0</v>
      </c>
      <c r="C60" s="258">
        <f>[1]مرتبات!I63</f>
        <v>0</v>
      </c>
      <c r="D60" s="258">
        <f t="shared" si="0"/>
        <v>0</v>
      </c>
      <c r="E60" s="258">
        <f>[1]مرتبات!B63*14%</f>
        <v>0</v>
      </c>
      <c r="F60" s="258">
        <f>[1]مرتبات!W63*11%</f>
        <v>0</v>
      </c>
      <c r="G60" s="258">
        <f>[1]مرتبات!AK63+[1]مرتبات!AL63+[1]مرتبات!AM63+[1]مرتبات!AN63+[1]مرتبات!AO63+[1]مرتبات!AR63+[1]مرتبات!AS63+[1]مرتبات!AT63+[1]مرتبات!AU63+[1]مرتبات!AV63+[1]مرتبات!AW63+[1]مرتبات!AX63+[1]مرتبات!AY63+[1]مرتبات!AZ63+[1]مرتبات!BA63</f>
        <v>0</v>
      </c>
      <c r="H60" s="258">
        <f t="shared" si="7"/>
        <v>0</v>
      </c>
      <c r="I60" s="258">
        <f t="shared" si="8"/>
        <v>0</v>
      </c>
      <c r="J60" s="258">
        <f t="shared" si="3"/>
        <v>-0.38</v>
      </c>
      <c r="K60" s="258">
        <f t="shared" si="9"/>
        <v>0.38</v>
      </c>
      <c r="L60" s="258">
        <f t="shared" si="10"/>
        <v>0</v>
      </c>
      <c r="M60" s="145">
        <f t="shared" si="11"/>
        <v>0</v>
      </c>
    </row>
    <row r="61" spans="1:13" ht="15.75">
      <c r="A61" s="256"/>
      <c r="B61" s="258">
        <f>[1]مرتبات!G64</f>
        <v>0</v>
      </c>
      <c r="C61" s="258">
        <f>[1]مرتبات!I64</f>
        <v>0</v>
      </c>
      <c r="D61" s="258">
        <f t="shared" si="0"/>
        <v>0</v>
      </c>
      <c r="E61" s="258">
        <f>[1]مرتبات!B64*14%</f>
        <v>0</v>
      </c>
      <c r="F61" s="258">
        <f>[1]مرتبات!W64*11%</f>
        <v>0</v>
      </c>
      <c r="G61" s="258">
        <f>[1]مرتبات!AK64+[1]مرتبات!AL64+[1]مرتبات!AM64+[1]مرتبات!AN64+[1]مرتبات!AO64+[1]مرتبات!AR64+[1]مرتبات!AS64+[1]مرتبات!AT64+[1]مرتبات!AU64+[1]مرتبات!AV64+[1]مرتبات!AW64+[1]مرتبات!AX64+[1]مرتبات!AY64+[1]مرتبات!AZ64+[1]مرتبات!BA64</f>
        <v>0</v>
      </c>
      <c r="H61" s="258">
        <f t="shared" si="7"/>
        <v>0</v>
      </c>
      <c r="I61" s="258">
        <f t="shared" si="8"/>
        <v>0</v>
      </c>
      <c r="J61" s="258">
        <f t="shared" si="3"/>
        <v>-0.38</v>
      </c>
      <c r="K61" s="258">
        <f t="shared" si="9"/>
        <v>0.38</v>
      </c>
      <c r="L61" s="258">
        <f t="shared" si="10"/>
        <v>0</v>
      </c>
      <c r="M61" s="145">
        <f t="shared" si="11"/>
        <v>0</v>
      </c>
    </row>
    <row r="62" spans="1:13" ht="15.75">
      <c r="A62" s="256"/>
      <c r="B62" s="258">
        <f>[1]مرتبات!G65</f>
        <v>0</v>
      </c>
      <c r="C62" s="258">
        <f>[1]مرتبات!I65</f>
        <v>0</v>
      </c>
      <c r="D62" s="258">
        <f t="shared" si="0"/>
        <v>0</v>
      </c>
      <c r="E62" s="258">
        <f>[1]مرتبات!B65*14%</f>
        <v>0</v>
      </c>
      <c r="F62" s="258">
        <f>[1]مرتبات!W65*11%</f>
        <v>0</v>
      </c>
      <c r="G62" s="258">
        <f>[1]مرتبات!AK65+[1]مرتبات!AL65+[1]مرتبات!AM65+[1]مرتبات!AN65+[1]مرتبات!AO65+[1]مرتبات!AR65+[1]مرتبات!AS65+[1]مرتبات!AT65+[1]مرتبات!AU65+[1]مرتبات!AV65+[1]مرتبات!AW65+[1]مرتبات!AX65+[1]مرتبات!AY65+[1]مرتبات!AZ65+[1]مرتبات!BA65</f>
        <v>0</v>
      </c>
      <c r="H62" s="258">
        <f t="shared" si="7"/>
        <v>0</v>
      </c>
      <c r="I62" s="258">
        <f t="shared" si="8"/>
        <v>0</v>
      </c>
      <c r="J62" s="258">
        <f t="shared" si="3"/>
        <v>-0.38</v>
      </c>
      <c r="K62" s="258">
        <f t="shared" si="9"/>
        <v>0.38</v>
      </c>
      <c r="L62" s="258">
        <f t="shared" si="10"/>
        <v>0</v>
      </c>
      <c r="M62" s="145">
        <f t="shared" si="11"/>
        <v>0</v>
      </c>
    </row>
    <row r="63" spans="1:13" ht="15.75">
      <c r="A63" s="256"/>
      <c r="B63" s="258">
        <f>[1]مرتبات!G66</f>
        <v>0</v>
      </c>
      <c r="C63" s="258">
        <f>[1]مرتبات!I66</f>
        <v>0</v>
      </c>
      <c r="D63" s="258">
        <f t="shared" si="0"/>
        <v>0</v>
      </c>
      <c r="E63" s="258">
        <f>[1]مرتبات!B66*14%</f>
        <v>0</v>
      </c>
      <c r="F63" s="258">
        <f>[1]مرتبات!W66*11%</f>
        <v>0</v>
      </c>
      <c r="G63" s="258">
        <f>[1]مرتبات!AK66+[1]مرتبات!AL66+[1]مرتبات!AM66+[1]مرتبات!AN66+[1]مرتبات!AO66+[1]مرتبات!AR66+[1]مرتبات!AS66+[1]مرتبات!AT66+[1]مرتبات!AU66+[1]مرتبات!AV66+[1]مرتبات!AW66+[1]مرتبات!AX66+[1]مرتبات!AY66+[1]مرتبات!AZ66+[1]مرتبات!BA66</f>
        <v>0</v>
      </c>
      <c r="H63" s="258">
        <f t="shared" si="7"/>
        <v>0</v>
      </c>
      <c r="I63" s="258">
        <f t="shared" si="8"/>
        <v>0</v>
      </c>
      <c r="J63" s="258">
        <f t="shared" si="3"/>
        <v>-0.38</v>
      </c>
      <c r="K63" s="258">
        <f t="shared" si="9"/>
        <v>0.38</v>
      </c>
      <c r="L63" s="258">
        <f t="shared" si="10"/>
        <v>0</v>
      </c>
      <c r="M63" s="145">
        <f t="shared" si="11"/>
        <v>0</v>
      </c>
    </row>
    <row r="64" spans="1:13" ht="15.75">
      <c r="A64" s="256"/>
      <c r="B64" s="258">
        <f>[1]مرتبات!G67</f>
        <v>0</v>
      </c>
      <c r="C64" s="258">
        <f>[1]مرتبات!I67</f>
        <v>0</v>
      </c>
      <c r="D64" s="258">
        <f t="shared" si="0"/>
        <v>0</v>
      </c>
      <c r="E64" s="258">
        <f>[1]مرتبات!B67*14%</f>
        <v>0</v>
      </c>
      <c r="F64" s="258">
        <f>[1]مرتبات!W67*11%</f>
        <v>0</v>
      </c>
      <c r="G64" s="258">
        <f>[1]مرتبات!AK67+[1]مرتبات!AL67+[1]مرتبات!AM67+[1]مرتبات!AN67+[1]مرتبات!AO67+[1]مرتبات!AR67+[1]مرتبات!AS67+[1]مرتبات!AT67+[1]مرتبات!AU67+[1]مرتبات!AV67+[1]مرتبات!AW67+[1]مرتبات!AX67+[1]مرتبات!AY67+[1]مرتبات!AZ67+[1]مرتبات!BA67</f>
        <v>0</v>
      </c>
      <c r="H64" s="258">
        <f t="shared" si="7"/>
        <v>0</v>
      </c>
      <c r="I64" s="258">
        <f t="shared" si="8"/>
        <v>0</v>
      </c>
      <c r="J64" s="258">
        <f t="shared" si="3"/>
        <v>-0.38</v>
      </c>
      <c r="K64" s="258">
        <f t="shared" si="9"/>
        <v>0.38</v>
      </c>
      <c r="L64" s="258">
        <f t="shared" si="10"/>
        <v>0</v>
      </c>
      <c r="M64" s="145">
        <f t="shared" si="11"/>
        <v>0</v>
      </c>
    </row>
    <row r="65" spans="1:13" ht="15.75">
      <c r="A65" s="256"/>
      <c r="B65" s="258">
        <f>[1]مرتبات!G68</f>
        <v>0</v>
      </c>
      <c r="C65" s="258">
        <f>[1]مرتبات!I68</f>
        <v>0</v>
      </c>
      <c r="D65" s="258">
        <f t="shared" si="0"/>
        <v>0</v>
      </c>
      <c r="E65" s="258">
        <f>[1]مرتبات!B68*14%</f>
        <v>0</v>
      </c>
      <c r="F65" s="258">
        <f>[1]مرتبات!W68*11%</f>
        <v>0</v>
      </c>
      <c r="G65" s="258">
        <f>[1]مرتبات!AK68+[1]مرتبات!AL68+[1]مرتبات!AM68+[1]مرتبات!AN68+[1]مرتبات!AO68+[1]مرتبات!AR68+[1]مرتبات!AS68+[1]مرتبات!AT68+[1]مرتبات!AU68+[1]مرتبات!AV68+[1]مرتبات!AW68+[1]مرتبات!AX68+[1]مرتبات!AY68+[1]مرتبات!AZ68+[1]مرتبات!BA68</f>
        <v>0</v>
      </c>
      <c r="H65" s="258">
        <f t="shared" si="7"/>
        <v>0</v>
      </c>
      <c r="I65" s="258">
        <f t="shared" si="8"/>
        <v>0</v>
      </c>
      <c r="J65" s="258">
        <f t="shared" si="3"/>
        <v>-0.38</v>
      </c>
      <c r="K65" s="258">
        <f t="shared" si="9"/>
        <v>0.38</v>
      </c>
      <c r="L65" s="258">
        <f t="shared" si="10"/>
        <v>0</v>
      </c>
      <c r="M65" s="145">
        <f t="shared" si="11"/>
        <v>0</v>
      </c>
    </row>
    <row r="66" spans="1:13" ht="15.75">
      <c r="A66" s="256"/>
      <c r="B66" s="258">
        <f>[1]مرتبات!G69</f>
        <v>0</v>
      </c>
      <c r="C66" s="258">
        <f>[1]مرتبات!I69</f>
        <v>0</v>
      </c>
      <c r="D66" s="258">
        <f t="shared" ref="D66:D67" si="12">B66+C66</f>
        <v>0</v>
      </c>
      <c r="E66" s="258">
        <f>[1]مرتبات!B69*14%</f>
        <v>0</v>
      </c>
      <c r="F66" s="258">
        <f>[1]مرتبات!W69*11%</f>
        <v>0</v>
      </c>
      <c r="G66" s="258">
        <f>[1]مرتبات!AK69+[1]مرتبات!AL69+[1]مرتبات!AM69+[1]مرتبات!AN69+[1]مرتبات!AO69+[1]مرتبات!AR69+[1]مرتبات!AS69+[1]مرتبات!AT69+[1]مرتبات!AU69+[1]مرتبات!AV69+[1]مرتبات!AW69+[1]مرتبات!AX69+[1]مرتبات!AY69+[1]مرتبات!AZ69+[1]مرتبات!BA69</f>
        <v>0</v>
      </c>
      <c r="H66" s="258">
        <f t="shared" ref="H66:H67" si="13">E66+F66+G66</f>
        <v>0</v>
      </c>
      <c r="I66" s="258">
        <f t="shared" ref="I66:I67" si="14">D66-H66</f>
        <v>0</v>
      </c>
      <c r="J66" s="258">
        <f t="shared" ref="J66:J67" si="15">(I66-50)*(7.5/1000)</f>
        <v>-0.38</v>
      </c>
      <c r="K66" s="258">
        <f t="shared" ref="K66:K67" si="16">I66-J66</f>
        <v>0.38</v>
      </c>
      <c r="L66" s="258">
        <f t="shared" ref="L66:L67" si="17">IF(K66-1183.33&lt;0,0,K66-1183.33)</f>
        <v>0</v>
      </c>
      <c r="M66" s="145">
        <f t="shared" ref="M66:M67" si="18">IF(L66&lt;=1900,(L66*10%)*20%,IF(L66&lt;=3150,(190+((L66-1900)*15%))*60%,((((L66-3150)*20%)+190+187.5))*95%))</f>
        <v>0</v>
      </c>
    </row>
    <row r="67" spans="1:13" ht="15.75">
      <c r="A67" s="256"/>
      <c r="B67" s="258">
        <f>[1]مرتبات!G70</f>
        <v>0</v>
      </c>
      <c r="C67" s="258">
        <f>[1]مرتبات!I70</f>
        <v>0</v>
      </c>
      <c r="D67" s="258">
        <f t="shared" si="12"/>
        <v>0</v>
      </c>
      <c r="E67" s="258">
        <f>[1]مرتبات!B70*14%</f>
        <v>0</v>
      </c>
      <c r="F67" s="258">
        <f>[1]مرتبات!W70*11%</f>
        <v>0</v>
      </c>
      <c r="G67" s="258">
        <f>[1]مرتبات!AK70+[1]مرتبات!AL70+[1]مرتبات!AM70+[1]مرتبات!AN70+[1]مرتبات!AO70+[1]مرتبات!AR70+[1]مرتبات!AS70+[1]مرتبات!AT70+[1]مرتبات!AU70+[1]مرتبات!AV70+[1]مرتبات!AW70+[1]مرتبات!AX70+[1]مرتبات!AY70+[1]مرتبات!AZ70+[1]مرتبات!BA70</f>
        <v>0</v>
      </c>
      <c r="H67" s="258">
        <f t="shared" si="13"/>
        <v>0</v>
      </c>
      <c r="I67" s="258">
        <f t="shared" si="14"/>
        <v>0</v>
      </c>
      <c r="J67" s="258">
        <f t="shared" si="15"/>
        <v>-0.38</v>
      </c>
      <c r="K67" s="258">
        <f t="shared" si="16"/>
        <v>0.38</v>
      </c>
      <c r="L67" s="258">
        <f t="shared" si="17"/>
        <v>0</v>
      </c>
      <c r="M67" s="145">
        <f t="shared" si="18"/>
        <v>0</v>
      </c>
    </row>
    <row r="68" spans="1:13" ht="15.75">
      <c r="A68" s="1"/>
      <c r="B68" s="258">
        <f>[1]مرتبات!G71</f>
        <v>0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.75">
      <c r="A69" s="1"/>
      <c r="B69" s="258">
        <f>[1]مرتبات!G72</f>
        <v>0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.75">
      <c r="A70" s="1"/>
      <c r="B70" s="258">
        <f>[1]مرتبات!G73</f>
        <v>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>
      <c r="A71" s="1"/>
      <c r="B71" s="258">
        <f>[1]مرتبات!G74</f>
        <v>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>
      <c r="A72" s="1"/>
      <c r="B72" s="258">
        <f>[1]مرتبات!G75</f>
        <v>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>
      <c r="A73" s="1"/>
      <c r="B73" s="258">
        <f>[1]مرتبات!G76</f>
        <v>0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>
      <c r="A74" s="1"/>
      <c r="B74" s="258">
        <f>[1]مرتبات!G77</f>
        <v>0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>
      <c r="A75" s="1"/>
      <c r="B75" s="258">
        <f>[1]مرتبات!G78</f>
        <v>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>
      <c r="A76" s="1"/>
      <c r="B76" s="258">
        <f>[1]مرتبات!G79</f>
        <v>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>
      <c r="A77" s="1"/>
      <c r="B77" s="258">
        <f>[1]مرتبات!G80</f>
        <v>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>
      <c r="A78" s="1"/>
      <c r="B78" s="258">
        <f>[1]مرتبات!G81</f>
        <v>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</sheetData>
  <pageMargins left="0.7" right="0.7" top="0.75" bottom="0.75" header="0.3" footer="0.3"/>
  <pageSetup paperSize="9" orientation="portrait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BH10"/>
  <sheetViews>
    <sheetView rightToLeft="1" topLeftCell="B1" workbookViewId="0">
      <selection activeCell="Z9" sqref="Z9"/>
    </sheetView>
  </sheetViews>
  <sheetFormatPr defaultRowHeight="15"/>
  <cols>
    <col min="1" max="1" width="3.140625" hidden="1" customWidth="1"/>
    <col min="8" max="8" width="8.7109375" customWidth="1"/>
    <col min="9" max="9" width="0.140625" hidden="1" customWidth="1"/>
    <col min="10" max="10" width="9" hidden="1" customWidth="1"/>
    <col min="11" max="11" width="8.42578125" hidden="1" customWidth="1"/>
    <col min="12" max="14" width="9" hidden="1" customWidth="1"/>
    <col min="15" max="15" width="8.85546875" hidden="1" customWidth="1"/>
    <col min="16" max="16" width="9" hidden="1" customWidth="1"/>
    <col min="17" max="17" width="0.140625" hidden="1" customWidth="1"/>
    <col min="18" max="18" width="8.42578125" hidden="1" customWidth="1"/>
    <col min="19" max="19" width="0.140625" hidden="1" customWidth="1"/>
    <col min="20" max="20" width="9" hidden="1" customWidth="1"/>
    <col min="21" max="21" width="5.42578125" hidden="1" customWidth="1"/>
    <col min="22" max="22" width="9" hidden="1" customWidth="1"/>
    <col min="23" max="23" width="10" customWidth="1"/>
    <col min="28" max="28" width="9.140625" customWidth="1"/>
    <col min="38" max="38" width="9" customWidth="1"/>
    <col min="39" max="39" width="0.140625" customWidth="1"/>
    <col min="40" max="40" width="9" hidden="1" customWidth="1"/>
    <col min="41" max="41" width="0.140625" hidden="1" customWidth="1"/>
    <col min="42" max="42" width="9" hidden="1" customWidth="1"/>
    <col min="43" max="43" width="0.140625" hidden="1" customWidth="1"/>
    <col min="44" max="44" width="9" hidden="1" customWidth="1"/>
    <col min="45" max="45" width="8.7109375" hidden="1" customWidth="1"/>
    <col min="46" max="46" width="9" hidden="1" customWidth="1"/>
    <col min="47" max="47" width="8.7109375" hidden="1" customWidth="1"/>
    <col min="48" max="48" width="9" hidden="1" customWidth="1"/>
    <col min="49" max="49" width="0.140625" hidden="1" customWidth="1"/>
    <col min="50" max="50" width="8.85546875" hidden="1" customWidth="1"/>
    <col min="51" max="52" width="9" hidden="1" customWidth="1"/>
    <col min="53" max="53" width="0.140625" hidden="1" customWidth="1"/>
    <col min="54" max="54" width="9" hidden="1" customWidth="1"/>
    <col min="58" max="58" width="18.5703125" customWidth="1"/>
  </cols>
  <sheetData>
    <row r="1" spans="1:60" s="4" customFormat="1" ht="13.9" customHeight="1">
      <c r="A1" s="71" t="s">
        <v>112</v>
      </c>
      <c r="B1" s="437" t="s">
        <v>114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8" t="s">
        <v>113</v>
      </c>
      <c r="AC1" s="437" t="s">
        <v>111</v>
      </c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8" t="s">
        <v>117</v>
      </c>
      <c r="BE1" s="437" t="s">
        <v>48</v>
      </c>
      <c r="BF1" s="437" t="s">
        <v>118</v>
      </c>
      <c r="BG1" s="438" t="s">
        <v>119</v>
      </c>
      <c r="BH1" s="438" t="s">
        <v>120</v>
      </c>
    </row>
    <row r="2" spans="1:60" s="4" customFormat="1" ht="33.75" customHeight="1">
      <c r="A2" s="8"/>
      <c r="B2" s="437" t="s">
        <v>0</v>
      </c>
      <c r="C2" s="437"/>
      <c r="D2" s="437"/>
      <c r="E2" s="437"/>
      <c r="F2" s="437"/>
      <c r="G2" s="331"/>
      <c r="H2" s="331"/>
      <c r="I2" s="331" t="s">
        <v>6</v>
      </c>
      <c r="J2" s="331"/>
      <c r="K2" s="331"/>
      <c r="L2" s="438" t="s">
        <v>110</v>
      </c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43" t="s">
        <v>18</v>
      </c>
      <c r="X2" s="444"/>
      <c r="Y2" s="444"/>
      <c r="Z2" s="445"/>
      <c r="AA2" s="439" t="s">
        <v>22</v>
      </c>
      <c r="AB2" s="438"/>
      <c r="AC2" s="437" t="s">
        <v>23</v>
      </c>
      <c r="AD2" s="437"/>
      <c r="AE2" s="437"/>
      <c r="AF2" s="437"/>
      <c r="AG2" s="437"/>
      <c r="AH2" s="437"/>
      <c r="AI2" s="437" t="s">
        <v>30</v>
      </c>
      <c r="AJ2" s="437"/>
      <c r="AK2" s="437"/>
      <c r="AL2" s="437"/>
      <c r="AM2" s="438" t="s">
        <v>34</v>
      </c>
      <c r="AN2" s="438"/>
      <c r="AO2" s="438"/>
      <c r="AP2" s="438"/>
      <c r="AQ2" s="331" t="s">
        <v>35</v>
      </c>
      <c r="AR2" s="331"/>
      <c r="AS2" s="331"/>
      <c r="AT2" s="331"/>
      <c r="AU2" s="437" t="s">
        <v>39</v>
      </c>
      <c r="AV2" s="437"/>
      <c r="AW2" s="437"/>
      <c r="AX2" s="437"/>
      <c r="AY2" s="437"/>
      <c r="AZ2" s="437"/>
      <c r="BA2" s="437"/>
      <c r="BB2" s="331"/>
      <c r="BC2" s="441" t="s">
        <v>47</v>
      </c>
      <c r="BD2" s="438"/>
      <c r="BE2" s="437"/>
      <c r="BF2" s="437"/>
      <c r="BG2" s="438"/>
      <c r="BH2" s="438"/>
    </row>
    <row r="3" spans="1:60" s="4" customFormat="1" ht="81.75" customHeight="1">
      <c r="A3" s="330"/>
      <c r="B3" s="331" t="s">
        <v>1</v>
      </c>
      <c r="C3" s="332" t="s">
        <v>2</v>
      </c>
      <c r="D3" s="332" t="s">
        <v>212</v>
      </c>
      <c r="E3" s="332" t="s">
        <v>4</v>
      </c>
      <c r="F3" s="332" t="s">
        <v>5</v>
      </c>
      <c r="G3" s="332" t="s">
        <v>213</v>
      </c>
      <c r="H3" s="332" t="s">
        <v>27</v>
      </c>
      <c r="I3" s="332" t="s">
        <v>7</v>
      </c>
      <c r="J3" s="332" t="s">
        <v>109</v>
      </c>
      <c r="K3" s="332" t="s">
        <v>108</v>
      </c>
      <c r="L3" s="331" t="s">
        <v>8</v>
      </c>
      <c r="M3" s="331" t="s">
        <v>9</v>
      </c>
      <c r="N3" s="331" t="s">
        <v>10</v>
      </c>
      <c r="O3" s="332" t="s">
        <v>11</v>
      </c>
      <c r="P3" s="332" t="s">
        <v>12</v>
      </c>
      <c r="Q3" s="332" t="s">
        <v>13</v>
      </c>
      <c r="R3" s="332" t="s">
        <v>180</v>
      </c>
      <c r="S3" s="332" t="s">
        <v>14</v>
      </c>
      <c r="T3" s="332" t="s">
        <v>15</v>
      </c>
      <c r="U3" s="332" t="s">
        <v>16</v>
      </c>
      <c r="V3" s="332" t="s">
        <v>17</v>
      </c>
      <c r="W3" s="332" t="s">
        <v>19</v>
      </c>
      <c r="X3" s="332" t="s">
        <v>214</v>
      </c>
      <c r="Y3" s="332" t="s">
        <v>215</v>
      </c>
      <c r="Z3" s="332" t="s">
        <v>21</v>
      </c>
      <c r="AA3" s="440"/>
      <c r="AB3" s="438"/>
      <c r="AC3" s="332" t="s">
        <v>24</v>
      </c>
      <c r="AD3" s="332" t="s">
        <v>216</v>
      </c>
      <c r="AE3" s="332" t="s">
        <v>26</v>
      </c>
      <c r="AF3" s="332" t="s">
        <v>21</v>
      </c>
      <c r="AG3" s="332" t="s">
        <v>27</v>
      </c>
      <c r="AH3" s="332" t="s">
        <v>28</v>
      </c>
      <c r="AI3" s="332" t="s">
        <v>104</v>
      </c>
      <c r="AJ3" s="332" t="s">
        <v>217</v>
      </c>
      <c r="AK3" s="332" t="s">
        <v>106</v>
      </c>
      <c r="AL3" s="332" t="s">
        <v>107</v>
      </c>
      <c r="AM3" s="332" t="s">
        <v>31</v>
      </c>
      <c r="AN3" s="332" t="s">
        <v>116</v>
      </c>
      <c r="AO3" s="332" t="s">
        <v>32</v>
      </c>
      <c r="AP3" s="331" t="s">
        <v>33</v>
      </c>
      <c r="AQ3" s="332" t="s">
        <v>36</v>
      </c>
      <c r="AR3" s="332" t="s">
        <v>115</v>
      </c>
      <c r="AS3" s="332" t="s">
        <v>37</v>
      </c>
      <c r="AT3" s="332" t="s">
        <v>149</v>
      </c>
      <c r="AU3" s="332" t="s">
        <v>40</v>
      </c>
      <c r="AV3" s="332" t="s">
        <v>150</v>
      </c>
      <c r="AW3" s="332" t="s">
        <v>45</v>
      </c>
      <c r="AX3" s="332" t="s">
        <v>41</v>
      </c>
      <c r="AY3" s="332" t="s">
        <v>42</v>
      </c>
      <c r="AZ3" s="332" t="s">
        <v>43</v>
      </c>
      <c r="BA3" s="332" t="s">
        <v>44</v>
      </c>
      <c r="BB3" s="332" t="s">
        <v>46</v>
      </c>
      <c r="BC3" s="442"/>
      <c r="BD3" s="438"/>
      <c r="BE3" s="437"/>
      <c r="BF3" s="437"/>
      <c r="BG3" s="438"/>
      <c r="BH3" s="438"/>
    </row>
    <row r="4" spans="1:60" s="176" customFormat="1" ht="25.35" customHeight="1">
      <c r="B4" s="291">
        <v>754.14</v>
      </c>
      <c r="C4" s="292">
        <f>B4*15%</f>
        <v>113.12</v>
      </c>
      <c r="D4" s="292">
        <f>B4*1%</f>
        <v>7.54</v>
      </c>
      <c r="E4" s="292">
        <f>B4*2%</f>
        <v>15.08</v>
      </c>
      <c r="F4" s="292">
        <f>B4*3%</f>
        <v>22.62</v>
      </c>
      <c r="G4" s="292">
        <f>B4*3%</f>
        <v>22.62</v>
      </c>
      <c r="H4" s="292">
        <f>B4*10%</f>
        <v>75.41</v>
      </c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2">
        <f>AA4*15%</f>
        <v>504</v>
      </c>
      <c r="X4" s="292">
        <f>AA4*1%</f>
        <v>33.6</v>
      </c>
      <c r="Y4" s="292">
        <f>AA4*10%</f>
        <v>336</v>
      </c>
      <c r="Z4" s="292">
        <f>AA4*3%</f>
        <v>100.8</v>
      </c>
      <c r="AA4" s="292">
        <v>3360</v>
      </c>
      <c r="AB4" s="292">
        <f>C4+D4+E4+F4+G4+H4+W4+X4+Y4+Z4</f>
        <v>1230.79</v>
      </c>
      <c r="AC4" s="292">
        <f>B4*15%</f>
        <v>113.12</v>
      </c>
      <c r="AD4" s="292">
        <f>B4*1%</f>
        <v>7.54</v>
      </c>
      <c r="AE4" s="292">
        <f>B4*2%</f>
        <v>15.08</v>
      </c>
      <c r="AF4" s="292">
        <f>B4*3%</f>
        <v>22.62</v>
      </c>
      <c r="AG4" s="292">
        <f>B4*10%</f>
        <v>75.41</v>
      </c>
      <c r="AH4" s="292">
        <f>B4*3%</f>
        <v>22.62</v>
      </c>
      <c r="AI4" s="292">
        <f>AA4*15%</f>
        <v>504</v>
      </c>
      <c r="AJ4" s="292">
        <f>AA4*1%</f>
        <v>33.6</v>
      </c>
      <c r="AK4" s="292">
        <f>AA4*3%</f>
        <v>100.8</v>
      </c>
      <c r="AL4" s="292">
        <f>AA4*10%</f>
        <v>336</v>
      </c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2">
        <f>SUM(AC4:BC4)</f>
        <v>1230.79</v>
      </c>
      <c r="BE4" s="292">
        <f>AVERAGE(AB4-BD4)</f>
        <v>0</v>
      </c>
      <c r="BF4" s="291" t="s">
        <v>218</v>
      </c>
      <c r="BG4" s="291"/>
      <c r="BH4" s="179" t="s">
        <v>413</v>
      </c>
    </row>
    <row r="5" spans="1:60" s="176" customFormat="1" ht="25.15" customHeight="1">
      <c r="B5" s="291">
        <v>308.41000000000003</v>
      </c>
      <c r="C5" s="292">
        <f t="shared" ref="C5:C9" si="0">B5*15%</f>
        <v>46.26</v>
      </c>
      <c r="D5" s="292">
        <f t="shared" ref="D5:D9" si="1">B5*1%</f>
        <v>3.08</v>
      </c>
      <c r="E5" s="292">
        <f t="shared" ref="E5:E9" si="2">B5*2%</f>
        <v>6.17</v>
      </c>
      <c r="F5" s="292">
        <f t="shared" ref="F5:F9" si="3">B5*3%</f>
        <v>9.25</v>
      </c>
      <c r="G5" s="292">
        <f t="shared" ref="G5:G9" si="4">B5*3%</f>
        <v>9.25</v>
      </c>
      <c r="H5" s="292">
        <f t="shared" ref="H5:H9" si="5">B5*10%</f>
        <v>30.84</v>
      </c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2">
        <f t="shared" ref="W5:W9" si="6">AA5*15%</f>
        <v>198.59</v>
      </c>
      <c r="X5" s="292">
        <f t="shared" ref="X5:X9" si="7">AA5*1%</f>
        <v>13.24</v>
      </c>
      <c r="Y5" s="292">
        <f t="shared" ref="Y5:Y9" si="8">AA5*10%</f>
        <v>132.38999999999999</v>
      </c>
      <c r="Z5" s="292">
        <f t="shared" ref="Z5:Z9" si="9">AA5*3%</f>
        <v>39.72</v>
      </c>
      <c r="AA5" s="292">
        <v>1323.93</v>
      </c>
      <c r="AB5" s="292">
        <f t="shared" ref="AB5:AB9" si="10">C5+D5+E5+F5+G5+H5+W5+X5+Y5+Z5</f>
        <v>488.79</v>
      </c>
      <c r="AC5" s="292">
        <f t="shared" ref="AC5:AC9" si="11">B5*15%</f>
        <v>46.26</v>
      </c>
      <c r="AD5" s="292">
        <f t="shared" ref="AD5:AD9" si="12">B5*1%</f>
        <v>3.08</v>
      </c>
      <c r="AE5" s="292">
        <f t="shared" ref="AE5:AE9" si="13">B5*2%</f>
        <v>6.17</v>
      </c>
      <c r="AF5" s="292">
        <f t="shared" ref="AF5:AF9" si="14">B5*3%</f>
        <v>9.25</v>
      </c>
      <c r="AG5" s="292">
        <f t="shared" ref="AG5:AG9" si="15">B5*10%</f>
        <v>30.84</v>
      </c>
      <c r="AH5" s="292">
        <f t="shared" ref="AH5:AH9" si="16">B5*3%</f>
        <v>9.25</v>
      </c>
      <c r="AI5" s="292">
        <f t="shared" ref="AI5:AI9" si="17">AA5*15%</f>
        <v>198.59</v>
      </c>
      <c r="AJ5" s="292">
        <f t="shared" ref="AJ5:AJ9" si="18">AA5*1%</f>
        <v>13.24</v>
      </c>
      <c r="AK5" s="292">
        <f t="shared" ref="AK5:AK9" si="19">AA5*3%</f>
        <v>39.72</v>
      </c>
      <c r="AL5" s="292">
        <f t="shared" ref="AL5:AL9" si="20">AA5*10%</f>
        <v>132.38999999999999</v>
      </c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2">
        <f t="shared" ref="BD5:BD7" si="21">SUM(AC5:BC5)</f>
        <v>488.79</v>
      </c>
      <c r="BE5" s="292">
        <f t="shared" ref="BE5:BE9" si="22">AVERAGE(AB5-BD5)</f>
        <v>0</v>
      </c>
      <c r="BF5" s="291" t="s">
        <v>219</v>
      </c>
      <c r="BG5" s="291"/>
      <c r="BH5" s="179" t="s">
        <v>414</v>
      </c>
    </row>
    <row r="6" spans="1:60" s="176" customFormat="1" ht="25.15" customHeight="1">
      <c r="B6" s="291">
        <v>347.25</v>
      </c>
      <c r="C6" s="292">
        <f t="shared" si="0"/>
        <v>52.09</v>
      </c>
      <c r="D6" s="292">
        <f t="shared" si="1"/>
        <v>3.47</v>
      </c>
      <c r="E6" s="292">
        <f t="shared" si="2"/>
        <v>6.95</v>
      </c>
      <c r="F6" s="292">
        <f t="shared" si="3"/>
        <v>10.42</v>
      </c>
      <c r="G6" s="292">
        <f t="shared" si="4"/>
        <v>10.42</v>
      </c>
      <c r="H6" s="292">
        <f t="shared" si="5"/>
        <v>34.729999999999997</v>
      </c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2">
        <f t="shared" si="6"/>
        <v>189.53</v>
      </c>
      <c r="X6" s="292">
        <f t="shared" si="7"/>
        <v>12.64</v>
      </c>
      <c r="Y6" s="292">
        <f t="shared" si="8"/>
        <v>126.36</v>
      </c>
      <c r="Z6" s="292">
        <f t="shared" si="9"/>
        <v>37.909999999999997</v>
      </c>
      <c r="AA6" s="292">
        <v>1263.56</v>
      </c>
      <c r="AB6" s="292">
        <f t="shared" si="10"/>
        <v>484.52</v>
      </c>
      <c r="AC6" s="292">
        <f t="shared" si="11"/>
        <v>52.09</v>
      </c>
      <c r="AD6" s="292">
        <f t="shared" si="12"/>
        <v>3.47</v>
      </c>
      <c r="AE6" s="292">
        <f t="shared" si="13"/>
        <v>6.95</v>
      </c>
      <c r="AF6" s="292">
        <f t="shared" si="14"/>
        <v>10.42</v>
      </c>
      <c r="AG6" s="292">
        <f t="shared" si="15"/>
        <v>34.729999999999997</v>
      </c>
      <c r="AH6" s="292">
        <f t="shared" si="16"/>
        <v>10.42</v>
      </c>
      <c r="AI6" s="292">
        <f t="shared" si="17"/>
        <v>189.53</v>
      </c>
      <c r="AJ6" s="292">
        <f t="shared" si="18"/>
        <v>12.64</v>
      </c>
      <c r="AK6" s="292">
        <f t="shared" si="19"/>
        <v>37.909999999999997</v>
      </c>
      <c r="AL6" s="292">
        <f t="shared" si="20"/>
        <v>126.36</v>
      </c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2">
        <f t="shared" si="21"/>
        <v>484.52</v>
      </c>
      <c r="BE6" s="292">
        <f t="shared" si="22"/>
        <v>0</v>
      </c>
      <c r="BF6" s="291" t="s">
        <v>220</v>
      </c>
      <c r="BG6" s="291"/>
      <c r="BH6" s="293"/>
    </row>
    <row r="7" spans="1:60" s="176" customFormat="1" ht="25.15" customHeight="1">
      <c r="B7" s="291">
        <v>760.32</v>
      </c>
      <c r="C7" s="292">
        <f t="shared" si="0"/>
        <v>114.05</v>
      </c>
      <c r="D7" s="292">
        <f t="shared" si="1"/>
        <v>7.6</v>
      </c>
      <c r="E7" s="292">
        <f t="shared" si="2"/>
        <v>15.21</v>
      </c>
      <c r="F7" s="292">
        <f t="shared" si="3"/>
        <v>22.81</v>
      </c>
      <c r="G7" s="292">
        <f t="shared" si="4"/>
        <v>22.81</v>
      </c>
      <c r="H7" s="292">
        <f t="shared" si="5"/>
        <v>76.03</v>
      </c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  <c r="T7" s="291"/>
      <c r="U7" s="291"/>
      <c r="V7" s="291"/>
      <c r="W7" s="292">
        <f t="shared" si="6"/>
        <v>504</v>
      </c>
      <c r="X7" s="292">
        <f>AA7*1%</f>
        <v>33.6</v>
      </c>
      <c r="Y7" s="292">
        <f t="shared" si="8"/>
        <v>336</v>
      </c>
      <c r="Z7" s="292">
        <f t="shared" si="9"/>
        <v>100.8</v>
      </c>
      <c r="AA7" s="292">
        <v>3360</v>
      </c>
      <c r="AB7" s="292">
        <f t="shared" si="10"/>
        <v>1232.9100000000001</v>
      </c>
      <c r="AC7" s="292">
        <f t="shared" si="11"/>
        <v>114.05</v>
      </c>
      <c r="AD7" s="292">
        <f t="shared" si="12"/>
        <v>7.6</v>
      </c>
      <c r="AE7" s="292">
        <f t="shared" si="13"/>
        <v>15.21</v>
      </c>
      <c r="AF7" s="292">
        <f t="shared" si="14"/>
        <v>22.81</v>
      </c>
      <c r="AG7" s="292">
        <f t="shared" si="15"/>
        <v>76.03</v>
      </c>
      <c r="AH7" s="292">
        <f t="shared" si="16"/>
        <v>22.81</v>
      </c>
      <c r="AI7" s="292">
        <f t="shared" si="17"/>
        <v>504</v>
      </c>
      <c r="AJ7" s="292">
        <f t="shared" si="18"/>
        <v>33.6</v>
      </c>
      <c r="AK7" s="292">
        <f t="shared" si="19"/>
        <v>100.8</v>
      </c>
      <c r="AL7" s="292">
        <f t="shared" si="20"/>
        <v>336</v>
      </c>
      <c r="AM7" s="291"/>
      <c r="AN7" s="291"/>
      <c r="AO7" s="291"/>
      <c r="AP7" s="291"/>
      <c r="AQ7" s="291"/>
      <c r="AR7" s="291"/>
      <c r="AS7" s="291"/>
      <c r="AT7" s="291"/>
      <c r="AU7" s="291"/>
      <c r="AV7" s="291"/>
      <c r="AW7" s="291"/>
      <c r="AX7" s="291"/>
      <c r="AY7" s="291"/>
      <c r="AZ7" s="291"/>
      <c r="BA7" s="291"/>
      <c r="BB7" s="291"/>
      <c r="BC7" s="291"/>
      <c r="BD7" s="292">
        <f t="shared" si="21"/>
        <v>1232.9100000000001</v>
      </c>
      <c r="BE7" s="292">
        <f t="shared" si="22"/>
        <v>0</v>
      </c>
      <c r="BF7" s="291" t="s">
        <v>221</v>
      </c>
      <c r="BG7" s="291"/>
      <c r="BH7" s="179" t="s">
        <v>415</v>
      </c>
    </row>
    <row r="8" spans="1:60" s="176" customFormat="1" ht="25.15" customHeight="1">
      <c r="B8" s="291">
        <v>355.71</v>
      </c>
      <c r="C8" s="292">
        <f t="shared" si="0"/>
        <v>53.36</v>
      </c>
      <c r="D8" s="292">
        <f t="shared" si="1"/>
        <v>3.56</v>
      </c>
      <c r="E8" s="292">
        <f t="shared" si="2"/>
        <v>7.11</v>
      </c>
      <c r="F8" s="292">
        <f t="shared" si="3"/>
        <v>10.67</v>
      </c>
      <c r="G8" s="292">
        <f t="shared" si="4"/>
        <v>10.67</v>
      </c>
      <c r="H8" s="292">
        <f t="shared" si="5"/>
        <v>35.57</v>
      </c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  <c r="W8" s="292">
        <f t="shared" si="6"/>
        <v>196.34</v>
      </c>
      <c r="X8" s="292">
        <f t="shared" si="7"/>
        <v>13.09</v>
      </c>
      <c r="Y8" s="292">
        <f t="shared" si="8"/>
        <v>130.88999999999999</v>
      </c>
      <c r="Z8" s="292">
        <f t="shared" si="9"/>
        <v>39.270000000000003</v>
      </c>
      <c r="AA8" s="292">
        <v>1308.93</v>
      </c>
      <c r="AB8" s="292">
        <f t="shared" si="10"/>
        <v>500.53</v>
      </c>
      <c r="AC8" s="292">
        <f t="shared" si="11"/>
        <v>53.36</v>
      </c>
      <c r="AD8" s="292">
        <f t="shared" si="12"/>
        <v>3.56</v>
      </c>
      <c r="AE8" s="292">
        <f t="shared" si="13"/>
        <v>7.11</v>
      </c>
      <c r="AF8" s="292">
        <f t="shared" si="14"/>
        <v>10.67</v>
      </c>
      <c r="AG8" s="292">
        <f t="shared" si="15"/>
        <v>35.57</v>
      </c>
      <c r="AH8" s="292">
        <f t="shared" si="16"/>
        <v>10.67</v>
      </c>
      <c r="AI8" s="292">
        <f t="shared" si="17"/>
        <v>196.34</v>
      </c>
      <c r="AJ8" s="292">
        <f t="shared" si="18"/>
        <v>13.09</v>
      </c>
      <c r="AK8" s="292">
        <f t="shared" si="19"/>
        <v>39.270000000000003</v>
      </c>
      <c r="AL8" s="292">
        <f t="shared" si="20"/>
        <v>130.88999999999999</v>
      </c>
      <c r="AM8" s="291"/>
      <c r="AN8" s="291"/>
      <c r="AO8" s="291"/>
      <c r="AP8" s="291"/>
      <c r="AQ8" s="291"/>
      <c r="AR8" s="291"/>
      <c r="AS8" s="291"/>
      <c r="AT8" s="291"/>
      <c r="AU8" s="291"/>
      <c r="AV8" s="291"/>
      <c r="AW8" s="291"/>
      <c r="AX8" s="291"/>
      <c r="AY8" s="291"/>
      <c r="AZ8" s="291"/>
      <c r="BA8" s="291"/>
      <c r="BB8" s="291"/>
      <c r="BC8" s="291"/>
      <c r="BD8" s="292">
        <f t="shared" ref="BD8:BD9" si="23">SUM(AC8:BC8)</f>
        <v>500.53</v>
      </c>
      <c r="BE8" s="292">
        <f t="shared" si="22"/>
        <v>0</v>
      </c>
      <c r="BF8" s="291" t="s">
        <v>277</v>
      </c>
      <c r="BG8" s="291"/>
      <c r="BH8" s="179" t="s">
        <v>419</v>
      </c>
    </row>
    <row r="9" spans="1:60" s="176" customFormat="1" ht="25.15" customHeight="1">
      <c r="B9" s="291">
        <v>347.24</v>
      </c>
      <c r="C9" s="292">
        <f t="shared" si="0"/>
        <v>52.09</v>
      </c>
      <c r="D9" s="292">
        <f t="shared" si="1"/>
        <v>3.47</v>
      </c>
      <c r="E9" s="292">
        <f t="shared" si="2"/>
        <v>6.94</v>
      </c>
      <c r="F9" s="292">
        <f t="shared" si="3"/>
        <v>10.42</v>
      </c>
      <c r="G9" s="292">
        <f t="shared" si="4"/>
        <v>10.42</v>
      </c>
      <c r="H9" s="292">
        <f t="shared" si="5"/>
        <v>34.72</v>
      </c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2">
        <f t="shared" si="6"/>
        <v>177.2</v>
      </c>
      <c r="X9" s="292">
        <f t="shared" si="7"/>
        <v>11.81</v>
      </c>
      <c r="Y9" s="292">
        <f t="shared" si="8"/>
        <v>118.13</v>
      </c>
      <c r="Z9" s="292">
        <f t="shared" si="9"/>
        <v>35.44</v>
      </c>
      <c r="AA9" s="292">
        <v>1181.31</v>
      </c>
      <c r="AB9" s="292">
        <f t="shared" si="10"/>
        <v>460.64</v>
      </c>
      <c r="AC9" s="292">
        <f t="shared" si="11"/>
        <v>52.09</v>
      </c>
      <c r="AD9" s="292">
        <f t="shared" si="12"/>
        <v>3.47</v>
      </c>
      <c r="AE9" s="292">
        <f t="shared" si="13"/>
        <v>6.94</v>
      </c>
      <c r="AF9" s="292">
        <f t="shared" si="14"/>
        <v>10.42</v>
      </c>
      <c r="AG9" s="292">
        <f t="shared" si="15"/>
        <v>34.72</v>
      </c>
      <c r="AH9" s="292">
        <f t="shared" si="16"/>
        <v>10.42</v>
      </c>
      <c r="AI9" s="292">
        <f t="shared" si="17"/>
        <v>177.2</v>
      </c>
      <c r="AJ9" s="292">
        <f t="shared" si="18"/>
        <v>11.81</v>
      </c>
      <c r="AK9" s="292">
        <f t="shared" si="19"/>
        <v>35.44</v>
      </c>
      <c r="AL9" s="292">
        <f t="shared" si="20"/>
        <v>118.13</v>
      </c>
      <c r="AM9" s="291"/>
      <c r="AN9" s="291"/>
      <c r="AO9" s="291"/>
      <c r="AP9" s="291"/>
      <c r="AQ9" s="291"/>
      <c r="AR9" s="291"/>
      <c r="AS9" s="291"/>
      <c r="AT9" s="291"/>
      <c r="AU9" s="291"/>
      <c r="AV9" s="291"/>
      <c r="AW9" s="291"/>
      <c r="AX9" s="291"/>
      <c r="AY9" s="291"/>
      <c r="AZ9" s="291"/>
      <c r="BA9" s="291"/>
      <c r="BB9" s="291"/>
      <c r="BC9" s="291"/>
      <c r="BD9" s="292">
        <f t="shared" si="23"/>
        <v>460.64</v>
      </c>
      <c r="BE9" s="292">
        <f t="shared" si="22"/>
        <v>0</v>
      </c>
      <c r="BF9" s="291" t="s">
        <v>447</v>
      </c>
      <c r="BG9" s="291"/>
      <c r="BH9" s="293"/>
    </row>
    <row r="10" spans="1:60" s="182" customFormat="1" ht="25.15" customHeight="1">
      <c r="B10" s="294">
        <f t="shared" ref="B10:AG10" si="24">SUM(B4:B9)</f>
        <v>2873.07</v>
      </c>
      <c r="C10" s="294">
        <f t="shared" si="24"/>
        <v>430.97</v>
      </c>
      <c r="D10" s="294">
        <f t="shared" si="24"/>
        <v>28.72</v>
      </c>
      <c r="E10" s="294">
        <f t="shared" si="24"/>
        <v>57.46</v>
      </c>
      <c r="F10" s="294">
        <f t="shared" si="24"/>
        <v>86.19</v>
      </c>
      <c r="G10" s="294">
        <f t="shared" si="24"/>
        <v>86.19</v>
      </c>
      <c r="H10" s="294">
        <f t="shared" si="24"/>
        <v>287.3</v>
      </c>
      <c r="I10" s="294">
        <f t="shared" si="24"/>
        <v>0</v>
      </c>
      <c r="J10" s="294">
        <f t="shared" si="24"/>
        <v>0</v>
      </c>
      <c r="K10" s="294">
        <f t="shared" si="24"/>
        <v>0</v>
      </c>
      <c r="L10" s="294">
        <f t="shared" si="24"/>
        <v>0</v>
      </c>
      <c r="M10" s="294">
        <f t="shared" si="24"/>
        <v>0</v>
      </c>
      <c r="N10" s="294">
        <f t="shared" si="24"/>
        <v>0</v>
      </c>
      <c r="O10" s="294">
        <f t="shared" si="24"/>
        <v>0</v>
      </c>
      <c r="P10" s="294">
        <f t="shared" si="24"/>
        <v>0</v>
      </c>
      <c r="Q10" s="294">
        <f t="shared" si="24"/>
        <v>0</v>
      </c>
      <c r="R10" s="294">
        <f t="shared" si="24"/>
        <v>0</v>
      </c>
      <c r="S10" s="294">
        <f t="shared" si="24"/>
        <v>0</v>
      </c>
      <c r="T10" s="294">
        <f t="shared" si="24"/>
        <v>0</v>
      </c>
      <c r="U10" s="294">
        <f t="shared" si="24"/>
        <v>0</v>
      </c>
      <c r="V10" s="294">
        <f t="shared" si="24"/>
        <v>0</v>
      </c>
      <c r="W10" s="294">
        <f t="shared" si="24"/>
        <v>1769.66</v>
      </c>
      <c r="X10" s="294">
        <f t="shared" si="24"/>
        <v>117.98</v>
      </c>
      <c r="Y10" s="294">
        <f t="shared" si="24"/>
        <v>1179.77</v>
      </c>
      <c r="Z10" s="294">
        <f t="shared" si="24"/>
        <v>353.94</v>
      </c>
      <c r="AA10" s="294">
        <f t="shared" si="24"/>
        <v>11797.73</v>
      </c>
      <c r="AB10" s="294">
        <f t="shared" si="24"/>
        <v>4398.18</v>
      </c>
      <c r="AC10" s="294">
        <f t="shared" si="24"/>
        <v>430.97</v>
      </c>
      <c r="AD10" s="294">
        <f t="shared" si="24"/>
        <v>28.72</v>
      </c>
      <c r="AE10" s="294">
        <f t="shared" si="24"/>
        <v>57.46</v>
      </c>
      <c r="AF10" s="294">
        <f t="shared" si="24"/>
        <v>86.19</v>
      </c>
      <c r="AG10" s="294">
        <f t="shared" si="24"/>
        <v>287.3</v>
      </c>
      <c r="AH10" s="294">
        <f t="shared" ref="AH10:BE10" si="25">SUM(AH4:AH9)</f>
        <v>86.19</v>
      </c>
      <c r="AI10" s="294">
        <f t="shared" si="25"/>
        <v>1769.66</v>
      </c>
      <c r="AJ10" s="294">
        <f t="shared" si="25"/>
        <v>117.98</v>
      </c>
      <c r="AK10" s="294">
        <f t="shared" si="25"/>
        <v>353.94</v>
      </c>
      <c r="AL10" s="294">
        <f t="shared" si="25"/>
        <v>1179.77</v>
      </c>
      <c r="AM10" s="294">
        <f t="shared" si="25"/>
        <v>0</v>
      </c>
      <c r="AN10" s="294">
        <f t="shared" si="25"/>
        <v>0</v>
      </c>
      <c r="AO10" s="294">
        <f t="shared" si="25"/>
        <v>0</v>
      </c>
      <c r="AP10" s="294">
        <f t="shared" si="25"/>
        <v>0</v>
      </c>
      <c r="AQ10" s="294">
        <f t="shared" si="25"/>
        <v>0</v>
      </c>
      <c r="AR10" s="294">
        <f t="shared" si="25"/>
        <v>0</v>
      </c>
      <c r="AS10" s="294">
        <f t="shared" si="25"/>
        <v>0</v>
      </c>
      <c r="AT10" s="294">
        <f t="shared" si="25"/>
        <v>0</v>
      </c>
      <c r="AU10" s="294">
        <f t="shared" si="25"/>
        <v>0</v>
      </c>
      <c r="AV10" s="294">
        <f t="shared" si="25"/>
        <v>0</v>
      </c>
      <c r="AW10" s="294">
        <f t="shared" si="25"/>
        <v>0</v>
      </c>
      <c r="AX10" s="294">
        <f t="shared" si="25"/>
        <v>0</v>
      </c>
      <c r="AY10" s="294">
        <f t="shared" si="25"/>
        <v>0</v>
      </c>
      <c r="AZ10" s="294">
        <f t="shared" si="25"/>
        <v>0</v>
      </c>
      <c r="BA10" s="294">
        <f t="shared" si="25"/>
        <v>0</v>
      </c>
      <c r="BB10" s="294">
        <f t="shared" si="25"/>
        <v>0</v>
      </c>
      <c r="BC10" s="294">
        <f t="shared" si="25"/>
        <v>0</v>
      </c>
      <c r="BD10" s="294">
        <f t="shared" si="25"/>
        <v>4398.18</v>
      </c>
      <c r="BE10" s="294">
        <f t="shared" si="25"/>
        <v>0</v>
      </c>
      <c r="BF10" s="294"/>
      <c r="BG10" s="294"/>
      <c r="BH10" s="294"/>
    </row>
  </sheetData>
  <mergeCells count="18">
    <mergeCell ref="BF1:BF3"/>
    <mergeCell ref="BG1:BG3"/>
    <mergeCell ref="BH1:BH3"/>
    <mergeCell ref="BD1:BD3"/>
    <mergeCell ref="BE1:BE3"/>
    <mergeCell ref="AI2:AL2"/>
    <mergeCell ref="AM2:AP2"/>
    <mergeCell ref="B1:V1"/>
    <mergeCell ref="W1:AA1"/>
    <mergeCell ref="AB1:AB3"/>
    <mergeCell ref="AC1:BC1"/>
    <mergeCell ref="B2:F2"/>
    <mergeCell ref="L2:V2"/>
    <mergeCell ref="W2:Z2"/>
    <mergeCell ref="AA2:AA3"/>
    <mergeCell ref="AC2:AH2"/>
    <mergeCell ref="AU2:BA2"/>
    <mergeCell ref="BC2:BC3"/>
  </mergeCell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BT10"/>
  <sheetViews>
    <sheetView rightToLeft="1" topLeftCell="B1" workbookViewId="0">
      <selection activeCell="I10" sqref="I10"/>
    </sheetView>
  </sheetViews>
  <sheetFormatPr defaultRowHeight="15"/>
  <cols>
    <col min="1" max="1" width="15.5703125" hidden="1" customWidth="1"/>
    <col min="2" max="3" width="8.5703125" customWidth="1"/>
    <col min="4" max="4" width="9.5703125" customWidth="1"/>
    <col min="5" max="9" width="8.5703125" customWidth="1"/>
    <col min="10" max="10" width="10.5703125" customWidth="1"/>
    <col min="11" max="14" width="9.140625" customWidth="1"/>
    <col min="15" max="15" width="9.5703125" customWidth="1"/>
    <col min="16" max="19" width="9.140625" customWidth="1"/>
    <col min="20" max="23" width="6.5703125" customWidth="1"/>
    <col min="24" max="24" width="7.5703125" customWidth="1"/>
    <col min="25" max="28" width="6.5703125" customWidth="1"/>
    <col min="29" max="31" width="9.140625" style="75" customWidth="1"/>
    <col min="32" max="33" width="9.5703125" customWidth="1"/>
    <col min="34" max="45" width="9.140625" customWidth="1"/>
    <col min="46" max="50" width="6.5703125" customWidth="1"/>
    <col min="51" max="52" width="7.5703125" customWidth="1"/>
    <col min="53" max="61" width="6.5703125" customWidth="1"/>
    <col min="62" max="62" width="6.5703125" style="110" customWidth="1"/>
    <col min="63" max="63" width="6.5703125" style="1" customWidth="1"/>
    <col min="64" max="65" width="6.5703125" customWidth="1"/>
    <col min="66" max="66" width="9.140625" customWidth="1"/>
    <col min="67" max="67" width="9.5703125" customWidth="1"/>
    <col min="68" max="68" width="18" customWidth="1"/>
    <col min="69" max="69" width="45.7109375" customWidth="1"/>
    <col min="70" max="72" width="7.7109375" customWidth="1"/>
  </cols>
  <sheetData>
    <row r="1" spans="1:72" s="4" customFormat="1" ht="18" customHeight="1">
      <c r="A1" s="71" t="s">
        <v>112</v>
      </c>
      <c r="B1" s="332"/>
      <c r="C1" s="437" t="s">
        <v>114</v>
      </c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43"/>
      <c r="AD1" s="444"/>
      <c r="AE1" s="444"/>
      <c r="AF1" s="445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331"/>
      <c r="BN1" s="438" t="s">
        <v>117</v>
      </c>
      <c r="BO1" s="437" t="s">
        <v>48</v>
      </c>
      <c r="BP1" s="437" t="s">
        <v>118</v>
      </c>
      <c r="BQ1" s="439" t="s">
        <v>288</v>
      </c>
      <c r="BR1" s="438" t="s">
        <v>119</v>
      </c>
      <c r="BS1" s="438" t="s">
        <v>120</v>
      </c>
      <c r="BT1" s="441" t="s">
        <v>420</v>
      </c>
    </row>
    <row r="2" spans="1:72" s="4" customFormat="1" ht="37.5" customHeight="1">
      <c r="A2" s="8"/>
      <c r="B2" s="332"/>
      <c r="C2" s="437" t="s">
        <v>0</v>
      </c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48"/>
      <c r="P2" s="448"/>
      <c r="Q2" s="449"/>
      <c r="R2" s="450" t="s">
        <v>110</v>
      </c>
      <c r="S2" s="448"/>
      <c r="T2" s="448"/>
      <c r="U2" s="448"/>
      <c r="V2" s="448"/>
      <c r="W2" s="448"/>
      <c r="X2" s="448"/>
      <c r="Y2" s="448"/>
      <c r="Z2" s="448"/>
      <c r="AA2" s="448"/>
      <c r="AB2" s="449"/>
      <c r="AC2" s="450" t="s">
        <v>18</v>
      </c>
      <c r="AD2" s="448"/>
      <c r="AE2" s="449"/>
      <c r="AF2" s="331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34</v>
      </c>
      <c r="AU2" s="448"/>
      <c r="AV2" s="448"/>
      <c r="AW2" s="448"/>
      <c r="AX2" s="448"/>
      <c r="AY2" s="448"/>
      <c r="AZ2" s="449"/>
      <c r="BA2" s="331"/>
      <c r="BB2" s="336"/>
      <c r="BC2" s="336"/>
      <c r="BD2" s="443" t="s">
        <v>39</v>
      </c>
      <c r="BE2" s="444"/>
      <c r="BF2" s="444"/>
      <c r="BG2" s="444"/>
      <c r="BH2" s="444"/>
      <c r="BI2" s="444"/>
      <c r="BJ2" s="445"/>
      <c r="BK2" s="331"/>
      <c r="BL2" s="337"/>
      <c r="BM2" s="337"/>
      <c r="BN2" s="438"/>
      <c r="BO2" s="437"/>
      <c r="BP2" s="437"/>
      <c r="BQ2" s="446"/>
      <c r="BR2" s="438"/>
      <c r="BS2" s="438"/>
      <c r="BT2" s="447"/>
    </row>
    <row r="3" spans="1:72" s="4" customFormat="1" ht="51.75" customHeight="1">
      <c r="A3" s="330"/>
      <c r="B3" s="299">
        <v>0.09</v>
      </c>
      <c r="C3" s="299" t="s">
        <v>1</v>
      </c>
      <c r="D3" s="300" t="s">
        <v>7</v>
      </c>
      <c r="E3" s="300">
        <v>7.0000000000000007E-2</v>
      </c>
      <c r="F3" s="300" t="s">
        <v>449</v>
      </c>
      <c r="G3" s="299" t="s">
        <v>8</v>
      </c>
      <c r="H3" s="299" t="s">
        <v>9</v>
      </c>
      <c r="I3" s="300" t="s">
        <v>493</v>
      </c>
      <c r="J3" s="332" t="s">
        <v>448</v>
      </c>
      <c r="K3" s="332" t="s">
        <v>2</v>
      </c>
      <c r="L3" s="332" t="s">
        <v>3</v>
      </c>
      <c r="M3" s="332" t="s">
        <v>4</v>
      </c>
      <c r="N3" s="332" t="s">
        <v>5</v>
      </c>
      <c r="O3" s="332" t="s">
        <v>450</v>
      </c>
      <c r="P3" s="332" t="s">
        <v>109</v>
      </c>
      <c r="Q3" s="332" t="s">
        <v>108</v>
      </c>
      <c r="R3" s="331" t="s">
        <v>494</v>
      </c>
      <c r="S3" s="331" t="s">
        <v>495</v>
      </c>
      <c r="T3" s="331" t="s">
        <v>10</v>
      </c>
      <c r="U3" s="332" t="s">
        <v>11</v>
      </c>
      <c r="V3" s="332" t="s">
        <v>12</v>
      </c>
      <c r="W3" s="332" t="s">
        <v>13</v>
      </c>
      <c r="X3" s="332" t="s">
        <v>180</v>
      </c>
      <c r="Y3" s="331" t="s">
        <v>14</v>
      </c>
      <c r="Z3" s="332" t="s">
        <v>15</v>
      </c>
      <c r="AA3" s="332" t="s">
        <v>16</v>
      </c>
      <c r="AB3" s="332" t="s">
        <v>17</v>
      </c>
      <c r="AC3" s="340" t="s">
        <v>19</v>
      </c>
      <c r="AD3" s="332" t="s">
        <v>20</v>
      </c>
      <c r="AE3" s="332" t="s">
        <v>21</v>
      </c>
      <c r="AF3" s="331"/>
      <c r="AG3" s="438"/>
      <c r="AH3" s="332" t="s">
        <v>24</v>
      </c>
      <c r="AI3" s="332" t="s">
        <v>25</v>
      </c>
      <c r="AJ3" s="332" t="s">
        <v>26</v>
      </c>
      <c r="AK3" s="332" t="s">
        <v>21</v>
      </c>
      <c r="AL3" s="332" t="s">
        <v>27</v>
      </c>
      <c r="AM3" s="332" t="s">
        <v>28</v>
      </c>
      <c r="AN3" s="332" t="s">
        <v>29</v>
      </c>
      <c r="AO3" s="332" t="s">
        <v>104</v>
      </c>
      <c r="AP3" s="332" t="s">
        <v>105</v>
      </c>
      <c r="AQ3" s="332" t="s">
        <v>106</v>
      </c>
      <c r="AR3" s="332" t="s">
        <v>107</v>
      </c>
      <c r="AS3" s="332" t="s">
        <v>3</v>
      </c>
      <c r="AT3" s="332" t="s">
        <v>31</v>
      </c>
      <c r="AU3" s="332" t="s">
        <v>116</v>
      </c>
      <c r="AV3" s="332" t="s">
        <v>32</v>
      </c>
      <c r="AW3" s="331" t="s">
        <v>33</v>
      </c>
      <c r="AX3" s="332" t="s">
        <v>36</v>
      </c>
      <c r="AY3" s="332" t="s">
        <v>115</v>
      </c>
      <c r="AZ3" s="332" t="s">
        <v>37</v>
      </c>
      <c r="BA3" s="332" t="s">
        <v>149</v>
      </c>
      <c r="BB3" s="332" t="s">
        <v>231</v>
      </c>
      <c r="BC3" s="332" t="s">
        <v>232</v>
      </c>
      <c r="BD3" s="332" t="s">
        <v>40</v>
      </c>
      <c r="BE3" s="332" t="s">
        <v>150</v>
      </c>
      <c r="BF3" s="332" t="s">
        <v>45</v>
      </c>
      <c r="BG3" s="332" t="s">
        <v>41</v>
      </c>
      <c r="BH3" s="332" t="s">
        <v>42</v>
      </c>
      <c r="BI3" s="332" t="s">
        <v>43</v>
      </c>
      <c r="BJ3" s="340" t="s">
        <v>333</v>
      </c>
      <c r="BK3" s="332" t="s">
        <v>46</v>
      </c>
      <c r="BL3" s="339" t="s">
        <v>47</v>
      </c>
      <c r="BM3" s="339" t="s">
        <v>497</v>
      </c>
      <c r="BN3" s="438"/>
      <c r="BO3" s="437"/>
      <c r="BP3" s="437"/>
      <c r="BQ3" s="440"/>
      <c r="BR3" s="438"/>
      <c r="BS3" s="438"/>
      <c r="BT3" s="442"/>
    </row>
    <row r="4" spans="1:72" s="184" customFormat="1" ht="25.15" customHeight="1">
      <c r="B4" s="286">
        <f>C4*9%</f>
        <v>48.74</v>
      </c>
      <c r="C4" s="286">
        <v>541.5</v>
      </c>
      <c r="D4" s="286">
        <v>1804.43</v>
      </c>
      <c r="E4" s="286">
        <f>D4*7%</f>
        <v>126.31</v>
      </c>
      <c r="F4" s="286">
        <v>190</v>
      </c>
      <c r="G4" s="286">
        <v>264.33</v>
      </c>
      <c r="H4" s="286">
        <v>153.82</v>
      </c>
      <c r="I4" s="286">
        <f>G4+H4</f>
        <v>418.15</v>
      </c>
      <c r="J4" s="203">
        <f>C4+B4</f>
        <v>590.24</v>
      </c>
      <c r="K4" s="203">
        <f>J4*15%</f>
        <v>88.54</v>
      </c>
      <c r="L4" s="203">
        <f>J4*1%</f>
        <v>5.9</v>
      </c>
      <c r="M4" s="203">
        <f>J4*2%</f>
        <v>11.8</v>
      </c>
      <c r="N4" s="203">
        <f>J4*3%</f>
        <v>17.71</v>
      </c>
      <c r="O4" s="203">
        <f>D4+E4+F4</f>
        <v>2120.7399999999998</v>
      </c>
      <c r="P4" s="203">
        <v>68.33</v>
      </c>
      <c r="Q4" s="203">
        <f>SUM(R4:Y4)</f>
        <v>433.15</v>
      </c>
      <c r="R4" s="203">
        <f>I4*60%</f>
        <v>250.89</v>
      </c>
      <c r="S4" s="203">
        <f>I4*40%</f>
        <v>167.26</v>
      </c>
      <c r="T4" s="203">
        <v>15</v>
      </c>
      <c r="U4" s="203"/>
      <c r="V4" s="203"/>
      <c r="W4" s="203"/>
      <c r="X4" s="203"/>
      <c r="Y4" s="203"/>
      <c r="Z4" s="203"/>
      <c r="AA4" s="203"/>
      <c r="AB4" s="203"/>
      <c r="AC4" s="303">
        <f>IF(AF4&gt;3360,3360*15%,AF4*15%)</f>
        <v>304.8</v>
      </c>
      <c r="AD4" s="303">
        <f>IF(AF4&gt;3360,3360*1%,AF4*1%)</f>
        <v>20.32</v>
      </c>
      <c r="AE4" s="303">
        <f>IF(AF4&gt;3360,3360*3%,AF4*3%)</f>
        <v>60.96</v>
      </c>
      <c r="AF4" s="203">
        <f>O4+P4+Q4-J4</f>
        <v>2031.98</v>
      </c>
      <c r="AG4" s="203">
        <f>SUM(K4+L4+M4+N4+O4+P4+Q4+AC4+AD4+AE4)</f>
        <v>3132.25</v>
      </c>
      <c r="AH4" s="203">
        <f>J4*15%</f>
        <v>88.54</v>
      </c>
      <c r="AI4" s="203">
        <f>J4*1%</f>
        <v>5.9</v>
      </c>
      <c r="AJ4" s="203">
        <f>J4*2%</f>
        <v>11.8</v>
      </c>
      <c r="AK4" s="203">
        <f>J4*3%</f>
        <v>17.71</v>
      </c>
      <c r="AL4" s="203">
        <f>J4*10%</f>
        <v>59.02</v>
      </c>
      <c r="AM4" s="203">
        <f>J4*3%</f>
        <v>17.71</v>
      </c>
      <c r="AN4" s="203">
        <f>J4*1%</f>
        <v>5.9</v>
      </c>
      <c r="AO4" s="203">
        <f>IF(AF4&gt;3360,3360*15%,AF4*15%)</f>
        <v>304.8</v>
      </c>
      <c r="AP4" s="203">
        <f>IF(AF4&gt;3360,3360*1%,AF4*1%)</f>
        <v>20.32</v>
      </c>
      <c r="AQ4" s="203">
        <f>IF(AF4&gt;3360,3360*3%,AF4*3%)</f>
        <v>60.96</v>
      </c>
      <c r="AR4" s="203">
        <f>IF(AF4&gt;3360,3360*10%,AF4*10%)</f>
        <v>203.2</v>
      </c>
      <c r="AS4" s="203">
        <f>IF(AF4&gt;3360,3360*1%,AF4*1%)</f>
        <v>20.32</v>
      </c>
      <c r="AT4" s="203"/>
      <c r="AU4" s="203"/>
      <c r="AV4" s="203"/>
      <c r="AW4" s="203"/>
      <c r="AX4" s="203"/>
      <c r="AY4" s="203">
        <f>'ضريبه بنك التنميه شهر يوليو'!M3</f>
        <v>13.64</v>
      </c>
      <c r="AZ4" s="203">
        <f>'ضريبه بنك التنميه شهر يوليو'!J3</f>
        <v>15.94</v>
      </c>
      <c r="BA4" s="203"/>
      <c r="BB4" s="203"/>
      <c r="BC4" s="203"/>
      <c r="BD4" s="203"/>
      <c r="BE4" s="203"/>
      <c r="BF4" s="203">
        <v>25.09</v>
      </c>
      <c r="BG4" s="203"/>
      <c r="BH4" s="203">
        <v>47.34</v>
      </c>
      <c r="BI4" s="203"/>
      <c r="BJ4" s="304"/>
      <c r="BK4" s="203"/>
      <c r="BL4" s="305"/>
      <c r="BM4" s="305">
        <v>6</v>
      </c>
      <c r="BN4" s="203">
        <f>SUM(AH4:BM4)</f>
        <v>924.19</v>
      </c>
      <c r="BO4" s="203">
        <f>AVERAGE(AG4-BN4)</f>
        <v>2208.06</v>
      </c>
      <c r="BP4" s="203" t="s">
        <v>174</v>
      </c>
      <c r="BQ4" s="203" t="s">
        <v>289</v>
      </c>
      <c r="BR4" s="203"/>
      <c r="BS4" s="204" t="s">
        <v>354</v>
      </c>
      <c r="BT4" s="203" t="s">
        <v>421</v>
      </c>
    </row>
    <row r="5" spans="1:72" s="184" customFormat="1" ht="25.15" customHeight="1">
      <c r="B5" s="286">
        <f t="shared" ref="B5:B9" si="0">C5*9%</f>
        <v>51.02</v>
      </c>
      <c r="C5" s="286">
        <v>566.89</v>
      </c>
      <c r="D5" s="286">
        <v>1775.96</v>
      </c>
      <c r="E5" s="286">
        <f t="shared" ref="E5:E9" si="1">D5*7%</f>
        <v>124.32</v>
      </c>
      <c r="F5" s="286">
        <v>190</v>
      </c>
      <c r="G5" s="286">
        <v>273.18</v>
      </c>
      <c r="H5" s="286">
        <v>164.58</v>
      </c>
      <c r="I5" s="286">
        <f t="shared" ref="I5:I9" si="2">G5+H5</f>
        <v>437.76</v>
      </c>
      <c r="J5" s="203">
        <f t="shared" ref="J5:J9" si="3">C5+B5</f>
        <v>617.91</v>
      </c>
      <c r="K5" s="203">
        <f t="shared" ref="K5:K9" si="4">J5*15%</f>
        <v>92.69</v>
      </c>
      <c r="L5" s="203">
        <f t="shared" ref="L5:L9" si="5">J5*1%</f>
        <v>6.18</v>
      </c>
      <c r="M5" s="203">
        <f t="shared" ref="M5:M9" si="6">J5*2%</f>
        <v>12.36</v>
      </c>
      <c r="N5" s="203">
        <f t="shared" ref="N5:N9" si="7">J5*3%</f>
        <v>18.54</v>
      </c>
      <c r="O5" s="203">
        <f t="shared" ref="O5:O9" si="8">D5+E5+F5</f>
        <v>2090.2800000000002</v>
      </c>
      <c r="P5" s="203">
        <v>72.36</v>
      </c>
      <c r="Q5" s="203">
        <f t="shared" ref="Q5:Q9" si="9">SUM(R5:Y5)</f>
        <v>452.76</v>
      </c>
      <c r="R5" s="203">
        <f t="shared" ref="R5:R9" si="10">I5*60%</f>
        <v>262.66000000000003</v>
      </c>
      <c r="S5" s="203">
        <f t="shared" ref="S5:S9" si="11">I5*40%</f>
        <v>175.1</v>
      </c>
      <c r="T5" s="203">
        <v>15</v>
      </c>
      <c r="U5" s="203"/>
      <c r="V5" s="203"/>
      <c r="W5" s="203"/>
      <c r="X5" s="203"/>
      <c r="Y5" s="203"/>
      <c r="Z5" s="203"/>
      <c r="AA5" s="203"/>
      <c r="AB5" s="203"/>
      <c r="AC5" s="303">
        <f t="shared" ref="AC5:AC9" si="12">IF(AF5&gt;3360,3360*15%,AF5*15%)</f>
        <v>299.62</v>
      </c>
      <c r="AD5" s="303">
        <f t="shared" ref="AD5:AD9" si="13">IF(AF5&gt;3360,3360*1%,AF5*1%)</f>
        <v>19.97</v>
      </c>
      <c r="AE5" s="303">
        <f t="shared" ref="AE5:AE9" si="14">IF(AF5&gt;3360,3360*3%,AF5*3%)</f>
        <v>59.92</v>
      </c>
      <c r="AF5" s="203">
        <f t="shared" ref="AF5:AF9" si="15">O5+P5+Q5-J5</f>
        <v>1997.49</v>
      </c>
      <c r="AG5" s="203">
        <f t="shared" ref="AG5:AG9" si="16">SUM(K5+L5+M5+N5+O5+P5+Q5+AC5+AD5+AE5)</f>
        <v>3124.68</v>
      </c>
      <c r="AH5" s="203">
        <f t="shared" ref="AH5:AH9" si="17">J5*15%</f>
        <v>92.69</v>
      </c>
      <c r="AI5" s="203">
        <f t="shared" ref="AI5:AI9" si="18">J5*1%</f>
        <v>6.18</v>
      </c>
      <c r="AJ5" s="203">
        <f t="shared" ref="AJ5:AJ9" si="19">J5*2%</f>
        <v>12.36</v>
      </c>
      <c r="AK5" s="203">
        <f t="shared" ref="AK5:AK9" si="20">J5*3%</f>
        <v>18.54</v>
      </c>
      <c r="AL5" s="203">
        <f t="shared" ref="AL5:AL9" si="21">J5*10%</f>
        <v>61.79</v>
      </c>
      <c r="AM5" s="203">
        <f t="shared" ref="AM5:AM9" si="22">J5*3%</f>
        <v>18.54</v>
      </c>
      <c r="AN5" s="203">
        <f t="shared" ref="AN5:AN9" si="23">J5*1%</f>
        <v>6.18</v>
      </c>
      <c r="AO5" s="203">
        <f t="shared" ref="AO5:AO9" si="24">IF(AF5&gt;3360,3360*15%,AF5*15%)</f>
        <v>299.62</v>
      </c>
      <c r="AP5" s="203">
        <f t="shared" ref="AP5:AP9" si="25">IF(AF5&gt;3360,3360*1%,AF5*1%)</f>
        <v>19.97</v>
      </c>
      <c r="AQ5" s="203">
        <f t="shared" ref="AQ5:AQ9" si="26">IF(AF5&gt;3360,3360*3%,AF5*3%)</f>
        <v>59.92</v>
      </c>
      <c r="AR5" s="203">
        <f t="shared" ref="AR5:AR9" si="27">IF(AF5&gt;3360,3360*10%,AF5*10%)</f>
        <v>199.75</v>
      </c>
      <c r="AS5" s="203">
        <f t="shared" ref="AS5:AS9" si="28">IF(AF5&gt;3360,3360*1%,AF5*1%)</f>
        <v>19.97</v>
      </c>
      <c r="AT5" s="203">
        <v>9</v>
      </c>
      <c r="AU5" s="203"/>
      <c r="AV5" s="203"/>
      <c r="AW5" s="203"/>
      <c r="AX5" s="203"/>
      <c r="AY5" s="203">
        <f>'ضريبه بنك التنميه شهر يوليو'!M4</f>
        <v>14.41</v>
      </c>
      <c r="AZ5" s="203">
        <f>'ضريبه بنك التنميه شهر يوليو'!J4</f>
        <v>16.329999999999998</v>
      </c>
      <c r="BA5" s="203"/>
      <c r="BB5" s="203"/>
      <c r="BC5" s="203"/>
      <c r="BD5" s="203"/>
      <c r="BE5" s="203"/>
      <c r="BF5" s="203"/>
      <c r="BG5" s="203"/>
      <c r="BH5" s="203"/>
      <c r="BI5" s="203"/>
      <c r="BJ5" s="304"/>
      <c r="BK5" s="203">
        <v>5</v>
      </c>
      <c r="BL5" s="305"/>
      <c r="BM5" s="305"/>
      <c r="BN5" s="203">
        <f t="shared" ref="BN5:BN9" si="29">SUM(AH5:BM5)</f>
        <v>860.25</v>
      </c>
      <c r="BO5" s="203">
        <f t="shared" ref="BO5:BO9" si="30">AVERAGE(AG5-BN5)</f>
        <v>2264.4299999999998</v>
      </c>
      <c r="BP5" s="203" t="s">
        <v>175</v>
      </c>
      <c r="BQ5" s="203" t="s">
        <v>334</v>
      </c>
      <c r="BR5" s="203"/>
      <c r="BS5" s="204" t="s">
        <v>355</v>
      </c>
      <c r="BT5" s="203" t="s">
        <v>421</v>
      </c>
    </row>
    <row r="6" spans="1:72" s="184" customFormat="1" ht="25.15" customHeight="1">
      <c r="B6" s="286">
        <f t="shared" si="0"/>
        <v>84.62</v>
      </c>
      <c r="C6" s="286">
        <v>940.25</v>
      </c>
      <c r="D6" s="286">
        <v>2595.6</v>
      </c>
      <c r="E6" s="286">
        <f t="shared" si="1"/>
        <v>181.69</v>
      </c>
      <c r="F6" s="286">
        <v>180</v>
      </c>
      <c r="G6" s="286">
        <v>531.11</v>
      </c>
      <c r="H6" s="286">
        <v>194.93</v>
      </c>
      <c r="I6" s="286">
        <f t="shared" si="2"/>
        <v>726.04</v>
      </c>
      <c r="J6" s="203">
        <f t="shared" si="3"/>
        <v>1024.8699999999999</v>
      </c>
      <c r="K6" s="203">
        <f t="shared" si="4"/>
        <v>153.72999999999999</v>
      </c>
      <c r="L6" s="203">
        <f t="shared" si="5"/>
        <v>10.25</v>
      </c>
      <c r="M6" s="203">
        <f t="shared" si="6"/>
        <v>20.5</v>
      </c>
      <c r="N6" s="203">
        <f t="shared" si="7"/>
        <v>30.75</v>
      </c>
      <c r="O6" s="203">
        <f t="shared" si="8"/>
        <v>2957.29</v>
      </c>
      <c r="P6" s="203">
        <v>124.28</v>
      </c>
      <c r="Q6" s="203">
        <f t="shared" si="9"/>
        <v>741.04</v>
      </c>
      <c r="R6" s="203">
        <f t="shared" si="10"/>
        <v>435.62</v>
      </c>
      <c r="S6" s="203">
        <f t="shared" si="11"/>
        <v>290.42</v>
      </c>
      <c r="T6" s="203">
        <v>15</v>
      </c>
      <c r="U6" s="203"/>
      <c r="V6" s="203"/>
      <c r="W6" s="203"/>
      <c r="X6" s="203"/>
      <c r="Y6" s="203"/>
      <c r="Z6" s="203"/>
      <c r="AA6" s="203"/>
      <c r="AB6" s="203"/>
      <c r="AC6" s="303">
        <f t="shared" si="12"/>
        <v>419.66</v>
      </c>
      <c r="AD6" s="303">
        <f t="shared" si="13"/>
        <v>27.98</v>
      </c>
      <c r="AE6" s="303">
        <f t="shared" si="14"/>
        <v>83.93</v>
      </c>
      <c r="AF6" s="203">
        <f t="shared" si="15"/>
        <v>2797.74</v>
      </c>
      <c r="AG6" s="203">
        <f t="shared" si="16"/>
        <v>4569.41</v>
      </c>
      <c r="AH6" s="203">
        <f t="shared" si="17"/>
        <v>153.72999999999999</v>
      </c>
      <c r="AI6" s="203">
        <f t="shared" si="18"/>
        <v>10.25</v>
      </c>
      <c r="AJ6" s="203">
        <f t="shared" si="19"/>
        <v>20.5</v>
      </c>
      <c r="AK6" s="203">
        <f t="shared" si="20"/>
        <v>30.75</v>
      </c>
      <c r="AL6" s="203">
        <f t="shared" si="21"/>
        <v>102.49</v>
      </c>
      <c r="AM6" s="203">
        <f t="shared" si="22"/>
        <v>30.75</v>
      </c>
      <c r="AN6" s="203">
        <f t="shared" si="23"/>
        <v>10.25</v>
      </c>
      <c r="AO6" s="203">
        <f t="shared" si="24"/>
        <v>419.66</v>
      </c>
      <c r="AP6" s="203">
        <f t="shared" si="25"/>
        <v>27.98</v>
      </c>
      <c r="AQ6" s="203">
        <f t="shared" si="26"/>
        <v>83.93</v>
      </c>
      <c r="AR6" s="203">
        <f t="shared" si="27"/>
        <v>279.77</v>
      </c>
      <c r="AS6" s="203">
        <f t="shared" si="28"/>
        <v>27.98</v>
      </c>
      <c r="AT6" s="203"/>
      <c r="AU6" s="203"/>
      <c r="AV6" s="203"/>
      <c r="AW6" s="203"/>
      <c r="AX6" s="203"/>
      <c r="AY6" s="203">
        <f>'ضريبه بنك التنميه شهر يوليو'!M5</f>
        <v>112.23</v>
      </c>
      <c r="AZ6" s="203">
        <f>'ضريبه بنك التنميه شهر يوليو'!J5</f>
        <v>25.58</v>
      </c>
      <c r="BA6" s="203"/>
      <c r="BB6" s="203"/>
      <c r="BC6" s="203"/>
      <c r="BD6" s="203"/>
      <c r="BE6" s="203"/>
      <c r="BF6" s="203"/>
      <c r="BG6" s="203"/>
      <c r="BH6" s="203"/>
      <c r="BI6" s="203"/>
      <c r="BJ6" s="304"/>
      <c r="BK6" s="203"/>
      <c r="BL6" s="305"/>
      <c r="BM6" s="305">
        <v>1</v>
      </c>
      <c r="BN6" s="203">
        <f t="shared" si="29"/>
        <v>1336.85</v>
      </c>
      <c r="BO6" s="203">
        <f t="shared" si="30"/>
        <v>3232.56</v>
      </c>
      <c r="BP6" s="203" t="s">
        <v>176</v>
      </c>
      <c r="BQ6" s="203" t="s">
        <v>290</v>
      </c>
      <c r="BR6" s="203"/>
      <c r="BS6" s="204" t="s">
        <v>356</v>
      </c>
      <c r="BT6" s="203" t="s">
        <v>427</v>
      </c>
    </row>
    <row r="7" spans="1:72" s="184" customFormat="1" ht="25.15" customHeight="1">
      <c r="B7" s="286">
        <f t="shared" si="0"/>
        <v>29.37</v>
      </c>
      <c r="C7" s="286">
        <v>326.35000000000002</v>
      </c>
      <c r="D7" s="286">
        <v>1226.3</v>
      </c>
      <c r="E7" s="286">
        <f t="shared" si="1"/>
        <v>85.84</v>
      </c>
      <c r="F7" s="286">
        <v>190</v>
      </c>
      <c r="G7" s="286">
        <v>172.2</v>
      </c>
      <c r="H7" s="286">
        <v>73.8</v>
      </c>
      <c r="I7" s="286">
        <f t="shared" si="2"/>
        <v>246</v>
      </c>
      <c r="J7" s="203">
        <f t="shared" si="3"/>
        <v>355.72</v>
      </c>
      <c r="K7" s="203">
        <f t="shared" si="4"/>
        <v>53.36</v>
      </c>
      <c r="L7" s="203">
        <f t="shared" si="5"/>
        <v>3.56</v>
      </c>
      <c r="M7" s="203">
        <f t="shared" si="6"/>
        <v>7.11</v>
      </c>
      <c r="N7" s="203">
        <f t="shared" si="7"/>
        <v>10.67</v>
      </c>
      <c r="O7" s="203">
        <f t="shared" si="8"/>
        <v>1502.14</v>
      </c>
      <c r="P7" s="203">
        <v>31.38</v>
      </c>
      <c r="Q7" s="203">
        <f t="shared" si="9"/>
        <v>420</v>
      </c>
      <c r="R7" s="203">
        <f t="shared" si="10"/>
        <v>147.6</v>
      </c>
      <c r="S7" s="203">
        <f t="shared" si="11"/>
        <v>98.4</v>
      </c>
      <c r="T7" s="203">
        <v>19.2</v>
      </c>
      <c r="U7" s="203"/>
      <c r="V7" s="203">
        <v>14.4</v>
      </c>
      <c r="W7" s="203"/>
      <c r="X7" s="203">
        <v>126</v>
      </c>
      <c r="Y7" s="203">
        <v>14.4</v>
      </c>
      <c r="Z7" s="203"/>
      <c r="AA7" s="203"/>
      <c r="AB7" s="203"/>
      <c r="AC7" s="303">
        <f t="shared" si="12"/>
        <v>239.67</v>
      </c>
      <c r="AD7" s="303">
        <f t="shared" si="13"/>
        <v>15.98</v>
      </c>
      <c r="AE7" s="303">
        <f t="shared" si="14"/>
        <v>47.93</v>
      </c>
      <c r="AF7" s="203">
        <f t="shared" si="15"/>
        <v>1597.8</v>
      </c>
      <c r="AG7" s="203">
        <f t="shared" si="16"/>
        <v>2331.8000000000002</v>
      </c>
      <c r="AH7" s="203">
        <f t="shared" si="17"/>
        <v>53.36</v>
      </c>
      <c r="AI7" s="203">
        <f t="shared" si="18"/>
        <v>3.56</v>
      </c>
      <c r="AJ7" s="203">
        <f t="shared" si="19"/>
        <v>7.11</v>
      </c>
      <c r="AK7" s="203">
        <f t="shared" si="20"/>
        <v>10.67</v>
      </c>
      <c r="AL7" s="203">
        <f t="shared" si="21"/>
        <v>35.57</v>
      </c>
      <c r="AM7" s="203">
        <f t="shared" si="22"/>
        <v>10.67</v>
      </c>
      <c r="AN7" s="203">
        <f t="shared" si="23"/>
        <v>3.56</v>
      </c>
      <c r="AO7" s="203">
        <f t="shared" si="24"/>
        <v>239.67</v>
      </c>
      <c r="AP7" s="203">
        <f t="shared" si="25"/>
        <v>15.98</v>
      </c>
      <c r="AQ7" s="203">
        <f t="shared" si="26"/>
        <v>47.93</v>
      </c>
      <c r="AR7" s="203">
        <f t="shared" si="27"/>
        <v>159.78</v>
      </c>
      <c r="AS7" s="203">
        <f t="shared" si="28"/>
        <v>15.98</v>
      </c>
      <c r="AT7" s="203"/>
      <c r="AU7" s="203"/>
      <c r="AV7" s="203"/>
      <c r="AW7" s="203"/>
      <c r="AX7" s="203"/>
      <c r="AY7" s="203">
        <f>'ضريبه بنك التنميه شهر يوليو'!M6</f>
        <v>6.51</v>
      </c>
      <c r="AZ7" s="203">
        <f>'ضريبه بنك التنميه شهر يوليو'!J6</f>
        <v>12.35</v>
      </c>
      <c r="BA7" s="203"/>
      <c r="BB7" s="203"/>
      <c r="BC7" s="203"/>
      <c r="BD7" s="203"/>
      <c r="BE7" s="203"/>
      <c r="BF7" s="203"/>
      <c r="BG7" s="203"/>
      <c r="BH7" s="203"/>
      <c r="BI7" s="203"/>
      <c r="BJ7" s="304"/>
      <c r="BK7" s="203"/>
      <c r="BL7" s="305"/>
      <c r="BM7" s="305"/>
      <c r="BN7" s="203">
        <f t="shared" si="29"/>
        <v>622.70000000000005</v>
      </c>
      <c r="BO7" s="203">
        <f t="shared" si="30"/>
        <v>1709.1</v>
      </c>
      <c r="BP7" s="203" t="s">
        <v>177</v>
      </c>
      <c r="BQ7" s="203" t="s">
        <v>291</v>
      </c>
      <c r="BR7" s="203"/>
      <c r="BS7" s="204" t="s">
        <v>357</v>
      </c>
      <c r="BT7" s="203" t="s">
        <v>422</v>
      </c>
    </row>
    <row r="8" spans="1:72" s="184" customFormat="1" ht="25.15" customHeight="1">
      <c r="B8" s="286">
        <f t="shared" si="0"/>
        <v>50.27</v>
      </c>
      <c r="C8" s="286">
        <v>558.5</v>
      </c>
      <c r="D8" s="286">
        <v>1755.07</v>
      </c>
      <c r="E8" s="286">
        <f t="shared" si="1"/>
        <v>122.85</v>
      </c>
      <c r="F8" s="286">
        <v>190</v>
      </c>
      <c r="G8" s="286">
        <v>266.55</v>
      </c>
      <c r="H8" s="286">
        <v>164.72</v>
      </c>
      <c r="I8" s="286">
        <f t="shared" si="2"/>
        <v>431.27</v>
      </c>
      <c r="J8" s="203">
        <f t="shared" si="3"/>
        <v>608.77</v>
      </c>
      <c r="K8" s="203">
        <f t="shared" si="4"/>
        <v>91.32</v>
      </c>
      <c r="L8" s="203">
        <f t="shared" si="5"/>
        <v>6.09</v>
      </c>
      <c r="M8" s="203">
        <f t="shared" si="6"/>
        <v>12.18</v>
      </c>
      <c r="N8" s="203">
        <f t="shared" si="7"/>
        <v>18.260000000000002</v>
      </c>
      <c r="O8" s="203">
        <f t="shared" si="8"/>
        <v>2067.92</v>
      </c>
      <c r="P8" s="203">
        <v>70.66</v>
      </c>
      <c r="Q8" s="203">
        <f t="shared" si="9"/>
        <v>446.27</v>
      </c>
      <c r="R8" s="203">
        <f t="shared" si="10"/>
        <v>258.76</v>
      </c>
      <c r="S8" s="203">
        <f t="shared" si="11"/>
        <v>172.51</v>
      </c>
      <c r="T8" s="203">
        <v>15</v>
      </c>
      <c r="U8" s="203"/>
      <c r="V8" s="203"/>
      <c r="W8" s="203"/>
      <c r="X8" s="203"/>
      <c r="Y8" s="203"/>
      <c r="Z8" s="203"/>
      <c r="AA8" s="203"/>
      <c r="AB8" s="203"/>
      <c r="AC8" s="303">
        <f t="shared" si="12"/>
        <v>296.41000000000003</v>
      </c>
      <c r="AD8" s="303">
        <f t="shared" si="13"/>
        <v>19.760000000000002</v>
      </c>
      <c r="AE8" s="303">
        <f t="shared" si="14"/>
        <v>59.28</v>
      </c>
      <c r="AF8" s="203">
        <f t="shared" si="15"/>
        <v>1976.08</v>
      </c>
      <c r="AG8" s="203">
        <f t="shared" si="16"/>
        <v>3088.15</v>
      </c>
      <c r="AH8" s="203">
        <f t="shared" si="17"/>
        <v>91.32</v>
      </c>
      <c r="AI8" s="203">
        <f t="shared" si="18"/>
        <v>6.09</v>
      </c>
      <c r="AJ8" s="203">
        <f t="shared" si="19"/>
        <v>12.18</v>
      </c>
      <c r="AK8" s="203">
        <f t="shared" si="20"/>
        <v>18.260000000000002</v>
      </c>
      <c r="AL8" s="203">
        <f t="shared" si="21"/>
        <v>60.88</v>
      </c>
      <c r="AM8" s="203">
        <f t="shared" si="22"/>
        <v>18.260000000000002</v>
      </c>
      <c r="AN8" s="203">
        <f t="shared" si="23"/>
        <v>6.09</v>
      </c>
      <c r="AO8" s="203">
        <f t="shared" si="24"/>
        <v>296.41000000000003</v>
      </c>
      <c r="AP8" s="203">
        <f t="shared" si="25"/>
        <v>19.760000000000002</v>
      </c>
      <c r="AQ8" s="203">
        <f t="shared" si="26"/>
        <v>59.28</v>
      </c>
      <c r="AR8" s="203">
        <f t="shared" si="27"/>
        <v>197.61</v>
      </c>
      <c r="AS8" s="203">
        <f t="shared" si="28"/>
        <v>19.760000000000002</v>
      </c>
      <c r="AT8" s="203"/>
      <c r="AU8" s="203"/>
      <c r="AV8" s="203"/>
      <c r="AW8" s="203"/>
      <c r="AX8" s="203"/>
      <c r="AY8" s="203">
        <f>'ضريبه بنك التنميه شهر يوليو'!M7</f>
        <v>13.91</v>
      </c>
      <c r="AZ8" s="203">
        <f>'ضريبه بنك التنميه شهر يوليو'!J7</f>
        <v>16.079999999999998</v>
      </c>
      <c r="BA8" s="203"/>
      <c r="BB8" s="203"/>
      <c r="BC8" s="203"/>
      <c r="BD8" s="203"/>
      <c r="BE8" s="203"/>
      <c r="BF8" s="203"/>
      <c r="BG8" s="203">
        <v>18</v>
      </c>
      <c r="BH8" s="203"/>
      <c r="BI8" s="203"/>
      <c r="BJ8" s="304"/>
      <c r="BK8" s="203"/>
      <c r="BL8" s="305"/>
      <c r="BM8" s="305">
        <v>1</v>
      </c>
      <c r="BN8" s="203">
        <f t="shared" si="29"/>
        <v>854.89</v>
      </c>
      <c r="BO8" s="203">
        <f t="shared" si="30"/>
        <v>2233.2600000000002</v>
      </c>
      <c r="BP8" s="203" t="s">
        <v>178</v>
      </c>
      <c r="BQ8" s="203" t="s">
        <v>292</v>
      </c>
      <c r="BR8" s="203"/>
      <c r="BS8" s="204" t="s">
        <v>358</v>
      </c>
      <c r="BT8" s="203" t="s">
        <v>423</v>
      </c>
    </row>
    <row r="9" spans="1:72" s="184" customFormat="1" ht="25.15" customHeight="1">
      <c r="B9" s="286">
        <f t="shared" si="0"/>
        <v>49.05</v>
      </c>
      <c r="C9" s="286">
        <v>545.04999999999995</v>
      </c>
      <c r="D9" s="286">
        <v>1724.62</v>
      </c>
      <c r="E9" s="286">
        <f t="shared" si="1"/>
        <v>120.72</v>
      </c>
      <c r="F9" s="286">
        <v>190</v>
      </c>
      <c r="G9" s="286">
        <v>264.45</v>
      </c>
      <c r="H9" s="286">
        <v>156.43</v>
      </c>
      <c r="I9" s="286">
        <f t="shared" si="2"/>
        <v>420.88</v>
      </c>
      <c r="J9" s="203">
        <f t="shared" si="3"/>
        <v>594.1</v>
      </c>
      <c r="K9" s="203">
        <f t="shared" si="4"/>
        <v>89.12</v>
      </c>
      <c r="L9" s="203">
        <f t="shared" si="5"/>
        <v>5.94</v>
      </c>
      <c r="M9" s="203">
        <f t="shared" si="6"/>
        <v>11.88</v>
      </c>
      <c r="N9" s="203">
        <f t="shared" si="7"/>
        <v>17.82</v>
      </c>
      <c r="O9" s="203">
        <f t="shared" si="8"/>
        <v>2035.34</v>
      </c>
      <c r="P9" s="203">
        <v>69.760000000000005</v>
      </c>
      <c r="Q9" s="203">
        <f t="shared" si="9"/>
        <v>435.88</v>
      </c>
      <c r="R9" s="203">
        <f t="shared" si="10"/>
        <v>252.53</v>
      </c>
      <c r="S9" s="203">
        <f t="shared" si="11"/>
        <v>168.35</v>
      </c>
      <c r="T9" s="203">
        <v>15</v>
      </c>
      <c r="U9" s="203"/>
      <c r="V9" s="203"/>
      <c r="W9" s="203"/>
      <c r="X9" s="203"/>
      <c r="Y9" s="203"/>
      <c r="Z9" s="203"/>
      <c r="AA9" s="203"/>
      <c r="AB9" s="203"/>
      <c r="AC9" s="303">
        <f t="shared" si="12"/>
        <v>292.02999999999997</v>
      </c>
      <c r="AD9" s="303">
        <f t="shared" si="13"/>
        <v>19.47</v>
      </c>
      <c r="AE9" s="303">
        <f t="shared" si="14"/>
        <v>58.41</v>
      </c>
      <c r="AF9" s="203">
        <f t="shared" si="15"/>
        <v>1946.88</v>
      </c>
      <c r="AG9" s="203">
        <f t="shared" si="16"/>
        <v>3035.65</v>
      </c>
      <c r="AH9" s="203">
        <f t="shared" si="17"/>
        <v>89.12</v>
      </c>
      <c r="AI9" s="203">
        <f t="shared" si="18"/>
        <v>5.94</v>
      </c>
      <c r="AJ9" s="203">
        <f t="shared" si="19"/>
        <v>11.88</v>
      </c>
      <c r="AK9" s="203">
        <f t="shared" si="20"/>
        <v>17.82</v>
      </c>
      <c r="AL9" s="203">
        <f t="shared" si="21"/>
        <v>59.41</v>
      </c>
      <c r="AM9" s="203">
        <f t="shared" si="22"/>
        <v>17.82</v>
      </c>
      <c r="AN9" s="203">
        <f t="shared" si="23"/>
        <v>5.94</v>
      </c>
      <c r="AO9" s="203">
        <f t="shared" si="24"/>
        <v>292.02999999999997</v>
      </c>
      <c r="AP9" s="203">
        <f t="shared" si="25"/>
        <v>19.47</v>
      </c>
      <c r="AQ9" s="203">
        <f t="shared" si="26"/>
        <v>58.41</v>
      </c>
      <c r="AR9" s="203">
        <f t="shared" si="27"/>
        <v>194.69</v>
      </c>
      <c r="AS9" s="203">
        <f t="shared" si="28"/>
        <v>19.47</v>
      </c>
      <c r="AT9" s="203">
        <v>32.020000000000003</v>
      </c>
      <c r="AU9" s="203"/>
      <c r="AV9" s="203"/>
      <c r="AW9" s="203"/>
      <c r="AX9" s="203"/>
      <c r="AY9" s="203">
        <f>'ضريبه بنك التنميه شهر يوليو'!M8</f>
        <v>13.14</v>
      </c>
      <c r="AZ9" s="203">
        <f>'ضريبه بنك التنميه شهر يوليو'!J8</f>
        <v>15.69</v>
      </c>
      <c r="BA9" s="203"/>
      <c r="BB9" s="203"/>
      <c r="BC9" s="203"/>
      <c r="BD9" s="203"/>
      <c r="BE9" s="203"/>
      <c r="BF9" s="203"/>
      <c r="BG9" s="203"/>
      <c r="BH9" s="203"/>
      <c r="BI9" s="203"/>
      <c r="BJ9" s="304"/>
      <c r="BK9" s="203"/>
      <c r="BL9" s="305"/>
      <c r="BM9" s="305"/>
      <c r="BN9" s="203">
        <f t="shared" si="29"/>
        <v>852.85</v>
      </c>
      <c r="BO9" s="203">
        <f t="shared" si="30"/>
        <v>2182.8000000000002</v>
      </c>
      <c r="BP9" s="203" t="s">
        <v>179</v>
      </c>
      <c r="BQ9" s="203" t="s">
        <v>292</v>
      </c>
      <c r="BR9" s="203"/>
      <c r="BS9" s="204" t="s">
        <v>359</v>
      </c>
      <c r="BT9" s="203" t="s">
        <v>423</v>
      </c>
    </row>
    <row r="10" spans="1:72" s="285" customFormat="1" ht="25.15" customHeight="1">
      <c r="B10" s="286"/>
      <c r="C10" s="286"/>
      <c r="D10" s="286"/>
      <c r="E10" s="286"/>
      <c r="F10" s="286"/>
      <c r="G10" s="286"/>
      <c r="H10" s="286"/>
      <c r="I10" s="286"/>
      <c r="J10" s="283">
        <f>SUM(J4:J9)</f>
        <v>3791.61</v>
      </c>
      <c r="K10" s="283">
        <f t="shared" ref="K10:BO10" si="31">SUM(K4:K9)</f>
        <v>568.76</v>
      </c>
      <c r="L10" s="283">
        <f t="shared" si="31"/>
        <v>37.92</v>
      </c>
      <c r="M10" s="283">
        <f t="shared" si="31"/>
        <v>75.83</v>
      </c>
      <c r="N10" s="283">
        <f t="shared" si="31"/>
        <v>113.75</v>
      </c>
      <c r="O10" s="283">
        <f t="shared" si="31"/>
        <v>12773.71</v>
      </c>
      <c r="P10" s="283">
        <f t="shared" si="31"/>
        <v>436.77</v>
      </c>
      <c r="Q10" s="283">
        <f t="shared" si="31"/>
        <v>2929.1</v>
      </c>
      <c r="R10" s="283">
        <f t="shared" si="31"/>
        <v>1608.06</v>
      </c>
      <c r="S10" s="283">
        <f t="shared" si="31"/>
        <v>1072.04</v>
      </c>
      <c r="T10" s="283">
        <f t="shared" si="31"/>
        <v>94.2</v>
      </c>
      <c r="U10" s="283">
        <f t="shared" si="31"/>
        <v>0</v>
      </c>
      <c r="V10" s="283">
        <f t="shared" si="31"/>
        <v>14.4</v>
      </c>
      <c r="W10" s="283">
        <f t="shared" si="31"/>
        <v>0</v>
      </c>
      <c r="X10" s="283">
        <f t="shared" si="31"/>
        <v>126</v>
      </c>
      <c r="Y10" s="283">
        <f t="shared" si="31"/>
        <v>14.4</v>
      </c>
      <c r="Z10" s="283">
        <f t="shared" si="31"/>
        <v>0</v>
      </c>
      <c r="AA10" s="283">
        <f t="shared" si="31"/>
        <v>0</v>
      </c>
      <c r="AB10" s="283">
        <f t="shared" si="31"/>
        <v>0</v>
      </c>
      <c r="AC10" s="283">
        <f t="shared" si="31"/>
        <v>1852.19</v>
      </c>
      <c r="AD10" s="283">
        <f t="shared" si="31"/>
        <v>123.48</v>
      </c>
      <c r="AE10" s="283">
        <f t="shared" si="31"/>
        <v>370.43</v>
      </c>
      <c r="AF10" s="283">
        <f t="shared" si="31"/>
        <v>12347.97</v>
      </c>
      <c r="AG10" s="283">
        <f t="shared" si="31"/>
        <v>19281.939999999999</v>
      </c>
      <c r="AH10" s="283">
        <f t="shared" si="31"/>
        <v>568.76</v>
      </c>
      <c r="AI10" s="283">
        <f t="shared" si="31"/>
        <v>37.92</v>
      </c>
      <c r="AJ10" s="283">
        <f t="shared" si="31"/>
        <v>75.83</v>
      </c>
      <c r="AK10" s="283">
        <f t="shared" si="31"/>
        <v>113.75</v>
      </c>
      <c r="AL10" s="283">
        <f t="shared" si="31"/>
        <v>379.16</v>
      </c>
      <c r="AM10" s="283">
        <f t="shared" si="31"/>
        <v>113.75</v>
      </c>
      <c r="AN10" s="283">
        <f t="shared" si="31"/>
        <v>37.92</v>
      </c>
      <c r="AO10" s="283">
        <f t="shared" si="31"/>
        <v>1852.19</v>
      </c>
      <c r="AP10" s="283">
        <f t="shared" si="31"/>
        <v>123.48</v>
      </c>
      <c r="AQ10" s="283">
        <f t="shared" si="31"/>
        <v>370.43</v>
      </c>
      <c r="AR10" s="283">
        <f t="shared" si="31"/>
        <v>1234.8</v>
      </c>
      <c r="AS10" s="283">
        <f t="shared" si="31"/>
        <v>123.48</v>
      </c>
      <c r="AT10" s="283">
        <f t="shared" si="31"/>
        <v>41.02</v>
      </c>
      <c r="AU10" s="283">
        <f t="shared" si="31"/>
        <v>0</v>
      </c>
      <c r="AV10" s="283">
        <f t="shared" si="31"/>
        <v>0</v>
      </c>
      <c r="AW10" s="283">
        <f t="shared" si="31"/>
        <v>0</v>
      </c>
      <c r="AX10" s="283">
        <f t="shared" si="31"/>
        <v>0</v>
      </c>
      <c r="AY10" s="283">
        <f t="shared" si="31"/>
        <v>173.84</v>
      </c>
      <c r="AZ10" s="283">
        <f t="shared" si="31"/>
        <v>101.97</v>
      </c>
      <c r="BA10" s="283">
        <f t="shared" si="31"/>
        <v>0</v>
      </c>
      <c r="BB10" s="283">
        <f t="shared" si="31"/>
        <v>0</v>
      </c>
      <c r="BC10" s="283">
        <f t="shared" si="31"/>
        <v>0</v>
      </c>
      <c r="BD10" s="283">
        <f t="shared" si="31"/>
        <v>0</v>
      </c>
      <c r="BE10" s="283">
        <f t="shared" si="31"/>
        <v>0</v>
      </c>
      <c r="BF10" s="283">
        <f t="shared" si="31"/>
        <v>25.09</v>
      </c>
      <c r="BG10" s="283">
        <f t="shared" si="31"/>
        <v>18</v>
      </c>
      <c r="BH10" s="283">
        <f t="shared" si="31"/>
        <v>47.34</v>
      </c>
      <c r="BI10" s="283">
        <f t="shared" si="31"/>
        <v>0</v>
      </c>
      <c r="BJ10" s="283">
        <f t="shared" si="31"/>
        <v>0</v>
      </c>
      <c r="BK10" s="283">
        <f t="shared" si="31"/>
        <v>5</v>
      </c>
      <c r="BL10" s="283">
        <f t="shared" si="31"/>
        <v>0</v>
      </c>
      <c r="BM10" s="283">
        <f t="shared" si="31"/>
        <v>8</v>
      </c>
      <c r="BN10" s="283">
        <f t="shared" si="31"/>
        <v>5451.73</v>
      </c>
      <c r="BO10" s="283">
        <f t="shared" si="31"/>
        <v>13830.21</v>
      </c>
      <c r="BP10" s="206"/>
      <c r="BQ10" s="206"/>
      <c r="BR10" s="206"/>
      <c r="BS10" s="206"/>
      <c r="BT10" s="206"/>
    </row>
  </sheetData>
  <mergeCells count="19">
    <mergeCell ref="BO1:BO3"/>
    <mergeCell ref="AO2:AS2"/>
    <mergeCell ref="AT2:AZ2"/>
    <mergeCell ref="BD2:BJ2"/>
    <mergeCell ref="C1:AB1"/>
    <mergeCell ref="AC1:AF1"/>
    <mergeCell ref="AG1:AG3"/>
    <mergeCell ref="AH1:BL1"/>
    <mergeCell ref="BN1:BN3"/>
    <mergeCell ref="C2:N2"/>
    <mergeCell ref="O2:Q2"/>
    <mergeCell ref="R2:AB2"/>
    <mergeCell ref="AC2:AE2"/>
    <mergeCell ref="AH2:AN2"/>
    <mergeCell ref="BP1:BP3"/>
    <mergeCell ref="BQ1:BQ3"/>
    <mergeCell ref="BR1:BR3"/>
    <mergeCell ref="BS1:BS3"/>
    <mergeCell ref="BT1:BT3"/>
  </mergeCells>
  <pageMargins left="0.70866141732283472" right="0.70866141732283472" top="0.74803149606299213" bottom="0.74803149606299213" header="0.31496062992125984" footer="0.31496062992125984"/>
  <pageSetup paperSize="9" scale="86" pageOrder="overThenDown" orientation="landscape" horizontalDpi="300" verticalDpi="300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BT11"/>
  <sheetViews>
    <sheetView rightToLeft="1" topLeftCell="B1" workbookViewId="0">
      <selection activeCell="I11" sqref="I11"/>
    </sheetView>
  </sheetViews>
  <sheetFormatPr defaultRowHeight="15"/>
  <cols>
    <col min="1" max="1" width="4.140625" hidden="1" customWidth="1"/>
    <col min="2" max="3" width="8.5703125" customWidth="1"/>
    <col min="4" max="4" width="9.5703125" customWidth="1"/>
    <col min="5" max="9" width="8.5703125" customWidth="1"/>
    <col min="10" max="10" width="10.7109375" customWidth="1"/>
    <col min="11" max="14" width="9.140625" customWidth="1"/>
    <col min="15" max="15" width="10.7109375" customWidth="1"/>
    <col min="16" max="16" width="9.7109375" customWidth="1"/>
    <col min="17" max="17" width="10.7109375" customWidth="1"/>
    <col min="18" max="19" width="9.140625" customWidth="1"/>
    <col min="20" max="20" width="8.7109375" customWidth="1"/>
    <col min="21" max="28" width="6.7109375" customWidth="1"/>
    <col min="29" max="31" width="9.140625" customWidth="1"/>
    <col min="32" max="33" width="10.7109375" customWidth="1"/>
    <col min="34" max="45" width="9.140625" customWidth="1"/>
    <col min="46" max="50" width="6.7109375" customWidth="1"/>
    <col min="51" max="52" width="7.7109375" customWidth="1"/>
    <col min="53" max="57" width="6.7109375" customWidth="1"/>
    <col min="58" max="58" width="7.140625" customWidth="1"/>
    <col min="59" max="65" width="6.7109375" customWidth="1"/>
    <col min="66" max="67" width="10.7109375" customWidth="1"/>
    <col min="68" max="68" width="17.42578125" customWidth="1"/>
    <col min="69" max="69" width="26.85546875" customWidth="1"/>
  </cols>
  <sheetData>
    <row r="1" spans="1:72" s="4" customFormat="1" ht="18" customHeight="1">
      <c r="A1" s="71" t="s">
        <v>112</v>
      </c>
      <c r="B1" s="332"/>
      <c r="C1" s="332"/>
      <c r="D1" s="332"/>
      <c r="E1" s="332"/>
      <c r="F1" s="332"/>
      <c r="G1" s="332"/>
      <c r="H1" s="332"/>
      <c r="I1" s="332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43"/>
      <c r="AD1" s="444"/>
      <c r="AE1" s="444"/>
      <c r="AF1" s="445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331"/>
      <c r="BN1" s="438" t="s">
        <v>117</v>
      </c>
      <c r="BO1" s="437" t="s">
        <v>48</v>
      </c>
      <c r="BP1" s="437" t="s">
        <v>118</v>
      </c>
      <c r="BQ1" s="439" t="s">
        <v>288</v>
      </c>
      <c r="BR1" s="438" t="s">
        <v>119</v>
      </c>
      <c r="BS1" s="438" t="s">
        <v>120</v>
      </c>
      <c r="BT1" s="441" t="s">
        <v>420</v>
      </c>
    </row>
    <row r="2" spans="1:72" s="4" customFormat="1" ht="37.5" customHeight="1">
      <c r="A2" s="8"/>
      <c r="B2" s="443" t="s">
        <v>0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5"/>
      <c r="O2" s="450" t="s">
        <v>6</v>
      </c>
      <c r="P2" s="448"/>
      <c r="Q2" s="449"/>
      <c r="R2" s="450" t="s">
        <v>110</v>
      </c>
      <c r="S2" s="448"/>
      <c r="T2" s="448"/>
      <c r="U2" s="448"/>
      <c r="V2" s="448"/>
      <c r="W2" s="448"/>
      <c r="X2" s="448"/>
      <c r="Y2" s="448"/>
      <c r="Z2" s="448"/>
      <c r="AA2" s="448"/>
      <c r="AB2" s="449"/>
      <c r="AC2" s="450" t="s">
        <v>18</v>
      </c>
      <c r="AD2" s="448"/>
      <c r="AE2" s="449"/>
      <c r="AF2" s="441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34</v>
      </c>
      <c r="AU2" s="448"/>
      <c r="AV2" s="448"/>
      <c r="AW2" s="448"/>
      <c r="AX2" s="448"/>
      <c r="AY2" s="448"/>
      <c r="AZ2" s="449"/>
      <c r="BA2" s="331"/>
      <c r="BB2" s="336"/>
      <c r="BC2" s="336"/>
      <c r="BD2" s="443" t="s">
        <v>39</v>
      </c>
      <c r="BE2" s="444"/>
      <c r="BF2" s="444"/>
      <c r="BG2" s="444"/>
      <c r="BH2" s="444"/>
      <c r="BI2" s="444"/>
      <c r="BJ2" s="445"/>
      <c r="BK2" s="331"/>
      <c r="BL2" s="337"/>
      <c r="BM2" s="337"/>
      <c r="BN2" s="438"/>
      <c r="BO2" s="437"/>
      <c r="BP2" s="437"/>
      <c r="BQ2" s="446"/>
      <c r="BR2" s="438"/>
      <c r="BS2" s="438"/>
      <c r="BT2" s="447"/>
    </row>
    <row r="3" spans="1:72" s="4" customFormat="1" ht="51.75" customHeight="1">
      <c r="A3" s="330"/>
      <c r="B3" s="306">
        <v>0.09</v>
      </c>
      <c r="C3" s="306" t="s">
        <v>1</v>
      </c>
      <c r="D3" s="307" t="s">
        <v>7</v>
      </c>
      <c r="E3" s="307">
        <v>7.0000000000000007E-2</v>
      </c>
      <c r="F3" s="307" t="s">
        <v>449</v>
      </c>
      <c r="G3" s="306" t="s">
        <v>8</v>
      </c>
      <c r="H3" s="306" t="s">
        <v>9</v>
      </c>
      <c r="I3" s="307" t="s">
        <v>493</v>
      </c>
      <c r="J3" s="332" t="s">
        <v>464</v>
      </c>
      <c r="K3" s="332" t="s">
        <v>2</v>
      </c>
      <c r="L3" s="332" t="s">
        <v>3</v>
      </c>
      <c r="M3" s="332" t="s">
        <v>4</v>
      </c>
      <c r="N3" s="332" t="s">
        <v>5</v>
      </c>
      <c r="O3" s="332" t="s">
        <v>465</v>
      </c>
      <c r="P3" s="332" t="s">
        <v>109</v>
      </c>
      <c r="Q3" s="332" t="s">
        <v>108</v>
      </c>
      <c r="R3" s="331" t="s">
        <v>494</v>
      </c>
      <c r="S3" s="331" t="s">
        <v>495</v>
      </c>
      <c r="T3" s="331" t="s">
        <v>10</v>
      </c>
      <c r="U3" s="332" t="s">
        <v>11</v>
      </c>
      <c r="V3" s="332" t="s">
        <v>12</v>
      </c>
      <c r="W3" s="332" t="s">
        <v>13</v>
      </c>
      <c r="X3" s="332" t="s">
        <v>180</v>
      </c>
      <c r="Y3" s="331" t="s">
        <v>14</v>
      </c>
      <c r="Z3" s="332" t="s">
        <v>15</v>
      </c>
      <c r="AA3" s="332" t="s">
        <v>16</v>
      </c>
      <c r="AB3" s="332" t="s">
        <v>17</v>
      </c>
      <c r="AC3" s="340" t="s">
        <v>19</v>
      </c>
      <c r="AD3" s="332" t="s">
        <v>20</v>
      </c>
      <c r="AE3" s="332" t="s">
        <v>21</v>
      </c>
      <c r="AF3" s="442"/>
      <c r="AG3" s="438"/>
      <c r="AH3" s="332" t="s">
        <v>24</v>
      </c>
      <c r="AI3" s="332" t="s">
        <v>25</v>
      </c>
      <c r="AJ3" s="332" t="s">
        <v>26</v>
      </c>
      <c r="AK3" s="332" t="s">
        <v>21</v>
      </c>
      <c r="AL3" s="332" t="s">
        <v>27</v>
      </c>
      <c r="AM3" s="332" t="s">
        <v>28</v>
      </c>
      <c r="AN3" s="332" t="s">
        <v>29</v>
      </c>
      <c r="AO3" s="332" t="s">
        <v>104</v>
      </c>
      <c r="AP3" s="332" t="s">
        <v>105</v>
      </c>
      <c r="AQ3" s="332" t="s">
        <v>106</v>
      </c>
      <c r="AR3" s="332" t="s">
        <v>107</v>
      </c>
      <c r="AS3" s="332" t="s">
        <v>3</v>
      </c>
      <c r="AT3" s="332" t="s">
        <v>31</v>
      </c>
      <c r="AU3" s="332" t="s">
        <v>116</v>
      </c>
      <c r="AV3" s="332" t="s">
        <v>32</v>
      </c>
      <c r="AW3" s="331" t="s">
        <v>33</v>
      </c>
      <c r="AX3" s="332" t="s">
        <v>36</v>
      </c>
      <c r="AY3" s="332" t="s">
        <v>115</v>
      </c>
      <c r="AZ3" s="332" t="s">
        <v>37</v>
      </c>
      <c r="BA3" s="332" t="s">
        <v>149</v>
      </c>
      <c r="BB3" s="332" t="s">
        <v>231</v>
      </c>
      <c r="BC3" s="332" t="s">
        <v>232</v>
      </c>
      <c r="BD3" s="332" t="s">
        <v>40</v>
      </c>
      <c r="BE3" s="332" t="s">
        <v>150</v>
      </c>
      <c r="BF3" s="332" t="s">
        <v>45</v>
      </c>
      <c r="BG3" s="332" t="s">
        <v>41</v>
      </c>
      <c r="BH3" s="332" t="s">
        <v>42</v>
      </c>
      <c r="BI3" s="332" t="s">
        <v>43</v>
      </c>
      <c r="BJ3" s="340" t="s">
        <v>333</v>
      </c>
      <c r="BK3" s="332" t="s">
        <v>46</v>
      </c>
      <c r="BL3" s="339" t="s">
        <v>47</v>
      </c>
      <c r="BM3" s="339" t="s">
        <v>497</v>
      </c>
      <c r="BN3" s="438"/>
      <c r="BO3" s="437"/>
      <c r="BP3" s="437"/>
      <c r="BQ3" s="440"/>
      <c r="BR3" s="438"/>
      <c r="BS3" s="438"/>
      <c r="BT3" s="442"/>
    </row>
    <row r="4" spans="1:72" s="192" customFormat="1" ht="25.15" customHeight="1">
      <c r="B4" s="265">
        <f>C4*9%</f>
        <v>40.799999999999997</v>
      </c>
      <c r="C4" s="209">
        <v>453.32</v>
      </c>
      <c r="D4" s="209">
        <v>1554.72</v>
      </c>
      <c r="E4" s="265">
        <f>D4*7%</f>
        <v>108.83</v>
      </c>
      <c r="F4" s="209">
        <v>190</v>
      </c>
      <c r="G4" s="209">
        <v>223.68</v>
      </c>
      <c r="H4" s="209">
        <v>126.46</v>
      </c>
      <c r="I4" s="209">
        <f>G4+H4</f>
        <v>350.14</v>
      </c>
      <c r="J4" s="203">
        <f>C4+B4</f>
        <v>494.12</v>
      </c>
      <c r="K4" s="203">
        <f>J4*15%</f>
        <v>74.12</v>
      </c>
      <c r="L4" s="203">
        <f>J4*1%</f>
        <v>4.9400000000000004</v>
      </c>
      <c r="M4" s="203">
        <f>J4*2%</f>
        <v>9.8800000000000008</v>
      </c>
      <c r="N4" s="203">
        <f>J4*3%</f>
        <v>14.82</v>
      </c>
      <c r="O4" s="203">
        <f>D4+E4+F4</f>
        <v>1853.55</v>
      </c>
      <c r="P4" s="202">
        <v>54.66</v>
      </c>
      <c r="Q4" s="203">
        <f>SUM(R4:AB4)</f>
        <v>365.14</v>
      </c>
      <c r="R4" s="203">
        <f>I4*60%</f>
        <v>210.08</v>
      </c>
      <c r="S4" s="203">
        <f>I4*40%</f>
        <v>140.06</v>
      </c>
      <c r="T4" s="202">
        <v>15</v>
      </c>
      <c r="U4" s="202"/>
      <c r="V4" s="202"/>
      <c r="W4" s="202"/>
      <c r="X4" s="202"/>
      <c r="Y4" s="202"/>
      <c r="Z4" s="202"/>
      <c r="AA4" s="202"/>
      <c r="AB4" s="202"/>
      <c r="AC4" s="203">
        <f>IF(AF4&gt;3360,3360*15%,AF4*15%)</f>
        <v>266.88</v>
      </c>
      <c r="AD4" s="203">
        <f>IF(AF4&gt;3360,3360*1%,AF4*1%)</f>
        <v>17.79</v>
      </c>
      <c r="AE4" s="203">
        <f>IF(AF4&gt;3360,3360*3%,AF4*3%)</f>
        <v>53.38</v>
      </c>
      <c r="AF4" s="203">
        <f>O4+P4+Q4-J4</f>
        <v>1779.23</v>
      </c>
      <c r="AG4" s="203">
        <f>K4+L4+M4+N4+O4+P4+Q4+AC4+AD4+AE4</f>
        <v>2715.16</v>
      </c>
      <c r="AH4" s="203">
        <f>J4*15%</f>
        <v>74.12</v>
      </c>
      <c r="AI4" s="203">
        <f>J4*1%</f>
        <v>4.9400000000000004</v>
      </c>
      <c r="AJ4" s="203">
        <f>J4*2%</f>
        <v>9.8800000000000008</v>
      </c>
      <c r="AK4" s="203">
        <f>J4*3%</f>
        <v>14.82</v>
      </c>
      <c r="AL4" s="203">
        <f>J4*10%</f>
        <v>49.41</v>
      </c>
      <c r="AM4" s="203">
        <f>J4*3%</f>
        <v>14.82</v>
      </c>
      <c r="AN4" s="203">
        <f>J4*1%</f>
        <v>4.9400000000000004</v>
      </c>
      <c r="AO4" s="203">
        <f>IF(AF4&gt;3360,3360*15%,AF4*15%)</f>
        <v>266.88</v>
      </c>
      <c r="AP4" s="203">
        <f>IF(AF4&gt;3360,3360*1%,AF4*1%)</f>
        <v>17.79</v>
      </c>
      <c r="AQ4" s="203">
        <f>IF(AF4&gt;3360,3360*3%,AF4*3%)</f>
        <v>53.38</v>
      </c>
      <c r="AR4" s="203">
        <f>IF(AF4&gt;3360,3360*10%,AF4*10%)</f>
        <v>177.92</v>
      </c>
      <c r="AS4" s="203">
        <f>IF(AF4&gt;3360,3360*1%,AF4*1%)</f>
        <v>17.79</v>
      </c>
      <c r="AT4" s="202"/>
      <c r="AU4" s="202"/>
      <c r="AV4" s="202"/>
      <c r="AW4" s="202"/>
      <c r="AX4" s="202"/>
      <c r="AY4" s="203">
        <f>'ضريبه بنك اسكندريه شهر يوليو'!M3</f>
        <v>10.34</v>
      </c>
      <c r="AZ4" s="203">
        <f>'ضريبه بنك اسكندريه شهر يوليو'!J3</f>
        <v>14.28</v>
      </c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3">
        <f>SUM(AH4:BM4)</f>
        <v>731.31</v>
      </c>
      <c r="BO4" s="203">
        <f>AVERAGE(AG4-BN4)</f>
        <v>1983.85</v>
      </c>
      <c r="BP4" s="202" t="s">
        <v>181</v>
      </c>
      <c r="BQ4" s="202" t="s">
        <v>294</v>
      </c>
      <c r="BR4" s="202"/>
      <c r="BS4" s="204" t="s">
        <v>360</v>
      </c>
      <c r="BT4" s="202" t="s">
        <v>434</v>
      </c>
    </row>
    <row r="5" spans="1:72" s="192" customFormat="1" ht="25.15" customHeight="1">
      <c r="B5" s="265">
        <f t="shared" ref="B5:B10" si="0">C5*9%</f>
        <v>25.47</v>
      </c>
      <c r="C5" s="209">
        <v>282.95</v>
      </c>
      <c r="D5" s="209">
        <v>1058.54</v>
      </c>
      <c r="E5" s="265">
        <f t="shared" ref="E5:E10" si="1">D5*7%</f>
        <v>74.099999999999994</v>
      </c>
      <c r="F5" s="209">
        <v>190</v>
      </c>
      <c r="G5" s="209">
        <v>145.94999999999999</v>
      </c>
      <c r="H5" s="209">
        <v>68.55</v>
      </c>
      <c r="I5" s="209">
        <f t="shared" ref="I5:I10" si="2">G5+H5</f>
        <v>214.5</v>
      </c>
      <c r="J5" s="203">
        <f t="shared" ref="J5:J10" si="3">C5+B5</f>
        <v>308.42</v>
      </c>
      <c r="K5" s="203">
        <f t="shared" ref="K5:K10" si="4">J5*15%</f>
        <v>46.26</v>
      </c>
      <c r="L5" s="203">
        <f t="shared" ref="L5:L10" si="5">J5*1%</f>
        <v>3.08</v>
      </c>
      <c r="M5" s="203">
        <f t="shared" ref="M5:M10" si="6">J5*2%</f>
        <v>6.17</v>
      </c>
      <c r="N5" s="203">
        <f t="shared" ref="N5:N10" si="7">J5*3%</f>
        <v>9.25</v>
      </c>
      <c r="O5" s="203">
        <f t="shared" ref="O5:O10" si="8">D5+E5+F5</f>
        <v>1322.64</v>
      </c>
      <c r="P5" s="202">
        <v>4.7</v>
      </c>
      <c r="Q5" s="203">
        <f t="shared" ref="Q5:Q10" si="9">SUM(R5:AB5)</f>
        <v>224.5</v>
      </c>
      <c r="R5" s="203">
        <f t="shared" ref="R5:R10" si="10">I5*60%</f>
        <v>128.69999999999999</v>
      </c>
      <c r="S5" s="203">
        <f t="shared" ref="S5:S10" si="11">I5*40%</f>
        <v>85.8</v>
      </c>
      <c r="T5" s="202">
        <v>10</v>
      </c>
      <c r="U5" s="202"/>
      <c r="V5" s="202"/>
      <c r="W5" s="202"/>
      <c r="X5" s="202"/>
      <c r="Y5" s="202"/>
      <c r="Z5" s="202"/>
      <c r="AA5" s="202"/>
      <c r="AB5" s="202"/>
      <c r="AC5" s="203">
        <f t="shared" ref="AC5:AC10" si="12">IF(AF5&gt;3360,3360*15%,AF5*15%)</f>
        <v>186.51</v>
      </c>
      <c r="AD5" s="203">
        <f t="shared" ref="AD5:AD10" si="13">IF(AF5&gt;3360,3360*1%,AF5*1%)</f>
        <v>12.43</v>
      </c>
      <c r="AE5" s="203">
        <f t="shared" ref="AE5:AE10" si="14">IF(AF5&gt;3360,3360*3%,AF5*3%)</f>
        <v>37.299999999999997</v>
      </c>
      <c r="AF5" s="203">
        <f t="shared" ref="AF5:AF10" si="15">O5+P5+Q5-J5</f>
        <v>1243.42</v>
      </c>
      <c r="AG5" s="203">
        <f t="shared" ref="AG5:AG10" si="16">K5+L5+M5+N5+O5+P5+Q5+AC5+AD5+AE5</f>
        <v>1852.84</v>
      </c>
      <c r="AH5" s="203">
        <f t="shared" ref="AH5:AH10" si="17">J5*15%</f>
        <v>46.26</v>
      </c>
      <c r="AI5" s="203">
        <f t="shared" ref="AI5:AI10" si="18">J5*1%</f>
        <v>3.08</v>
      </c>
      <c r="AJ5" s="203">
        <f t="shared" ref="AJ5:AJ10" si="19">J5*2%</f>
        <v>6.17</v>
      </c>
      <c r="AK5" s="203">
        <f t="shared" ref="AK5:AK10" si="20">J5*3%</f>
        <v>9.25</v>
      </c>
      <c r="AL5" s="203">
        <f t="shared" ref="AL5:AL10" si="21">J5*10%</f>
        <v>30.84</v>
      </c>
      <c r="AM5" s="203">
        <f t="shared" ref="AM5:AM10" si="22">J5*3%</f>
        <v>9.25</v>
      </c>
      <c r="AN5" s="203">
        <f t="shared" ref="AN5:AN10" si="23">J5*1%</f>
        <v>3.08</v>
      </c>
      <c r="AO5" s="203">
        <f t="shared" ref="AO5:AO10" si="24">IF(AF5&gt;3360,3360*15%,AF5*15%)</f>
        <v>186.51</v>
      </c>
      <c r="AP5" s="203">
        <f t="shared" ref="AP5:AP10" si="25">IF(AF5&gt;3360,3360*1%,AF5*1%)</f>
        <v>12.43</v>
      </c>
      <c r="AQ5" s="203">
        <f t="shared" ref="AQ5:AQ10" si="26">IF(AF5&gt;3360,3360*3%,AF5*3%)</f>
        <v>37.299999999999997</v>
      </c>
      <c r="AR5" s="203">
        <f t="shared" ref="AR5:AR10" si="27">IF(AF5&gt;3360,3360*10%,AF5*10%)</f>
        <v>124.34</v>
      </c>
      <c r="AS5" s="203">
        <f t="shared" ref="AS5:AS10" si="28">IF(AF5&gt;3360,3360*1%,AF5*1%)</f>
        <v>12.43</v>
      </c>
      <c r="AT5" s="202"/>
      <c r="AU5" s="202"/>
      <c r="AV5" s="202"/>
      <c r="AW5" s="202"/>
      <c r="AX5" s="202"/>
      <c r="AY5" s="203">
        <f>'ضريبه بنك اسكندريه شهر يوليو'!M4</f>
        <v>1.61</v>
      </c>
      <c r="AZ5" s="203">
        <f>'ضريبه بنك اسكندريه شهر يوليو'!J4</f>
        <v>9.8800000000000008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>
        <v>1</v>
      </c>
      <c r="BN5" s="203">
        <f t="shared" ref="BN5:BN10" si="29">SUM(AH5:BM5)</f>
        <v>493.43</v>
      </c>
      <c r="BO5" s="203">
        <f t="shared" ref="BO5:BO10" si="30">AVERAGE(AG5-BN5)</f>
        <v>1359.41</v>
      </c>
      <c r="BP5" s="202" t="s">
        <v>182</v>
      </c>
      <c r="BQ5" s="202" t="s">
        <v>295</v>
      </c>
      <c r="BR5" s="202"/>
      <c r="BS5" s="204" t="s">
        <v>361</v>
      </c>
      <c r="BT5" s="202" t="s">
        <v>435</v>
      </c>
    </row>
    <row r="6" spans="1:72" s="192" customFormat="1" ht="25.15" customHeight="1">
      <c r="B6" s="265">
        <f t="shared" si="0"/>
        <v>29.02</v>
      </c>
      <c r="C6" s="209">
        <v>322.45999999999998</v>
      </c>
      <c r="D6" s="209">
        <v>1244.55</v>
      </c>
      <c r="E6" s="265">
        <f t="shared" si="1"/>
        <v>87.12</v>
      </c>
      <c r="F6" s="209">
        <v>190</v>
      </c>
      <c r="G6" s="209">
        <v>172.2</v>
      </c>
      <c r="H6" s="209">
        <v>60.8</v>
      </c>
      <c r="I6" s="209">
        <f t="shared" si="2"/>
        <v>233</v>
      </c>
      <c r="J6" s="203">
        <f t="shared" si="3"/>
        <v>351.48</v>
      </c>
      <c r="K6" s="203">
        <f t="shared" si="4"/>
        <v>52.72</v>
      </c>
      <c r="L6" s="203">
        <f t="shared" si="5"/>
        <v>3.51</v>
      </c>
      <c r="M6" s="203">
        <f t="shared" si="6"/>
        <v>7.03</v>
      </c>
      <c r="N6" s="203">
        <f t="shared" si="7"/>
        <v>10.54</v>
      </c>
      <c r="O6" s="203">
        <f t="shared" si="8"/>
        <v>1521.67</v>
      </c>
      <c r="P6" s="202">
        <v>10.19</v>
      </c>
      <c r="Q6" s="203">
        <f t="shared" si="9"/>
        <v>266.60000000000002</v>
      </c>
      <c r="R6" s="203">
        <f t="shared" si="10"/>
        <v>139.80000000000001</v>
      </c>
      <c r="S6" s="203">
        <f t="shared" si="11"/>
        <v>93.2</v>
      </c>
      <c r="T6" s="202">
        <v>19.2</v>
      </c>
      <c r="U6" s="202"/>
      <c r="V6" s="202">
        <v>14.4</v>
      </c>
      <c r="W6" s="202"/>
      <c r="X6" s="202"/>
      <c r="Y6" s="202"/>
      <c r="Z6" s="202"/>
      <c r="AA6" s="202"/>
      <c r="AB6" s="202"/>
      <c r="AC6" s="203">
        <f t="shared" si="12"/>
        <v>217.05</v>
      </c>
      <c r="AD6" s="203">
        <f t="shared" si="13"/>
        <v>14.47</v>
      </c>
      <c r="AE6" s="203">
        <f t="shared" si="14"/>
        <v>43.41</v>
      </c>
      <c r="AF6" s="203">
        <f t="shared" si="15"/>
        <v>1446.98</v>
      </c>
      <c r="AG6" s="203">
        <f t="shared" si="16"/>
        <v>2147.19</v>
      </c>
      <c r="AH6" s="203">
        <f t="shared" si="17"/>
        <v>52.72</v>
      </c>
      <c r="AI6" s="203">
        <f t="shared" si="18"/>
        <v>3.51</v>
      </c>
      <c r="AJ6" s="203">
        <f t="shared" si="19"/>
        <v>7.03</v>
      </c>
      <c r="AK6" s="203">
        <f t="shared" si="20"/>
        <v>10.54</v>
      </c>
      <c r="AL6" s="203">
        <f t="shared" si="21"/>
        <v>35.15</v>
      </c>
      <c r="AM6" s="203">
        <f t="shared" si="22"/>
        <v>10.54</v>
      </c>
      <c r="AN6" s="203">
        <f t="shared" si="23"/>
        <v>3.51</v>
      </c>
      <c r="AO6" s="203">
        <f t="shared" si="24"/>
        <v>217.05</v>
      </c>
      <c r="AP6" s="203">
        <f t="shared" si="25"/>
        <v>14.47</v>
      </c>
      <c r="AQ6" s="203">
        <f t="shared" si="26"/>
        <v>43.41</v>
      </c>
      <c r="AR6" s="203">
        <f t="shared" si="27"/>
        <v>144.69999999999999</v>
      </c>
      <c r="AS6" s="203">
        <f t="shared" si="28"/>
        <v>14.47</v>
      </c>
      <c r="AT6" s="202"/>
      <c r="AU6" s="202"/>
      <c r="AV6" s="202"/>
      <c r="AW6" s="202"/>
      <c r="AX6" s="202"/>
      <c r="AY6" s="203">
        <f>'ضريبه بنك اسكندريه شهر يوليو'!M5</f>
        <v>4.78</v>
      </c>
      <c r="AZ6" s="203">
        <f>'ضريبه بنك اسكندريه شهر يوليو'!J5</f>
        <v>11.47</v>
      </c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>
        <v>2</v>
      </c>
      <c r="BN6" s="203">
        <f t="shared" si="29"/>
        <v>575.35</v>
      </c>
      <c r="BO6" s="203">
        <f t="shared" si="30"/>
        <v>1571.84</v>
      </c>
      <c r="BP6" s="202" t="s">
        <v>183</v>
      </c>
      <c r="BQ6" s="202" t="s">
        <v>296</v>
      </c>
      <c r="BR6" s="202"/>
      <c r="BS6" s="202"/>
      <c r="BT6" s="202" t="s">
        <v>436</v>
      </c>
    </row>
    <row r="7" spans="1:72" s="192" customFormat="1" ht="25.15" customHeight="1">
      <c r="B7" s="265">
        <f t="shared" si="0"/>
        <v>64.3</v>
      </c>
      <c r="C7" s="209">
        <v>714.48</v>
      </c>
      <c r="D7" s="209">
        <v>2078.42</v>
      </c>
      <c r="E7" s="265">
        <f t="shared" si="1"/>
        <v>145.49</v>
      </c>
      <c r="F7" s="209">
        <v>190</v>
      </c>
      <c r="G7" s="209">
        <v>390.02</v>
      </c>
      <c r="H7" s="209">
        <v>161.69</v>
      </c>
      <c r="I7" s="209">
        <f t="shared" si="2"/>
        <v>551.71</v>
      </c>
      <c r="J7" s="203">
        <f t="shared" si="3"/>
        <v>778.78</v>
      </c>
      <c r="K7" s="203">
        <f t="shared" si="4"/>
        <v>116.82</v>
      </c>
      <c r="L7" s="203">
        <f t="shared" si="5"/>
        <v>7.79</v>
      </c>
      <c r="M7" s="203">
        <f t="shared" si="6"/>
        <v>15.58</v>
      </c>
      <c r="N7" s="203">
        <f t="shared" si="7"/>
        <v>23.36</v>
      </c>
      <c r="O7" s="203">
        <f t="shared" si="8"/>
        <v>2413.91</v>
      </c>
      <c r="P7" s="202">
        <v>92.02</v>
      </c>
      <c r="Q7" s="203">
        <f t="shared" si="9"/>
        <v>566.71</v>
      </c>
      <c r="R7" s="203">
        <f t="shared" si="10"/>
        <v>331.03</v>
      </c>
      <c r="S7" s="203">
        <f t="shared" si="11"/>
        <v>220.68</v>
      </c>
      <c r="T7" s="202">
        <v>15</v>
      </c>
      <c r="U7" s="202"/>
      <c r="V7" s="202"/>
      <c r="W7" s="202"/>
      <c r="X7" s="202"/>
      <c r="Y7" s="202"/>
      <c r="Z7" s="202"/>
      <c r="AA7" s="202"/>
      <c r="AB7" s="202"/>
      <c r="AC7" s="203">
        <f t="shared" si="12"/>
        <v>344.08</v>
      </c>
      <c r="AD7" s="203">
        <f t="shared" si="13"/>
        <v>22.94</v>
      </c>
      <c r="AE7" s="203">
        <f t="shared" si="14"/>
        <v>68.819999999999993</v>
      </c>
      <c r="AF7" s="203">
        <f t="shared" si="15"/>
        <v>2293.86</v>
      </c>
      <c r="AG7" s="203">
        <f t="shared" si="16"/>
        <v>3672.03</v>
      </c>
      <c r="AH7" s="203">
        <f t="shared" si="17"/>
        <v>116.82</v>
      </c>
      <c r="AI7" s="203">
        <f t="shared" si="18"/>
        <v>7.79</v>
      </c>
      <c r="AJ7" s="203">
        <f t="shared" si="19"/>
        <v>15.58</v>
      </c>
      <c r="AK7" s="203">
        <f t="shared" si="20"/>
        <v>23.36</v>
      </c>
      <c r="AL7" s="203">
        <f t="shared" si="21"/>
        <v>77.88</v>
      </c>
      <c r="AM7" s="203">
        <f t="shared" si="22"/>
        <v>23.36</v>
      </c>
      <c r="AN7" s="203">
        <f t="shared" si="23"/>
        <v>7.79</v>
      </c>
      <c r="AO7" s="203">
        <f t="shared" si="24"/>
        <v>344.08</v>
      </c>
      <c r="AP7" s="203">
        <f t="shared" si="25"/>
        <v>22.94</v>
      </c>
      <c r="AQ7" s="203">
        <f t="shared" si="26"/>
        <v>68.819999999999993</v>
      </c>
      <c r="AR7" s="203">
        <f t="shared" si="27"/>
        <v>229.39</v>
      </c>
      <c r="AS7" s="203">
        <f t="shared" si="28"/>
        <v>22.94</v>
      </c>
      <c r="AT7" s="202"/>
      <c r="AU7" s="202"/>
      <c r="AV7" s="202"/>
      <c r="AW7" s="202"/>
      <c r="AX7" s="202"/>
      <c r="AY7" s="203">
        <f>'ضريبه بنك اسكندريه شهر يوليو'!M6</f>
        <v>20.25</v>
      </c>
      <c r="AZ7" s="203">
        <f>'ضريبه بنك اسكندريه شهر يوليو'!J6</f>
        <v>19.27</v>
      </c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>
        <v>18</v>
      </c>
      <c r="BN7" s="203">
        <f t="shared" si="29"/>
        <v>1018.27</v>
      </c>
      <c r="BO7" s="203">
        <f t="shared" si="30"/>
        <v>2653.76</v>
      </c>
      <c r="BP7" s="202" t="s">
        <v>184</v>
      </c>
      <c r="BQ7" s="202" t="s">
        <v>297</v>
      </c>
      <c r="BR7" s="202"/>
      <c r="BS7" s="204" t="s">
        <v>362</v>
      </c>
      <c r="BT7" s="202" t="s">
        <v>351</v>
      </c>
    </row>
    <row r="8" spans="1:72" s="192" customFormat="1" ht="25.15" customHeight="1">
      <c r="B8" s="265">
        <f t="shared" si="0"/>
        <v>41.14</v>
      </c>
      <c r="C8" s="209">
        <v>457.12</v>
      </c>
      <c r="D8" s="209">
        <v>1640.2</v>
      </c>
      <c r="E8" s="265">
        <f t="shared" si="1"/>
        <v>114.81</v>
      </c>
      <c r="F8" s="209">
        <v>190</v>
      </c>
      <c r="G8" s="209">
        <v>258.33999999999997</v>
      </c>
      <c r="H8" s="209">
        <v>92.65</v>
      </c>
      <c r="I8" s="209">
        <f t="shared" si="2"/>
        <v>350.99</v>
      </c>
      <c r="J8" s="203">
        <f t="shared" si="3"/>
        <v>498.26</v>
      </c>
      <c r="K8" s="203">
        <f t="shared" si="4"/>
        <v>74.739999999999995</v>
      </c>
      <c r="L8" s="203">
        <f t="shared" si="5"/>
        <v>4.9800000000000004</v>
      </c>
      <c r="M8" s="203">
        <f t="shared" si="6"/>
        <v>9.9700000000000006</v>
      </c>
      <c r="N8" s="203">
        <f t="shared" si="7"/>
        <v>14.95</v>
      </c>
      <c r="O8" s="203">
        <f t="shared" si="8"/>
        <v>1945.01</v>
      </c>
      <c r="P8" s="202">
        <v>56.5</v>
      </c>
      <c r="Q8" s="203">
        <f t="shared" si="9"/>
        <v>365.99</v>
      </c>
      <c r="R8" s="203">
        <f t="shared" si="10"/>
        <v>210.59</v>
      </c>
      <c r="S8" s="203">
        <f t="shared" si="11"/>
        <v>140.4</v>
      </c>
      <c r="T8" s="202">
        <v>15</v>
      </c>
      <c r="U8" s="202"/>
      <c r="V8" s="202"/>
      <c r="W8" s="202"/>
      <c r="X8" s="202"/>
      <c r="Y8" s="202"/>
      <c r="Z8" s="202"/>
      <c r="AA8" s="202"/>
      <c r="AB8" s="202"/>
      <c r="AC8" s="203">
        <f t="shared" si="12"/>
        <v>280.39</v>
      </c>
      <c r="AD8" s="203">
        <f t="shared" si="13"/>
        <v>18.690000000000001</v>
      </c>
      <c r="AE8" s="203">
        <f t="shared" si="14"/>
        <v>56.08</v>
      </c>
      <c r="AF8" s="203">
        <f t="shared" si="15"/>
        <v>1869.24</v>
      </c>
      <c r="AG8" s="203">
        <f t="shared" si="16"/>
        <v>2827.3</v>
      </c>
      <c r="AH8" s="203">
        <f t="shared" si="17"/>
        <v>74.739999999999995</v>
      </c>
      <c r="AI8" s="203">
        <f t="shared" si="18"/>
        <v>4.9800000000000004</v>
      </c>
      <c r="AJ8" s="203">
        <f t="shared" si="19"/>
        <v>9.9700000000000006</v>
      </c>
      <c r="AK8" s="203">
        <f t="shared" si="20"/>
        <v>14.95</v>
      </c>
      <c r="AL8" s="203">
        <f t="shared" si="21"/>
        <v>49.83</v>
      </c>
      <c r="AM8" s="203">
        <f t="shared" si="22"/>
        <v>14.95</v>
      </c>
      <c r="AN8" s="203">
        <f t="shared" si="23"/>
        <v>4.9800000000000004</v>
      </c>
      <c r="AO8" s="203">
        <f t="shared" si="24"/>
        <v>280.39</v>
      </c>
      <c r="AP8" s="203">
        <f t="shared" si="25"/>
        <v>18.690000000000001</v>
      </c>
      <c r="AQ8" s="203">
        <f t="shared" si="26"/>
        <v>56.08</v>
      </c>
      <c r="AR8" s="203">
        <f t="shared" si="27"/>
        <v>186.92</v>
      </c>
      <c r="AS8" s="203">
        <f t="shared" si="28"/>
        <v>18.690000000000001</v>
      </c>
      <c r="AT8" s="202"/>
      <c r="AU8" s="202"/>
      <c r="AV8" s="202"/>
      <c r="AW8" s="202"/>
      <c r="AX8" s="202"/>
      <c r="AY8" s="203">
        <f>'ضريبه بنك اسكندريه شهر يوليو'!M7</f>
        <v>11.25</v>
      </c>
      <c r="AZ8" s="203">
        <f>'ضريبه بنك اسكندريه شهر يوليو'!J7</f>
        <v>14.73</v>
      </c>
      <c r="BA8" s="202"/>
      <c r="BB8" s="202"/>
      <c r="BC8" s="202"/>
      <c r="BD8" s="202"/>
      <c r="BE8" s="202"/>
      <c r="BF8" s="202">
        <v>21.17</v>
      </c>
      <c r="BG8" s="202"/>
      <c r="BH8" s="202"/>
      <c r="BI8" s="202"/>
      <c r="BJ8" s="202"/>
      <c r="BK8" s="202"/>
      <c r="BL8" s="202"/>
      <c r="BM8" s="202">
        <v>12</v>
      </c>
      <c r="BN8" s="203">
        <f t="shared" si="29"/>
        <v>794.32</v>
      </c>
      <c r="BO8" s="203">
        <f t="shared" si="30"/>
        <v>2032.98</v>
      </c>
      <c r="BP8" s="202" t="s">
        <v>185</v>
      </c>
      <c r="BQ8" s="202" t="s">
        <v>298</v>
      </c>
      <c r="BR8" s="202"/>
      <c r="BS8" s="202"/>
      <c r="BT8" s="202" t="s">
        <v>351</v>
      </c>
    </row>
    <row r="9" spans="1:72" s="192" customFormat="1" ht="25.15" customHeight="1">
      <c r="B9" s="265">
        <f t="shared" si="0"/>
        <v>40.909999999999997</v>
      </c>
      <c r="C9" s="209">
        <v>454.59</v>
      </c>
      <c r="D9" s="209">
        <v>1556.26</v>
      </c>
      <c r="E9" s="265">
        <f t="shared" si="1"/>
        <v>108.94</v>
      </c>
      <c r="F9" s="209">
        <v>190</v>
      </c>
      <c r="G9" s="209">
        <v>222.51</v>
      </c>
      <c r="H9" s="209">
        <v>126.53</v>
      </c>
      <c r="I9" s="209">
        <f t="shared" si="2"/>
        <v>349.04</v>
      </c>
      <c r="J9" s="203">
        <f t="shared" si="3"/>
        <v>495.5</v>
      </c>
      <c r="K9" s="203">
        <f t="shared" si="4"/>
        <v>74.33</v>
      </c>
      <c r="L9" s="203">
        <f t="shared" si="5"/>
        <v>4.96</v>
      </c>
      <c r="M9" s="203">
        <f t="shared" si="6"/>
        <v>9.91</v>
      </c>
      <c r="N9" s="203">
        <f t="shared" si="7"/>
        <v>14.87</v>
      </c>
      <c r="O9" s="203">
        <f t="shared" si="8"/>
        <v>1855.2</v>
      </c>
      <c r="P9" s="202">
        <v>54.56</v>
      </c>
      <c r="Q9" s="203">
        <f t="shared" si="9"/>
        <v>364.04</v>
      </c>
      <c r="R9" s="203">
        <f t="shared" si="10"/>
        <v>209.42</v>
      </c>
      <c r="S9" s="203">
        <f t="shared" si="11"/>
        <v>139.62</v>
      </c>
      <c r="T9" s="202">
        <v>15</v>
      </c>
      <c r="U9" s="202"/>
      <c r="V9" s="202"/>
      <c r="W9" s="202"/>
      <c r="X9" s="202"/>
      <c r="Y9" s="202"/>
      <c r="Z9" s="202"/>
      <c r="AA9" s="202"/>
      <c r="AB9" s="202"/>
      <c r="AC9" s="203">
        <f t="shared" si="12"/>
        <v>266.75</v>
      </c>
      <c r="AD9" s="203">
        <f t="shared" si="13"/>
        <v>17.78</v>
      </c>
      <c r="AE9" s="203">
        <f t="shared" si="14"/>
        <v>53.35</v>
      </c>
      <c r="AF9" s="203">
        <f t="shared" si="15"/>
        <v>1778.3</v>
      </c>
      <c r="AG9" s="203">
        <f t="shared" si="16"/>
        <v>2715.75</v>
      </c>
      <c r="AH9" s="203">
        <f t="shared" si="17"/>
        <v>74.33</v>
      </c>
      <c r="AI9" s="203">
        <f t="shared" si="18"/>
        <v>4.96</v>
      </c>
      <c r="AJ9" s="203">
        <f t="shared" si="19"/>
        <v>9.91</v>
      </c>
      <c r="AK9" s="203">
        <f t="shared" si="20"/>
        <v>14.87</v>
      </c>
      <c r="AL9" s="203">
        <f t="shared" si="21"/>
        <v>49.55</v>
      </c>
      <c r="AM9" s="203">
        <f t="shared" si="22"/>
        <v>14.87</v>
      </c>
      <c r="AN9" s="203">
        <f t="shared" si="23"/>
        <v>4.96</v>
      </c>
      <c r="AO9" s="203">
        <f t="shared" si="24"/>
        <v>266.75</v>
      </c>
      <c r="AP9" s="203">
        <f t="shared" si="25"/>
        <v>17.78</v>
      </c>
      <c r="AQ9" s="203">
        <f t="shared" si="26"/>
        <v>53.35</v>
      </c>
      <c r="AR9" s="203">
        <f t="shared" si="27"/>
        <v>177.83</v>
      </c>
      <c r="AS9" s="203">
        <f t="shared" si="28"/>
        <v>17.78</v>
      </c>
      <c r="AT9" s="202"/>
      <c r="AU9" s="202"/>
      <c r="AV9" s="202"/>
      <c r="AW9" s="202"/>
      <c r="AX9" s="202"/>
      <c r="AY9" s="203">
        <f>'ضريبه بنك اسكندريه شهر يوليو'!M8</f>
        <v>10.35</v>
      </c>
      <c r="AZ9" s="203">
        <f>'ضريبه بنك اسكندريه شهر يوليو'!J8</f>
        <v>14.28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3">
        <f t="shared" si="29"/>
        <v>731.57</v>
      </c>
      <c r="BO9" s="203">
        <f t="shared" si="30"/>
        <v>1984.18</v>
      </c>
      <c r="BP9" s="202" t="s">
        <v>186</v>
      </c>
      <c r="BQ9" s="202" t="s">
        <v>299</v>
      </c>
      <c r="BR9" s="202"/>
      <c r="BS9" s="202"/>
      <c r="BT9" s="202" t="s">
        <v>423</v>
      </c>
    </row>
    <row r="10" spans="1:72" s="192" customFormat="1" ht="25.15" customHeight="1">
      <c r="B10" s="265">
        <f t="shared" si="0"/>
        <v>59.26</v>
      </c>
      <c r="C10" s="209">
        <v>658.48</v>
      </c>
      <c r="D10" s="209">
        <v>2001.98</v>
      </c>
      <c r="E10" s="265">
        <f t="shared" si="1"/>
        <v>140.13999999999999</v>
      </c>
      <c r="F10" s="209">
        <v>190</v>
      </c>
      <c r="G10" s="209">
        <v>315.66000000000003</v>
      </c>
      <c r="H10" s="209">
        <v>193.08</v>
      </c>
      <c r="I10" s="209">
        <f t="shared" si="2"/>
        <v>508.74</v>
      </c>
      <c r="J10" s="203">
        <f t="shared" si="3"/>
        <v>717.74</v>
      </c>
      <c r="K10" s="203">
        <f t="shared" si="4"/>
        <v>107.66</v>
      </c>
      <c r="L10" s="203">
        <f t="shared" si="5"/>
        <v>7.18</v>
      </c>
      <c r="M10" s="203">
        <f t="shared" si="6"/>
        <v>14.35</v>
      </c>
      <c r="N10" s="203">
        <f t="shared" si="7"/>
        <v>21.53</v>
      </c>
      <c r="O10" s="203">
        <f t="shared" si="8"/>
        <v>2332.12</v>
      </c>
      <c r="P10" s="202">
        <v>84.96</v>
      </c>
      <c r="Q10" s="203">
        <f t="shared" si="9"/>
        <v>557.74</v>
      </c>
      <c r="R10" s="203">
        <f t="shared" si="10"/>
        <v>305.24</v>
      </c>
      <c r="S10" s="203">
        <f t="shared" si="11"/>
        <v>203.5</v>
      </c>
      <c r="T10" s="202">
        <v>28</v>
      </c>
      <c r="U10" s="202"/>
      <c r="V10" s="202">
        <v>21</v>
      </c>
      <c r="W10" s="202"/>
      <c r="X10" s="202"/>
      <c r="Y10" s="202"/>
      <c r="Z10" s="202"/>
      <c r="AA10" s="202"/>
      <c r="AB10" s="202"/>
      <c r="AC10" s="203">
        <f t="shared" si="12"/>
        <v>338.56</v>
      </c>
      <c r="AD10" s="203">
        <f t="shared" si="13"/>
        <v>22.57</v>
      </c>
      <c r="AE10" s="203">
        <f t="shared" si="14"/>
        <v>67.709999999999994</v>
      </c>
      <c r="AF10" s="203">
        <f t="shared" si="15"/>
        <v>2257.08</v>
      </c>
      <c r="AG10" s="203">
        <f t="shared" si="16"/>
        <v>3554.38</v>
      </c>
      <c r="AH10" s="203">
        <f t="shared" si="17"/>
        <v>107.66</v>
      </c>
      <c r="AI10" s="203">
        <f t="shared" si="18"/>
        <v>7.18</v>
      </c>
      <c r="AJ10" s="203">
        <f t="shared" si="19"/>
        <v>14.35</v>
      </c>
      <c r="AK10" s="203">
        <f t="shared" si="20"/>
        <v>21.53</v>
      </c>
      <c r="AL10" s="203">
        <f t="shared" si="21"/>
        <v>71.77</v>
      </c>
      <c r="AM10" s="203">
        <f t="shared" si="22"/>
        <v>21.53</v>
      </c>
      <c r="AN10" s="203">
        <f t="shared" si="23"/>
        <v>7.18</v>
      </c>
      <c r="AO10" s="203">
        <f t="shared" si="24"/>
        <v>338.56</v>
      </c>
      <c r="AP10" s="203">
        <f t="shared" si="25"/>
        <v>22.57</v>
      </c>
      <c r="AQ10" s="203">
        <f t="shared" si="26"/>
        <v>67.709999999999994</v>
      </c>
      <c r="AR10" s="203">
        <f t="shared" si="27"/>
        <v>225.71</v>
      </c>
      <c r="AS10" s="203">
        <f t="shared" si="28"/>
        <v>22.57</v>
      </c>
      <c r="AT10" s="202">
        <v>14.8</v>
      </c>
      <c r="AU10" s="202"/>
      <c r="AV10" s="202"/>
      <c r="AW10" s="202"/>
      <c r="AX10" s="202"/>
      <c r="AY10" s="203">
        <f>'ضريبه بنك اسكندريه شهر يوليو'!M9</f>
        <v>18.760000000000002</v>
      </c>
      <c r="AZ10" s="203">
        <f>'ضريبه بنك اسكندريه شهر يوليو'!J9</f>
        <v>18.52</v>
      </c>
      <c r="BA10" s="202"/>
      <c r="BB10" s="202"/>
      <c r="BC10" s="202"/>
      <c r="BD10" s="202">
        <v>7.1</v>
      </c>
      <c r="BE10" s="202"/>
      <c r="BF10" s="202"/>
      <c r="BG10" s="202"/>
      <c r="BH10" s="202"/>
      <c r="BI10" s="202"/>
      <c r="BJ10" s="202"/>
      <c r="BK10" s="202"/>
      <c r="BL10" s="202"/>
      <c r="BM10" s="202">
        <v>12</v>
      </c>
      <c r="BN10" s="203">
        <f t="shared" si="29"/>
        <v>999.5</v>
      </c>
      <c r="BO10" s="203">
        <f t="shared" si="30"/>
        <v>2554.88</v>
      </c>
      <c r="BP10" s="202" t="s">
        <v>208</v>
      </c>
      <c r="BQ10" s="202" t="s">
        <v>297</v>
      </c>
      <c r="BR10" s="202"/>
      <c r="BS10" s="202"/>
      <c r="BT10" s="202" t="s">
        <v>428</v>
      </c>
    </row>
    <row r="11" spans="1:72" s="208" customFormat="1" ht="25.15" customHeight="1">
      <c r="B11" s="209"/>
      <c r="C11" s="209"/>
      <c r="D11" s="209"/>
      <c r="E11" s="209"/>
      <c r="F11" s="209"/>
      <c r="G11" s="209"/>
      <c r="H11" s="209"/>
      <c r="I11" s="209"/>
      <c r="J11" s="287">
        <f>SUM(J4:J10)</f>
        <v>3644.3</v>
      </c>
      <c r="K11" s="287">
        <f t="shared" ref="K11:BO11" si="31">SUM(K4:K10)</f>
        <v>546.65</v>
      </c>
      <c r="L11" s="287">
        <f t="shared" si="31"/>
        <v>36.44</v>
      </c>
      <c r="M11" s="287">
        <f t="shared" si="31"/>
        <v>72.89</v>
      </c>
      <c r="N11" s="287">
        <f t="shared" si="31"/>
        <v>109.32</v>
      </c>
      <c r="O11" s="287">
        <f t="shared" si="31"/>
        <v>13244.1</v>
      </c>
      <c r="P11" s="287">
        <f t="shared" si="31"/>
        <v>357.59</v>
      </c>
      <c r="Q11" s="287">
        <f t="shared" si="31"/>
        <v>2710.72</v>
      </c>
      <c r="R11" s="287">
        <f t="shared" si="31"/>
        <v>1534.86</v>
      </c>
      <c r="S11" s="287">
        <f t="shared" si="31"/>
        <v>1023.26</v>
      </c>
      <c r="T11" s="287">
        <f t="shared" si="31"/>
        <v>117.2</v>
      </c>
      <c r="U11" s="287">
        <f t="shared" si="31"/>
        <v>0</v>
      </c>
      <c r="V11" s="287">
        <f t="shared" si="31"/>
        <v>35.4</v>
      </c>
      <c r="W11" s="287">
        <f t="shared" si="31"/>
        <v>0</v>
      </c>
      <c r="X11" s="287">
        <f t="shared" si="31"/>
        <v>0</v>
      </c>
      <c r="Y11" s="287">
        <f t="shared" si="31"/>
        <v>0</v>
      </c>
      <c r="Z11" s="287">
        <f t="shared" si="31"/>
        <v>0</v>
      </c>
      <c r="AA11" s="287">
        <f t="shared" si="31"/>
        <v>0</v>
      </c>
      <c r="AB11" s="287">
        <f t="shared" si="31"/>
        <v>0</v>
      </c>
      <c r="AC11" s="287">
        <f t="shared" si="31"/>
        <v>1900.22</v>
      </c>
      <c r="AD11" s="287">
        <f t="shared" si="31"/>
        <v>126.67</v>
      </c>
      <c r="AE11" s="287">
        <f t="shared" si="31"/>
        <v>380.05</v>
      </c>
      <c r="AF11" s="287">
        <f t="shared" si="31"/>
        <v>12668.11</v>
      </c>
      <c r="AG11" s="287">
        <f t="shared" si="31"/>
        <v>19484.650000000001</v>
      </c>
      <c r="AH11" s="287">
        <f t="shared" si="31"/>
        <v>546.65</v>
      </c>
      <c r="AI11" s="287">
        <f t="shared" si="31"/>
        <v>36.44</v>
      </c>
      <c r="AJ11" s="287">
        <f t="shared" si="31"/>
        <v>72.89</v>
      </c>
      <c r="AK11" s="287">
        <f t="shared" si="31"/>
        <v>109.32</v>
      </c>
      <c r="AL11" s="287">
        <f t="shared" si="31"/>
        <v>364.43</v>
      </c>
      <c r="AM11" s="287">
        <f t="shared" si="31"/>
        <v>109.32</v>
      </c>
      <c r="AN11" s="287">
        <f t="shared" si="31"/>
        <v>36.44</v>
      </c>
      <c r="AO11" s="287">
        <f t="shared" si="31"/>
        <v>1900.22</v>
      </c>
      <c r="AP11" s="287">
        <f t="shared" si="31"/>
        <v>126.67</v>
      </c>
      <c r="AQ11" s="287">
        <f t="shared" si="31"/>
        <v>380.05</v>
      </c>
      <c r="AR11" s="287">
        <f t="shared" si="31"/>
        <v>1266.81</v>
      </c>
      <c r="AS11" s="287">
        <f t="shared" si="31"/>
        <v>126.67</v>
      </c>
      <c r="AT11" s="287">
        <f t="shared" si="31"/>
        <v>14.8</v>
      </c>
      <c r="AU11" s="287">
        <f t="shared" si="31"/>
        <v>0</v>
      </c>
      <c r="AV11" s="287">
        <f t="shared" si="31"/>
        <v>0</v>
      </c>
      <c r="AW11" s="287">
        <f t="shared" si="31"/>
        <v>0</v>
      </c>
      <c r="AX11" s="287">
        <f t="shared" si="31"/>
        <v>0</v>
      </c>
      <c r="AY11" s="287">
        <f t="shared" si="31"/>
        <v>77.34</v>
      </c>
      <c r="AZ11" s="287">
        <f t="shared" si="31"/>
        <v>102.43</v>
      </c>
      <c r="BA11" s="287">
        <f t="shared" si="31"/>
        <v>0</v>
      </c>
      <c r="BB11" s="287">
        <f t="shared" si="31"/>
        <v>0</v>
      </c>
      <c r="BC11" s="287">
        <f t="shared" si="31"/>
        <v>0</v>
      </c>
      <c r="BD11" s="287">
        <f t="shared" si="31"/>
        <v>7.1</v>
      </c>
      <c r="BE11" s="287">
        <f t="shared" si="31"/>
        <v>0</v>
      </c>
      <c r="BF11" s="287">
        <f t="shared" si="31"/>
        <v>21.17</v>
      </c>
      <c r="BG11" s="287">
        <f t="shared" si="31"/>
        <v>0</v>
      </c>
      <c r="BH11" s="287">
        <f t="shared" si="31"/>
        <v>0</v>
      </c>
      <c r="BI11" s="287">
        <f t="shared" si="31"/>
        <v>0</v>
      </c>
      <c r="BJ11" s="287">
        <f t="shared" si="31"/>
        <v>0</v>
      </c>
      <c r="BK11" s="287">
        <f t="shared" si="31"/>
        <v>0</v>
      </c>
      <c r="BL11" s="287">
        <f t="shared" si="31"/>
        <v>0</v>
      </c>
      <c r="BM11" s="287">
        <f t="shared" si="31"/>
        <v>45</v>
      </c>
      <c r="BN11" s="287">
        <f t="shared" si="31"/>
        <v>5343.75</v>
      </c>
      <c r="BO11" s="287">
        <f t="shared" si="31"/>
        <v>14140.9</v>
      </c>
      <c r="BP11" s="205"/>
      <c r="BQ11" s="205"/>
      <c r="BR11" s="205"/>
      <c r="BS11" s="205"/>
      <c r="BT11" s="205"/>
    </row>
  </sheetData>
  <mergeCells count="20">
    <mergeCell ref="BO1:BO3"/>
    <mergeCell ref="AH2:AN2"/>
    <mergeCell ref="AO2:AS2"/>
    <mergeCell ref="AT2:AZ2"/>
    <mergeCell ref="BD2:BJ2"/>
    <mergeCell ref="J1:AB1"/>
    <mergeCell ref="AC1:AF1"/>
    <mergeCell ref="AG1:AG3"/>
    <mergeCell ref="AH1:BL1"/>
    <mergeCell ref="BN1:BN3"/>
    <mergeCell ref="B2:N2"/>
    <mergeCell ref="O2:Q2"/>
    <mergeCell ref="R2:AB2"/>
    <mergeCell ref="AC2:AE2"/>
    <mergeCell ref="AF2:AF3"/>
    <mergeCell ref="BP1:BP3"/>
    <mergeCell ref="BQ1:BQ3"/>
    <mergeCell ref="BR1:BR3"/>
    <mergeCell ref="BS1:BS3"/>
    <mergeCell ref="BT1:BT3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xl/worksheets/sheet64.xml><?xml version="1.0" encoding="utf-8"?>
<worksheet xmlns="http://schemas.openxmlformats.org/spreadsheetml/2006/main" xmlns:r="http://schemas.openxmlformats.org/officeDocument/2006/relationships">
  <sheetPr transitionEvaluation="1" transitionEntry="1"/>
  <dimension ref="A1:BT11"/>
  <sheetViews>
    <sheetView rightToLeft="1" workbookViewId="0">
      <selection activeCell="I11" sqref="I11"/>
    </sheetView>
  </sheetViews>
  <sheetFormatPr defaultRowHeight="15"/>
  <cols>
    <col min="1" max="1" width="0.140625" customWidth="1"/>
    <col min="2" max="2" width="8.7109375" style="260" customWidth="1"/>
    <col min="3" max="4" width="9.7109375" style="260" customWidth="1"/>
    <col min="5" max="9" width="8.7109375" style="260" customWidth="1"/>
    <col min="10" max="10" width="10.7109375" customWidth="1"/>
    <col min="11" max="14" width="8.7109375" customWidth="1"/>
    <col min="15" max="15" width="10.7109375" customWidth="1"/>
    <col min="16" max="16" width="9.7109375" customWidth="1"/>
    <col min="17" max="17" width="10.7109375" customWidth="1"/>
    <col min="18" max="19" width="9.140625" customWidth="1"/>
    <col min="20" max="28" width="6.7109375" customWidth="1"/>
    <col min="29" max="31" width="9.140625" customWidth="1"/>
    <col min="32" max="33" width="10.7109375" customWidth="1"/>
    <col min="34" max="45" width="9.140625" customWidth="1"/>
    <col min="46" max="50" width="6.7109375" customWidth="1"/>
    <col min="51" max="52" width="7.7109375" customWidth="1"/>
    <col min="53" max="65" width="6.7109375" customWidth="1"/>
    <col min="66" max="67" width="10.7109375" customWidth="1"/>
    <col min="68" max="68" width="20.42578125" customWidth="1"/>
    <col min="69" max="69" width="41.5703125" customWidth="1"/>
    <col min="70" max="70" width="5.5703125" customWidth="1"/>
    <col min="71" max="72" width="6.7109375" customWidth="1"/>
  </cols>
  <sheetData>
    <row r="1" spans="1:72" s="4" customFormat="1" ht="13.9" customHeight="1">
      <c r="A1" s="71" t="s">
        <v>112</v>
      </c>
      <c r="B1" s="332"/>
      <c r="C1" s="332"/>
      <c r="D1" s="332"/>
      <c r="E1" s="332"/>
      <c r="F1" s="332"/>
      <c r="G1" s="332"/>
      <c r="H1" s="332"/>
      <c r="I1" s="332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8" t="s">
        <v>113</v>
      </c>
      <c r="AH1" s="443" t="s">
        <v>111</v>
      </c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4"/>
      <c r="BB1" s="444"/>
      <c r="BC1" s="444"/>
      <c r="BD1" s="444"/>
      <c r="BE1" s="444"/>
      <c r="BF1" s="444"/>
      <c r="BG1" s="444"/>
      <c r="BH1" s="444"/>
      <c r="BI1" s="444"/>
      <c r="BJ1" s="444"/>
      <c r="BK1" s="444"/>
      <c r="BL1" s="445"/>
      <c r="BM1" s="337"/>
      <c r="BN1" s="438" t="s">
        <v>117</v>
      </c>
      <c r="BO1" s="437" t="s">
        <v>48</v>
      </c>
      <c r="BP1" s="439" t="s">
        <v>118</v>
      </c>
      <c r="BQ1" s="439" t="s">
        <v>288</v>
      </c>
      <c r="BR1" s="438" t="s">
        <v>119</v>
      </c>
      <c r="BS1" s="438" t="s">
        <v>120</v>
      </c>
      <c r="BT1" s="441" t="s">
        <v>420</v>
      </c>
    </row>
    <row r="2" spans="1:72" s="4" customFormat="1" ht="40.5" customHeight="1">
      <c r="A2" s="8"/>
      <c r="B2" s="332"/>
      <c r="C2" s="332"/>
      <c r="D2" s="332"/>
      <c r="E2" s="332"/>
      <c r="F2" s="332"/>
      <c r="G2" s="332"/>
      <c r="H2" s="332"/>
      <c r="I2" s="332"/>
      <c r="J2" s="437" t="s">
        <v>0</v>
      </c>
      <c r="K2" s="437"/>
      <c r="L2" s="437"/>
      <c r="M2" s="437"/>
      <c r="N2" s="437"/>
      <c r="O2" s="331" t="s">
        <v>6</v>
      </c>
      <c r="P2" s="331"/>
      <c r="Q2" s="331"/>
      <c r="R2" s="450" t="s">
        <v>110</v>
      </c>
      <c r="S2" s="448"/>
      <c r="T2" s="448"/>
      <c r="U2" s="448"/>
      <c r="V2" s="448"/>
      <c r="W2" s="448"/>
      <c r="X2" s="448"/>
      <c r="Y2" s="448"/>
      <c r="Z2" s="448"/>
      <c r="AA2" s="448"/>
      <c r="AB2" s="449"/>
      <c r="AC2" s="443" t="s">
        <v>335</v>
      </c>
      <c r="AD2" s="444"/>
      <c r="AE2" s="445"/>
      <c r="AF2" s="439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34</v>
      </c>
      <c r="AU2" s="448"/>
      <c r="AV2" s="448"/>
      <c r="AW2" s="448"/>
      <c r="AX2" s="448"/>
      <c r="AY2" s="448"/>
      <c r="AZ2" s="449"/>
      <c r="BA2" s="331"/>
      <c r="BB2" s="331"/>
      <c r="BC2" s="331"/>
      <c r="BD2" s="437" t="s">
        <v>39</v>
      </c>
      <c r="BE2" s="437"/>
      <c r="BF2" s="437"/>
      <c r="BG2" s="437"/>
      <c r="BH2" s="437"/>
      <c r="BI2" s="437"/>
      <c r="BJ2" s="437"/>
      <c r="BK2" s="331"/>
      <c r="BL2" s="331"/>
      <c r="BM2" s="331"/>
      <c r="BN2" s="438"/>
      <c r="BO2" s="437"/>
      <c r="BP2" s="446"/>
      <c r="BQ2" s="446"/>
      <c r="BR2" s="438"/>
      <c r="BS2" s="438"/>
      <c r="BT2" s="447"/>
    </row>
    <row r="3" spans="1:72" s="4" customFormat="1" ht="65.25" customHeight="1">
      <c r="A3" s="330"/>
      <c r="B3" s="299">
        <v>0.09</v>
      </c>
      <c r="C3" s="299" t="s">
        <v>1</v>
      </c>
      <c r="D3" s="300" t="s">
        <v>7</v>
      </c>
      <c r="E3" s="299">
        <v>7.0000000000000007E-2</v>
      </c>
      <c r="F3" s="299" t="s">
        <v>449</v>
      </c>
      <c r="G3" s="299" t="s">
        <v>8</v>
      </c>
      <c r="H3" s="299" t="s">
        <v>9</v>
      </c>
      <c r="I3" s="299" t="s">
        <v>493</v>
      </c>
      <c r="J3" s="332" t="s">
        <v>464</v>
      </c>
      <c r="K3" s="332" t="s">
        <v>2</v>
      </c>
      <c r="L3" s="332" t="s">
        <v>3</v>
      </c>
      <c r="M3" s="332" t="s">
        <v>4</v>
      </c>
      <c r="N3" s="332" t="s">
        <v>5</v>
      </c>
      <c r="O3" s="332" t="s">
        <v>466</v>
      </c>
      <c r="P3" s="332" t="s">
        <v>109</v>
      </c>
      <c r="Q3" s="332" t="s">
        <v>108</v>
      </c>
      <c r="R3" s="331" t="s">
        <v>494</v>
      </c>
      <c r="S3" s="331" t="s">
        <v>495</v>
      </c>
      <c r="T3" s="331" t="s">
        <v>10</v>
      </c>
      <c r="U3" s="332" t="s">
        <v>11</v>
      </c>
      <c r="V3" s="332" t="s">
        <v>12</v>
      </c>
      <c r="W3" s="332" t="s">
        <v>13</v>
      </c>
      <c r="X3" s="332" t="s">
        <v>180</v>
      </c>
      <c r="Y3" s="332" t="s">
        <v>14</v>
      </c>
      <c r="Z3" s="332" t="s">
        <v>15</v>
      </c>
      <c r="AA3" s="332" t="s">
        <v>16</v>
      </c>
      <c r="AB3" s="332" t="s">
        <v>17</v>
      </c>
      <c r="AC3" s="332" t="s">
        <v>19</v>
      </c>
      <c r="AD3" s="332" t="s">
        <v>20</v>
      </c>
      <c r="AE3" s="332" t="s">
        <v>21</v>
      </c>
      <c r="AF3" s="440"/>
      <c r="AG3" s="438"/>
      <c r="AH3" s="332" t="s">
        <v>24</v>
      </c>
      <c r="AI3" s="332" t="s">
        <v>25</v>
      </c>
      <c r="AJ3" s="332" t="s">
        <v>26</v>
      </c>
      <c r="AK3" s="332" t="s">
        <v>21</v>
      </c>
      <c r="AL3" s="332" t="s">
        <v>27</v>
      </c>
      <c r="AM3" s="332" t="s">
        <v>28</v>
      </c>
      <c r="AN3" s="332" t="s">
        <v>29</v>
      </c>
      <c r="AO3" s="332" t="s">
        <v>104</v>
      </c>
      <c r="AP3" s="332" t="s">
        <v>105</v>
      </c>
      <c r="AQ3" s="332" t="s">
        <v>106</v>
      </c>
      <c r="AR3" s="332" t="s">
        <v>107</v>
      </c>
      <c r="AS3" s="332" t="s">
        <v>3</v>
      </c>
      <c r="AT3" s="332" t="s">
        <v>31</v>
      </c>
      <c r="AU3" s="332" t="s">
        <v>116</v>
      </c>
      <c r="AV3" s="332" t="s">
        <v>32</v>
      </c>
      <c r="AW3" s="331" t="s">
        <v>33</v>
      </c>
      <c r="AX3" s="332" t="s">
        <v>36</v>
      </c>
      <c r="AY3" s="332" t="s">
        <v>115</v>
      </c>
      <c r="AZ3" s="332" t="s">
        <v>37</v>
      </c>
      <c r="BA3" s="332" t="s">
        <v>149</v>
      </c>
      <c r="BB3" s="332" t="s">
        <v>231</v>
      </c>
      <c r="BC3" s="332" t="s">
        <v>232</v>
      </c>
      <c r="BD3" s="332" t="s">
        <v>40</v>
      </c>
      <c r="BE3" s="332" t="s">
        <v>150</v>
      </c>
      <c r="BF3" s="332" t="s">
        <v>45</v>
      </c>
      <c r="BG3" s="332" t="s">
        <v>41</v>
      </c>
      <c r="BH3" s="332" t="s">
        <v>42</v>
      </c>
      <c r="BI3" s="332" t="s">
        <v>43</v>
      </c>
      <c r="BJ3" s="332" t="s">
        <v>44</v>
      </c>
      <c r="BK3" s="332" t="s">
        <v>46</v>
      </c>
      <c r="BL3" s="332" t="s">
        <v>47</v>
      </c>
      <c r="BM3" s="332" t="s">
        <v>497</v>
      </c>
      <c r="BN3" s="438"/>
      <c r="BO3" s="437"/>
      <c r="BP3" s="440"/>
      <c r="BQ3" s="440"/>
      <c r="BR3" s="438"/>
      <c r="BS3" s="438"/>
      <c r="BT3" s="442"/>
    </row>
    <row r="4" spans="1:72" s="192" customFormat="1" ht="25.15" customHeight="1">
      <c r="B4" s="286">
        <f>C4*9%</f>
        <v>48.22</v>
      </c>
      <c r="C4" s="280">
        <v>535.80999999999995</v>
      </c>
      <c r="D4" s="280">
        <v>1701.34</v>
      </c>
      <c r="E4" s="280">
        <f>D4*7%</f>
        <v>119.0938</v>
      </c>
      <c r="F4" s="280">
        <v>190</v>
      </c>
      <c r="G4" s="280">
        <v>263.10000000000002</v>
      </c>
      <c r="H4" s="280">
        <v>190.64</v>
      </c>
      <c r="I4" s="280">
        <f>G4+H4</f>
        <v>453.74</v>
      </c>
      <c r="J4" s="203">
        <f>C4+B4</f>
        <v>584.03</v>
      </c>
      <c r="K4" s="203">
        <f>J4*15%</f>
        <v>87.6</v>
      </c>
      <c r="L4" s="203">
        <f>J4*1%</f>
        <v>5.84</v>
      </c>
      <c r="M4" s="203">
        <f>J4*2%</f>
        <v>11.68</v>
      </c>
      <c r="N4" s="203">
        <f>J4*3%</f>
        <v>17.52</v>
      </c>
      <c r="O4" s="203">
        <f>D4+E4+F4</f>
        <v>2010.43</v>
      </c>
      <c r="P4" s="202">
        <v>68.87</v>
      </c>
      <c r="Q4" s="202">
        <f>SUM(R4:AB4)</f>
        <v>468.74</v>
      </c>
      <c r="R4" s="203">
        <f>I4*60%</f>
        <v>272.24</v>
      </c>
      <c r="S4" s="203">
        <f>I4*40%</f>
        <v>181.5</v>
      </c>
      <c r="T4" s="202">
        <v>15</v>
      </c>
      <c r="U4" s="202"/>
      <c r="V4" s="202"/>
      <c r="W4" s="202"/>
      <c r="X4" s="202"/>
      <c r="Y4" s="202"/>
      <c r="Z4" s="202"/>
      <c r="AA4" s="202"/>
      <c r="AB4" s="202"/>
      <c r="AC4" s="203">
        <f>IF(AF4&gt;3360,3360*15%,AF4*15%)</f>
        <v>294.60000000000002</v>
      </c>
      <c r="AD4" s="203">
        <f>IF(AF4&gt;3360,3360*1%,AF4*1%)</f>
        <v>19.64</v>
      </c>
      <c r="AE4" s="203">
        <f>IF(AF4&gt;3360,3360*3%,AF4*3%)</f>
        <v>58.92</v>
      </c>
      <c r="AF4" s="203">
        <f>O4+P4+Q4-J4</f>
        <v>1964.01</v>
      </c>
      <c r="AG4" s="203">
        <f>K4+L4+M4+N4+O4+P4+Q4+AC4+AD4+AE4</f>
        <v>3043.84</v>
      </c>
      <c r="AH4" s="203">
        <f>J4*15%</f>
        <v>87.6</v>
      </c>
      <c r="AI4" s="203">
        <f>J4*1%</f>
        <v>5.84</v>
      </c>
      <c r="AJ4" s="203">
        <f>J4*2%</f>
        <v>11.68</v>
      </c>
      <c r="AK4" s="203">
        <f>J4*3%</f>
        <v>17.52</v>
      </c>
      <c r="AL4" s="203">
        <f>J4*10%</f>
        <v>58.4</v>
      </c>
      <c r="AM4" s="203">
        <f>J4*3%</f>
        <v>17.52</v>
      </c>
      <c r="AN4" s="203">
        <f>J4*1%</f>
        <v>5.84</v>
      </c>
      <c r="AO4" s="203">
        <f>IF(AF4&gt;3360,3360*15%,AF4*15%)</f>
        <v>294.60000000000002</v>
      </c>
      <c r="AP4" s="203">
        <f>IF(AF4&gt;3360,3360*1%,AF4*1%)</f>
        <v>19.64</v>
      </c>
      <c r="AQ4" s="203">
        <f>IF(AF4&gt;3360,3360*3%,AF4*3%)</f>
        <v>58.92</v>
      </c>
      <c r="AR4" s="203">
        <f>IF(AF4&gt;3360,3360*10%,AF4*10%)</f>
        <v>196.4</v>
      </c>
      <c r="AS4" s="203">
        <f>IF(AF4&gt;3360,3360*1%,AF4*1%)</f>
        <v>19.64</v>
      </c>
      <c r="AT4" s="202"/>
      <c r="AU4" s="202"/>
      <c r="AV4" s="202"/>
      <c r="AW4" s="202"/>
      <c r="AX4" s="202"/>
      <c r="AY4" s="203">
        <f>'ضريبه بنك مصر شهر يوليو'!M3</f>
        <v>13.69</v>
      </c>
      <c r="AZ4" s="203">
        <f>'ضريبه بنك مصر شهر يوليو'!J3</f>
        <v>15.96</v>
      </c>
      <c r="BA4" s="202"/>
      <c r="BB4" s="202"/>
      <c r="BC4" s="202"/>
      <c r="BD4" s="202"/>
      <c r="BE4" s="202"/>
      <c r="BF4" s="202"/>
      <c r="BG4" s="202">
        <v>3</v>
      </c>
      <c r="BH4" s="202"/>
      <c r="BI4" s="202"/>
      <c r="BJ4" s="202"/>
      <c r="BK4" s="202"/>
      <c r="BL4" s="202"/>
      <c r="BM4" s="202">
        <v>6</v>
      </c>
      <c r="BN4" s="203">
        <f>SUM(AH4:BM4)</f>
        <v>832.25</v>
      </c>
      <c r="BO4" s="203">
        <f>AVERAGE(AG4-BN4)</f>
        <v>2211.59</v>
      </c>
      <c r="BP4" s="202" t="s">
        <v>187</v>
      </c>
      <c r="BQ4" s="202" t="s">
        <v>300</v>
      </c>
      <c r="BR4" s="202"/>
      <c r="BS4" s="202"/>
      <c r="BT4" s="202" t="s">
        <v>425</v>
      </c>
    </row>
    <row r="5" spans="1:72" s="192" customFormat="1" ht="25.15" customHeight="1">
      <c r="B5" s="286">
        <f t="shared" ref="B5:B10" si="0">C5*9%</f>
        <v>39.24</v>
      </c>
      <c r="C5" s="280">
        <v>436</v>
      </c>
      <c r="D5" s="280">
        <v>1577.87</v>
      </c>
      <c r="E5" s="280">
        <f t="shared" ref="E5:E10" si="1">D5*7%</f>
        <v>110.4509</v>
      </c>
      <c r="F5" s="280">
        <v>190</v>
      </c>
      <c r="G5" s="280">
        <v>213.53</v>
      </c>
      <c r="H5" s="280">
        <v>122.96</v>
      </c>
      <c r="I5" s="280">
        <f t="shared" ref="I5:I10" si="2">G5+H5</f>
        <v>336.49</v>
      </c>
      <c r="J5" s="203">
        <f t="shared" ref="J5:J10" si="3">C5+B5</f>
        <v>475.24</v>
      </c>
      <c r="K5" s="203">
        <f t="shared" ref="K5:K10" si="4">J5*15%</f>
        <v>71.290000000000006</v>
      </c>
      <c r="L5" s="203">
        <f t="shared" ref="L5:L10" si="5">J5*1%</f>
        <v>4.75</v>
      </c>
      <c r="M5" s="203">
        <f t="shared" ref="M5:M10" si="6">J5*2%</f>
        <v>9.5</v>
      </c>
      <c r="N5" s="203">
        <f>J5*3%</f>
        <v>14.26</v>
      </c>
      <c r="O5" s="203">
        <f t="shared" ref="O5:O10" si="7">D5+E5+F5</f>
        <v>1878.32</v>
      </c>
      <c r="P5" s="202">
        <v>54.14</v>
      </c>
      <c r="Q5" s="202">
        <f t="shared" ref="Q5:Q10" si="8">SUM(R5:AB5)</f>
        <v>346.49</v>
      </c>
      <c r="R5" s="203">
        <f t="shared" ref="R5:R10" si="9">I5*60%</f>
        <v>201.89</v>
      </c>
      <c r="S5" s="203">
        <f t="shared" ref="S5:S10" si="10">I5*40%</f>
        <v>134.6</v>
      </c>
      <c r="T5" s="202">
        <v>10</v>
      </c>
      <c r="U5" s="202"/>
      <c r="V5" s="202"/>
      <c r="W5" s="202"/>
      <c r="X5" s="202"/>
      <c r="Y5" s="202"/>
      <c r="Z5" s="202"/>
      <c r="AA5" s="202"/>
      <c r="AB5" s="202"/>
      <c r="AC5" s="203">
        <f t="shared" ref="AC5:AC10" si="11">IF(AF5&gt;3360,3360*15%,AF5*15%)</f>
        <v>270.56</v>
      </c>
      <c r="AD5" s="203">
        <f t="shared" ref="AD5:AD10" si="12">IF(AF5&gt;3360,3360*1%,AF5*1%)</f>
        <v>18.04</v>
      </c>
      <c r="AE5" s="203">
        <f t="shared" ref="AE5:AE10" si="13">IF(AF5&gt;2800,2800*3%,AF5*3%)</f>
        <v>54.11</v>
      </c>
      <c r="AF5" s="203">
        <f t="shared" ref="AF5:AF10" si="14">O5+P5+Q5-J5</f>
        <v>1803.71</v>
      </c>
      <c r="AG5" s="203">
        <f t="shared" ref="AG5:AG10" si="15">K5+L5+M5+N5+O5+P5+Q5+AC5+AD5+AE5</f>
        <v>2721.46</v>
      </c>
      <c r="AH5" s="203">
        <f t="shared" ref="AH5:AH10" si="16">J5*15%</f>
        <v>71.290000000000006</v>
      </c>
      <c r="AI5" s="203">
        <f t="shared" ref="AI5:AI10" si="17">J5*1%</f>
        <v>4.75</v>
      </c>
      <c r="AJ5" s="203">
        <f t="shared" ref="AJ5:AJ10" si="18">J5*2%</f>
        <v>9.5</v>
      </c>
      <c r="AK5" s="203">
        <f t="shared" ref="AK5:AK10" si="19">J5*3%</f>
        <v>14.26</v>
      </c>
      <c r="AL5" s="203">
        <f t="shared" ref="AL5:AL10" si="20">J5*10%</f>
        <v>47.52</v>
      </c>
      <c r="AM5" s="203">
        <f t="shared" ref="AM5:AM10" si="21">J5*3%</f>
        <v>14.26</v>
      </c>
      <c r="AN5" s="203">
        <f t="shared" ref="AN5:AN10" si="22">J5*1%</f>
        <v>4.75</v>
      </c>
      <c r="AO5" s="203">
        <f t="shared" ref="AO5:AO10" si="23">IF(AF5&gt;3360,3360*15%,AF5*15%)</f>
        <v>270.56</v>
      </c>
      <c r="AP5" s="203">
        <f t="shared" ref="AP5:AP10" si="24">IF(AF5&gt;3360,3360*1%,AF5*1%)</f>
        <v>18.04</v>
      </c>
      <c r="AQ5" s="203">
        <f t="shared" ref="AQ5:AQ10" si="25">IF(AF5&gt;3360,3360*3%,AF5*3%)</f>
        <v>54.11</v>
      </c>
      <c r="AR5" s="203">
        <f t="shared" ref="AR5:AR10" si="26">IF(AF5&gt;3360,3360*10%,AF5*10%)</f>
        <v>180.37</v>
      </c>
      <c r="AS5" s="203">
        <f t="shared" ref="AS5:AS10" si="27">IF(AF5&gt;3360,3360*1%,AF5*1%)</f>
        <v>18.04</v>
      </c>
      <c r="AT5" s="202"/>
      <c r="AU5" s="202"/>
      <c r="AV5" s="202"/>
      <c r="AW5" s="202"/>
      <c r="AX5" s="202"/>
      <c r="AY5" s="203">
        <f>'ضريبه بنك مصر شهر يوليو'!M4</f>
        <v>10.43</v>
      </c>
      <c r="AZ5" s="203">
        <f>'ضريبه بنك مصر شهر يوليو'!J4</f>
        <v>14.32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3">
        <f t="shared" ref="BN5:BN10" si="28">SUM(AH5:BM5)</f>
        <v>732.2</v>
      </c>
      <c r="BO5" s="203">
        <f t="shared" ref="BO5:BO10" si="29">AVERAGE(AG5-BN5)</f>
        <v>1989.26</v>
      </c>
      <c r="BP5" s="202" t="s">
        <v>188</v>
      </c>
      <c r="BQ5" s="202" t="s">
        <v>300</v>
      </c>
      <c r="BR5" s="202"/>
      <c r="BS5" s="202"/>
      <c r="BT5" s="202" t="s">
        <v>425</v>
      </c>
    </row>
    <row r="6" spans="1:72" s="192" customFormat="1" ht="25.15" customHeight="1">
      <c r="B6" s="286">
        <f t="shared" si="0"/>
        <v>24.39</v>
      </c>
      <c r="C6" s="280">
        <v>270.98</v>
      </c>
      <c r="D6" s="280">
        <v>1149.77</v>
      </c>
      <c r="E6" s="280">
        <f t="shared" si="1"/>
        <v>80.483900000000006</v>
      </c>
      <c r="F6" s="280">
        <v>200</v>
      </c>
      <c r="G6" s="280">
        <v>141.01</v>
      </c>
      <c r="H6" s="280">
        <v>57.44</v>
      </c>
      <c r="I6" s="280">
        <f t="shared" si="2"/>
        <v>198.45</v>
      </c>
      <c r="J6" s="203">
        <f t="shared" si="3"/>
        <v>295.37</v>
      </c>
      <c r="K6" s="203">
        <f t="shared" si="4"/>
        <v>44.31</v>
      </c>
      <c r="L6" s="203">
        <f t="shared" si="5"/>
        <v>2.95</v>
      </c>
      <c r="M6" s="203">
        <f t="shared" si="6"/>
        <v>5.91</v>
      </c>
      <c r="N6" s="203">
        <f t="shared" ref="N6:N10" si="30">J6*3%</f>
        <v>8.86</v>
      </c>
      <c r="O6" s="203">
        <f t="shared" si="7"/>
        <v>1430.25</v>
      </c>
      <c r="P6" s="202">
        <v>4.28</v>
      </c>
      <c r="Q6" s="202">
        <f t="shared" si="8"/>
        <v>217.25</v>
      </c>
      <c r="R6" s="203">
        <f t="shared" si="9"/>
        <v>119.07</v>
      </c>
      <c r="S6" s="203">
        <f t="shared" si="10"/>
        <v>79.38</v>
      </c>
      <c r="T6" s="202">
        <v>8</v>
      </c>
      <c r="U6" s="202"/>
      <c r="V6" s="202"/>
      <c r="W6" s="202"/>
      <c r="X6" s="202"/>
      <c r="Y6" s="202">
        <v>10.8</v>
      </c>
      <c r="Z6" s="202"/>
      <c r="AA6" s="202"/>
      <c r="AB6" s="202"/>
      <c r="AC6" s="203">
        <f t="shared" si="11"/>
        <v>203.46</v>
      </c>
      <c r="AD6" s="203">
        <f t="shared" si="12"/>
        <v>13.56</v>
      </c>
      <c r="AE6" s="203">
        <f t="shared" si="13"/>
        <v>40.69</v>
      </c>
      <c r="AF6" s="203">
        <f t="shared" si="14"/>
        <v>1356.41</v>
      </c>
      <c r="AG6" s="203">
        <f t="shared" si="15"/>
        <v>1971.52</v>
      </c>
      <c r="AH6" s="203">
        <f t="shared" si="16"/>
        <v>44.31</v>
      </c>
      <c r="AI6" s="203">
        <f t="shared" si="17"/>
        <v>2.95</v>
      </c>
      <c r="AJ6" s="203">
        <f t="shared" si="18"/>
        <v>5.91</v>
      </c>
      <c r="AK6" s="203">
        <f t="shared" si="19"/>
        <v>8.86</v>
      </c>
      <c r="AL6" s="203">
        <f t="shared" si="20"/>
        <v>29.54</v>
      </c>
      <c r="AM6" s="203">
        <f t="shared" si="21"/>
        <v>8.86</v>
      </c>
      <c r="AN6" s="203">
        <f t="shared" si="22"/>
        <v>2.95</v>
      </c>
      <c r="AO6" s="203">
        <f t="shared" si="23"/>
        <v>203.46</v>
      </c>
      <c r="AP6" s="203">
        <f t="shared" si="24"/>
        <v>13.56</v>
      </c>
      <c r="AQ6" s="203">
        <f t="shared" si="25"/>
        <v>40.69</v>
      </c>
      <c r="AR6" s="203">
        <f t="shared" si="26"/>
        <v>135.63999999999999</v>
      </c>
      <c r="AS6" s="203">
        <f t="shared" si="27"/>
        <v>13.56</v>
      </c>
      <c r="AT6" s="202"/>
      <c r="AU6" s="202"/>
      <c r="AV6" s="202"/>
      <c r="AW6" s="202"/>
      <c r="AX6" s="202"/>
      <c r="AY6" s="203">
        <f>'ضريبه بنك مصر شهر يوليو'!M5</f>
        <v>2.95</v>
      </c>
      <c r="AZ6" s="203">
        <f>'ضريبه بنك مصر شهر يوليو'!J5</f>
        <v>10.55</v>
      </c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3">
        <f t="shared" si="28"/>
        <v>523.79</v>
      </c>
      <c r="BO6" s="203">
        <f t="shared" si="29"/>
        <v>1447.73</v>
      </c>
      <c r="BP6" s="202" t="s">
        <v>189</v>
      </c>
      <c r="BQ6" s="202" t="s">
        <v>302</v>
      </c>
      <c r="BR6" s="202"/>
      <c r="BS6" s="202"/>
      <c r="BT6" s="202" t="s">
        <v>421</v>
      </c>
    </row>
    <row r="7" spans="1:72" s="192" customFormat="1" ht="25.15" customHeight="1">
      <c r="B7" s="286">
        <f t="shared" si="0"/>
        <v>49.05</v>
      </c>
      <c r="C7" s="280">
        <v>545.04</v>
      </c>
      <c r="D7" s="280">
        <v>1724.62</v>
      </c>
      <c r="E7" s="280">
        <f t="shared" si="1"/>
        <v>120.7234</v>
      </c>
      <c r="F7" s="280">
        <v>190</v>
      </c>
      <c r="G7" s="280">
        <v>264.45</v>
      </c>
      <c r="H7" s="280">
        <v>156.43</v>
      </c>
      <c r="I7" s="280">
        <f t="shared" si="2"/>
        <v>420.88</v>
      </c>
      <c r="J7" s="203">
        <f t="shared" si="3"/>
        <v>594.09</v>
      </c>
      <c r="K7" s="203">
        <f t="shared" si="4"/>
        <v>89.11</v>
      </c>
      <c r="L7" s="203">
        <f t="shared" si="5"/>
        <v>5.94</v>
      </c>
      <c r="M7" s="203">
        <f t="shared" si="6"/>
        <v>11.88</v>
      </c>
      <c r="N7" s="203">
        <f t="shared" si="30"/>
        <v>17.82</v>
      </c>
      <c r="O7" s="203">
        <f t="shared" si="7"/>
        <v>2035.34</v>
      </c>
      <c r="P7" s="202">
        <v>69.62</v>
      </c>
      <c r="Q7" s="202">
        <f t="shared" si="8"/>
        <v>435.88</v>
      </c>
      <c r="R7" s="203">
        <f t="shared" si="9"/>
        <v>252.53</v>
      </c>
      <c r="S7" s="203">
        <f t="shared" si="10"/>
        <v>168.35</v>
      </c>
      <c r="T7" s="202">
        <v>15</v>
      </c>
      <c r="U7" s="202"/>
      <c r="V7" s="202"/>
      <c r="W7" s="202"/>
      <c r="X7" s="202"/>
      <c r="Y7" s="202"/>
      <c r="Z7" s="202"/>
      <c r="AA7" s="202"/>
      <c r="AB7" s="202"/>
      <c r="AC7" s="203">
        <f t="shared" si="11"/>
        <v>292.01</v>
      </c>
      <c r="AD7" s="203">
        <f t="shared" si="12"/>
        <v>19.47</v>
      </c>
      <c r="AE7" s="203">
        <f t="shared" si="13"/>
        <v>58.4</v>
      </c>
      <c r="AF7" s="203">
        <f t="shared" si="14"/>
        <v>1946.75</v>
      </c>
      <c r="AG7" s="203">
        <f t="shared" si="15"/>
        <v>3035.47</v>
      </c>
      <c r="AH7" s="203">
        <f t="shared" si="16"/>
        <v>89.11</v>
      </c>
      <c r="AI7" s="203">
        <f t="shared" si="17"/>
        <v>5.94</v>
      </c>
      <c r="AJ7" s="203">
        <f t="shared" si="18"/>
        <v>11.88</v>
      </c>
      <c r="AK7" s="203">
        <f t="shared" si="19"/>
        <v>17.82</v>
      </c>
      <c r="AL7" s="203">
        <f t="shared" si="20"/>
        <v>59.41</v>
      </c>
      <c r="AM7" s="203">
        <f t="shared" si="21"/>
        <v>17.82</v>
      </c>
      <c r="AN7" s="203">
        <f t="shared" si="22"/>
        <v>5.94</v>
      </c>
      <c r="AO7" s="203">
        <f t="shared" si="23"/>
        <v>292.01</v>
      </c>
      <c r="AP7" s="203">
        <f t="shared" si="24"/>
        <v>19.47</v>
      </c>
      <c r="AQ7" s="203">
        <f t="shared" si="25"/>
        <v>58.4</v>
      </c>
      <c r="AR7" s="203">
        <f t="shared" si="26"/>
        <v>194.68</v>
      </c>
      <c r="AS7" s="203">
        <f t="shared" si="27"/>
        <v>19.47</v>
      </c>
      <c r="AT7" s="202"/>
      <c r="AU7" s="202"/>
      <c r="AV7" s="202"/>
      <c r="AW7" s="202"/>
      <c r="AX7" s="202"/>
      <c r="AY7" s="203">
        <f>'ضريبه بنك مصر شهر يوليو'!M6</f>
        <v>13.35</v>
      </c>
      <c r="AZ7" s="203">
        <f>'ضريبه بنك مصر شهر يوليو'!J6</f>
        <v>15.79</v>
      </c>
      <c r="BA7" s="202"/>
      <c r="BB7" s="202"/>
      <c r="BC7" s="202"/>
      <c r="BD7" s="202"/>
      <c r="BE7" s="202"/>
      <c r="BF7" s="202"/>
      <c r="BG7" s="202">
        <v>18</v>
      </c>
      <c r="BH7" s="202"/>
      <c r="BI7" s="202"/>
      <c r="BJ7" s="202"/>
      <c r="BK7" s="202"/>
      <c r="BL7" s="202"/>
      <c r="BM7" s="202">
        <v>1</v>
      </c>
      <c r="BN7" s="203">
        <f t="shared" si="28"/>
        <v>840.09</v>
      </c>
      <c r="BO7" s="203">
        <f t="shared" si="29"/>
        <v>2195.38</v>
      </c>
      <c r="BP7" s="202" t="s">
        <v>191</v>
      </c>
      <c r="BQ7" s="202" t="s">
        <v>300</v>
      </c>
      <c r="BR7" s="202"/>
      <c r="BS7" s="202"/>
      <c r="BT7" s="202" t="s">
        <v>423</v>
      </c>
    </row>
    <row r="8" spans="1:72" s="192" customFormat="1" ht="25.15" customHeight="1">
      <c r="B8" s="286">
        <f t="shared" si="0"/>
        <v>39.36</v>
      </c>
      <c r="C8" s="280">
        <v>437.35</v>
      </c>
      <c r="D8" s="280">
        <v>1514.84</v>
      </c>
      <c r="E8" s="280">
        <f t="shared" si="1"/>
        <v>106.03879999999999</v>
      </c>
      <c r="F8" s="280">
        <v>190</v>
      </c>
      <c r="G8" s="280">
        <v>217.5</v>
      </c>
      <c r="H8" s="280">
        <v>120.22</v>
      </c>
      <c r="I8" s="280">
        <f t="shared" si="2"/>
        <v>337.72</v>
      </c>
      <c r="J8" s="203">
        <f t="shared" si="3"/>
        <v>476.71</v>
      </c>
      <c r="K8" s="203">
        <f t="shared" si="4"/>
        <v>71.510000000000005</v>
      </c>
      <c r="L8" s="203">
        <f t="shared" si="5"/>
        <v>4.7699999999999996</v>
      </c>
      <c r="M8" s="203">
        <f t="shared" si="6"/>
        <v>9.5299999999999994</v>
      </c>
      <c r="N8" s="203">
        <f t="shared" si="30"/>
        <v>14.3</v>
      </c>
      <c r="O8" s="203">
        <f t="shared" si="7"/>
        <v>1810.88</v>
      </c>
      <c r="P8" s="202">
        <v>49.68</v>
      </c>
      <c r="Q8" s="202">
        <f t="shared" si="8"/>
        <v>352.72</v>
      </c>
      <c r="R8" s="203">
        <f t="shared" si="9"/>
        <v>202.63</v>
      </c>
      <c r="S8" s="203">
        <f t="shared" si="10"/>
        <v>135.09</v>
      </c>
      <c r="T8" s="202">
        <v>15</v>
      </c>
      <c r="U8" s="202"/>
      <c r="V8" s="202"/>
      <c r="W8" s="202"/>
      <c r="X8" s="202"/>
      <c r="Y8" s="202"/>
      <c r="Z8" s="202"/>
      <c r="AA8" s="202"/>
      <c r="AB8" s="202"/>
      <c r="AC8" s="203">
        <f t="shared" si="11"/>
        <v>260.49</v>
      </c>
      <c r="AD8" s="203">
        <f t="shared" si="12"/>
        <v>17.37</v>
      </c>
      <c r="AE8" s="203">
        <f t="shared" si="13"/>
        <v>52.1</v>
      </c>
      <c r="AF8" s="203">
        <f t="shared" si="14"/>
        <v>1736.57</v>
      </c>
      <c r="AG8" s="203">
        <f t="shared" si="15"/>
        <v>2643.35</v>
      </c>
      <c r="AH8" s="203">
        <f t="shared" si="16"/>
        <v>71.510000000000005</v>
      </c>
      <c r="AI8" s="203">
        <f t="shared" si="17"/>
        <v>4.7699999999999996</v>
      </c>
      <c r="AJ8" s="203">
        <f t="shared" si="18"/>
        <v>9.5299999999999994</v>
      </c>
      <c r="AK8" s="203">
        <f t="shared" si="19"/>
        <v>14.3</v>
      </c>
      <c r="AL8" s="203">
        <f t="shared" si="20"/>
        <v>47.67</v>
      </c>
      <c r="AM8" s="203">
        <f t="shared" si="21"/>
        <v>14.3</v>
      </c>
      <c r="AN8" s="203">
        <f t="shared" si="22"/>
        <v>4.7699999999999996</v>
      </c>
      <c r="AO8" s="203">
        <f t="shared" si="23"/>
        <v>260.49</v>
      </c>
      <c r="AP8" s="203">
        <f t="shared" si="24"/>
        <v>17.37</v>
      </c>
      <c r="AQ8" s="203">
        <f t="shared" si="25"/>
        <v>52.1</v>
      </c>
      <c r="AR8" s="203">
        <f t="shared" si="26"/>
        <v>173.66</v>
      </c>
      <c r="AS8" s="203">
        <f t="shared" si="27"/>
        <v>17.37</v>
      </c>
      <c r="AT8" s="202"/>
      <c r="AU8" s="202"/>
      <c r="AV8" s="202"/>
      <c r="AW8" s="202"/>
      <c r="AX8" s="202"/>
      <c r="AY8" s="203">
        <f>'ضريبه بنك مصر شهر يوليو'!M7</f>
        <v>9.6300000000000008</v>
      </c>
      <c r="AZ8" s="203">
        <f>'ضريبه بنك مصر شهر يوليو'!J7</f>
        <v>13.92</v>
      </c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3">
        <f t="shared" si="28"/>
        <v>711.39</v>
      </c>
      <c r="BO8" s="203">
        <f t="shared" si="29"/>
        <v>1931.96</v>
      </c>
      <c r="BP8" s="202" t="s">
        <v>193</v>
      </c>
      <c r="BQ8" s="202" t="s">
        <v>300</v>
      </c>
      <c r="BR8" s="202"/>
      <c r="BS8" s="202"/>
      <c r="BT8" s="202" t="s">
        <v>423</v>
      </c>
    </row>
    <row r="9" spans="1:72" s="192" customFormat="1" ht="25.15" customHeight="1">
      <c r="B9" s="286">
        <f t="shared" si="0"/>
        <v>25.25</v>
      </c>
      <c r="C9" s="280">
        <v>280.56</v>
      </c>
      <c r="D9" s="280">
        <v>1217.03</v>
      </c>
      <c r="E9" s="280">
        <f t="shared" si="1"/>
        <v>85.192099999999996</v>
      </c>
      <c r="F9" s="280">
        <v>200</v>
      </c>
      <c r="G9" s="280">
        <v>160.79</v>
      </c>
      <c r="H9" s="280">
        <v>86.61</v>
      </c>
      <c r="I9" s="280">
        <f t="shared" si="2"/>
        <v>247.4</v>
      </c>
      <c r="J9" s="203">
        <f t="shared" si="3"/>
        <v>305.81</v>
      </c>
      <c r="K9" s="203">
        <f t="shared" si="4"/>
        <v>45.87</v>
      </c>
      <c r="L9" s="203">
        <f t="shared" si="5"/>
        <v>3.06</v>
      </c>
      <c r="M9" s="203">
        <f t="shared" si="6"/>
        <v>6.12</v>
      </c>
      <c r="N9" s="203">
        <f t="shared" si="30"/>
        <v>9.17</v>
      </c>
      <c r="O9" s="203">
        <f t="shared" si="7"/>
        <v>1502.22</v>
      </c>
      <c r="P9" s="202">
        <v>22.5</v>
      </c>
      <c r="Q9" s="202">
        <f t="shared" si="8"/>
        <v>255.4</v>
      </c>
      <c r="R9" s="203">
        <f t="shared" si="9"/>
        <v>148.44</v>
      </c>
      <c r="S9" s="203">
        <f t="shared" si="10"/>
        <v>98.96</v>
      </c>
      <c r="T9" s="202">
        <v>8</v>
      </c>
      <c r="U9" s="202"/>
      <c r="V9" s="202"/>
      <c r="W9" s="202"/>
      <c r="X9" s="202"/>
      <c r="Y9" s="202"/>
      <c r="Z9" s="202"/>
      <c r="AA9" s="202"/>
      <c r="AB9" s="202"/>
      <c r="AC9" s="203">
        <f t="shared" si="11"/>
        <v>221.15</v>
      </c>
      <c r="AD9" s="203">
        <f t="shared" si="12"/>
        <v>14.74</v>
      </c>
      <c r="AE9" s="203">
        <f t="shared" si="13"/>
        <v>44.23</v>
      </c>
      <c r="AF9" s="203">
        <f t="shared" si="14"/>
        <v>1474.31</v>
      </c>
      <c r="AG9" s="203">
        <f t="shared" si="15"/>
        <v>2124.46</v>
      </c>
      <c r="AH9" s="203">
        <f t="shared" si="16"/>
        <v>45.87</v>
      </c>
      <c r="AI9" s="203">
        <f t="shared" si="17"/>
        <v>3.06</v>
      </c>
      <c r="AJ9" s="203">
        <f t="shared" si="18"/>
        <v>6.12</v>
      </c>
      <c r="AK9" s="203">
        <f t="shared" si="19"/>
        <v>9.17</v>
      </c>
      <c r="AL9" s="203">
        <f t="shared" si="20"/>
        <v>30.58</v>
      </c>
      <c r="AM9" s="203">
        <f t="shared" si="21"/>
        <v>9.17</v>
      </c>
      <c r="AN9" s="203">
        <f t="shared" si="22"/>
        <v>3.06</v>
      </c>
      <c r="AO9" s="203">
        <f t="shared" si="23"/>
        <v>221.15</v>
      </c>
      <c r="AP9" s="203">
        <f t="shared" si="24"/>
        <v>14.74</v>
      </c>
      <c r="AQ9" s="203">
        <f t="shared" si="25"/>
        <v>44.23</v>
      </c>
      <c r="AR9" s="203">
        <f t="shared" si="26"/>
        <v>147.43</v>
      </c>
      <c r="AS9" s="203">
        <f t="shared" si="27"/>
        <v>14.74</v>
      </c>
      <c r="AT9" s="202"/>
      <c r="AU9" s="202"/>
      <c r="AV9" s="202"/>
      <c r="AW9" s="202"/>
      <c r="AX9" s="202"/>
      <c r="AY9" s="203">
        <f>'ضريبه بنك مصر شهر يوليو'!M8</f>
        <v>4.37</v>
      </c>
      <c r="AZ9" s="203">
        <f>'ضريبه بنك مصر شهر يوليو'!J8</f>
        <v>11.27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>
        <v>15</v>
      </c>
      <c r="BN9" s="203">
        <f t="shared" si="28"/>
        <v>579.96</v>
      </c>
      <c r="BO9" s="203">
        <f t="shared" si="29"/>
        <v>1544.5</v>
      </c>
      <c r="BP9" s="202" t="s">
        <v>194</v>
      </c>
      <c r="BQ9" s="202" t="s">
        <v>300</v>
      </c>
      <c r="BR9" s="202"/>
      <c r="BS9" s="202"/>
      <c r="BT9" s="202" t="s">
        <v>423</v>
      </c>
    </row>
    <row r="10" spans="1:72" s="192" customFormat="1" ht="25.15" customHeight="1">
      <c r="B10" s="286">
        <f t="shared" si="0"/>
        <v>46.19</v>
      </c>
      <c r="C10" s="280">
        <v>513.16999999999996</v>
      </c>
      <c r="D10" s="280">
        <v>1687.47</v>
      </c>
      <c r="E10" s="280">
        <f t="shared" si="1"/>
        <v>118.1229</v>
      </c>
      <c r="F10" s="280">
        <v>190</v>
      </c>
      <c r="G10" s="280">
        <v>241.49</v>
      </c>
      <c r="H10" s="280">
        <v>190.78</v>
      </c>
      <c r="I10" s="280">
        <f t="shared" si="2"/>
        <v>432.27</v>
      </c>
      <c r="J10" s="203">
        <f t="shared" si="3"/>
        <v>559.36</v>
      </c>
      <c r="K10" s="203">
        <f t="shared" si="4"/>
        <v>83.9</v>
      </c>
      <c r="L10" s="203">
        <f t="shared" si="5"/>
        <v>5.59</v>
      </c>
      <c r="M10" s="203">
        <f t="shared" si="6"/>
        <v>11.19</v>
      </c>
      <c r="N10" s="203">
        <f t="shared" si="30"/>
        <v>16.78</v>
      </c>
      <c r="O10" s="203">
        <f t="shared" si="7"/>
        <v>1995.59</v>
      </c>
      <c r="P10" s="202">
        <v>69.64</v>
      </c>
      <c r="Q10" s="202">
        <f t="shared" si="8"/>
        <v>447.27</v>
      </c>
      <c r="R10" s="203">
        <f t="shared" si="9"/>
        <v>259.36</v>
      </c>
      <c r="S10" s="203">
        <f t="shared" si="10"/>
        <v>172.91</v>
      </c>
      <c r="T10" s="202">
        <v>15</v>
      </c>
      <c r="U10" s="202"/>
      <c r="V10" s="202"/>
      <c r="W10" s="202"/>
      <c r="X10" s="202"/>
      <c r="Y10" s="202"/>
      <c r="Z10" s="202"/>
      <c r="AA10" s="202"/>
      <c r="AB10" s="202"/>
      <c r="AC10" s="203">
        <f t="shared" si="11"/>
        <v>292.97000000000003</v>
      </c>
      <c r="AD10" s="203">
        <f t="shared" si="12"/>
        <v>19.53</v>
      </c>
      <c r="AE10" s="203">
        <f t="shared" si="13"/>
        <v>58.59</v>
      </c>
      <c r="AF10" s="203">
        <f t="shared" si="14"/>
        <v>1953.14</v>
      </c>
      <c r="AG10" s="203">
        <f t="shared" si="15"/>
        <v>3001.05</v>
      </c>
      <c r="AH10" s="203">
        <f t="shared" si="16"/>
        <v>83.9</v>
      </c>
      <c r="AI10" s="203">
        <f t="shared" si="17"/>
        <v>5.59</v>
      </c>
      <c r="AJ10" s="203">
        <f t="shared" si="18"/>
        <v>11.19</v>
      </c>
      <c r="AK10" s="203">
        <f t="shared" si="19"/>
        <v>16.78</v>
      </c>
      <c r="AL10" s="203">
        <f t="shared" si="20"/>
        <v>55.94</v>
      </c>
      <c r="AM10" s="203">
        <f t="shared" si="21"/>
        <v>16.78</v>
      </c>
      <c r="AN10" s="203">
        <f t="shared" si="22"/>
        <v>5.59</v>
      </c>
      <c r="AO10" s="203">
        <f t="shared" si="23"/>
        <v>292.97000000000003</v>
      </c>
      <c r="AP10" s="203">
        <f t="shared" si="24"/>
        <v>19.53</v>
      </c>
      <c r="AQ10" s="203">
        <f t="shared" si="25"/>
        <v>58.59</v>
      </c>
      <c r="AR10" s="203">
        <f t="shared" si="26"/>
        <v>195.31</v>
      </c>
      <c r="AS10" s="203">
        <f t="shared" si="27"/>
        <v>19.53</v>
      </c>
      <c r="AT10" s="202"/>
      <c r="AU10" s="202"/>
      <c r="AV10" s="202"/>
      <c r="AW10" s="202"/>
      <c r="AX10" s="202"/>
      <c r="AY10" s="203">
        <f>'ضريبه بنك مصر شهر يوليو'!M9</f>
        <v>13.26</v>
      </c>
      <c r="AZ10" s="203">
        <f>'ضريبه بنك مصر شهر يوليو'!J9</f>
        <v>15.75</v>
      </c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>
        <v>0.6</v>
      </c>
      <c r="BN10" s="203">
        <f t="shared" si="28"/>
        <v>811.31</v>
      </c>
      <c r="BO10" s="203">
        <f t="shared" si="29"/>
        <v>2189.7399999999998</v>
      </c>
      <c r="BP10" s="202" t="s">
        <v>441</v>
      </c>
      <c r="BQ10" s="202" t="s">
        <v>442</v>
      </c>
      <c r="BR10" s="202"/>
      <c r="BS10" s="202"/>
      <c r="BT10" s="202" t="s">
        <v>443</v>
      </c>
    </row>
    <row r="11" spans="1:72" s="208" customFormat="1" ht="25.15" customHeight="1">
      <c r="B11" s="280"/>
      <c r="C11" s="280"/>
      <c r="D11" s="280"/>
      <c r="E11" s="280"/>
      <c r="F11" s="280"/>
      <c r="G11" s="280"/>
      <c r="H11" s="280"/>
      <c r="I11" s="280"/>
      <c r="J11" s="283">
        <f>SUM(J4:J10)</f>
        <v>3290.61</v>
      </c>
      <c r="K11" s="283">
        <f t="shared" ref="K11:BO11" si="31">SUM(K4:K10)</f>
        <v>493.59</v>
      </c>
      <c r="L11" s="283">
        <f t="shared" si="31"/>
        <v>32.9</v>
      </c>
      <c r="M11" s="283">
        <f t="shared" si="31"/>
        <v>65.81</v>
      </c>
      <c r="N11" s="283">
        <f t="shared" si="31"/>
        <v>98.71</v>
      </c>
      <c r="O11" s="283">
        <f t="shared" si="31"/>
        <v>12663.03</v>
      </c>
      <c r="P11" s="283">
        <f t="shared" si="31"/>
        <v>338.73</v>
      </c>
      <c r="Q11" s="283">
        <f t="shared" si="31"/>
        <v>2523.75</v>
      </c>
      <c r="R11" s="283">
        <f t="shared" si="31"/>
        <v>1456.16</v>
      </c>
      <c r="S11" s="283">
        <f t="shared" si="31"/>
        <v>970.79</v>
      </c>
      <c r="T11" s="283">
        <f t="shared" si="31"/>
        <v>86</v>
      </c>
      <c r="U11" s="283">
        <f t="shared" si="31"/>
        <v>0</v>
      </c>
      <c r="V11" s="283">
        <f t="shared" si="31"/>
        <v>0</v>
      </c>
      <c r="W11" s="283">
        <f t="shared" si="31"/>
        <v>0</v>
      </c>
      <c r="X11" s="283">
        <f t="shared" si="31"/>
        <v>0</v>
      </c>
      <c r="Y11" s="283">
        <f t="shared" si="31"/>
        <v>10.8</v>
      </c>
      <c r="Z11" s="283">
        <f t="shared" si="31"/>
        <v>0</v>
      </c>
      <c r="AA11" s="283">
        <f t="shared" si="31"/>
        <v>0</v>
      </c>
      <c r="AB11" s="283">
        <f t="shared" si="31"/>
        <v>0</v>
      </c>
      <c r="AC11" s="283">
        <f t="shared" si="31"/>
        <v>1835.24</v>
      </c>
      <c r="AD11" s="283">
        <f t="shared" si="31"/>
        <v>122.35</v>
      </c>
      <c r="AE11" s="283">
        <f t="shared" si="31"/>
        <v>367.04</v>
      </c>
      <c r="AF11" s="283">
        <f t="shared" si="31"/>
        <v>12234.9</v>
      </c>
      <c r="AG11" s="283">
        <f t="shared" si="31"/>
        <v>18541.150000000001</v>
      </c>
      <c r="AH11" s="283">
        <f t="shared" si="31"/>
        <v>493.59</v>
      </c>
      <c r="AI11" s="283">
        <f t="shared" si="31"/>
        <v>32.9</v>
      </c>
      <c r="AJ11" s="283">
        <f t="shared" si="31"/>
        <v>65.81</v>
      </c>
      <c r="AK11" s="283">
        <f t="shared" si="31"/>
        <v>98.71</v>
      </c>
      <c r="AL11" s="283">
        <f t="shared" si="31"/>
        <v>329.06</v>
      </c>
      <c r="AM11" s="283">
        <f t="shared" si="31"/>
        <v>98.71</v>
      </c>
      <c r="AN11" s="283">
        <f t="shared" si="31"/>
        <v>32.9</v>
      </c>
      <c r="AO11" s="283">
        <f t="shared" si="31"/>
        <v>1835.24</v>
      </c>
      <c r="AP11" s="283">
        <f t="shared" si="31"/>
        <v>122.35</v>
      </c>
      <c r="AQ11" s="283">
        <f t="shared" si="31"/>
        <v>367.04</v>
      </c>
      <c r="AR11" s="283">
        <f t="shared" si="31"/>
        <v>1223.49</v>
      </c>
      <c r="AS11" s="283">
        <f t="shared" si="31"/>
        <v>122.35</v>
      </c>
      <c r="AT11" s="283">
        <f t="shared" si="31"/>
        <v>0</v>
      </c>
      <c r="AU11" s="283">
        <f t="shared" si="31"/>
        <v>0</v>
      </c>
      <c r="AV11" s="283">
        <f t="shared" si="31"/>
        <v>0</v>
      </c>
      <c r="AW11" s="283">
        <f t="shared" si="31"/>
        <v>0</v>
      </c>
      <c r="AX11" s="283">
        <f t="shared" si="31"/>
        <v>0</v>
      </c>
      <c r="AY11" s="283">
        <f t="shared" si="31"/>
        <v>67.680000000000007</v>
      </c>
      <c r="AZ11" s="283">
        <f t="shared" si="31"/>
        <v>97.56</v>
      </c>
      <c r="BA11" s="283">
        <f t="shared" si="31"/>
        <v>0</v>
      </c>
      <c r="BB11" s="283">
        <f t="shared" si="31"/>
        <v>0</v>
      </c>
      <c r="BC11" s="283">
        <f t="shared" si="31"/>
        <v>0</v>
      </c>
      <c r="BD11" s="283">
        <f t="shared" si="31"/>
        <v>0</v>
      </c>
      <c r="BE11" s="283">
        <f t="shared" si="31"/>
        <v>0</v>
      </c>
      <c r="BF11" s="283">
        <f t="shared" si="31"/>
        <v>0</v>
      </c>
      <c r="BG11" s="283">
        <f t="shared" si="31"/>
        <v>21</v>
      </c>
      <c r="BH11" s="283">
        <f t="shared" si="31"/>
        <v>0</v>
      </c>
      <c r="BI11" s="283">
        <f t="shared" si="31"/>
        <v>0</v>
      </c>
      <c r="BJ11" s="283">
        <f t="shared" si="31"/>
        <v>0</v>
      </c>
      <c r="BK11" s="283">
        <f t="shared" si="31"/>
        <v>0</v>
      </c>
      <c r="BL11" s="283">
        <f t="shared" si="31"/>
        <v>0</v>
      </c>
      <c r="BM11" s="283">
        <f t="shared" si="31"/>
        <v>22.6</v>
      </c>
      <c r="BN11" s="283">
        <f t="shared" si="31"/>
        <v>5030.99</v>
      </c>
      <c r="BO11" s="283">
        <f t="shared" si="31"/>
        <v>13510.16</v>
      </c>
      <c r="BP11" s="205"/>
      <c r="BQ11" s="205"/>
      <c r="BR11" s="205"/>
      <c r="BS11" s="205"/>
      <c r="BT11" s="205"/>
    </row>
  </sheetData>
  <mergeCells count="19">
    <mergeCell ref="BO1:BO3"/>
    <mergeCell ref="AO2:AS2"/>
    <mergeCell ref="AT2:AZ2"/>
    <mergeCell ref="BD2:BJ2"/>
    <mergeCell ref="J1:AB1"/>
    <mergeCell ref="AC1:AF1"/>
    <mergeCell ref="AG1:AG3"/>
    <mergeCell ref="AH1:BL1"/>
    <mergeCell ref="BN1:BN3"/>
    <mergeCell ref="J2:N2"/>
    <mergeCell ref="R2:AB2"/>
    <mergeCell ref="AC2:AE2"/>
    <mergeCell ref="AF2:AF3"/>
    <mergeCell ref="AH2:AN2"/>
    <mergeCell ref="BP1:BP3"/>
    <mergeCell ref="BQ1:BQ3"/>
    <mergeCell ref="BR1:BR3"/>
    <mergeCell ref="BS1:BS3"/>
    <mergeCell ref="BT1:BT3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BT24"/>
  <sheetViews>
    <sheetView rightToLeft="1" topLeftCell="B1" workbookViewId="0">
      <selection activeCell="K4" sqref="K4"/>
    </sheetView>
  </sheetViews>
  <sheetFormatPr defaultRowHeight="15"/>
  <cols>
    <col min="1" max="1" width="15.85546875" hidden="1" customWidth="1"/>
    <col min="2" max="9" width="8.5703125" customWidth="1"/>
    <col min="10" max="10" width="10.7109375" customWidth="1"/>
    <col min="11" max="14" width="8.7109375" customWidth="1"/>
    <col min="15" max="15" width="10.7109375" customWidth="1"/>
    <col min="16" max="16" width="9.140625" customWidth="1"/>
    <col min="17" max="17" width="9.7109375" customWidth="1"/>
    <col min="18" max="19" width="8.7109375" customWidth="1"/>
    <col min="20" max="20" width="7.7109375" customWidth="1"/>
    <col min="21" max="21" width="6.7109375" customWidth="1"/>
    <col min="22" max="22" width="7.7109375" customWidth="1"/>
    <col min="23" max="28" width="6.7109375" customWidth="1"/>
    <col min="29" max="31" width="8.7109375" customWidth="1"/>
    <col min="32" max="33" width="10.7109375" customWidth="1"/>
    <col min="34" max="45" width="8.7109375" customWidth="1"/>
    <col min="46" max="46" width="7.7109375" customWidth="1"/>
    <col min="47" max="50" width="6.7109375" customWidth="1"/>
    <col min="51" max="52" width="7.7109375" customWidth="1"/>
    <col min="53" max="64" width="6.7109375" customWidth="1"/>
    <col min="65" max="65" width="7.7109375" customWidth="1"/>
    <col min="66" max="66" width="9.7109375" customWidth="1"/>
    <col min="67" max="67" width="10.7109375" customWidth="1"/>
    <col min="68" max="68" width="22" customWidth="1"/>
    <col min="69" max="69" width="25.42578125" customWidth="1"/>
    <col min="70" max="71" width="7.5703125" customWidth="1"/>
  </cols>
  <sheetData>
    <row r="1" spans="1:72" s="4" customFormat="1" ht="14.25" customHeight="1">
      <c r="A1" s="71" t="s">
        <v>112</v>
      </c>
      <c r="B1" s="332"/>
      <c r="C1" s="332"/>
      <c r="D1" s="332"/>
      <c r="E1" s="332"/>
      <c r="F1" s="332"/>
      <c r="G1" s="332"/>
      <c r="H1" s="332"/>
      <c r="I1" s="332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331"/>
      <c r="BN1" s="438" t="s">
        <v>117</v>
      </c>
      <c r="BO1" s="437" t="s">
        <v>48</v>
      </c>
      <c r="BP1" s="437" t="s">
        <v>118</v>
      </c>
      <c r="BQ1" s="439" t="s">
        <v>288</v>
      </c>
      <c r="BR1" s="438" t="s">
        <v>119</v>
      </c>
      <c r="BS1" s="438" t="s">
        <v>120</v>
      </c>
      <c r="BT1" s="441" t="s">
        <v>420</v>
      </c>
    </row>
    <row r="2" spans="1:72" s="4" customFormat="1" ht="33.75" customHeight="1">
      <c r="A2" s="8"/>
      <c r="B2" s="332"/>
      <c r="C2" s="332"/>
      <c r="D2" s="332"/>
      <c r="E2" s="332"/>
      <c r="F2" s="332"/>
      <c r="G2" s="332"/>
      <c r="H2" s="332"/>
      <c r="I2" s="332"/>
      <c r="J2" s="437" t="s">
        <v>0</v>
      </c>
      <c r="K2" s="437"/>
      <c r="L2" s="437"/>
      <c r="M2" s="437"/>
      <c r="N2" s="437"/>
      <c r="O2" s="450" t="s">
        <v>6</v>
      </c>
      <c r="P2" s="448"/>
      <c r="Q2" s="449"/>
      <c r="R2" s="450" t="s">
        <v>110</v>
      </c>
      <c r="S2" s="448"/>
      <c r="T2" s="448"/>
      <c r="U2" s="448"/>
      <c r="V2" s="448"/>
      <c r="W2" s="448"/>
      <c r="X2" s="448"/>
      <c r="Y2" s="448"/>
      <c r="Z2" s="448"/>
      <c r="AA2" s="448"/>
      <c r="AB2" s="449"/>
      <c r="AC2" s="450" t="s">
        <v>18</v>
      </c>
      <c r="AD2" s="448"/>
      <c r="AE2" s="449"/>
      <c r="AF2" s="439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38" t="s">
        <v>34</v>
      </c>
      <c r="AU2" s="438"/>
      <c r="AV2" s="438"/>
      <c r="AW2" s="438"/>
      <c r="AX2" s="450" t="s">
        <v>35</v>
      </c>
      <c r="AY2" s="448"/>
      <c r="AZ2" s="448"/>
      <c r="BA2" s="448"/>
      <c r="BB2" s="448"/>
      <c r="BC2" s="449"/>
      <c r="BD2" s="437" t="s">
        <v>39</v>
      </c>
      <c r="BE2" s="437"/>
      <c r="BF2" s="437"/>
      <c r="BG2" s="437"/>
      <c r="BH2" s="437"/>
      <c r="BI2" s="437"/>
      <c r="BJ2" s="437"/>
      <c r="BK2" s="331"/>
      <c r="BL2" s="331"/>
      <c r="BM2" s="331"/>
      <c r="BN2" s="438"/>
      <c r="BO2" s="437"/>
      <c r="BP2" s="437"/>
      <c r="BQ2" s="446"/>
      <c r="BR2" s="438"/>
      <c r="BS2" s="438"/>
      <c r="BT2" s="447"/>
    </row>
    <row r="3" spans="1:72" s="4" customFormat="1" ht="52.15" customHeight="1">
      <c r="A3" s="330"/>
      <c r="B3" s="308">
        <v>0.09</v>
      </c>
      <c r="C3" s="309" t="s">
        <v>1</v>
      </c>
      <c r="D3" s="310" t="s">
        <v>7</v>
      </c>
      <c r="E3" s="308">
        <v>7.0000000000000007E-2</v>
      </c>
      <c r="F3" s="309" t="s">
        <v>467</v>
      </c>
      <c r="G3" s="309" t="s">
        <v>8</v>
      </c>
      <c r="H3" s="309" t="s">
        <v>9</v>
      </c>
      <c r="I3" s="309" t="s">
        <v>493</v>
      </c>
      <c r="J3" s="332" t="s">
        <v>464</v>
      </c>
      <c r="K3" s="332" t="s">
        <v>2</v>
      </c>
      <c r="L3" s="332" t="s">
        <v>3</v>
      </c>
      <c r="M3" s="332" t="s">
        <v>4</v>
      </c>
      <c r="N3" s="332" t="s">
        <v>5</v>
      </c>
      <c r="O3" s="332" t="s">
        <v>466</v>
      </c>
      <c r="P3" s="332" t="s">
        <v>109</v>
      </c>
      <c r="Q3" s="332" t="s">
        <v>108</v>
      </c>
      <c r="R3" s="331" t="s">
        <v>494</v>
      </c>
      <c r="S3" s="331" t="s">
        <v>495</v>
      </c>
      <c r="T3" s="331" t="s">
        <v>10</v>
      </c>
      <c r="U3" s="332" t="s">
        <v>11</v>
      </c>
      <c r="V3" s="332" t="s">
        <v>12</v>
      </c>
      <c r="W3" s="332" t="s">
        <v>13</v>
      </c>
      <c r="X3" s="332" t="s">
        <v>180</v>
      </c>
      <c r="Y3" s="332" t="s">
        <v>14</v>
      </c>
      <c r="Z3" s="332" t="s">
        <v>15</v>
      </c>
      <c r="AA3" s="332" t="s">
        <v>16</v>
      </c>
      <c r="AB3" s="332" t="s">
        <v>17</v>
      </c>
      <c r="AC3" s="332" t="s">
        <v>19</v>
      </c>
      <c r="AD3" s="332" t="s">
        <v>20</v>
      </c>
      <c r="AE3" s="332" t="s">
        <v>21</v>
      </c>
      <c r="AF3" s="440"/>
      <c r="AG3" s="438"/>
      <c r="AH3" s="332" t="s">
        <v>24</v>
      </c>
      <c r="AI3" s="332" t="s">
        <v>25</v>
      </c>
      <c r="AJ3" s="332" t="s">
        <v>26</v>
      </c>
      <c r="AK3" s="332" t="s">
        <v>21</v>
      </c>
      <c r="AL3" s="332" t="s">
        <v>27</v>
      </c>
      <c r="AM3" s="332" t="s">
        <v>28</v>
      </c>
      <c r="AN3" s="332" t="s">
        <v>29</v>
      </c>
      <c r="AO3" s="332" t="s">
        <v>104</v>
      </c>
      <c r="AP3" s="332" t="s">
        <v>105</v>
      </c>
      <c r="AQ3" s="332" t="s">
        <v>106</v>
      </c>
      <c r="AR3" s="332" t="s">
        <v>107</v>
      </c>
      <c r="AS3" s="332" t="s">
        <v>3</v>
      </c>
      <c r="AT3" s="332" t="s">
        <v>31</v>
      </c>
      <c r="AU3" s="332" t="s">
        <v>116</v>
      </c>
      <c r="AV3" s="332" t="s">
        <v>32</v>
      </c>
      <c r="AW3" s="331" t="s">
        <v>33</v>
      </c>
      <c r="AX3" s="332" t="s">
        <v>36</v>
      </c>
      <c r="AY3" s="332" t="s">
        <v>115</v>
      </c>
      <c r="AZ3" s="332" t="s">
        <v>37</v>
      </c>
      <c r="BA3" s="332" t="s">
        <v>149</v>
      </c>
      <c r="BB3" s="332" t="s">
        <v>231</v>
      </c>
      <c r="BC3" s="332" t="s">
        <v>232</v>
      </c>
      <c r="BD3" s="332" t="s">
        <v>40</v>
      </c>
      <c r="BE3" s="332" t="s">
        <v>150</v>
      </c>
      <c r="BF3" s="332" t="s">
        <v>45</v>
      </c>
      <c r="BG3" s="332" t="s">
        <v>41</v>
      </c>
      <c r="BH3" s="332" t="s">
        <v>42</v>
      </c>
      <c r="BI3" s="332" t="s">
        <v>43</v>
      </c>
      <c r="BJ3" s="332" t="s">
        <v>44</v>
      </c>
      <c r="BK3" s="332" t="s">
        <v>46</v>
      </c>
      <c r="BL3" s="332" t="s">
        <v>47</v>
      </c>
      <c r="BM3" s="332" t="s">
        <v>497</v>
      </c>
      <c r="BN3" s="438"/>
      <c r="BO3" s="437"/>
      <c r="BP3" s="437"/>
      <c r="BQ3" s="440"/>
      <c r="BR3" s="438"/>
      <c r="BS3" s="438"/>
      <c r="BT3" s="442"/>
    </row>
    <row r="4" spans="1:72" s="198" customFormat="1" ht="25.15" customHeight="1">
      <c r="B4" s="308">
        <f>C4*9%</f>
        <v>82.05</v>
      </c>
      <c r="C4" s="311">
        <v>911.68</v>
      </c>
      <c r="D4" s="311">
        <v>2550.62</v>
      </c>
      <c r="E4" s="308">
        <f>D4*7%</f>
        <v>178.54</v>
      </c>
      <c r="F4" s="311">
        <v>190</v>
      </c>
      <c r="G4" s="311">
        <v>440.01</v>
      </c>
      <c r="H4" s="311">
        <v>263.97000000000003</v>
      </c>
      <c r="I4" s="311">
        <f>G4+H4</f>
        <v>703.98</v>
      </c>
      <c r="J4" s="203">
        <f>C4+B4</f>
        <v>993.73</v>
      </c>
      <c r="K4" s="203">
        <f t="shared" ref="K4:K23" si="0">J4*15%</f>
        <v>149.06</v>
      </c>
      <c r="L4" s="203">
        <f>J4*1%</f>
        <v>9.94</v>
      </c>
      <c r="M4" s="203">
        <f>J4*2%</f>
        <v>19.87</v>
      </c>
      <c r="N4" s="203">
        <f>J4*3%</f>
        <v>29.81</v>
      </c>
      <c r="O4" s="203">
        <f>D4+E4+F4</f>
        <v>2919.16</v>
      </c>
      <c r="P4" s="202">
        <v>104.7</v>
      </c>
      <c r="Q4" s="202">
        <f>SUM(R4:AB4)</f>
        <v>733.98</v>
      </c>
      <c r="R4" s="203">
        <f>I4*60%</f>
        <v>422.39</v>
      </c>
      <c r="S4" s="203">
        <f>I4*40%</f>
        <v>281.58999999999997</v>
      </c>
      <c r="T4" s="202">
        <v>30</v>
      </c>
      <c r="U4" s="202"/>
      <c r="V4" s="202"/>
      <c r="W4" s="202"/>
      <c r="X4" s="202"/>
      <c r="Y4" s="202"/>
      <c r="Z4" s="202"/>
      <c r="AA4" s="202"/>
      <c r="AB4" s="202"/>
      <c r="AC4" s="203">
        <f>IF(AF4&gt;3360,3360*15%,AF4*15%)</f>
        <v>414.62</v>
      </c>
      <c r="AD4" s="203">
        <f>IF(AF4&gt;3360,3360*1%,AF4*1%)</f>
        <v>27.64</v>
      </c>
      <c r="AE4" s="203">
        <f>IF(AF4&gt;3360,3360*3%,AF4*3%)</f>
        <v>82.92</v>
      </c>
      <c r="AF4" s="203">
        <f>O4+P4+Q4-J4</f>
        <v>2764.11</v>
      </c>
      <c r="AG4" s="203">
        <f>K4+L4+M4+N4+O4+P4+Q4+AC4+AD4+AE4</f>
        <v>4491.7</v>
      </c>
      <c r="AH4" s="203">
        <f>J4*15%</f>
        <v>149.06</v>
      </c>
      <c r="AI4" s="203">
        <f>J4*1%</f>
        <v>9.94</v>
      </c>
      <c r="AJ4" s="203">
        <f>J4*2%</f>
        <v>19.87</v>
      </c>
      <c r="AK4" s="203">
        <f>J4*3%</f>
        <v>29.81</v>
      </c>
      <c r="AL4" s="203">
        <f>J4*10%</f>
        <v>99.37</v>
      </c>
      <c r="AM4" s="203">
        <f>J4*3%</f>
        <v>29.81</v>
      </c>
      <c r="AN4" s="203">
        <f>J4*1%</f>
        <v>9.94</v>
      </c>
      <c r="AO4" s="203">
        <f>IF(AF4&gt;3360,3360*15%,AF4*15%)</f>
        <v>414.62</v>
      </c>
      <c r="AP4" s="203">
        <f>IF(AF4&gt;3360,3360*1%,AF4*1%)</f>
        <v>27.64</v>
      </c>
      <c r="AQ4" s="203">
        <f>IF(AF4&gt;3360,3360*3%,AF4*3%)</f>
        <v>82.92</v>
      </c>
      <c r="AR4" s="203">
        <f>IF(AF4&gt;3360,3360*10%,AF4*10%)</f>
        <v>276.41000000000003</v>
      </c>
      <c r="AS4" s="203">
        <f>IF(AF4&gt;3360,3360*1%,AF4*1%)</f>
        <v>27.64</v>
      </c>
      <c r="AT4" s="202"/>
      <c r="AU4" s="202"/>
      <c r="AV4" s="202"/>
      <c r="AW4" s="202"/>
      <c r="AX4" s="202"/>
      <c r="AY4" s="203">
        <f>'ضريبه بنك الاهلى شهر يوليو '!M3</f>
        <v>109.32</v>
      </c>
      <c r="AZ4" s="203">
        <f>'ضريبه بنك الاهلى شهر يوليو '!J3</f>
        <v>23.7</v>
      </c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>
        <v>6</v>
      </c>
      <c r="BN4" s="203">
        <f>SUM(AH4:BM4)</f>
        <v>1316.05</v>
      </c>
      <c r="BO4" s="203">
        <f>AVERAGE(AG4-BN4)</f>
        <v>3175.65</v>
      </c>
      <c r="BP4" s="199" t="s">
        <v>195</v>
      </c>
      <c r="BQ4" s="199" t="s">
        <v>303</v>
      </c>
      <c r="BR4" s="199"/>
      <c r="BS4" s="199"/>
      <c r="BT4" s="199" t="s">
        <v>425</v>
      </c>
    </row>
    <row r="5" spans="1:72" s="198" customFormat="1" ht="25.15" customHeight="1">
      <c r="B5" s="308">
        <f t="shared" ref="B5:B23" si="1">C5*9%</f>
        <v>43.39</v>
      </c>
      <c r="C5" s="311">
        <v>482.15</v>
      </c>
      <c r="D5" s="311">
        <v>1624.71</v>
      </c>
      <c r="E5" s="308">
        <f t="shared" ref="E5:E23" si="2">D5*7%</f>
        <v>113.73</v>
      </c>
      <c r="F5" s="311">
        <v>190</v>
      </c>
      <c r="G5" s="311">
        <v>226.63</v>
      </c>
      <c r="H5" s="311">
        <v>145.66999999999999</v>
      </c>
      <c r="I5" s="311">
        <f t="shared" ref="I5:I23" si="3">G5+H5</f>
        <v>372.3</v>
      </c>
      <c r="J5" s="203">
        <f t="shared" ref="J5:J23" si="4">C5+B5</f>
        <v>525.54</v>
      </c>
      <c r="K5" s="203">
        <f t="shared" si="0"/>
        <v>78.83</v>
      </c>
      <c r="L5" s="203">
        <f t="shared" ref="L5:L23" si="5">J5*1%</f>
        <v>5.26</v>
      </c>
      <c r="M5" s="203">
        <f t="shared" ref="M5:M23" si="6">J5*2%</f>
        <v>10.51</v>
      </c>
      <c r="N5" s="203">
        <f t="shared" ref="N5:N23" si="7">J5*3%</f>
        <v>15.77</v>
      </c>
      <c r="O5" s="203">
        <f t="shared" ref="O5:O23" si="8">D5+E5+F5</f>
        <v>1928.44</v>
      </c>
      <c r="P5" s="202">
        <v>63.44</v>
      </c>
      <c r="Q5" s="202">
        <f t="shared" ref="Q5:Q23" si="9">SUM(R5:AB5)</f>
        <v>387.3</v>
      </c>
      <c r="R5" s="203">
        <f t="shared" ref="R5:R23" si="10">I5*60%</f>
        <v>223.38</v>
      </c>
      <c r="S5" s="203">
        <f t="shared" ref="S5:S23" si="11">I5*40%</f>
        <v>148.91999999999999</v>
      </c>
      <c r="T5" s="202">
        <v>15</v>
      </c>
      <c r="U5" s="202"/>
      <c r="V5" s="202"/>
      <c r="W5" s="202"/>
      <c r="X5" s="202"/>
      <c r="Y5" s="202"/>
      <c r="Z5" s="202"/>
      <c r="AA5" s="202"/>
      <c r="AB5" s="202"/>
      <c r="AC5" s="203">
        <f t="shared" ref="AC5:AC23" si="12">IF(AF5&gt;3360,3360*15%,AF5*15%)</f>
        <v>278.05</v>
      </c>
      <c r="AD5" s="203">
        <f t="shared" ref="AD5:AD23" si="13">IF(AF5&gt;3360,3360*1%,AF5*1%)</f>
        <v>18.54</v>
      </c>
      <c r="AE5" s="203">
        <f t="shared" ref="AE5:AE23" si="14">IF(AF5&gt;3360,3360*3%,AF5*3%)</f>
        <v>55.61</v>
      </c>
      <c r="AF5" s="203">
        <f t="shared" ref="AF5:AF23" si="15">O5+P5+Q5-J5</f>
        <v>1853.64</v>
      </c>
      <c r="AG5" s="203">
        <f t="shared" ref="AG5:AG23" si="16">K5+L5+M5+N5+O5+P5+Q5+AC5+AD5+AE5</f>
        <v>2841.75</v>
      </c>
      <c r="AH5" s="203">
        <f t="shared" ref="AH5:AH23" si="17">J5*15%</f>
        <v>78.83</v>
      </c>
      <c r="AI5" s="203">
        <f t="shared" ref="AI5:AI23" si="18">J5*1%</f>
        <v>5.26</v>
      </c>
      <c r="AJ5" s="203">
        <f t="shared" ref="AJ5:AJ23" si="19">J5*2%</f>
        <v>10.51</v>
      </c>
      <c r="AK5" s="203">
        <f t="shared" ref="AK5:AK23" si="20">J5*3%</f>
        <v>15.77</v>
      </c>
      <c r="AL5" s="203">
        <f t="shared" ref="AL5:AL23" si="21">J5*10%</f>
        <v>52.55</v>
      </c>
      <c r="AM5" s="203">
        <f t="shared" ref="AM5:AM23" si="22">J5*3%</f>
        <v>15.77</v>
      </c>
      <c r="AN5" s="203">
        <f t="shared" ref="AN5:AN23" si="23">J5*1%</f>
        <v>5.26</v>
      </c>
      <c r="AO5" s="203">
        <f t="shared" ref="AO5:AO23" si="24">IF(AF5&gt;3360,3360*15%,AF5*15%)</f>
        <v>278.05</v>
      </c>
      <c r="AP5" s="203">
        <f t="shared" ref="AP5:AP23" si="25">IF(AF5&gt;3360,3360*1%,AF5*1%)</f>
        <v>18.54</v>
      </c>
      <c r="AQ5" s="203">
        <f t="shared" ref="AQ5:AQ23" si="26">IF(AF5&gt;3360,3360*3%,AF5*3%)</f>
        <v>55.61</v>
      </c>
      <c r="AR5" s="203">
        <f t="shared" ref="AR5:AR23" si="27">IF(AF5&gt;3360,3360*10%,AF5*10%)</f>
        <v>185.36</v>
      </c>
      <c r="AS5" s="203">
        <f t="shared" ref="AS5:AS23" si="28">IF(AF5&gt;3360,3360*1%,AF5*1%)</f>
        <v>18.54</v>
      </c>
      <c r="AT5" s="202"/>
      <c r="AU5" s="202"/>
      <c r="AV5" s="202"/>
      <c r="AW5" s="202"/>
      <c r="AX5" s="202"/>
      <c r="AY5" s="203">
        <f>'ضريبه بنك الاهلى شهر يوليو '!M4</f>
        <v>11.6</v>
      </c>
      <c r="AZ5" s="203">
        <f>'ضريبه بنك الاهلى شهر يوليو '!J4</f>
        <v>14.91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>
        <v>98</v>
      </c>
      <c r="BN5" s="203">
        <f t="shared" ref="BN5:BN23" si="29">SUM(AH5:BM5)</f>
        <v>864.56</v>
      </c>
      <c r="BO5" s="203">
        <f t="shared" ref="BO5:BO23" si="30">AVERAGE(AG5-BN5)</f>
        <v>1977.19</v>
      </c>
      <c r="BP5" s="199" t="s">
        <v>196</v>
      </c>
      <c r="BQ5" s="199" t="s">
        <v>304</v>
      </c>
      <c r="BR5" s="199"/>
      <c r="BS5" s="199"/>
      <c r="BT5" s="199" t="s">
        <v>425</v>
      </c>
    </row>
    <row r="6" spans="1:72" s="198" customFormat="1" ht="25.15" customHeight="1">
      <c r="B6" s="308">
        <f t="shared" si="1"/>
        <v>25.47</v>
      </c>
      <c r="C6" s="311">
        <v>282.98</v>
      </c>
      <c r="D6" s="311">
        <v>1058.55</v>
      </c>
      <c r="E6" s="308">
        <f t="shared" si="2"/>
        <v>74.099999999999994</v>
      </c>
      <c r="F6" s="311">
        <v>190</v>
      </c>
      <c r="G6" s="311">
        <v>145.94999999999999</v>
      </c>
      <c r="H6" s="311">
        <v>70.55</v>
      </c>
      <c r="I6" s="311">
        <f t="shared" si="3"/>
        <v>216.5</v>
      </c>
      <c r="J6" s="203">
        <f t="shared" si="4"/>
        <v>308.45</v>
      </c>
      <c r="K6" s="203">
        <f t="shared" si="0"/>
        <v>46.27</v>
      </c>
      <c r="L6" s="203">
        <f t="shared" si="5"/>
        <v>3.08</v>
      </c>
      <c r="M6" s="203">
        <f t="shared" si="6"/>
        <v>6.17</v>
      </c>
      <c r="N6" s="203">
        <f t="shared" si="7"/>
        <v>9.25</v>
      </c>
      <c r="O6" s="203">
        <f t="shared" si="8"/>
        <v>1322.65</v>
      </c>
      <c r="P6" s="202">
        <v>4.04</v>
      </c>
      <c r="Q6" s="202">
        <f t="shared" si="9"/>
        <v>226.5</v>
      </c>
      <c r="R6" s="203">
        <f t="shared" si="10"/>
        <v>129.9</v>
      </c>
      <c r="S6" s="203">
        <f t="shared" si="11"/>
        <v>86.6</v>
      </c>
      <c r="T6" s="202">
        <v>10</v>
      </c>
      <c r="U6" s="202"/>
      <c r="V6" s="202"/>
      <c r="W6" s="202"/>
      <c r="X6" s="202"/>
      <c r="Y6" s="202"/>
      <c r="Z6" s="202"/>
      <c r="AA6" s="202"/>
      <c r="AB6" s="202"/>
      <c r="AC6" s="203">
        <f t="shared" si="12"/>
        <v>186.71</v>
      </c>
      <c r="AD6" s="203">
        <f t="shared" si="13"/>
        <v>12.45</v>
      </c>
      <c r="AE6" s="203">
        <f t="shared" si="14"/>
        <v>37.340000000000003</v>
      </c>
      <c r="AF6" s="203">
        <f t="shared" si="15"/>
        <v>1244.74</v>
      </c>
      <c r="AG6" s="203">
        <f t="shared" si="16"/>
        <v>1854.46</v>
      </c>
      <c r="AH6" s="203">
        <f t="shared" si="17"/>
        <v>46.27</v>
      </c>
      <c r="AI6" s="203">
        <f t="shared" si="18"/>
        <v>3.08</v>
      </c>
      <c r="AJ6" s="203">
        <f t="shared" si="19"/>
        <v>6.17</v>
      </c>
      <c r="AK6" s="203">
        <f t="shared" si="20"/>
        <v>9.25</v>
      </c>
      <c r="AL6" s="203">
        <f t="shared" si="21"/>
        <v>30.85</v>
      </c>
      <c r="AM6" s="203">
        <f t="shared" si="22"/>
        <v>9.25</v>
      </c>
      <c r="AN6" s="203">
        <f t="shared" si="23"/>
        <v>3.08</v>
      </c>
      <c r="AO6" s="203">
        <f t="shared" si="24"/>
        <v>186.71</v>
      </c>
      <c r="AP6" s="203">
        <f t="shared" si="25"/>
        <v>12.45</v>
      </c>
      <c r="AQ6" s="203">
        <f t="shared" si="26"/>
        <v>37.340000000000003</v>
      </c>
      <c r="AR6" s="203">
        <f t="shared" si="27"/>
        <v>124.47</v>
      </c>
      <c r="AS6" s="203">
        <f t="shared" si="28"/>
        <v>12.45</v>
      </c>
      <c r="AT6" s="202"/>
      <c r="AU6" s="202"/>
      <c r="AV6" s="202"/>
      <c r="AW6" s="202"/>
      <c r="AX6" s="202"/>
      <c r="AY6" s="203">
        <f>'ضريبه بنك الاهلى شهر يوليو '!M5</f>
        <v>1.64</v>
      </c>
      <c r="AZ6" s="203">
        <f>'ضريبه بنك الاهلى شهر يوليو '!J5</f>
        <v>9.89</v>
      </c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3">
        <f t="shared" si="29"/>
        <v>492.9</v>
      </c>
      <c r="BO6" s="203">
        <f t="shared" si="30"/>
        <v>1361.56</v>
      </c>
      <c r="BP6" s="199" t="s">
        <v>197</v>
      </c>
      <c r="BQ6" s="199" t="s">
        <v>305</v>
      </c>
      <c r="BR6" s="199"/>
      <c r="BS6" s="199"/>
      <c r="BT6" s="199" t="s">
        <v>425</v>
      </c>
    </row>
    <row r="7" spans="1:72" s="198" customFormat="1" ht="25.15" customHeight="1">
      <c r="B7" s="308">
        <f t="shared" si="1"/>
        <v>65.180000000000007</v>
      </c>
      <c r="C7" s="311">
        <v>724.17</v>
      </c>
      <c r="D7" s="311">
        <v>2105.06</v>
      </c>
      <c r="E7" s="308">
        <f t="shared" si="2"/>
        <v>147.35</v>
      </c>
      <c r="F7" s="311">
        <v>190</v>
      </c>
      <c r="G7" s="311">
        <v>344.98</v>
      </c>
      <c r="H7" s="311">
        <v>214.22</v>
      </c>
      <c r="I7" s="311">
        <f t="shared" si="3"/>
        <v>559.20000000000005</v>
      </c>
      <c r="J7" s="203">
        <f t="shared" si="4"/>
        <v>789.35</v>
      </c>
      <c r="K7" s="203">
        <f t="shared" si="0"/>
        <v>118.4</v>
      </c>
      <c r="L7" s="203">
        <f t="shared" si="5"/>
        <v>7.89</v>
      </c>
      <c r="M7" s="203">
        <f t="shared" si="6"/>
        <v>15.79</v>
      </c>
      <c r="N7" s="203">
        <f t="shared" si="7"/>
        <v>23.68</v>
      </c>
      <c r="O7" s="203">
        <f t="shared" si="8"/>
        <v>2442.41</v>
      </c>
      <c r="P7" s="202">
        <v>91.96</v>
      </c>
      <c r="Q7" s="202">
        <f t="shared" si="9"/>
        <v>737.05</v>
      </c>
      <c r="R7" s="203">
        <f t="shared" si="10"/>
        <v>335.52</v>
      </c>
      <c r="S7" s="203">
        <f t="shared" si="11"/>
        <v>223.68</v>
      </c>
      <c r="T7" s="202">
        <v>30</v>
      </c>
      <c r="U7" s="202"/>
      <c r="V7" s="202">
        <v>147.85</v>
      </c>
      <c r="W7" s="202"/>
      <c r="X7" s="202"/>
      <c r="Y7" s="202"/>
      <c r="Z7" s="202"/>
      <c r="AA7" s="202"/>
      <c r="AB7" s="202"/>
      <c r="AC7" s="203">
        <f t="shared" si="12"/>
        <v>372.31</v>
      </c>
      <c r="AD7" s="203">
        <f t="shared" si="13"/>
        <v>24.82</v>
      </c>
      <c r="AE7" s="203">
        <f t="shared" si="14"/>
        <v>74.459999999999994</v>
      </c>
      <c r="AF7" s="203">
        <f t="shared" si="15"/>
        <v>2482.0700000000002</v>
      </c>
      <c r="AG7" s="203">
        <f t="shared" si="16"/>
        <v>3908.77</v>
      </c>
      <c r="AH7" s="203">
        <f t="shared" si="17"/>
        <v>118.4</v>
      </c>
      <c r="AI7" s="203">
        <f t="shared" si="18"/>
        <v>7.89</v>
      </c>
      <c r="AJ7" s="203">
        <f t="shared" si="19"/>
        <v>15.79</v>
      </c>
      <c r="AK7" s="203">
        <f t="shared" si="20"/>
        <v>23.68</v>
      </c>
      <c r="AL7" s="203">
        <f t="shared" si="21"/>
        <v>78.94</v>
      </c>
      <c r="AM7" s="203">
        <f t="shared" si="22"/>
        <v>23.68</v>
      </c>
      <c r="AN7" s="203">
        <f t="shared" si="23"/>
        <v>7.89</v>
      </c>
      <c r="AO7" s="203">
        <f t="shared" si="24"/>
        <v>372.31</v>
      </c>
      <c r="AP7" s="203">
        <f t="shared" si="25"/>
        <v>24.82</v>
      </c>
      <c r="AQ7" s="203">
        <f t="shared" si="26"/>
        <v>74.459999999999994</v>
      </c>
      <c r="AR7" s="203">
        <f t="shared" si="27"/>
        <v>248.21</v>
      </c>
      <c r="AS7" s="203">
        <f t="shared" si="28"/>
        <v>24.82</v>
      </c>
      <c r="AT7" s="202"/>
      <c r="AU7" s="202"/>
      <c r="AV7" s="202">
        <v>0.86</v>
      </c>
      <c r="AW7" s="202"/>
      <c r="AX7" s="203">
        <v>0.6</v>
      </c>
      <c r="AY7" s="203">
        <f>'ضريبه بنك الاهلى شهر يوليو '!M6</f>
        <v>22.75</v>
      </c>
      <c r="AZ7" s="203">
        <f>'ضريبه بنك الاهلى شهر يوليو '!J6</f>
        <v>20.53</v>
      </c>
      <c r="BA7" s="202"/>
      <c r="BB7" s="202"/>
      <c r="BC7" s="202"/>
      <c r="BD7" s="202">
        <v>7.1</v>
      </c>
      <c r="BE7" s="202"/>
      <c r="BF7" s="202"/>
      <c r="BG7" s="202"/>
      <c r="BH7" s="202"/>
      <c r="BI7" s="202"/>
      <c r="BJ7" s="202"/>
      <c r="BK7" s="202"/>
      <c r="BL7" s="202"/>
      <c r="BM7" s="202">
        <v>2</v>
      </c>
      <c r="BN7" s="203">
        <f t="shared" si="29"/>
        <v>1074.73</v>
      </c>
      <c r="BO7" s="203">
        <f t="shared" si="30"/>
        <v>2834.04</v>
      </c>
      <c r="BP7" s="199" t="s">
        <v>198</v>
      </c>
      <c r="BQ7" s="199" t="s">
        <v>306</v>
      </c>
      <c r="BR7" s="199"/>
      <c r="BS7" s="199"/>
      <c r="BT7" s="199" t="s">
        <v>352</v>
      </c>
    </row>
    <row r="8" spans="1:72" s="198" customFormat="1" ht="25.15" customHeight="1">
      <c r="B8" s="308">
        <f t="shared" si="1"/>
        <v>72.44</v>
      </c>
      <c r="C8" s="311">
        <v>804.89</v>
      </c>
      <c r="D8" s="311">
        <v>2185.15</v>
      </c>
      <c r="E8" s="308">
        <f t="shared" si="2"/>
        <v>152.96</v>
      </c>
      <c r="F8" s="311">
        <v>180</v>
      </c>
      <c r="G8" s="311">
        <v>388.18</v>
      </c>
      <c r="H8" s="311">
        <v>314.35000000000002</v>
      </c>
      <c r="I8" s="311">
        <f t="shared" si="3"/>
        <v>702.53</v>
      </c>
      <c r="J8" s="203">
        <f t="shared" si="4"/>
        <v>877.33</v>
      </c>
      <c r="K8" s="203">
        <f t="shared" si="0"/>
        <v>131.6</v>
      </c>
      <c r="L8" s="203">
        <f t="shared" si="5"/>
        <v>8.77</v>
      </c>
      <c r="M8" s="203">
        <f t="shared" si="6"/>
        <v>17.55</v>
      </c>
      <c r="N8" s="203">
        <f t="shared" si="7"/>
        <v>26.32</v>
      </c>
      <c r="O8" s="203">
        <f t="shared" si="8"/>
        <v>2518.11</v>
      </c>
      <c r="P8" s="202">
        <v>94.44</v>
      </c>
      <c r="Q8" s="202">
        <f t="shared" si="9"/>
        <v>906.09</v>
      </c>
      <c r="R8" s="203">
        <f t="shared" si="10"/>
        <v>421.52</v>
      </c>
      <c r="S8" s="203">
        <f t="shared" si="11"/>
        <v>281.01</v>
      </c>
      <c r="T8" s="202">
        <v>30</v>
      </c>
      <c r="U8" s="202"/>
      <c r="V8" s="202">
        <v>173.56</v>
      </c>
      <c r="W8" s="202"/>
      <c r="X8" s="202"/>
      <c r="Y8" s="202"/>
      <c r="Z8" s="202"/>
      <c r="AA8" s="202"/>
      <c r="AB8" s="202"/>
      <c r="AC8" s="203">
        <f t="shared" si="12"/>
        <v>396.2</v>
      </c>
      <c r="AD8" s="203">
        <f t="shared" si="13"/>
        <v>26.41</v>
      </c>
      <c r="AE8" s="203">
        <f t="shared" si="14"/>
        <v>79.239999999999995</v>
      </c>
      <c r="AF8" s="203">
        <f t="shared" si="15"/>
        <v>2641.31</v>
      </c>
      <c r="AG8" s="203">
        <f t="shared" si="16"/>
        <v>4204.7299999999996</v>
      </c>
      <c r="AH8" s="203">
        <f t="shared" si="17"/>
        <v>131.6</v>
      </c>
      <c r="AI8" s="203">
        <f t="shared" si="18"/>
        <v>8.77</v>
      </c>
      <c r="AJ8" s="203">
        <f t="shared" si="19"/>
        <v>17.55</v>
      </c>
      <c r="AK8" s="203">
        <f t="shared" si="20"/>
        <v>26.32</v>
      </c>
      <c r="AL8" s="203">
        <f t="shared" si="21"/>
        <v>87.73</v>
      </c>
      <c r="AM8" s="203">
        <f t="shared" si="22"/>
        <v>26.32</v>
      </c>
      <c r="AN8" s="203">
        <f t="shared" si="23"/>
        <v>8.77</v>
      </c>
      <c r="AO8" s="203">
        <f t="shared" si="24"/>
        <v>396.2</v>
      </c>
      <c r="AP8" s="203">
        <f t="shared" si="25"/>
        <v>26.41</v>
      </c>
      <c r="AQ8" s="203">
        <f t="shared" si="26"/>
        <v>79.239999999999995</v>
      </c>
      <c r="AR8" s="203">
        <f t="shared" si="27"/>
        <v>264.13</v>
      </c>
      <c r="AS8" s="203">
        <f t="shared" si="28"/>
        <v>26.41</v>
      </c>
      <c r="AT8" s="202"/>
      <c r="AU8" s="202"/>
      <c r="AV8" s="202"/>
      <c r="AW8" s="202"/>
      <c r="AX8" s="202"/>
      <c r="AY8" s="203">
        <f>'ضريبه بنك الاهلى شهر يوليو '!M7</f>
        <v>25.95</v>
      </c>
      <c r="AZ8" s="203">
        <f>'ضريبه بنك الاهلى شهر يوليو '!J7</f>
        <v>23.63</v>
      </c>
      <c r="BA8" s="202"/>
      <c r="BB8" s="202"/>
      <c r="BC8" s="202"/>
      <c r="BD8" s="202">
        <v>7.1</v>
      </c>
      <c r="BE8" s="202"/>
      <c r="BF8" s="202"/>
      <c r="BG8" s="202"/>
      <c r="BH8" s="202"/>
      <c r="BI8" s="202"/>
      <c r="BJ8" s="202"/>
      <c r="BK8" s="202"/>
      <c r="BL8" s="202"/>
      <c r="BM8" s="202">
        <v>5</v>
      </c>
      <c r="BN8" s="203">
        <f t="shared" si="29"/>
        <v>1161.1300000000001</v>
      </c>
      <c r="BO8" s="203">
        <f t="shared" si="30"/>
        <v>3043.6</v>
      </c>
      <c r="BP8" s="199" t="s">
        <v>199</v>
      </c>
      <c r="BQ8" s="199" t="s">
        <v>305</v>
      </c>
      <c r="BR8" s="199"/>
      <c r="BS8" s="199"/>
      <c r="BT8" s="199" t="s">
        <v>151</v>
      </c>
    </row>
    <row r="9" spans="1:72" s="198" customFormat="1" ht="25.15" customHeight="1">
      <c r="B9" s="308">
        <f t="shared" si="1"/>
        <v>24.3</v>
      </c>
      <c r="C9" s="311">
        <v>270</v>
      </c>
      <c r="D9" s="311">
        <v>1037.1400000000001</v>
      </c>
      <c r="E9" s="308">
        <f t="shared" si="2"/>
        <v>72.599999999999994</v>
      </c>
      <c r="F9" s="311">
        <v>190</v>
      </c>
      <c r="G9" s="311">
        <v>145.94999999999999</v>
      </c>
      <c r="H9" s="311">
        <v>58.55</v>
      </c>
      <c r="I9" s="311">
        <f t="shared" si="3"/>
        <v>204.5</v>
      </c>
      <c r="J9" s="203">
        <f t="shared" si="4"/>
        <v>294.3</v>
      </c>
      <c r="K9" s="203">
        <f t="shared" si="0"/>
        <v>44.15</v>
      </c>
      <c r="L9" s="203">
        <f t="shared" si="5"/>
        <v>2.94</v>
      </c>
      <c r="M9" s="203">
        <f t="shared" si="6"/>
        <v>5.89</v>
      </c>
      <c r="N9" s="203">
        <f t="shared" si="7"/>
        <v>8.83</v>
      </c>
      <c r="O9" s="203">
        <f t="shared" si="8"/>
        <v>1299.74</v>
      </c>
      <c r="P9" s="202">
        <v>3.91</v>
      </c>
      <c r="Q9" s="202">
        <f t="shared" si="9"/>
        <v>214.5</v>
      </c>
      <c r="R9" s="203">
        <f t="shared" si="10"/>
        <v>122.7</v>
      </c>
      <c r="S9" s="203">
        <f t="shared" si="11"/>
        <v>81.8</v>
      </c>
      <c r="T9" s="202">
        <v>10</v>
      </c>
      <c r="U9" s="202"/>
      <c r="V9" s="202"/>
      <c r="W9" s="202"/>
      <c r="X9" s="202"/>
      <c r="Y9" s="202"/>
      <c r="Z9" s="202"/>
      <c r="AA9" s="202"/>
      <c r="AB9" s="202"/>
      <c r="AC9" s="203">
        <f t="shared" si="12"/>
        <v>183.58</v>
      </c>
      <c r="AD9" s="203">
        <f t="shared" si="13"/>
        <v>12.24</v>
      </c>
      <c r="AE9" s="203">
        <f t="shared" si="14"/>
        <v>36.72</v>
      </c>
      <c r="AF9" s="203">
        <f t="shared" si="15"/>
        <v>1223.8499999999999</v>
      </c>
      <c r="AG9" s="203">
        <f t="shared" si="16"/>
        <v>1812.5</v>
      </c>
      <c r="AH9" s="203">
        <f t="shared" si="17"/>
        <v>44.15</v>
      </c>
      <c r="AI9" s="203">
        <f t="shared" si="18"/>
        <v>2.94</v>
      </c>
      <c r="AJ9" s="203">
        <f t="shared" si="19"/>
        <v>5.89</v>
      </c>
      <c r="AK9" s="203">
        <f t="shared" si="20"/>
        <v>8.83</v>
      </c>
      <c r="AL9" s="203">
        <f t="shared" si="21"/>
        <v>29.43</v>
      </c>
      <c r="AM9" s="203">
        <f t="shared" si="22"/>
        <v>8.83</v>
      </c>
      <c r="AN9" s="203">
        <f t="shared" si="23"/>
        <v>2.94</v>
      </c>
      <c r="AO9" s="203">
        <f t="shared" si="24"/>
        <v>183.58</v>
      </c>
      <c r="AP9" s="203">
        <f t="shared" si="25"/>
        <v>12.24</v>
      </c>
      <c r="AQ9" s="203">
        <f t="shared" si="26"/>
        <v>36.72</v>
      </c>
      <c r="AR9" s="203">
        <f t="shared" si="27"/>
        <v>122.39</v>
      </c>
      <c r="AS9" s="203">
        <f t="shared" si="28"/>
        <v>12.24</v>
      </c>
      <c r="AT9" s="202">
        <v>49</v>
      </c>
      <c r="AU9" s="202"/>
      <c r="AV9" s="202"/>
      <c r="AW9" s="202"/>
      <c r="AX9" s="202"/>
      <c r="AY9" s="203">
        <f>'ضريبه بنك الاهلى شهر يوليو '!M8</f>
        <v>0.45</v>
      </c>
      <c r="AZ9" s="203">
        <f>'ضريبه بنك الاهلى شهر يوليو '!J8</f>
        <v>9.3000000000000007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3">
        <f t="shared" si="29"/>
        <v>528.92999999999995</v>
      </c>
      <c r="BO9" s="203">
        <f t="shared" si="30"/>
        <v>1283.57</v>
      </c>
      <c r="BP9" s="199" t="s">
        <v>200</v>
      </c>
      <c r="BQ9" s="199" t="s">
        <v>305</v>
      </c>
      <c r="BR9" s="199"/>
      <c r="BS9" s="199"/>
      <c r="BT9" s="199" t="s">
        <v>151</v>
      </c>
    </row>
    <row r="10" spans="1:72" s="198" customFormat="1" ht="25.15" customHeight="1">
      <c r="B10" s="308">
        <f t="shared" si="1"/>
        <v>32.17</v>
      </c>
      <c r="C10" s="311">
        <v>357.42</v>
      </c>
      <c r="D10" s="311">
        <v>1306.3900000000001</v>
      </c>
      <c r="E10" s="308">
        <f t="shared" si="2"/>
        <v>91.45</v>
      </c>
      <c r="F10" s="311">
        <v>190</v>
      </c>
      <c r="G10" s="311">
        <v>187.6</v>
      </c>
      <c r="H10" s="311">
        <v>82.4</v>
      </c>
      <c r="I10" s="311">
        <f t="shared" si="3"/>
        <v>270</v>
      </c>
      <c r="J10" s="203">
        <f t="shared" si="4"/>
        <v>389.59</v>
      </c>
      <c r="K10" s="203">
        <f t="shared" si="0"/>
        <v>58.44</v>
      </c>
      <c r="L10" s="203">
        <f t="shared" si="5"/>
        <v>3.9</v>
      </c>
      <c r="M10" s="203">
        <f t="shared" si="6"/>
        <v>7.79</v>
      </c>
      <c r="N10" s="203">
        <f t="shared" si="7"/>
        <v>11.69</v>
      </c>
      <c r="O10" s="203">
        <f t="shared" si="8"/>
        <v>1587.84</v>
      </c>
      <c r="P10" s="202">
        <v>19.149999999999999</v>
      </c>
      <c r="Q10" s="202">
        <f t="shared" si="9"/>
        <v>298</v>
      </c>
      <c r="R10" s="203">
        <f t="shared" si="10"/>
        <v>162</v>
      </c>
      <c r="S10" s="203">
        <f t="shared" si="11"/>
        <v>108</v>
      </c>
      <c r="T10" s="202">
        <v>28</v>
      </c>
      <c r="U10" s="202"/>
      <c r="V10" s="202"/>
      <c r="W10" s="202"/>
      <c r="X10" s="202"/>
      <c r="Y10" s="202"/>
      <c r="Z10" s="202"/>
      <c r="AA10" s="202"/>
      <c r="AB10" s="202"/>
      <c r="AC10" s="203">
        <f t="shared" si="12"/>
        <v>227.31</v>
      </c>
      <c r="AD10" s="203">
        <f t="shared" si="13"/>
        <v>15.15</v>
      </c>
      <c r="AE10" s="203">
        <f t="shared" si="14"/>
        <v>45.46</v>
      </c>
      <c r="AF10" s="203">
        <f t="shared" si="15"/>
        <v>1515.4</v>
      </c>
      <c r="AG10" s="203">
        <f t="shared" si="16"/>
        <v>2274.73</v>
      </c>
      <c r="AH10" s="203">
        <f t="shared" si="17"/>
        <v>58.44</v>
      </c>
      <c r="AI10" s="203">
        <f t="shared" si="18"/>
        <v>3.9</v>
      </c>
      <c r="AJ10" s="203">
        <f t="shared" si="19"/>
        <v>7.79</v>
      </c>
      <c r="AK10" s="203">
        <f t="shared" si="20"/>
        <v>11.69</v>
      </c>
      <c r="AL10" s="203">
        <f t="shared" si="21"/>
        <v>38.96</v>
      </c>
      <c r="AM10" s="203">
        <f t="shared" si="22"/>
        <v>11.69</v>
      </c>
      <c r="AN10" s="203">
        <f t="shared" si="23"/>
        <v>3.9</v>
      </c>
      <c r="AO10" s="203">
        <f t="shared" si="24"/>
        <v>227.31</v>
      </c>
      <c r="AP10" s="203">
        <f t="shared" si="25"/>
        <v>15.15</v>
      </c>
      <c r="AQ10" s="203">
        <f t="shared" si="26"/>
        <v>45.46</v>
      </c>
      <c r="AR10" s="203">
        <f t="shared" si="27"/>
        <v>151.54</v>
      </c>
      <c r="AS10" s="203">
        <f t="shared" si="28"/>
        <v>15.15</v>
      </c>
      <c r="AT10" s="202"/>
      <c r="AU10" s="202"/>
      <c r="AV10" s="202"/>
      <c r="AW10" s="202"/>
      <c r="AX10" s="202"/>
      <c r="AY10" s="203">
        <f>'ضريبه بنك الاهلى شهر يوليو '!M9</f>
        <v>6.04</v>
      </c>
      <c r="AZ10" s="203">
        <f>'ضريبه بنك الاهلى شهر يوليو '!J9</f>
        <v>12.11</v>
      </c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3">
        <f t="shared" si="29"/>
        <v>609.13</v>
      </c>
      <c r="BO10" s="203">
        <f t="shared" si="30"/>
        <v>1665.6</v>
      </c>
      <c r="BP10" s="199" t="s">
        <v>201</v>
      </c>
      <c r="BQ10" s="199" t="s">
        <v>426</v>
      </c>
      <c r="BR10" s="199"/>
      <c r="BS10" s="199"/>
      <c r="BT10" s="199" t="s">
        <v>352</v>
      </c>
    </row>
    <row r="11" spans="1:72" s="198" customFormat="1" ht="25.15" customHeight="1">
      <c r="B11" s="308">
        <f t="shared" si="1"/>
        <v>43.78</v>
      </c>
      <c r="C11" s="311">
        <v>486.42</v>
      </c>
      <c r="D11" s="311">
        <v>1629.8</v>
      </c>
      <c r="E11" s="308">
        <f t="shared" si="2"/>
        <v>114.09</v>
      </c>
      <c r="F11" s="311">
        <v>190</v>
      </c>
      <c r="G11" s="311">
        <v>279.39999999999998</v>
      </c>
      <c r="H11" s="311">
        <v>129.38</v>
      </c>
      <c r="I11" s="311">
        <f t="shared" si="3"/>
        <v>408.78</v>
      </c>
      <c r="J11" s="203">
        <f t="shared" si="4"/>
        <v>530.20000000000005</v>
      </c>
      <c r="K11" s="203">
        <f t="shared" si="0"/>
        <v>79.53</v>
      </c>
      <c r="L11" s="203">
        <f t="shared" si="5"/>
        <v>5.3</v>
      </c>
      <c r="M11" s="203">
        <f t="shared" si="6"/>
        <v>10.6</v>
      </c>
      <c r="N11" s="203">
        <f t="shared" si="7"/>
        <v>15.91</v>
      </c>
      <c r="O11" s="203">
        <f t="shared" si="8"/>
        <v>1933.89</v>
      </c>
      <c r="P11" s="202">
        <v>67.73</v>
      </c>
      <c r="Q11" s="202">
        <f t="shared" si="9"/>
        <v>423.78</v>
      </c>
      <c r="R11" s="203">
        <f t="shared" si="10"/>
        <v>245.27</v>
      </c>
      <c r="S11" s="203">
        <f t="shared" si="11"/>
        <v>163.51</v>
      </c>
      <c r="T11" s="202">
        <v>15</v>
      </c>
      <c r="U11" s="202"/>
      <c r="V11" s="202"/>
      <c r="W11" s="202"/>
      <c r="X11" s="202"/>
      <c r="Y11" s="202"/>
      <c r="Z11" s="202"/>
      <c r="AA11" s="202"/>
      <c r="AB11" s="202"/>
      <c r="AC11" s="203">
        <f t="shared" si="12"/>
        <v>284.27999999999997</v>
      </c>
      <c r="AD11" s="203">
        <f t="shared" si="13"/>
        <v>18.95</v>
      </c>
      <c r="AE11" s="203">
        <f t="shared" si="14"/>
        <v>56.86</v>
      </c>
      <c r="AF11" s="203">
        <f t="shared" si="15"/>
        <v>1895.2</v>
      </c>
      <c r="AG11" s="203">
        <f t="shared" si="16"/>
        <v>2896.83</v>
      </c>
      <c r="AH11" s="203">
        <f t="shared" si="17"/>
        <v>79.53</v>
      </c>
      <c r="AI11" s="203">
        <f t="shared" si="18"/>
        <v>5.3</v>
      </c>
      <c r="AJ11" s="203">
        <f t="shared" si="19"/>
        <v>10.6</v>
      </c>
      <c r="AK11" s="203">
        <f t="shared" si="20"/>
        <v>15.91</v>
      </c>
      <c r="AL11" s="203">
        <f t="shared" si="21"/>
        <v>53.02</v>
      </c>
      <c r="AM11" s="203">
        <f t="shared" si="22"/>
        <v>15.91</v>
      </c>
      <c r="AN11" s="203">
        <f t="shared" si="23"/>
        <v>5.3</v>
      </c>
      <c r="AO11" s="203">
        <f t="shared" si="24"/>
        <v>284.27999999999997</v>
      </c>
      <c r="AP11" s="203">
        <f t="shared" si="25"/>
        <v>18.95</v>
      </c>
      <c r="AQ11" s="203">
        <f t="shared" si="26"/>
        <v>56.86</v>
      </c>
      <c r="AR11" s="203">
        <f t="shared" si="27"/>
        <v>189.52</v>
      </c>
      <c r="AS11" s="203">
        <f t="shared" si="28"/>
        <v>18.95</v>
      </c>
      <c r="AT11" s="202"/>
      <c r="AU11" s="202"/>
      <c r="AV11" s="202"/>
      <c r="AW11" s="202"/>
      <c r="AX11" s="202"/>
      <c r="AY11" s="203">
        <f>'ضريبه بنك الاهلى شهر يوليو '!M10</f>
        <v>12.04</v>
      </c>
      <c r="AZ11" s="203">
        <f>'ضريبه بنك الاهلى شهر يوليو '!J10</f>
        <v>15.13</v>
      </c>
      <c r="BA11" s="202"/>
      <c r="BB11" s="202"/>
      <c r="BC11" s="202"/>
      <c r="BD11" s="202">
        <v>7.1</v>
      </c>
      <c r="BE11" s="202"/>
      <c r="BF11" s="202"/>
      <c r="BG11" s="202"/>
      <c r="BH11" s="202"/>
      <c r="BI11" s="202"/>
      <c r="BJ11" s="202"/>
      <c r="BK11" s="202"/>
      <c r="BL11" s="202"/>
      <c r="BM11" s="202">
        <v>96</v>
      </c>
      <c r="BN11" s="203">
        <f t="shared" si="29"/>
        <v>884.4</v>
      </c>
      <c r="BO11" s="203">
        <f t="shared" si="30"/>
        <v>2012.43</v>
      </c>
      <c r="BP11" s="199" t="s">
        <v>202</v>
      </c>
      <c r="BQ11" s="199" t="s">
        <v>308</v>
      </c>
      <c r="BR11" s="199"/>
      <c r="BS11" s="199"/>
      <c r="BT11" s="199" t="s">
        <v>427</v>
      </c>
    </row>
    <row r="12" spans="1:72" s="198" customFormat="1" ht="25.15" customHeight="1">
      <c r="B12" s="308">
        <f t="shared" si="1"/>
        <v>39.75</v>
      </c>
      <c r="C12" s="311">
        <v>441.67</v>
      </c>
      <c r="D12" s="311">
        <v>1525.43</v>
      </c>
      <c r="E12" s="308">
        <f t="shared" si="2"/>
        <v>106.78</v>
      </c>
      <c r="F12" s="311">
        <v>190</v>
      </c>
      <c r="G12" s="311">
        <v>249.47</v>
      </c>
      <c r="H12" s="311">
        <v>91.59</v>
      </c>
      <c r="I12" s="311">
        <f t="shared" si="3"/>
        <v>341.06</v>
      </c>
      <c r="J12" s="203">
        <f t="shared" si="4"/>
        <v>481.42</v>
      </c>
      <c r="K12" s="203">
        <f t="shared" si="0"/>
        <v>72.209999999999994</v>
      </c>
      <c r="L12" s="203">
        <f t="shared" si="5"/>
        <v>4.8099999999999996</v>
      </c>
      <c r="M12" s="203">
        <f t="shared" si="6"/>
        <v>9.6300000000000008</v>
      </c>
      <c r="N12" s="203">
        <f t="shared" si="7"/>
        <v>14.44</v>
      </c>
      <c r="O12" s="203">
        <f t="shared" si="8"/>
        <v>1822.21</v>
      </c>
      <c r="P12" s="202">
        <v>51.78</v>
      </c>
      <c r="Q12" s="202">
        <f t="shared" si="9"/>
        <v>356.06</v>
      </c>
      <c r="R12" s="203">
        <f t="shared" si="10"/>
        <v>204.64</v>
      </c>
      <c r="S12" s="203">
        <f t="shared" si="11"/>
        <v>136.41999999999999</v>
      </c>
      <c r="T12" s="202">
        <v>15</v>
      </c>
      <c r="U12" s="202"/>
      <c r="V12" s="202"/>
      <c r="W12" s="202"/>
      <c r="X12" s="202"/>
      <c r="Y12" s="202"/>
      <c r="Z12" s="202"/>
      <c r="AA12" s="202"/>
      <c r="AB12" s="202"/>
      <c r="AC12" s="203">
        <f t="shared" si="12"/>
        <v>262.29000000000002</v>
      </c>
      <c r="AD12" s="203">
        <f t="shared" si="13"/>
        <v>17.489999999999998</v>
      </c>
      <c r="AE12" s="203">
        <f t="shared" si="14"/>
        <v>52.46</v>
      </c>
      <c r="AF12" s="203">
        <f t="shared" si="15"/>
        <v>1748.63</v>
      </c>
      <c r="AG12" s="203">
        <f t="shared" si="16"/>
        <v>2663.38</v>
      </c>
      <c r="AH12" s="203">
        <f t="shared" si="17"/>
        <v>72.209999999999994</v>
      </c>
      <c r="AI12" s="203">
        <f t="shared" si="18"/>
        <v>4.8099999999999996</v>
      </c>
      <c r="AJ12" s="203">
        <f t="shared" si="19"/>
        <v>9.6300000000000008</v>
      </c>
      <c r="AK12" s="203">
        <f t="shared" si="20"/>
        <v>14.44</v>
      </c>
      <c r="AL12" s="203">
        <f t="shared" si="21"/>
        <v>48.14</v>
      </c>
      <c r="AM12" s="203">
        <f t="shared" si="22"/>
        <v>14.44</v>
      </c>
      <c r="AN12" s="203">
        <f t="shared" si="23"/>
        <v>4.8099999999999996</v>
      </c>
      <c r="AO12" s="203">
        <f t="shared" si="24"/>
        <v>262.29000000000002</v>
      </c>
      <c r="AP12" s="203">
        <f t="shared" si="25"/>
        <v>17.489999999999998</v>
      </c>
      <c r="AQ12" s="203">
        <f t="shared" si="26"/>
        <v>52.46</v>
      </c>
      <c r="AR12" s="203">
        <f t="shared" si="27"/>
        <v>174.86</v>
      </c>
      <c r="AS12" s="203">
        <f t="shared" si="28"/>
        <v>17.489999999999998</v>
      </c>
      <c r="AT12" s="202">
        <v>5.92</v>
      </c>
      <c r="AU12" s="202"/>
      <c r="AV12" s="202"/>
      <c r="AW12" s="202"/>
      <c r="AX12" s="202"/>
      <c r="AY12" s="203">
        <f>'ضريبه بنك الاهلى شهر يوليو '!M11</f>
        <v>9.73</v>
      </c>
      <c r="AZ12" s="203">
        <f>'ضريبه بنك الاهلى شهر يوليو '!J11</f>
        <v>13.97</v>
      </c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>
        <v>96</v>
      </c>
      <c r="BN12" s="203">
        <f t="shared" si="29"/>
        <v>818.69</v>
      </c>
      <c r="BO12" s="203">
        <f t="shared" si="30"/>
        <v>1844.69</v>
      </c>
      <c r="BP12" s="199" t="s">
        <v>203</v>
      </c>
      <c r="BQ12" s="199" t="s">
        <v>307</v>
      </c>
      <c r="BR12" s="199"/>
      <c r="BS12" s="199"/>
      <c r="BT12" s="199" t="s">
        <v>427</v>
      </c>
    </row>
    <row r="13" spans="1:72" s="198" customFormat="1" ht="25.15" customHeight="1">
      <c r="B13" s="308">
        <f t="shared" si="1"/>
        <v>42.99</v>
      </c>
      <c r="C13" s="311">
        <v>477.68</v>
      </c>
      <c r="D13" s="311">
        <v>1693.65</v>
      </c>
      <c r="E13" s="308">
        <f t="shared" si="2"/>
        <v>118.56</v>
      </c>
      <c r="F13" s="311">
        <v>200</v>
      </c>
      <c r="G13" s="311">
        <v>261.88</v>
      </c>
      <c r="H13" s="311">
        <v>106.98</v>
      </c>
      <c r="I13" s="311">
        <f t="shared" si="3"/>
        <v>368.86</v>
      </c>
      <c r="J13" s="203">
        <f t="shared" si="4"/>
        <v>520.66999999999996</v>
      </c>
      <c r="K13" s="203">
        <f t="shared" si="0"/>
        <v>78.099999999999994</v>
      </c>
      <c r="L13" s="203">
        <f t="shared" si="5"/>
        <v>5.21</v>
      </c>
      <c r="M13" s="203">
        <f t="shared" si="6"/>
        <v>10.41</v>
      </c>
      <c r="N13" s="203">
        <f t="shared" si="7"/>
        <v>15.62</v>
      </c>
      <c r="O13" s="203">
        <f t="shared" si="8"/>
        <v>2012.21</v>
      </c>
      <c r="P13" s="202">
        <v>61.35</v>
      </c>
      <c r="Q13" s="202">
        <f t="shared" si="9"/>
        <v>383.86</v>
      </c>
      <c r="R13" s="203">
        <f t="shared" si="10"/>
        <v>221.32</v>
      </c>
      <c r="S13" s="203">
        <f t="shared" si="11"/>
        <v>147.54</v>
      </c>
      <c r="T13" s="202">
        <v>15</v>
      </c>
      <c r="U13" s="202"/>
      <c r="V13" s="202"/>
      <c r="W13" s="202"/>
      <c r="X13" s="202"/>
      <c r="Y13" s="202"/>
      <c r="Z13" s="202"/>
      <c r="AA13" s="202"/>
      <c r="AB13" s="202"/>
      <c r="AC13" s="203">
        <f t="shared" si="12"/>
        <v>290.51</v>
      </c>
      <c r="AD13" s="203">
        <f t="shared" si="13"/>
        <v>19.37</v>
      </c>
      <c r="AE13" s="203">
        <f t="shared" si="14"/>
        <v>58.1</v>
      </c>
      <c r="AF13" s="203">
        <f t="shared" si="15"/>
        <v>1936.75</v>
      </c>
      <c r="AG13" s="203">
        <f t="shared" si="16"/>
        <v>2934.74</v>
      </c>
      <c r="AH13" s="203">
        <f t="shared" si="17"/>
        <v>78.099999999999994</v>
      </c>
      <c r="AI13" s="203">
        <f t="shared" si="18"/>
        <v>5.21</v>
      </c>
      <c r="AJ13" s="203">
        <f t="shared" si="19"/>
        <v>10.41</v>
      </c>
      <c r="AK13" s="203">
        <f t="shared" si="20"/>
        <v>15.62</v>
      </c>
      <c r="AL13" s="203">
        <f t="shared" si="21"/>
        <v>52.07</v>
      </c>
      <c r="AM13" s="203">
        <f t="shared" si="22"/>
        <v>15.62</v>
      </c>
      <c r="AN13" s="203">
        <f t="shared" si="23"/>
        <v>5.21</v>
      </c>
      <c r="AO13" s="203">
        <f t="shared" si="24"/>
        <v>290.51</v>
      </c>
      <c r="AP13" s="203">
        <f t="shared" si="25"/>
        <v>19.37</v>
      </c>
      <c r="AQ13" s="203">
        <f t="shared" si="26"/>
        <v>58.1</v>
      </c>
      <c r="AR13" s="203">
        <f t="shared" si="27"/>
        <v>193.68</v>
      </c>
      <c r="AS13" s="203">
        <f t="shared" si="28"/>
        <v>19.37</v>
      </c>
      <c r="AT13" s="202"/>
      <c r="AU13" s="202"/>
      <c r="AV13" s="202"/>
      <c r="AW13" s="202"/>
      <c r="AX13" s="202"/>
      <c r="AY13" s="203">
        <f>'ضريبه بنك الاهلى شهر يوليو '!M12</f>
        <v>12.66</v>
      </c>
      <c r="AZ13" s="203">
        <f>'ضريبه بنك الاهلى شهر يوليو '!J12</f>
        <v>15.44</v>
      </c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>
        <v>5</v>
      </c>
      <c r="BL13" s="202"/>
      <c r="BM13" s="202">
        <v>54</v>
      </c>
      <c r="BN13" s="203">
        <f t="shared" si="29"/>
        <v>850.37</v>
      </c>
      <c r="BO13" s="203">
        <f t="shared" si="30"/>
        <v>2084.37</v>
      </c>
      <c r="BP13" s="199" t="s">
        <v>204</v>
      </c>
      <c r="BQ13" s="199" t="s">
        <v>309</v>
      </c>
      <c r="BR13" s="199"/>
      <c r="BS13" s="199"/>
      <c r="BT13" s="199" t="s">
        <v>427</v>
      </c>
    </row>
    <row r="14" spans="1:72" s="198" customFormat="1" ht="25.15" customHeight="1">
      <c r="B14" s="308">
        <f t="shared" si="1"/>
        <v>24.39</v>
      </c>
      <c r="C14" s="311">
        <v>270.98</v>
      </c>
      <c r="D14" s="311">
        <v>1164.6500000000001</v>
      </c>
      <c r="E14" s="308">
        <f t="shared" si="2"/>
        <v>81.53</v>
      </c>
      <c r="F14" s="311">
        <v>200</v>
      </c>
      <c r="G14" s="311">
        <v>141.01</v>
      </c>
      <c r="H14" s="311">
        <v>64.239999999999995</v>
      </c>
      <c r="I14" s="311">
        <f t="shared" si="3"/>
        <v>205.25</v>
      </c>
      <c r="J14" s="203">
        <f t="shared" si="4"/>
        <v>295.37</v>
      </c>
      <c r="K14" s="203">
        <f t="shared" si="0"/>
        <v>44.31</v>
      </c>
      <c r="L14" s="203">
        <f t="shared" si="5"/>
        <v>2.95</v>
      </c>
      <c r="M14" s="203">
        <f t="shared" si="6"/>
        <v>5.91</v>
      </c>
      <c r="N14" s="203">
        <f t="shared" si="7"/>
        <v>8.86</v>
      </c>
      <c r="O14" s="203">
        <f t="shared" si="8"/>
        <v>1446.18</v>
      </c>
      <c r="P14" s="202">
        <v>3.97</v>
      </c>
      <c r="Q14" s="202">
        <f t="shared" si="9"/>
        <v>213.25</v>
      </c>
      <c r="R14" s="203">
        <f t="shared" si="10"/>
        <v>123.15</v>
      </c>
      <c r="S14" s="203">
        <f t="shared" si="11"/>
        <v>82.1</v>
      </c>
      <c r="T14" s="202">
        <v>8</v>
      </c>
      <c r="U14" s="202"/>
      <c r="V14" s="202"/>
      <c r="W14" s="202"/>
      <c r="X14" s="202"/>
      <c r="Y14" s="202"/>
      <c r="Z14" s="202"/>
      <c r="AA14" s="202"/>
      <c r="AB14" s="202"/>
      <c r="AC14" s="203">
        <f t="shared" si="12"/>
        <v>205.2</v>
      </c>
      <c r="AD14" s="203">
        <f t="shared" si="13"/>
        <v>13.68</v>
      </c>
      <c r="AE14" s="203">
        <f t="shared" si="14"/>
        <v>41.04</v>
      </c>
      <c r="AF14" s="203">
        <f t="shared" si="15"/>
        <v>1368.03</v>
      </c>
      <c r="AG14" s="203">
        <f t="shared" si="16"/>
        <v>1985.35</v>
      </c>
      <c r="AH14" s="203">
        <f t="shared" si="17"/>
        <v>44.31</v>
      </c>
      <c r="AI14" s="203">
        <f t="shared" si="18"/>
        <v>2.95</v>
      </c>
      <c r="AJ14" s="203">
        <f t="shared" si="19"/>
        <v>5.91</v>
      </c>
      <c r="AK14" s="203">
        <f t="shared" si="20"/>
        <v>8.86</v>
      </c>
      <c r="AL14" s="203">
        <f t="shared" si="21"/>
        <v>29.54</v>
      </c>
      <c r="AM14" s="203">
        <f t="shared" si="22"/>
        <v>8.86</v>
      </c>
      <c r="AN14" s="203">
        <f t="shared" si="23"/>
        <v>2.95</v>
      </c>
      <c r="AO14" s="203">
        <f t="shared" si="24"/>
        <v>205.2</v>
      </c>
      <c r="AP14" s="203">
        <f t="shared" si="25"/>
        <v>13.68</v>
      </c>
      <c r="AQ14" s="203">
        <f t="shared" si="26"/>
        <v>41.04</v>
      </c>
      <c r="AR14" s="203">
        <f t="shared" si="27"/>
        <v>136.80000000000001</v>
      </c>
      <c r="AS14" s="203">
        <f t="shared" si="28"/>
        <v>13.68</v>
      </c>
      <c r="AT14" s="202"/>
      <c r="AU14" s="202"/>
      <c r="AV14" s="202"/>
      <c r="AW14" s="202"/>
      <c r="AX14" s="202"/>
      <c r="AY14" s="203">
        <f>'ضريبه بنك الاهلى شهر يوليو '!M13</f>
        <v>3.1</v>
      </c>
      <c r="AZ14" s="203">
        <f>'ضريبه بنك الاهلى شهر يوليو '!J13</f>
        <v>10.63</v>
      </c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3">
        <f t="shared" si="29"/>
        <v>527.51</v>
      </c>
      <c r="BO14" s="203">
        <f t="shared" si="30"/>
        <v>1457.84</v>
      </c>
      <c r="BP14" s="199" t="s">
        <v>205</v>
      </c>
      <c r="BQ14" s="199" t="s">
        <v>310</v>
      </c>
      <c r="BR14" s="199"/>
      <c r="BS14" s="199"/>
      <c r="BT14" s="199" t="s">
        <v>421</v>
      </c>
    </row>
    <row r="15" spans="1:72" s="198" customFormat="1" ht="25.15" customHeight="1">
      <c r="B15" s="308">
        <f t="shared" si="1"/>
        <v>45.16</v>
      </c>
      <c r="C15" s="311">
        <v>501.81</v>
      </c>
      <c r="D15" s="311">
        <v>1672.57</v>
      </c>
      <c r="E15" s="308">
        <f t="shared" si="2"/>
        <v>117.08</v>
      </c>
      <c r="F15" s="311">
        <v>190</v>
      </c>
      <c r="G15" s="311">
        <v>247.11</v>
      </c>
      <c r="H15" s="311">
        <v>140.38999999999999</v>
      </c>
      <c r="I15" s="311">
        <f t="shared" si="3"/>
        <v>387.5</v>
      </c>
      <c r="J15" s="203">
        <f t="shared" si="4"/>
        <v>546.97</v>
      </c>
      <c r="K15" s="203">
        <f t="shared" si="0"/>
        <v>82.05</v>
      </c>
      <c r="L15" s="203">
        <f t="shared" si="5"/>
        <v>5.47</v>
      </c>
      <c r="M15" s="203">
        <f t="shared" si="6"/>
        <v>10.94</v>
      </c>
      <c r="N15" s="203">
        <f t="shared" si="7"/>
        <v>16.41</v>
      </c>
      <c r="O15" s="203">
        <f t="shared" si="8"/>
        <v>1979.65</v>
      </c>
      <c r="P15" s="202">
        <v>65.930000000000007</v>
      </c>
      <c r="Q15" s="202">
        <f t="shared" si="9"/>
        <v>402.5</v>
      </c>
      <c r="R15" s="203">
        <f t="shared" si="10"/>
        <v>232.5</v>
      </c>
      <c r="S15" s="203">
        <f t="shared" si="11"/>
        <v>155</v>
      </c>
      <c r="T15" s="202">
        <v>15</v>
      </c>
      <c r="U15" s="202"/>
      <c r="V15" s="202"/>
      <c r="W15" s="202"/>
      <c r="X15" s="202"/>
      <c r="Y15" s="202"/>
      <c r="Z15" s="202"/>
      <c r="AA15" s="202"/>
      <c r="AB15" s="202"/>
      <c r="AC15" s="203">
        <f t="shared" si="12"/>
        <v>285.17</v>
      </c>
      <c r="AD15" s="203">
        <f t="shared" si="13"/>
        <v>19.010000000000002</v>
      </c>
      <c r="AE15" s="203">
        <f t="shared" si="14"/>
        <v>57.03</v>
      </c>
      <c r="AF15" s="203">
        <f t="shared" si="15"/>
        <v>1901.11</v>
      </c>
      <c r="AG15" s="203">
        <f t="shared" si="16"/>
        <v>2924.16</v>
      </c>
      <c r="AH15" s="203">
        <f t="shared" si="17"/>
        <v>82.05</v>
      </c>
      <c r="AI15" s="203">
        <f t="shared" si="18"/>
        <v>5.47</v>
      </c>
      <c r="AJ15" s="203">
        <f t="shared" si="19"/>
        <v>10.94</v>
      </c>
      <c r="AK15" s="203">
        <f t="shared" si="20"/>
        <v>16.41</v>
      </c>
      <c r="AL15" s="203">
        <f t="shared" si="21"/>
        <v>54.7</v>
      </c>
      <c r="AM15" s="203">
        <f t="shared" si="22"/>
        <v>16.41</v>
      </c>
      <c r="AN15" s="203">
        <f t="shared" si="23"/>
        <v>5.47</v>
      </c>
      <c r="AO15" s="203">
        <f t="shared" si="24"/>
        <v>285.17</v>
      </c>
      <c r="AP15" s="203">
        <f t="shared" si="25"/>
        <v>19.010000000000002</v>
      </c>
      <c r="AQ15" s="203">
        <f t="shared" si="26"/>
        <v>57.03</v>
      </c>
      <c r="AR15" s="203">
        <f t="shared" si="27"/>
        <v>190.11</v>
      </c>
      <c r="AS15" s="203">
        <f t="shared" si="28"/>
        <v>19.010000000000002</v>
      </c>
      <c r="AT15" s="202"/>
      <c r="AU15" s="202"/>
      <c r="AV15" s="202"/>
      <c r="AW15" s="202"/>
      <c r="AX15" s="202"/>
      <c r="AY15" s="203">
        <f>'ضريبه بنك الاهلى شهر يوليو '!M14</f>
        <v>12.2</v>
      </c>
      <c r="AZ15" s="203">
        <f>'ضريبه بنك الاهلى شهر يوليو '!J14</f>
        <v>15.21</v>
      </c>
      <c r="BA15" s="202"/>
      <c r="BB15" s="202"/>
      <c r="BC15" s="202"/>
      <c r="BD15" s="202"/>
      <c r="BE15" s="202"/>
      <c r="BF15" s="202"/>
      <c r="BG15" s="202">
        <v>18</v>
      </c>
      <c r="BH15" s="202"/>
      <c r="BI15" s="202"/>
      <c r="BJ15" s="202"/>
      <c r="BK15" s="202"/>
      <c r="BL15" s="202"/>
      <c r="BM15" s="202"/>
      <c r="BN15" s="203">
        <f t="shared" si="29"/>
        <v>807.19</v>
      </c>
      <c r="BO15" s="203">
        <f t="shared" si="30"/>
        <v>2116.9699999999998</v>
      </c>
      <c r="BP15" s="199" t="s">
        <v>206</v>
      </c>
      <c r="BQ15" s="199" t="s">
        <v>304</v>
      </c>
      <c r="BR15" s="199"/>
      <c r="BS15" s="199"/>
      <c r="BT15" s="199" t="s">
        <v>423</v>
      </c>
    </row>
    <row r="16" spans="1:72" s="198" customFormat="1" ht="25.15" customHeight="1">
      <c r="B16" s="308">
        <f t="shared" si="1"/>
        <v>39.36</v>
      </c>
      <c r="C16" s="311">
        <v>437.35</v>
      </c>
      <c r="D16" s="311">
        <v>1514.84</v>
      </c>
      <c r="E16" s="308">
        <f t="shared" si="2"/>
        <v>106.04</v>
      </c>
      <c r="F16" s="311">
        <v>190</v>
      </c>
      <c r="G16" s="311">
        <v>217.5</v>
      </c>
      <c r="H16" s="311">
        <v>120.22</v>
      </c>
      <c r="I16" s="311">
        <f t="shared" si="3"/>
        <v>337.72</v>
      </c>
      <c r="J16" s="203">
        <f t="shared" si="4"/>
        <v>476.71</v>
      </c>
      <c r="K16" s="203">
        <f t="shared" si="0"/>
        <v>71.510000000000005</v>
      </c>
      <c r="L16" s="203">
        <f t="shared" si="5"/>
        <v>4.7699999999999996</v>
      </c>
      <c r="M16" s="203">
        <f t="shared" si="6"/>
        <v>9.5299999999999994</v>
      </c>
      <c r="N16" s="203">
        <f t="shared" si="7"/>
        <v>14.3</v>
      </c>
      <c r="O16" s="203">
        <f t="shared" si="8"/>
        <v>1810.88</v>
      </c>
      <c r="P16" s="202">
        <v>49.72</v>
      </c>
      <c r="Q16" s="202">
        <f t="shared" si="9"/>
        <v>352.72</v>
      </c>
      <c r="R16" s="203">
        <f t="shared" si="10"/>
        <v>202.63</v>
      </c>
      <c r="S16" s="203">
        <f t="shared" si="11"/>
        <v>135.09</v>
      </c>
      <c r="T16" s="202">
        <v>15</v>
      </c>
      <c r="U16" s="202"/>
      <c r="V16" s="202"/>
      <c r="W16" s="202"/>
      <c r="X16" s="202"/>
      <c r="Y16" s="202"/>
      <c r="Z16" s="202"/>
      <c r="AA16" s="202"/>
      <c r="AB16" s="202"/>
      <c r="AC16" s="203">
        <f t="shared" si="12"/>
        <v>260.49</v>
      </c>
      <c r="AD16" s="203">
        <f t="shared" si="13"/>
        <v>17.37</v>
      </c>
      <c r="AE16" s="203">
        <f t="shared" si="14"/>
        <v>52.1</v>
      </c>
      <c r="AF16" s="203">
        <f t="shared" si="15"/>
        <v>1736.61</v>
      </c>
      <c r="AG16" s="203">
        <f t="shared" si="16"/>
        <v>2643.39</v>
      </c>
      <c r="AH16" s="203">
        <f t="shared" si="17"/>
        <v>71.510000000000005</v>
      </c>
      <c r="AI16" s="203">
        <f t="shared" si="18"/>
        <v>4.7699999999999996</v>
      </c>
      <c r="AJ16" s="203">
        <f t="shared" si="19"/>
        <v>9.5299999999999994</v>
      </c>
      <c r="AK16" s="203">
        <f t="shared" si="20"/>
        <v>14.3</v>
      </c>
      <c r="AL16" s="203">
        <f t="shared" si="21"/>
        <v>47.67</v>
      </c>
      <c r="AM16" s="203">
        <f t="shared" si="22"/>
        <v>14.3</v>
      </c>
      <c r="AN16" s="203">
        <f t="shared" si="23"/>
        <v>4.7699999999999996</v>
      </c>
      <c r="AO16" s="203">
        <f t="shared" si="24"/>
        <v>260.49</v>
      </c>
      <c r="AP16" s="203">
        <f t="shared" si="25"/>
        <v>17.37</v>
      </c>
      <c r="AQ16" s="203">
        <f t="shared" si="26"/>
        <v>52.1</v>
      </c>
      <c r="AR16" s="203">
        <f t="shared" si="27"/>
        <v>173.66</v>
      </c>
      <c r="AS16" s="203">
        <f t="shared" si="28"/>
        <v>17.37</v>
      </c>
      <c r="AT16" s="202"/>
      <c r="AU16" s="202"/>
      <c r="AV16" s="202"/>
      <c r="AW16" s="202"/>
      <c r="AX16" s="202"/>
      <c r="AY16" s="203">
        <f>'ضريبه بنك الاهلى شهر يوليو '!M15</f>
        <v>9.6300000000000008</v>
      </c>
      <c r="AZ16" s="203">
        <f>'ضريبه بنك الاهلى شهر يوليو '!J15</f>
        <v>13.92</v>
      </c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3">
        <f t="shared" si="29"/>
        <v>711.39</v>
      </c>
      <c r="BO16" s="203">
        <f t="shared" si="30"/>
        <v>1932</v>
      </c>
      <c r="BP16" s="199" t="s">
        <v>207</v>
      </c>
      <c r="BQ16" s="199" t="s">
        <v>304</v>
      </c>
      <c r="BR16" s="199"/>
      <c r="BS16" s="199"/>
      <c r="BT16" s="199" t="s">
        <v>423</v>
      </c>
    </row>
    <row r="17" spans="2:72" s="198" customFormat="1" ht="25.15" customHeight="1">
      <c r="B17" s="308">
        <f t="shared" si="1"/>
        <v>97.07</v>
      </c>
      <c r="C17" s="311">
        <v>1078.57</v>
      </c>
      <c r="D17" s="311">
        <v>2951.6</v>
      </c>
      <c r="E17" s="308">
        <f t="shared" si="2"/>
        <v>206.61</v>
      </c>
      <c r="F17" s="311">
        <v>180</v>
      </c>
      <c r="G17" s="311">
        <v>515.15</v>
      </c>
      <c r="H17" s="311">
        <v>317.70999999999998</v>
      </c>
      <c r="I17" s="311">
        <f t="shared" si="3"/>
        <v>832.86</v>
      </c>
      <c r="J17" s="203">
        <f t="shared" si="4"/>
        <v>1175.6400000000001</v>
      </c>
      <c r="K17" s="203">
        <f t="shared" si="0"/>
        <v>176.35</v>
      </c>
      <c r="L17" s="203">
        <f t="shared" si="5"/>
        <v>11.76</v>
      </c>
      <c r="M17" s="203">
        <f t="shared" si="6"/>
        <v>23.51</v>
      </c>
      <c r="N17" s="203">
        <f t="shared" si="7"/>
        <v>35.270000000000003</v>
      </c>
      <c r="O17" s="203">
        <f t="shared" si="8"/>
        <v>3338.21</v>
      </c>
      <c r="P17" s="202">
        <v>128.72</v>
      </c>
      <c r="Q17" s="202">
        <f t="shared" si="9"/>
        <v>900.36</v>
      </c>
      <c r="R17" s="203">
        <f t="shared" si="10"/>
        <v>499.72</v>
      </c>
      <c r="S17" s="203">
        <f t="shared" si="11"/>
        <v>333.14</v>
      </c>
      <c r="T17" s="202">
        <v>30</v>
      </c>
      <c r="U17" s="202"/>
      <c r="V17" s="202">
        <v>37.5</v>
      </c>
      <c r="W17" s="202"/>
      <c r="X17" s="202"/>
      <c r="Y17" s="202"/>
      <c r="Z17" s="202"/>
      <c r="AA17" s="202"/>
      <c r="AB17" s="202"/>
      <c r="AC17" s="203">
        <f t="shared" si="12"/>
        <v>478.75</v>
      </c>
      <c r="AD17" s="203">
        <f t="shared" si="13"/>
        <v>31.92</v>
      </c>
      <c r="AE17" s="203">
        <f t="shared" si="14"/>
        <v>95.75</v>
      </c>
      <c r="AF17" s="203">
        <f t="shared" si="15"/>
        <v>3191.65</v>
      </c>
      <c r="AG17" s="203">
        <f t="shared" si="16"/>
        <v>5220.6000000000004</v>
      </c>
      <c r="AH17" s="203">
        <f t="shared" si="17"/>
        <v>176.35</v>
      </c>
      <c r="AI17" s="203">
        <f t="shared" si="18"/>
        <v>11.76</v>
      </c>
      <c r="AJ17" s="203">
        <f t="shared" si="19"/>
        <v>23.51</v>
      </c>
      <c r="AK17" s="203">
        <f t="shared" si="20"/>
        <v>35.270000000000003</v>
      </c>
      <c r="AL17" s="203">
        <f t="shared" si="21"/>
        <v>117.56</v>
      </c>
      <c r="AM17" s="203">
        <f t="shared" si="22"/>
        <v>35.270000000000003</v>
      </c>
      <c r="AN17" s="203">
        <f t="shared" si="23"/>
        <v>11.76</v>
      </c>
      <c r="AO17" s="203">
        <f t="shared" si="24"/>
        <v>478.75</v>
      </c>
      <c r="AP17" s="203">
        <f t="shared" si="25"/>
        <v>31.92</v>
      </c>
      <c r="AQ17" s="203">
        <f t="shared" si="26"/>
        <v>95.75</v>
      </c>
      <c r="AR17" s="203">
        <f t="shared" si="27"/>
        <v>319.17</v>
      </c>
      <c r="AS17" s="203">
        <f t="shared" si="28"/>
        <v>31.92</v>
      </c>
      <c r="AT17" s="202"/>
      <c r="AU17" s="202"/>
      <c r="AV17" s="202">
        <v>1.23</v>
      </c>
      <c r="AW17" s="202"/>
      <c r="AX17" s="202"/>
      <c r="AY17" s="203">
        <f>'ضريبه بنك الاهلى شهر يوليو '!M16</f>
        <v>150.49</v>
      </c>
      <c r="AZ17" s="203">
        <f>'ضريبه بنك الاهلى شهر يوليو '!J16</f>
        <v>29.32</v>
      </c>
      <c r="BA17" s="202"/>
      <c r="BB17" s="202"/>
      <c r="BC17" s="202"/>
      <c r="BD17" s="202">
        <v>7.1</v>
      </c>
      <c r="BE17" s="202"/>
      <c r="BF17" s="202"/>
      <c r="BG17" s="202"/>
      <c r="BH17" s="202"/>
      <c r="BI17" s="202"/>
      <c r="BJ17" s="202"/>
      <c r="BK17" s="202"/>
      <c r="BL17" s="202"/>
      <c r="BM17" s="202"/>
      <c r="BN17" s="203">
        <f t="shared" si="29"/>
        <v>1557.13</v>
      </c>
      <c r="BO17" s="203">
        <f t="shared" si="30"/>
        <v>3663.47</v>
      </c>
      <c r="BP17" s="199" t="s">
        <v>209</v>
      </c>
      <c r="BQ17" s="199" t="s">
        <v>311</v>
      </c>
      <c r="BR17" s="199"/>
      <c r="BS17" s="199"/>
      <c r="BT17" s="199" t="s">
        <v>428</v>
      </c>
    </row>
    <row r="18" spans="2:72" s="198" customFormat="1" ht="25.15" customHeight="1">
      <c r="B18" s="308">
        <f t="shared" si="1"/>
        <v>71.14</v>
      </c>
      <c r="C18" s="311">
        <v>790.47</v>
      </c>
      <c r="D18" s="311">
        <v>2366.77</v>
      </c>
      <c r="E18" s="308">
        <f t="shared" si="2"/>
        <v>165.67</v>
      </c>
      <c r="F18" s="311">
        <v>180</v>
      </c>
      <c r="G18" s="311">
        <v>387.35</v>
      </c>
      <c r="H18" s="311">
        <v>223.04</v>
      </c>
      <c r="I18" s="311">
        <f t="shared" si="3"/>
        <v>610.39</v>
      </c>
      <c r="J18" s="203">
        <f t="shared" si="4"/>
        <v>861.61</v>
      </c>
      <c r="K18" s="203">
        <f t="shared" si="0"/>
        <v>129.24</v>
      </c>
      <c r="L18" s="203">
        <f t="shared" si="5"/>
        <v>8.6199999999999992</v>
      </c>
      <c r="M18" s="203">
        <f t="shared" si="6"/>
        <v>17.23</v>
      </c>
      <c r="N18" s="203">
        <f t="shared" si="7"/>
        <v>25.85</v>
      </c>
      <c r="O18" s="203">
        <f t="shared" si="8"/>
        <v>2712.44</v>
      </c>
      <c r="P18" s="202">
        <v>89.84</v>
      </c>
      <c r="Q18" s="202">
        <f t="shared" si="9"/>
        <v>805.38</v>
      </c>
      <c r="R18" s="203">
        <f t="shared" si="10"/>
        <v>366.23</v>
      </c>
      <c r="S18" s="203">
        <f t="shared" si="11"/>
        <v>244.16</v>
      </c>
      <c r="T18" s="202">
        <v>30</v>
      </c>
      <c r="U18" s="202"/>
      <c r="V18" s="202">
        <v>164.99</v>
      </c>
      <c r="W18" s="202"/>
      <c r="X18" s="202"/>
      <c r="Y18" s="202"/>
      <c r="Z18" s="202"/>
      <c r="AA18" s="202"/>
      <c r="AB18" s="202"/>
      <c r="AC18" s="203">
        <f t="shared" si="12"/>
        <v>411.91</v>
      </c>
      <c r="AD18" s="203">
        <f t="shared" si="13"/>
        <v>27.46</v>
      </c>
      <c r="AE18" s="203">
        <f t="shared" si="14"/>
        <v>82.38</v>
      </c>
      <c r="AF18" s="203">
        <f t="shared" si="15"/>
        <v>2746.05</v>
      </c>
      <c r="AG18" s="203">
        <f t="shared" si="16"/>
        <v>4310.3500000000004</v>
      </c>
      <c r="AH18" s="203">
        <f t="shared" si="17"/>
        <v>129.24</v>
      </c>
      <c r="AI18" s="203">
        <f t="shared" si="18"/>
        <v>8.6199999999999992</v>
      </c>
      <c r="AJ18" s="203">
        <f t="shared" si="19"/>
        <v>17.23</v>
      </c>
      <c r="AK18" s="203">
        <f t="shared" si="20"/>
        <v>25.85</v>
      </c>
      <c r="AL18" s="203">
        <f t="shared" si="21"/>
        <v>86.16</v>
      </c>
      <c r="AM18" s="203">
        <f t="shared" si="22"/>
        <v>25.85</v>
      </c>
      <c r="AN18" s="203">
        <f t="shared" si="23"/>
        <v>8.6199999999999992</v>
      </c>
      <c r="AO18" s="203">
        <f t="shared" si="24"/>
        <v>411.91</v>
      </c>
      <c r="AP18" s="203">
        <f t="shared" si="25"/>
        <v>27.46</v>
      </c>
      <c r="AQ18" s="203">
        <f t="shared" si="26"/>
        <v>82.38</v>
      </c>
      <c r="AR18" s="203">
        <f t="shared" si="27"/>
        <v>274.61</v>
      </c>
      <c r="AS18" s="203">
        <f t="shared" si="28"/>
        <v>27.46</v>
      </c>
      <c r="AT18" s="202"/>
      <c r="AU18" s="202"/>
      <c r="AV18" s="202">
        <v>2.62</v>
      </c>
      <c r="AW18" s="202"/>
      <c r="AX18" s="202"/>
      <c r="AY18" s="203">
        <f>'ضريبه بنك الاهلى شهر يوليو '!M17</f>
        <v>27.17</v>
      </c>
      <c r="AZ18" s="203">
        <f>'ضريبه بنك الاهلى شهر يوليو '!J17</f>
        <v>24.28</v>
      </c>
      <c r="BA18" s="202"/>
      <c r="BB18" s="202"/>
      <c r="BC18" s="202"/>
      <c r="BD18" s="202">
        <v>7.1</v>
      </c>
      <c r="BE18" s="202"/>
      <c r="BF18" s="202"/>
      <c r="BG18" s="202"/>
      <c r="BH18" s="202"/>
      <c r="BI18" s="202"/>
      <c r="BJ18" s="202"/>
      <c r="BK18" s="202"/>
      <c r="BL18" s="202"/>
      <c r="BM18" s="202"/>
      <c r="BN18" s="203">
        <f t="shared" si="29"/>
        <v>1186.56</v>
      </c>
      <c r="BO18" s="203">
        <f t="shared" si="30"/>
        <v>3123.79</v>
      </c>
      <c r="BP18" s="199" t="s">
        <v>210</v>
      </c>
      <c r="BQ18" s="199" t="s">
        <v>305</v>
      </c>
      <c r="BR18" s="199"/>
      <c r="BS18" s="199"/>
      <c r="BT18" s="199" t="s">
        <v>428</v>
      </c>
    </row>
    <row r="19" spans="2:72" s="198" customFormat="1" ht="25.15" customHeight="1">
      <c r="B19" s="308">
        <f t="shared" si="1"/>
        <v>66.41</v>
      </c>
      <c r="C19" s="311">
        <v>737.88</v>
      </c>
      <c r="D19" s="311">
        <v>2023.72</v>
      </c>
      <c r="E19" s="308">
        <f t="shared" si="2"/>
        <v>141.66</v>
      </c>
      <c r="F19" s="311">
        <v>180</v>
      </c>
      <c r="G19" s="311">
        <v>364.55</v>
      </c>
      <c r="H19" s="311">
        <v>286.24</v>
      </c>
      <c r="I19" s="311">
        <f t="shared" si="3"/>
        <v>650.79</v>
      </c>
      <c r="J19" s="203">
        <f t="shared" si="4"/>
        <v>804.29</v>
      </c>
      <c r="K19" s="203">
        <f t="shared" si="0"/>
        <v>120.64</v>
      </c>
      <c r="L19" s="203">
        <f t="shared" si="5"/>
        <v>8.0399999999999991</v>
      </c>
      <c r="M19" s="203">
        <f t="shared" si="6"/>
        <v>16.09</v>
      </c>
      <c r="N19" s="203">
        <f t="shared" si="7"/>
        <v>24.13</v>
      </c>
      <c r="O19" s="203">
        <f t="shared" si="8"/>
        <v>2345.38</v>
      </c>
      <c r="P19" s="202">
        <v>91.64</v>
      </c>
      <c r="Q19" s="202">
        <f t="shared" si="9"/>
        <v>665.79</v>
      </c>
      <c r="R19" s="203">
        <f t="shared" si="10"/>
        <v>390.47</v>
      </c>
      <c r="S19" s="203">
        <f t="shared" si="11"/>
        <v>260.32</v>
      </c>
      <c r="T19" s="202">
        <v>15</v>
      </c>
      <c r="U19" s="202"/>
      <c r="V19" s="202"/>
      <c r="W19" s="202"/>
      <c r="X19" s="202"/>
      <c r="Y19" s="202"/>
      <c r="Z19" s="202"/>
      <c r="AA19" s="202"/>
      <c r="AB19" s="202"/>
      <c r="AC19" s="203">
        <f t="shared" si="12"/>
        <v>344.78</v>
      </c>
      <c r="AD19" s="203">
        <f t="shared" si="13"/>
        <v>22.99</v>
      </c>
      <c r="AE19" s="203">
        <f t="shared" si="14"/>
        <v>68.959999999999994</v>
      </c>
      <c r="AF19" s="203">
        <f t="shared" si="15"/>
        <v>2298.52</v>
      </c>
      <c r="AG19" s="203">
        <f t="shared" si="16"/>
        <v>3708.44</v>
      </c>
      <c r="AH19" s="203">
        <f t="shared" si="17"/>
        <v>120.64</v>
      </c>
      <c r="AI19" s="203">
        <f t="shared" si="18"/>
        <v>8.0399999999999991</v>
      </c>
      <c r="AJ19" s="203">
        <f t="shared" si="19"/>
        <v>16.09</v>
      </c>
      <c r="AK19" s="203">
        <f t="shared" si="20"/>
        <v>24.13</v>
      </c>
      <c r="AL19" s="203">
        <f t="shared" si="21"/>
        <v>80.430000000000007</v>
      </c>
      <c r="AM19" s="203">
        <f t="shared" si="22"/>
        <v>24.13</v>
      </c>
      <c r="AN19" s="203">
        <f t="shared" si="23"/>
        <v>8.0399999999999991</v>
      </c>
      <c r="AO19" s="203">
        <f t="shared" si="24"/>
        <v>344.78</v>
      </c>
      <c r="AP19" s="203">
        <f t="shared" si="25"/>
        <v>22.99</v>
      </c>
      <c r="AQ19" s="203">
        <f t="shared" si="26"/>
        <v>68.959999999999994</v>
      </c>
      <c r="AR19" s="203">
        <f t="shared" si="27"/>
        <v>229.85</v>
      </c>
      <c r="AS19" s="203">
        <f t="shared" si="28"/>
        <v>22.99</v>
      </c>
      <c r="AT19" s="202">
        <v>19.440000000000001</v>
      </c>
      <c r="AU19" s="202"/>
      <c r="AV19" s="202"/>
      <c r="AW19" s="202"/>
      <c r="AX19" s="202"/>
      <c r="AY19" s="203">
        <f>'ضريبه بنك الاهلى شهر يوليو '!M18</f>
        <v>20.34</v>
      </c>
      <c r="AZ19" s="203">
        <f>'ضريبه بنك الاهلى شهر يوليو '!J18</f>
        <v>20.61</v>
      </c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3">
        <f t="shared" si="29"/>
        <v>1031.46</v>
      </c>
      <c r="BO19" s="203">
        <f t="shared" si="30"/>
        <v>2676.98</v>
      </c>
      <c r="BP19" s="199" t="s">
        <v>211</v>
      </c>
      <c r="BQ19" s="199" t="s">
        <v>429</v>
      </c>
      <c r="BR19" s="199"/>
      <c r="BS19" s="312" t="s">
        <v>364</v>
      </c>
      <c r="BT19" s="199" t="s">
        <v>169</v>
      </c>
    </row>
    <row r="20" spans="2:72" s="198" customFormat="1" ht="25.15" customHeight="1">
      <c r="B20" s="308">
        <f t="shared" si="1"/>
        <v>52.9</v>
      </c>
      <c r="C20" s="311">
        <v>587.82000000000005</v>
      </c>
      <c r="D20" s="311">
        <v>1769.57</v>
      </c>
      <c r="E20" s="308">
        <f t="shared" si="2"/>
        <v>123.87</v>
      </c>
      <c r="F20" s="311">
        <v>190</v>
      </c>
      <c r="G20" s="311">
        <v>273.63</v>
      </c>
      <c r="H20" s="311">
        <v>225.27</v>
      </c>
      <c r="I20" s="311">
        <f t="shared" si="3"/>
        <v>498.9</v>
      </c>
      <c r="J20" s="203">
        <f t="shared" si="4"/>
        <v>640.72</v>
      </c>
      <c r="K20" s="203">
        <f t="shared" si="0"/>
        <v>96.11</v>
      </c>
      <c r="L20" s="203">
        <f t="shared" si="5"/>
        <v>6.41</v>
      </c>
      <c r="M20" s="203">
        <f t="shared" si="6"/>
        <v>12.81</v>
      </c>
      <c r="N20" s="203">
        <f t="shared" si="7"/>
        <v>19.22</v>
      </c>
      <c r="O20" s="203">
        <f t="shared" si="8"/>
        <v>2083.44</v>
      </c>
      <c r="P20" s="202">
        <v>77.38</v>
      </c>
      <c r="Q20" s="202">
        <f t="shared" si="9"/>
        <v>513.9</v>
      </c>
      <c r="R20" s="203">
        <f t="shared" si="10"/>
        <v>299.33999999999997</v>
      </c>
      <c r="S20" s="203">
        <f t="shared" si="11"/>
        <v>199.56</v>
      </c>
      <c r="T20" s="202">
        <v>15</v>
      </c>
      <c r="U20" s="202"/>
      <c r="V20" s="202"/>
      <c r="W20" s="202"/>
      <c r="X20" s="202"/>
      <c r="Y20" s="202"/>
      <c r="Z20" s="202"/>
      <c r="AA20" s="202"/>
      <c r="AB20" s="202"/>
      <c r="AC20" s="203">
        <f t="shared" si="12"/>
        <v>305.10000000000002</v>
      </c>
      <c r="AD20" s="203">
        <f t="shared" si="13"/>
        <v>20.34</v>
      </c>
      <c r="AE20" s="203">
        <f t="shared" si="14"/>
        <v>61.02</v>
      </c>
      <c r="AF20" s="203">
        <f t="shared" si="15"/>
        <v>2034</v>
      </c>
      <c r="AG20" s="203">
        <f t="shared" si="16"/>
        <v>3195.73</v>
      </c>
      <c r="AH20" s="203">
        <f t="shared" si="17"/>
        <v>96.11</v>
      </c>
      <c r="AI20" s="203">
        <f t="shared" si="18"/>
        <v>6.41</v>
      </c>
      <c r="AJ20" s="203">
        <f t="shared" si="19"/>
        <v>12.81</v>
      </c>
      <c r="AK20" s="203">
        <f t="shared" si="20"/>
        <v>19.22</v>
      </c>
      <c r="AL20" s="203">
        <f t="shared" si="21"/>
        <v>64.069999999999993</v>
      </c>
      <c r="AM20" s="203">
        <f t="shared" si="22"/>
        <v>19.22</v>
      </c>
      <c r="AN20" s="203">
        <f t="shared" si="23"/>
        <v>6.41</v>
      </c>
      <c r="AO20" s="203">
        <f t="shared" si="24"/>
        <v>305.10000000000002</v>
      </c>
      <c r="AP20" s="203">
        <f t="shared" si="25"/>
        <v>20.34</v>
      </c>
      <c r="AQ20" s="203">
        <f t="shared" si="26"/>
        <v>61.02</v>
      </c>
      <c r="AR20" s="203">
        <f t="shared" si="27"/>
        <v>203.4</v>
      </c>
      <c r="AS20" s="203">
        <f t="shared" si="28"/>
        <v>20.34</v>
      </c>
      <c r="AT20" s="202"/>
      <c r="AU20" s="202"/>
      <c r="AV20" s="202"/>
      <c r="AW20" s="202"/>
      <c r="AX20" s="202"/>
      <c r="AY20" s="203">
        <f>'ضريبه بنك الاهلى شهر يوليو '!M19</f>
        <v>15.26</v>
      </c>
      <c r="AZ20" s="203">
        <f>'ضريبه بنك الاهلى شهر يوليو '!J19</f>
        <v>16.75</v>
      </c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>
        <v>2.4</v>
      </c>
      <c r="BN20" s="203">
        <f t="shared" si="29"/>
        <v>868.86</v>
      </c>
      <c r="BO20" s="203">
        <f t="shared" si="30"/>
        <v>2326.87</v>
      </c>
      <c r="BP20" s="199" t="s">
        <v>280</v>
      </c>
      <c r="BQ20" s="199" t="s">
        <v>312</v>
      </c>
      <c r="BR20" s="199"/>
      <c r="BS20" s="199"/>
      <c r="BT20" s="199" t="s">
        <v>424</v>
      </c>
    </row>
    <row r="21" spans="2:72" s="198" customFormat="1" ht="25.15" customHeight="1">
      <c r="B21" s="308">
        <f t="shared" si="1"/>
        <v>26.63</v>
      </c>
      <c r="C21" s="311">
        <v>295.92</v>
      </c>
      <c r="D21" s="311">
        <v>1152.31</v>
      </c>
      <c r="E21" s="308">
        <f t="shared" si="2"/>
        <v>80.66</v>
      </c>
      <c r="F21" s="311">
        <v>190</v>
      </c>
      <c r="G21" s="311">
        <v>152.94999999999999</v>
      </c>
      <c r="H21" s="311">
        <v>71.55</v>
      </c>
      <c r="I21" s="311">
        <f t="shared" si="3"/>
        <v>224.5</v>
      </c>
      <c r="J21" s="203">
        <f t="shared" si="4"/>
        <v>322.55</v>
      </c>
      <c r="K21" s="203">
        <f t="shared" si="0"/>
        <v>48.38</v>
      </c>
      <c r="L21" s="203">
        <f t="shared" si="5"/>
        <v>3.23</v>
      </c>
      <c r="M21" s="203">
        <f t="shared" si="6"/>
        <v>6.45</v>
      </c>
      <c r="N21" s="203">
        <f t="shared" si="7"/>
        <v>9.68</v>
      </c>
      <c r="O21" s="203">
        <f t="shared" si="8"/>
        <v>1422.97</v>
      </c>
      <c r="P21" s="202">
        <v>2.44</v>
      </c>
      <c r="Q21" s="202">
        <f t="shared" si="9"/>
        <v>239.5</v>
      </c>
      <c r="R21" s="203">
        <f t="shared" si="10"/>
        <v>134.69999999999999</v>
      </c>
      <c r="S21" s="203">
        <f t="shared" si="11"/>
        <v>89.8</v>
      </c>
      <c r="T21" s="202">
        <v>15</v>
      </c>
      <c r="U21" s="202"/>
      <c r="V21" s="202"/>
      <c r="W21" s="202"/>
      <c r="X21" s="202"/>
      <c r="Y21" s="202"/>
      <c r="Z21" s="202"/>
      <c r="AA21" s="202"/>
      <c r="AB21" s="202"/>
      <c r="AC21" s="203">
        <f t="shared" si="12"/>
        <v>201.35</v>
      </c>
      <c r="AD21" s="203">
        <f t="shared" si="13"/>
        <v>13.42</v>
      </c>
      <c r="AE21" s="203">
        <f t="shared" si="14"/>
        <v>40.270000000000003</v>
      </c>
      <c r="AF21" s="203">
        <f t="shared" si="15"/>
        <v>1342.36</v>
      </c>
      <c r="AG21" s="203">
        <f t="shared" si="16"/>
        <v>1987.69</v>
      </c>
      <c r="AH21" s="203">
        <f t="shared" si="17"/>
        <v>48.38</v>
      </c>
      <c r="AI21" s="203">
        <f t="shared" si="18"/>
        <v>3.23</v>
      </c>
      <c r="AJ21" s="203">
        <f t="shared" si="19"/>
        <v>6.45</v>
      </c>
      <c r="AK21" s="203">
        <f t="shared" si="20"/>
        <v>9.68</v>
      </c>
      <c r="AL21" s="203">
        <f t="shared" si="21"/>
        <v>32.26</v>
      </c>
      <c r="AM21" s="203">
        <f t="shared" si="22"/>
        <v>9.68</v>
      </c>
      <c r="AN21" s="203">
        <f t="shared" si="23"/>
        <v>3.23</v>
      </c>
      <c r="AO21" s="203">
        <f t="shared" si="24"/>
        <v>201.35</v>
      </c>
      <c r="AP21" s="203">
        <f t="shared" si="25"/>
        <v>13.42</v>
      </c>
      <c r="AQ21" s="203">
        <f t="shared" si="26"/>
        <v>40.270000000000003</v>
      </c>
      <c r="AR21" s="203">
        <f t="shared" si="27"/>
        <v>134.24</v>
      </c>
      <c r="AS21" s="203">
        <f t="shared" si="28"/>
        <v>13.42</v>
      </c>
      <c r="AT21" s="202">
        <v>29.72</v>
      </c>
      <c r="AU21" s="202"/>
      <c r="AV21" s="202"/>
      <c r="AW21" s="202"/>
      <c r="AX21" s="202"/>
      <c r="AY21" s="203">
        <f>'ضريبه بنك الاهلى شهر يوليو '!M20</f>
        <v>2.69</v>
      </c>
      <c r="AZ21" s="203">
        <f>'ضريبه بنك الاهلى شهر يوليو '!J20</f>
        <v>10.42</v>
      </c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2">
        <v>0.6</v>
      </c>
      <c r="BN21" s="203">
        <f t="shared" si="29"/>
        <v>559.04</v>
      </c>
      <c r="BO21" s="203">
        <f t="shared" si="30"/>
        <v>1428.65</v>
      </c>
      <c r="BP21" s="199" t="s">
        <v>281</v>
      </c>
      <c r="BQ21" s="199" t="s">
        <v>313</v>
      </c>
      <c r="BR21" s="199"/>
      <c r="BS21" s="199"/>
      <c r="BT21" s="199" t="s">
        <v>424</v>
      </c>
    </row>
    <row r="22" spans="2:72" s="198" customFormat="1" ht="25.15" customHeight="1">
      <c r="B22" s="308">
        <f t="shared" si="1"/>
        <v>23.86</v>
      </c>
      <c r="C22" s="311">
        <v>265.14</v>
      </c>
      <c r="D22" s="311">
        <v>1096.07</v>
      </c>
      <c r="E22" s="308">
        <f t="shared" si="2"/>
        <v>76.72</v>
      </c>
      <c r="F22" s="311">
        <v>200</v>
      </c>
      <c r="G22" s="311">
        <v>141.01</v>
      </c>
      <c r="H22" s="311">
        <v>63.74</v>
      </c>
      <c r="I22" s="311">
        <f t="shared" si="3"/>
        <v>204.75</v>
      </c>
      <c r="J22" s="203">
        <f t="shared" si="4"/>
        <v>289</v>
      </c>
      <c r="K22" s="203">
        <f t="shared" si="0"/>
        <v>43.35</v>
      </c>
      <c r="L22" s="203">
        <f t="shared" si="5"/>
        <v>2.89</v>
      </c>
      <c r="M22" s="203">
        <f t="shared" si="6"/>
        <v>5.78</v>
      </c>
      <c r="N22" s="203">
        <f t="shared" si="7"/>
        <v>8.67</v>
      </c>
      <c r="O22" s="203">
        <f t="shared" si="8"/>
        <v>1372.79</v>
      </c>
      <c r="P22" s="202">
        <v>2.9</v>
      </c>
      <c r="Q22" s="202">
        <f t="shared" si="9"/>
        <v>212.75</v>
      </c>
      <c r="R22" s="203">
        <f t="shared" si="10"/>
        <v>122.85</v>
      </c>
      <c r="S22" s="203">
        <f t="shared" si="11"/>
        <v>81.900000000000006</v>
      </c>
      <c r="T22" s="202">
        <v>8</v>
      </c>
      <c r="U22" s="202"/>
      <c r="V22" s="202"/>
      <c r="W22" s="202"/>
      <c r="X22" s="202"/>
      <c r="Y22" s="202"/>
      <c r="Z22" s="202"/>
      <c r="AA22" s="202"/>
      <c r="AB22" s="202"/>
      <c r="AC22" s="203">
        <f t="shared" si="12"/>
        <v>194.92</v>
      </c>
      <c r="AD22" s="203">
        <f t="shared" si="13"/>
        <v>12.99</v>
      </c>
      <c r="AE22" s="203">
        <f t="shared" si="14"/>
        <v>38.979999999999997</v>
      </c>
      <c r="AF22" s="203">
        <f t="shared" si="15"/>
        <v>1299.44</v>
      </c>
      <c r="AG22" s="203">
        <f t="shared" si="16"/>
        <v>1896.02</v>
      </c>
      <c r="AH22" s="203">
        <f t="shared" si="17"/>
        <v>43.35</v>
      </c>
      <c r="AI22" s="203">
        <f t="shared" si="18"/>
        <v>2.89</v>
      </c>
      <c r="AJ22" s="203">
        <f t="shared" si="19"/>
        <v>5.78</v>
      </c>
      <c r="AK22" s="203">
        <f t="shared" si="20"/>
        <v>8.67</v>
      </c>
      <c r="AL22" s="203">
        <f t="shared" si="21"/>
        <v>28.9</v>
      </c>
      <c r="AM22" s="203">
        <f t="shared" si="22"/>
        <v>8.67</v>
      </c>
      <c r="AN22" s="203">
        <f t="shared" si="23"/>
        <v>2.89</v>
      </c>
      <c r="AO22" s="203">
        <f t="shared" si="24"/>
        <v>194.92</v>
      </c>
      <c r="AP22" s="203">
        <f t="shared" si="25"/>
        <v>12.99</v>
      </c>
      <c r="AQ22" s="203">
        <f t="shared" si="26"/>
        <v>38.979999999999997</v>
      </c>
      <c r="AR22" s="203">
        <f t="shared" si="27"/>
        <v>129.94</v>
      </c>
      <c r="AS22" s="203">
        <f t="shared" si="28"/>
        <v>12.99</v>
      </c>
      <c r="AT22" s="202">
        <v>52</v>
      </c>
      <c r="AU22" s="202"/>
      <c r="AV22" s="202"/>
      <c r="AW22" s="202"/>
      <c r="AX22" s="202"/>
      <c r="AY22" s="203">
        <f>'ضريبه بنك الاهلى شهر يوليو '!M21</f>
        <v>1.18</v>
      </c>
      <c r="AZ22" s="203">
        <f>'ضريبه بنك الاهلى شهر يوليو '!J21</f>
        <v>9.66</v>
      </c>
      <c r="BA22" s="202"/>
      <c r="BB22" s="202"/>
      <c r="BC22" s="202"/>
      <c r="BD22" s="202"/>
      <c r="BE22" s="202"/>
      <c r="BF22" s="202">
        <v>11.83</v>
      </c>
      <c r="BG22" s="202"/>
      <c r="BH22" s="202"/>
      <c r="BI22" s="202"/>
      <c r="BJ22" s="202"/>
      <c r="BK22" s="202"/>
      <c r="BL22" s="202"/>
      <c r="BM22" s="202"/>
      <c r="BN22" s="203">
        <f t="shared" si="29"/>
        <v>565.64</v>
      </c>
      <c r="BO22" s="203">
        <f t="shared" si="30"/>
        <v>1330.38</v>
      </c>
      <c r="BP22" s="199" t="s">
        <v>439</v>
      </c>
      <c r="BQ22" s="199" t="s">
        <v>440</v>
      </c>
      <c r="BR22" s="199"/>
      <c r="BS22" s="199"/>
      <c r="BT22" s="199" t="s">
        <v>423</v>
      </c>
    </row>
    <row r="23" spans="2:72" s="198" customFormat="1" ht="25.15" customHeight="1">
      <c r="B23" s="308">
        <f t="shared" si="1"/>
        <v>24.82</v>
      </c>
      <c r="C23" s="311">
        <v>275.83</v>
      </c>
      <c r="D23" s="311">
        <v>1192.3499999999999</v>
      </c>
      <c r="E23" s="308">
        <f t="shared" si="2"/>
        <v>83.46</v>
      </c>
      <c r="F23" s="311">
        <v>200</v>
      </c>
      <c r="G23" s="311">
        <v>142.1</v>
      </c>
      <c r="H23" s="311">
        <v>70.900000000000006</v>
      </c>
      <c r="I23" s="311">
        <f t="shared" si="3"/>
        <v>213</v>
      </c>
      <c r="J23" s="203">
        <f t="shared" si="4"/>
        <v>300.64999999999998</v>
      </c>
      <c r="K23" s="203">
        <f t="shared" si="0"/>
        <v>45.1</v>
      </c>
      <c r="L23" s="203">
        <f t="shared" si="5"/>
        <v>3.01</v>
      </c>
      <c r="M23" s="203">
        <f t="shared" si="6"/>
        <v>6.01</v>
      </c>
      <c r="N23" s="203">
        <f t="shared" si="7"/>
        <v>9.02</v>
      </c>
      <c r="O23" s="203">
        <f t="shared" si="8"/>
        <v>1475.81</v>
      </c>
      <c r="P23" s="202">
        <v>4.21</v>
      </c>
      <c r="Q23" s="202">
        <f t="shared" si="9"/>
        <v>223</v>
      </c>
      <c r="R23" s="203">
        <f t="shared" si="10"/>
        <v>127.8</v>
      </c>
      <c r="S23" s="203">
        <f t="shared" si="11"/>
        <v>85.2</v>
      </c>
      <c r="T23" s="202">
        <v>10</v>
      </c>
      <c r="U23" s="202"/>
      <c r="V23" s="202"/>
      <c r="W23" s="202"/>
      <c r="X23" s="202"/>
      <c r="Y23" s="202"/>
      <c r="Z23" s="202"/>
      <c r="AA23" s="202"/>
      <c r="AB23" s="202"/>
      <c r="AC23" s="203">
        <f t="shared" si="12"/>
        <v>210.36</v>
      </c>
      <c r="AD23" s="203">
        <f t="shared" si="13"/>
        <v>14.02</v>
      </c>
      <c r="AE23" s="203">
        <f t="shared" si="14"/>
        <v>42.07</v>
      </c>
      <c r="AF23" s="203">
        <f t="shared" si="15"/>
        <v>1402.37</v>
      </c>
      <c r="AG23" s="203">
        <f t="shared" si="16"/>
        <v>2032.61</v>
      </c>
      <c r="AH23" s="203">
        <f t="shared" si="17"/>
        <v>45.1</v>
      </c>
      <c r="AI23" s="203">
        <f t="shared" si="18"/>
        <v>3.01</v>
      </c>
      <c r="AJ23" s="203">
        <f t="shared" si="19"/>
        <v>6.01</v>
      </c>
      <c r="AK23" s="203">
        <f t="shared" si="20"/>
        <v>9.02</v>
      </c>
      <c r="AL23" s="203">
        <f t="shared" si="21"/>
        <v>30.07</v>
      </c>
      <c r="AM23" s="203">
        <f t="shared" si="22"/>
        <v>9.02</v>
      </c>
      <c r="AN23" s="203">
        <f t="shared" si="23"/>
        <v>3.01</v>
      </c>
      <c r="AO23" s="203">
        <f t="shared" si="24"/>
        <v>210.36</v>
      </c>
      <c r="AP23" s="203">
        <f t="shared" si="25"/>
        <v>14.02</v>
      </c>
      <c r="AQ23" s="203">
        <f t="shared" si="26"/>
        <v>42.07</v>
      </c>
      <c r="AR23" s="203">
        <f t="shared" si="27"/>
        <v>140.24</v>
      </c>
      <c r="AS23" s="203">
        <f t="shared" si="28"/>
        <v>14.02</v>
      </c>
      <c r="AT23" s="202"/>
      <c r="AU23" s="202"/>
      <c r="AV23" s="202"/>
      <c r="AW23" s="202"/>
      <c r="AX23" s="202"/>
      <c r="AY23" s="203">
        <f>'ضريبه بنك الاهلى شهر يوليو '!M22</f>
        <v>3.62</v>
      </c>
      <c r="AZ23" s="203">
        <f>'ضريبه بنك الاهلى شهر يوليو '!J22</f>
        <v>10.89</v>
      </c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/>
      <c r="BL23" s="202"/>
      <c r="BM23" s="202">
        <v>90</v>
      </c>
      <c r="BN23" s="203">
        <f t="shared" si="29"/>
        <v>630.46</v>
      </c>
      <c r="BO23" s="203">
        <f t="shared" si="30"/>
        <v>1402.15</v>
      </c>
      <c r="BP23" s="199" t="s">
        <v>445</v>
      </c>
      <c r="BQ23" s="199" t="s">
        <v>446</v>
      </c>
      <c r="BR23" s="199"/>
      <c r="BS23" s="199"/>
      <c r="BT23" s="199" t="s">
        <v>423</v>
      </c>
    </row>
    <row r="24" spans="2:72" s="266" customFormat="1" ht="25.15" customHeight="1">
      <c r="B24" s="313"/>
      <c r="C24" s="313"/>
      <c r="D24" s="313"/>
      <c r="E24" s="313"/>
      <c r="F24" s="313"/>
      <c r="G24" s="313"/>
      <c r="H24" s="313"/>
      <c r="I24" s="313"/>
      <c r="J24" s="286">
        <f>SUM(J4:J23)</f>
        <v>11424.09</v>
      </c>
      <c r="K24" s="286">
        <f t="shared" ref="K24:BO24" si="31">SUM(K4:K23)</f>
        <v>1713.63</v>
      </c>
      <c r="L24" s="286">
        <f t="shared" si="31"/>
        <v>114.25</v>
      </c>
      <c r="M24" s="286">
        <f t="shared" si="31"/>
        <v>228.47</v>
      </c>
      <c r="N24" s="286">
        <f t="shared" si="31"/>
        <v>342.73</v>
      </c>
      <c r="O24" s="286">
        <f t="shared" si="31"/>
        <v>39774.410000000003</v>
      </c>
      <c r="P24" s="286">
        <f t="shared" si="31"/>
        <v>1079.25</v>
      </c>
      <c r="Q24" s="286">
        <f t="shared" si="31"/>
        <v>9196.27</v>
      </c>
      <c r="R24" s="286">
        <f t="shared" si="31"/>
        <v>4988.03</v>
      </c>
      <c r="S24" s="286">
        <f t="shared" si="31"/>
        <v>3325.34</v>
      </c>
      <c r="T24" s="286">
        <f t="shared" si="31"/>
        <v>359</v>
      </c>
      <c r="U24" s="286">
        <f t="shared" si="31"/>
        <v>0</v>
      </c>
      <c r="V24" s="286">
        <f t="shared" si="31"/>
        <v>523.9</v>
      </c>
      <c r="W24" s="286">
        <f t="shared" si="31"/>
        <v>0</v>
      </c>
      <c r="X24" s="286">
        <f t="shared" si="31"/>
        <v>0</v>
      </c>
      <c r="Y24" s="286">
        <f t="shared" si="31"/>
        <v>0</v>
      </c>
      <c r="Z24" s="286">
        <f t="shared" si="31"/>
        <v>0</v>
      </c>
      <c r="AA24" s="286">
        <f t="shared" si="31"/>
        <v>0</v>
      </c>
      <c r="AB24" s="286">
        <f t="shared" si="31"/>
        <v>0</v>
      </c>
      <c r="AC24" s="286">
        <f t="shared" si="31"/>
        <v>5793.89</v>
      </c>
      <c r="AD24" s="286">
        <f t="shared" si="31"/>
        <v>386.26</v>
      </c>
      <c r="AE24" s="286">
        <f t="shared" si="31"/>
        <v>1158.77</v>
      </c>
      <c r="AF24" s="286">
        <f t="shared" si="31"/>
        <v>38625.839999999997</v>
      </c>
      <c r="AG24" s="286">
        <f t="shared" si="31"/>
        <v>59787.93</v>
      </c>
      <c r="AH24" s="286">
        <f t="shared" si="31"/>
        <v>1713.63</v>
      </c>
      <c r="AI24" s="286">
        <f t="shared" si="31"/>
        <v>114.25</v>
      </c>
      <c r="AJ24" s="286">
        <f t="shared" si="31"/>
        <v>228.47</v>
      </c>
      <c r="AK24" s="286">
        <f t="shared" si="31"/>
        <v>342.73</v>
      </c>
      <c r="AL24" s="286">
        <f t="shared" si="31"/>
        <v>1142.42</v>
      </c>
      <c r="AM24" s="286">
        <f t="shared" si="31"/>
        <v>342.73</v>
      </c>
      <c r="AN24" s="286">
        <f t="shared" si="31"/>
        <v>114.25</v>
      </c>
      <c r="AO24" s="286">
        <f t="shared" si="31"/>
        <v>5793.89</v>
      </c>
      <c r="AP24" s="286">
        <f t="shared" si="31"/>
        <v>386.26</v>
      </c>
      <c r="AQ24" s="286">
        <f t="shared" si="31"/>
        <v>1158.77</v>
      </c>
      <c r="AR24" s="286">
        <f t="shared" si="31"/>
        <v>3862.59</v>
      </c>
      <c r="AS24" s="286">
        <f t="shared" si="31"/>
        <v>386.26</v>
      </c>
      <c r="AT24" s="286">
        <f t="shared" si="31"/>
        <v>156.08000000000001</v>
      </c>
      <c r="AU24" s="286">
        <f t="shared" si="31"/>
        <v>0</v>
      </c>
      <c r="AV24" s="286">
        <f t="shared" si="31"/>
        <v>4.71</v>
      </c>
      <c r="AW24" s="286">
        <f t="shared" si="31"/>
        <v>0</v>
      </c>
      <c r="AX24" s="286">
        <f t="shared" si="31"/>
        <v>0.6</v>
      </c>
      <c r="AY24" s="286">
        <f t="shared" si="31"/>
        <v>457.86</v>
      </c>
      <c r="AZ24" s="286">
        <f t="shared" si="31"/>
        <v>320.3</v>
      </c>
      <c r="BA24" s="286">
        <f t="shared" si="31"/>
        <v>0</v>
      </c>
      <c r="BB24" s="286">
        <f t="shared" si="31"/>
        <v>0</v>
      </c>
      <c r="BC24" s="286">
        <f t="shared" si="31"/>
        <v>0</v>
      </c>
      <c r="BD24" s="286">
        <f t="shared" si="31"/>
        <v>35.5</v>
      </c>
      <c r="BE24" s="286">
        <f t="shared" si="31"/>
        <v>0</v>
      </c>
      <c r="BF24" s="286">
        <f t="shared" si="31"/>
        <v>11.83</v>
      </c>
      <c r="BG24" s="286">
        <f t="shared" si="31"/>
        <v>18</v>
      </c>
      <c r="BH24" s="286">
        <f t="shared" si="31"/>
        <v>0</v>
      </c>
      <c r="BI24" s="286">
        <f t="shared" si="31"/>
        <v>0</v>
      </c>
      <c r="BJ24" s="286">
        <f t="shared" si="31"/>
        <v>0</v>
      </c>
      <c r="BK24" s="286">
        <f t="shared" si="31"/>
        <v>5</v>
      </c>
      <c r="BL24" s="286">
        <f t="shared" si="31"/>
        <v>0</v>
      </c>
      <c r="BM24" s="286">
        <f t="shared" si="31"/>
        <v>450</v>
      </c>
      <c r="BN24" s="286">
        <f t="shared" si="31"/>
        <v>17046.13</v>
      </c>
      <c r="BO24" s="286">
        <f t="shared" si="31"/>
        <v>42741.8</v>
      </c>
      <c r="BP24" s="267"/>
      <c r="BQ24" s="267"/>
      <c r="BR24" s="267"/>
      <c r="BS24" s="267"/>
      <c r="BT24" s="267"/>
    </row>
  </sheetData>
  <mergeCells count="21">
    <mergeCell ref="BT1:BT3"/>
    <mergeCell ref="J2:N2"/>
    <mergeCell ref="O2:Q2"/>
    <mergeCell ref="R2:AB2"/>
    <mergeCell ref="AC2:AE2"/>
    <mergeCell ref="AF2:AF3"/>
    <mergeCell ref="J1:AB1"/>
    <mergeCell ref="AC1:AF1"/>
    <mergeCell ref="AG1:AG3"/>
    <mergeCell ref="AH1:BL1"/>
    <mergeCell ref="BN1:BN3"/>
    <mergeCell ref="BO1:BO3"/>
    <mergeCell ref="AH2:AN2"/>
    <mergeCell ref="AO2:AS2"/>
    <mergeCell ref="AT2:AW2"/>
    <mergeCell ref="AX2:BC2"/>
    <mergeCell ref="BD2:BJ2"/>
    <mergeCell ref="BP1:BP3"/>
    <mergeCell ref="BQ1:BQ3"/>
    <mergeCell ref="BR1:BR3"/>
    <mergeCell ref="BS1:BS3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BT8"/>
  <sheetViews>
    <sheetView rightToLeft="1" topLeftCell="B1" workbookViewId="0">
      <selection activeCell="I6" sqref="I6"/>
    </sheetView>
  </sheetViews>
  <sheetFormatPr defaultRowHeight="15"/>
  <cols>
    <col min="1" max="1" width="3.85546875" hidden="1" customWidth="1"/>
    <col min="2" max="2" width="8.7109375" customWidth="1"/>
    <col min="3" max="4" width="9.7109375" customWidth="1"/>
    <col min="5" max="9" width="8.7109375" customWidth="1"/>
    <col min="10" max="10" width="10.7109375" customWidth="1"/>
    <col min="11" max="14" width="8.7109375" customWidth="1"/>
    <col min="15" max="15" width="9.7109375" customWidth="1"/>
    <col min="16" max="16" width="8.7109375" customWidth="1"/>
    <col min="17" max="17" width="9.7109375" customWidth="1"/>
    <col min="18" max="19" width="8.7109375" customWidth="1"/>
    <col min="20" max="23" width="6.7109375" customWidth="1"/>
    <col min="24" max="24" width="8.7109375" customWidth="1"/>
    <col min="25" max="28" width="6.7109375" customWidth="1"/>
    <col min="29" max="31" width="8.7109375" customWidth="1"/>
    <col min="32" max="33" width="9.140625" customWidth="1"/>
    <col min="34" max="45" width="8.7109375" customWidth="1"/>
    <col min="46" max="50" width="6.7109375" customWidth="1"/>
    <col min="51" max="52" width="7.7109375" customWidth="1"/>
    <col min="53" max="64" width="6.7109375" customWidth="1"/>
    <col min="65" max="65" width="7.7109375" customWidth="1"/>
    <col min="66" max="67" width="9.7109375" customWidth="1"/>
    <col min="68" max="68" width="16.42578125" customWidth="1"/>
    <col min="69" max="69" width="25.5703125" customWidth="1"/>
  </cols>
  <sheetData>
    <row r="1" spans="1:72" s="4" customFormat="1" ht="15.6" customHeight="1">
      <c r="A1" s="71" t="s">
        <v>112</v>
      </c>
      <c r="B1" s="332"/>
      <c r="C1" s="332"/>
      <c r="D1" s="332"/>
      <c r="E1" s="332"/>
      <c r="F1" s="332"/>
      <c r="G1" s="332"/>
      <c r="H1" s="332"/>
      <c r="I1" s="332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331"/>
      <c r="BN1" s="438" t="s">
        <v>117</v>
      </c>
      <c r="BO1" s="437" t="s">
        <v>48</v>
      </c>
      <c r="BP1" s="437" t="s">
        <v>118</v>
      </c>
      <c r="BQ1" s="439" t="s">
        <v>288</v>
      </c>
      <c r="BR1" s="438" t="s">
        <v>119</v>
      </c>
      <c r="BS1" s="438" t="s">
        <v>120</v>
      </c>
      <c r="BT1" s="441" t="s">
        <v>420</v>
      </c>
    </row>
    <row r="2" spans="1:72" s="4" customFormat="1" ht="38.25" customHeight="1">
      <c r="A2" s="8"/>
      <c r="B2" s="332"/>
      <c r="C2" s="332"/>
      <c r="D2" s="332"/>
      <c r="E2" s="332"/>
      <c r="F2" s="332"/>
      <c r="G2" s="332"/>
      <c r="H2" s="332"/>
      <c r="I2" s="332"/>
      <c r="J2" s="437" t="s">
        <v>0</v>
      </c>
      <c r="K2" s="437"/>
      <c r="L2" s="437"/>
      <c r="M2" s="437"/>
      <c r="N2" s="437"/>
      <c r="O2" s="450" t="s">
        <v>6</v>
      </c>
      <c r="P2" s="448"/>
      <c r="Q2" s="449"/>
      <c r="R2" s="438" t="s">
        <v>110</v>
      </c>
      <c r="S2" s="438"/>
      <c r="T2" s="438"/>
      <c r="U2" s="438"/>
      <c r="V2" s="438"/>
      <c r="W2" s="438"/>
      <c r="X2" s="438"/>
      <c r="Y2" s="438"/>
      <c r="Z2" s="438"/>
      <c r="AA2" s="438"/>
      <c r="AB2" s="438"/>
      <c r="AC2" s="450" t="s">
        <v>18</v>
      </c>
      <c r="AD2" s="448"/>
      <c r="AE2" s="449"/>
      <c r="AF2" s="439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34</v>
      </c>
      <c r="AU2" s="448"/>
      <c r="AV2" s="448"/>
      <c r="AW2" s="448" t="s">
        <v>35</v>
      </c>
      <c r="AX2" s="448"/>
      <c r="AY2" s="449"/>
      <c r="AZ2" s="331"/>
      <c r="BA2" s="331"/>
      <c r="BB2" s="336"/>
      <c r="BC2" s="336"/>
      <c r="BD2" s="450" t="s">
        <v>39</v>
      </c>
      <c r="BE2" s="448"/>
      <c r="BF2" s="448"/>
      <c r="BG2" s="448"/>
      <c r="BH2" s="448"/>
      <c r="BI2" s="448"/>
      <c r="BJ2" s="449"/>
      <c r="BK2" s="331"/>
      <c r="BL2" s="331"/>
      <c r="BM2" s="331"/>
      <c r="BN2" s="438"/>
      <c r="BO2" s="437"/>
      <c r="BP2" s="437"/>
      <c r="BQ2" s="446"/>
      <c r="BR2" s="438"/>
      <c r="BS2" s="438"/>
      <c r="BT2" s="447"/>
    </row>
    <row r="3" spans="1:72" s="4" customFormat="1" ht="54.75" customHeight="1">
      <c r="A3" s="330"/>
      <c r="B3" s="317">
        <v>0.09</v>
      </c>
      <c r="C3" s="317" t="s">
        <v>1</v>
      </c>
      <c r="D3" s="318" t="s">
        <v>7</v>
      </c>
      <c r="E3" s="317">
        <v>7.0000000000000007E-2</v>
      </c>
      <c r="F3" s="317" t="s">
        <v>449</v>
      </c>
      <c r="G3" s="317" t="s">
        <v>8</v>
      </c>
      <c r="H3" s="317" t="s">
        <v>9</v>
      </c>
      <c r="I3" s="317" t="s">
        <v>493</v>
      </c>
      <c r="J3" s="332" t="s">
        <v>464</v>
      </c>
      <c r="K3" s="332" t="s">
        <v>2</v>
      </c>
      <c r="L3" s="332" t="s">
        <v>3</v>
      </c>
      <c r="M3" s="332" t="s">
        <v>4</v>
      </c>
      <c r="N3" s="332" t="s">
        <v>5</v>
      </c>
      <c r="O3" s="332" t="s">
        <v>468</v>
      </c>
      <c r="P3" s="332" t="s">
        <v>109</v>
      </c>
      <c r="Q3" s="332" t="s">
        <v>108</v>
      </c>
      <c r="R3" s="331" t="s">
        <v>494</v>
      </c>
      <c r="S3" s="331" t="s">
        <v>496</v>
      </c>
      <c r="T3" s="331" t="s">
        <v>10</v>
      </c>
      <c r="U3" s="332" t="s">
        <v>11</v>
      </c>
      <c r="V3" s="332" t="s">
        <v>12</v>
      </c>
      <c r="W3" s="332" t="s">
        <v>13</v>
      </c>
      <c r="X3" s="331" t="s">
        <v>180</v>
      </c>
      <c r="Y3" s="332" t="s">
        <v>14</v>
      </c>
      <c r="Z3" s="332" t="s">
        <v>15</v>
      </c>
      <c r="AA3" s="332" t="s">
        <v>16</v>
      </c>
      <c r="AB3" s="332" t="s">
        <v>17</v>
      </c>
      <c r="AC3" s="332" t="s">
        <v>19</v>
      </c>
      <c r="AD3" s="332" t="s">
        <v>20</v>
      </c>
      <c r="AE3" s="332" t="s">
        <v>21</v>
      </c>
      <c r="AF3" s="440"/>
      <c r="AG3" s="438"/>
      <c r="AH3" s="332" t="s">
        <v>24</v>
      </c>
      <c r="AI3" s="332" t="s">
        <v>25</v>
      </c>
      <c r="AJ3" s="332" t="s">
        <v>26</v>
      </c>
      <c r="AK3" s="332" t="s">
        <v>21</v>
      </c>
      <c r="AL3" s="332" t="s">
        <v>27</v>
      </c>
      <c r="AM3" s="332" t="s">
        <v>28</v>
      </c>
      <c r="AN3" s="332" t="s">
        <v>29</v>
      </c>
      <c r="AO3" s="332" t="s">
        <v>104</v>
      </c>
      <c r="AP3" s="332" t="s">
        <v>105</v>
      </c>
      <c r="AQ3" s="332" t="s">
        <v>106</v>
      </c>
      <c r="AR3" s="332" t="s">
        <v>107</v>
      </c>
      <c r="AS3" s="332" t="s">
        <v>3</v>
      </c>
      <c r="AT3" s="332" t="s">
        <v>31</v>
      </c>
      <c r="AU3" s="332" t="s">
        <v>116</v>
      </c>
      <c r="AV3" s="332" t="s">
        <v>32</v>
      </c>
      <c r="AW3" s="331" t="s">
        <v>33</v>
      </c>
      <c r="AX3" s="332" t="s">
        <v>36</v>
      </c>
      <c r="AY3" s="332" t="s">
        <v>115</v>
      </c>
      <c r="AZ3" s="332" t="s">
        <v>37</v>
      </c>
      <c r="BA3" s="332" t="s">
        <v>149</v>
      </c>
      <c r="BB3" s="332" t="s">
        <v>231</v>
      </c>
      <c r="BC3" s="332" t="s">
        <v>232</v>
      </c>
      <c r="BD3" s="332" t="s">
        <v>40</v>
      </c>
      <c r="BE3" s="332" t="s">
        <v>150</v>
      </c>
      <c r="BF3" s="332" t="s">
        <v>45</v>
      </c>
      <c r="BG3" s="332" t="s">
        <v>41</v>
      </c>
      <c r="BH3" s="332" t="s">
        <v>42</v>
      </c>
      <c r="BI3" s="332" t="s">
        <v>43</v>
      </c>
      <c r="BJ3" s="332" t="s">
        <v>44</v>
      </c>
      <c r="BK3" s="332" t="s">
        <v>46</v>
      </c>
      <c r="BL3" s="332" t="s">
        <v>47</v>
      </c>
      <c r="BM3" s="332" t="s">
        <v>497</v>
      </c>
      <c r="BN3" s="438"/>
      <c r="BO3" s="437"/>
      <c r="BP3" s="437"/>
      <c r="BQ3" s="440"/>
      <c r="BR3" s="438"/>
      <c r="BS3" s="438"/>
      <c r="BT3" s="442"/>
    </row>
    <row r="4" spans="1:72" s="192" customFormat="1" ht="25.15" customHeight="1">
      <c r="B4" s="314">
        <f>C4*9%</f>
        <v>45.79</v>
      </c>
      <c r="C4" s="315">
        <v>508.74</v>
      </c>
      <c r="D4" s="315">
        <v>1688.35</v>
      </c>
      <c r="E4" s="314">
        <f>D4*7%</f>
        <v>118.18</v>
      </c>
      <c r="F4" s="315">
        <v>190</v>
      </c>
      <c r="G4" s="315">
        <v>250.09</v>
      </c>
      <c r="H4" s="315">
        <v>142.86000000000001</v>
      </c>
      <c r="I4" s="315">
        <f>G4+H4</f>
        <v>392.95</v>
      </c>
      <c r="J4" s="203">
        <f>C4+B4</f>
        <v>554.53</v>
      </c>
      <c r="K4" s="203">
        <f>J4*15%</f>
        <v>83.18</v>
      </c>
      <c r="L4" s="203">
        <f>J4*1%</f>
        <v>5.55</v>
      </c>
      <c r="M4" s="203">
        <f>J4*2%</f>
        <v>11.09</v>
      </c>
      <c r="N4" s="203">
        <f>J4*3%</f>
        <v>16.64</v>
      </c>
      <c r="O4" s="203">
        <f>D4+E4+F4</f>
        <v>1996.53</v>
      </c>
      <c r="P4" s="202">
        <v>68.62</v>
      </c>
      <c r="Q4" s="202">
        <f>SUM(R4:AB4)</f>
        <v>407.95</v>
      </c>
      <c r="R4" s="203">
        <f>I4*60%</f>
        <v>235.77</v>
      </c>
      <c r="S4" s="203">
        <f>I4*40%</f>
        <v>157.18</v>
      </c>
      <c r="T4" s="202">
        <v>15</v>
      </c>
      <c r="U4" s="202"/>
      <c r="V4" s="202"/>
      <c r="W4" s="202"/>
      <c r="X4" s="202"/>
      <c r="Y4" s="202"/>
      <c r="Z4" s="202"/>
      <c r="AA4" s="202"/>
      <c r="AB4" s="202"/>
      <c r="AC4" s="203">
        <f>IF(AF4&gt;3360,3360*15%,AF4*15%)</f>
        <v>287.79000000000002</v>
      </c>
      <c r="AD4" s="203">
        <f>IF(AF4&gt;3360,3360*1%,AF4*1%)</f>
        <v>19.190000000000001</v>
      </c>
      <c r="AE4" s="203">
        <f>IF(AF4&gt;3360,3360*3%,AF4*3%)</f>
        <v>57.56</v>
      </c>
      <c r="AF4" s="202">
        <f>O4+P4+Q4-J4</f>
        <v>1918.57</v>
      </c>
      <c r="AG4" s="203">
        <f>K4+L4+M4+N4+O4+P4+Q4+AC4+AD4+AE4</f>
        <v>2954.1</v>
      </c>
      <c r="AH4" s="203">
        <f>J4*15%</f>
        <v>83.18</v>
      </c>
      <c r="AI4" s="203">
        <f>J4*1%</f>
        <v>5.55</v>
      </c>
      <c r="AJ4" s="203">
        <f>J4*2%</f>
        <v>11.09</v>
      </c>
      <c r="AK4" s="203">
        <f>J4*3%</f>
        <v>16.64</v>
      </c>
      <c r="AL4" s="203">
        <f>J4*10%</f>
        <v>55.45</v>
      </c>
      <c r="AM4" s="203">
        <f>J4*3%</f>
        <v>16.64</v>
      </c>
      <c r="AN4" s="203">
        <f>J4*1%</f>
        <v>5.55</v>
      </c>
      <c r="AO4" s="203">
        <f>IF(AF4&gt;3360,3360*15%,AF4*15%)</f>
        <v>287.79000000000002</v>
      </c>
      <c r="AP4" s="203">
        <f>IF(AF4&gt;3360,3360*1%,AF4*1%)</f>
        <v>19.190000000000001</v>
      </c>
      <c r="AQ4" s="203">
        <f>IF(AF4&gt;3360,3360*3%,AF4*3%)</f>
        <v>57.56</v>
      </c>
      <c r="AR4" s="203">
        <f>IF(AF4&gt;3360,3360*10%,AF4*10%)</f>
        <v>191.86</v>
      </c>
      <c r="AS4" s="203">
        <f>IF(AF4&gt;3360,3360*1%,AF4*1%)</f>
        <v>19.190000000000001</v>
      </c>
      <c r="AT4" s="202"/>
      <c r="AU4" s="202"/>
      <c r="AV4" s="202"/>
      <c r="AW4" s="202"/>
      <c r="AX4" s="202"/>
      <c r="AY4" s="203">
        <f>'ضريبه بنك ناصر شهر يوليو  '!M3</f>
        <v>12.75</v>
      </c>
      <c r="AZ4" s="203">
        <f>'ضريبه بنك ناصر شهر يوليو  '!J3</f>
        <v>15.49</v>
      </c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>
        <v>84</v>
      </c>
      <c r="BN4" s="203">
        <f>SUM(AH4:BM4)</f>
        <v>881.93</v>
      </c>
      <c r="BO4" s="203">
        <f>AVERAGE(AG4-BN4)</f>
        <v>2072.17</v>
      </c>
      <c r="BP4" s="202" t="s">
        <v>227</v>
      </c>
      <c r="BQ4" s="202" t="s">
        <v>314</v>
      </c>
      <c r="BR4" s="202"/>
      <c r="BS4" s="202"/>
      <c r="BT4" s="202" t="s">
        <v>421</v>
      </c>
    </row>
    <row r="5" spans="1:72" s="192" customFormat="1" ht="25.15" customHeight="1">
      <c r="B5" s="314">
        <f t="shared" ref="B5:B7" si="0">C5*9%</f>
        <v>49.98</v>
      </c>
      <c r="C5" s="315">
        <v>555.36</v>
      </c>
      <c r="D5" s="315">
        <v>1747.89</v>
      </c>
      <c r="E5" s="314">
        <f t="shared" ref="E5:E7" si="1">D5*7%</f>
        <v>122.35</v>
      </c>
      <c r="F5" s="315">
        <v>190</v>
      </c>
      <c r="G5" s="315">
        <v>265.44</v>
      </c>
      <c r="H5" s="315">
        <v>163.4</v>
      </c>
      <c r="I5" s="315">
        <f t="shared" ref="I5:I7" si="2">G5+H5</f>
        <v>428.84</v>
      </c>
      <c r="J5" s="203">
        <f t="shared" ref="J5:J7" si="3">C5+B5</f>
        <v>605.34</v>
      </c>
      <c r="K5" s="203">
        <f t="shared" ref="K5:K7" si="4">J5*15%</f>
        <v>90.8</v>
      </c>
      <c r="L5" s="203">
        <f t="shared" ref="L5:L7" si="5">J5*1%</f>
        <v>6.05</v>
      </c>
      <c r="M5" s="203">
        <f t="shared" ref="M5:M7" si="6">J5*2%</f>
        <v>12.11</v>
      </c>
      <c r="N5" s="203">
        <f t="shared" ref="N5:N7" si="7">J5*3%</f>
        <v>18.16</v>
      </c>
      <c r="O5" s="203">
        <f t="shared" ref="O5:O7" si="8">D5+E5+F5</f>
        <v>2060.2399999999998</v>
      </c>
      <c r="P5" s="202">
        <v>70.06</v>
      </c>
      <c r="Q5" s="202">
        <f t="shared" ref="Q5:Q7" si="9">SUM(R5:AB5)</f>
        <v>443.84</v>
      </c>
      <c r="R5" s="203">
        <f t="shared" ref="R5:R7" si="10">I5*60%</f>
        <v>257.3</v>
      </c>
      <c r="S5" s="203">
        <f t="shared" ref="S5:S7" si="11">I5*40%</f>
        <v>171.54</v>
      </c>
      <c r="T5" s="202">
        <v>15</v>
      </c>
      <c r="U5" s="202"/>
      <c r="V5" s="202"/>
      <c r="W5" s="202"/>
      <c r="X5" s="202"/>
      <c r="Y5" s="202"/>
      <c r="Z5" s="202"/>
      <c r="AA5" s="202"/>
      <c r="AB5" s="202"/>
      <c r="AC5" s="203">
        <f t="shared" ref="AC5:AC7" si="12">IF(AF5&gt;3360,3360*15%,AF5*15%)</f>
        <v>295.32</v>
      </c>
      <c r="AD5" s="203">
        <f t="shared" ref="AD5:AD7" si="13">IF(AF5&gt;3360,3360*1%,AF5*1%)</f>
        <v>19.690000000000001</v>
      </c>
      <c r="AE5" s="203">
        <f t="shared" ref="AE5:AE7" si="14">IF(AF5&gt;3360,3360*3%,AF5*3%)</f>
        <v>59.06</v>
      </c>
      <c r="AF5" s="202">
        <f t="shared" ref="AF5:AF7" si="15">O5+P5+Q5-J5</f>
        <v>1968.8</v>
      </c>
      <c r="AG5" s="203">
        <f t="shared" ref="AG5:AG7" si="16">K5+L5+M5+N5+O5+P5+Q5+AC5+AD5+AE5</f>
        <v>3075.33</v>
      </c>
      <c r="AH5" s="203">
        <f t="shared" ref="AH5:AH7" si="17">J5*15%</f>
        <v>90.8</v>
      </c>
      <c r="AI5" s="203">
        <f t="shared" ref="AI5:AI7" si="18">J5*1%</f>
        <v>6.05</v>
      </c>
      <c r="AJ5" s="203">
        <f t="shared" ref="AJ5:AJ7" si="19">J5*2%</f>
        <v>12.11</v>
      </c>
      <c r="AK5" s="203">
        <f t="shared" ref="AK5:AK7" si="20">J5*3%</f>
        <v>18.16</v>
      </c>
      <c r="AL5" s="203">
        <f t="shared" ref="AL5:AL7" si="21">J5*10%</f>
        <v>60.53</v>
      </c>
      <c r="AM5" s="203">
        <f t="shared" ref="AM5:AM7" si="22">J5*3%</f>
        <v>18.16</v>
      </c>
      <c r="AN5" s="203">
        <f t="shared" ref="AN5:AN7" si="23">J5*1%</f>
        <v>6.05</v>
      </c>
      <c r="AO5" s="203">
        <f t="shared" ref="AO5:AO7" si="24">IF(AF5&gt;3360,3360*15%,AF5*15%)</f>
        <v>295.32</v>
      </c>
      <c r="AP5" s="203">
        <f t="shared" ref="AP5:AP7" si="25">IF(AF5&gt;3360,3360*1%,AF5*1%)</f>
        <v>19.690000000000001</v>
      </c>
      <c r="AQ5" s="203">
        <f t="shared" ref="AQ5:AQ7" si="26">IF(AF5&gt;3360,3360*3%,AF5*3%)</f>
        <v>59.06</v>
      </c>
      <c r="AR5" s="203">
        <f t="shared" ref="AR5:AR7" si="27">IF(AF5&gt;3360,3360*10%,AF5*10%)</f>
        <v>196.88</v>
      </c>
      <c r="AS5" s="203">
        <f t="shared" ref="AS5:AS7" si="28">IF(AF5&gt;3360,3360*1%,AF5*1%)</f>
        <v>19.690000000000001</v>
      </c>
      <c r="AT5" s="202">
        <v>9.82</v>
      </c>
      <c r="AU5" s="202"/>
      <c r="AV5" s="202"/>
      <c r="AW5" s="202"/>
      <c r="AX5" s="202"/>
      <c r="AY5" s="203">
        <f>'ضريبه بنك ناصر شهر يوليو  '!M4</f>
        <v>13.89</v>
      </c>
      <c r="AZ5" s="203">
        <f>'ضريبه بنك ناصر شهر يوليو  '!J4</f>
        <v>16.059999999999999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>
        <v>5</v>
      </c>
      <c r="BL5" s="202"/>
      <c r="BM5" s="202">
        <v>108</v>
      </c>
      <c r="BN5" s="203">
        <f t="shared" ref="BN5:BN7" si="29">SUM(AH5:BM5)</f>
        <v>955.27</v>
      </c>
      <c r="BO5" s="203">
        <f t="shared" ref="BO5:BO7" si="30">AVERAGE(AG5-BN5)</f>
        <v>2120.06</v>
      </c>
      <c r="BP5" s="202" t="s">
        <v>228</v>
      </c>
      <c r="BQ5" s="202" t="s">
        <v>315</v>
      </c>
      <c r="BR5" s="202"/>
      <c r="BS5" s="312" t="s">
        <v>365</v>
      </c>
      <c r="BT5" s="202" t="s">
        <v>421</v>
      </c>
    </row>
    <row r="6" spans="1:72" s="192" customFormat="1" ht="25.15" customHeight="1">
      <c r="B6" s="314">
        <f t="shared" si="0"/>
        <v>47.59</v>
      </c>
      <c r="C6" s="315">
        <v>528.83000000000004</v>
      </c>
      <c r="D6" s="315">
        <v>1770.53</v>
      </c>
      <c r="E6" s="314">
        <f t="shared" si="1"/>
        <v>123.94</v>
      </c>
      <c r="F6" s="315">
        <v>190</v>
      </c>
      <c r="G6" s="315">
        <v>251.54</v>
      </c>
      <c r="H6" s="315">
        <v>156.82</v>
      </c>
      <c r="I6" s="315">
        <f t="shared" si="2"/>
        <v>408.36</v>
      </c>
      <c r="J6" s="203">
        <f t="shared" si="3"/>
        <v>576.41999999999996</v>
      </c>
      <c r="K6" s="203">
        <f t="shared" si="4"/>
        <v>86.46</v>
      </c>
      <c r="L6" s="203">
        <f t="shared" si="5"/>
        <v>5.76</v>
      </c>
      <c r="M6" s="203">
        <f t="shared" si="6"/>
        <v>11.53</v>
      </c>
      <c r="N6" s="203">
        <f t="shared" si="7"/>
        <v>17.29</v>
      </c>
      <c r="O6" s="203">
        <f t="shared" si="8"/>
        <v>2084.4699999999998</v>
      </c>
      <c r="P6" s="202">
        <v>88.25</v>
      </c>
      <c r="Q6" s="202">
        <f t="shared" si="9"/>
        <v>1769.94</v>
      </c>
      <c r="R6" s="203">
        <f t="shared" si="10"/>
        <v>245.02</v>
      </c>
      <c r="S6" s="203">
        <f t="shared" si="11"/>
        <v>163.34</v>
      </c>
      <c r="T6" s="202">
        <v>28</v>
      </c>
      <c r="U6" s="202"/>
      <c r="V6" s="202">
        <v>21</v>
      </c>
      <c r="W6" s="202"/>
      <c r="X6" s="202">
        <v>1225.08</v>
      </c>
      <c r="Y6" s="202">
        <v>35</v>
      </c>
      <c r="Z6" s="202"/>
      <c r="AA6" s="202">
        <v>52.5</v>
      </c>
      <c r="AB6" s="202"/>
      <c r="AC6" s="203">
        <f t="shared" si="12"/>
        <v>504</v>
      </c>
      <c r="AD6" s="203">
        <f t="shared" si="13"/>
        <v>33.6</v>
      </c>
      <c r="AE6" s="203">
        <f t="shared" si="14"/>
        <v>100.8</v>
      </c>
      <c r="AF6" s="202">
        <f t="shared" si="15"/>
        <v>3366.24</v>
      </c>
      <c r="AG6" s="203">
        <f t="shared" si="16"/>
        <v>4702.1000000000004</v>
      </c>
      <c r="AH6" s="203">
        <f t="shared" si="17"/>
        <v>86.46</v>
      </c>
      <c r="AI6" s="203">
        <f t="shared" si="18"/>
        <v>5.76</v>
      </c>
      <c r="AJ6" s="203">
        <f t="shared" si="19"/>
        <v>11.53</v>
      </c>
      <c r="AK6" s="203">
        <f t="shared" si="20"/>
        <v>17.29</v>
      </c>
      <c r="AL6" s="203">
        <f t="shared" si="21"/>
        <v>57.64</v>
      </c>
      <c r="AM6" s="203">
        <f t="shared" si="22"/>
        <v>17.29</v>
      </c>
      <c r="AN6" s="203">
        <f t="shared" si="23"/>
        <v>5.76</v>
      </c>
      <c r="AO6" s="203">
        <f t="shared" si="24"/>
        <v>504</v>
      </c>
      <c r="AP6" s="203">
        <f t="shared" si="25"/>
        <v>33.6</v>
      </c>
      <c r="AQ6" s="203">
        <f t="shared" si="26"/>
        <v>100.8</v>
      </c>
      <c r="AR6" s="203">
        <f t="shared" si="27"/>
        <v>336</v>
      </c>
      <c r="AS6" s="203">
        <f t="shared" si="28"/>
        <v>33.6</v>
      </c>
      <c r="AT6" s="202"/>
      <c r="AU6" s="202"/>
      <c r="AV6" s="202"/>
      <c r="AW6" s="202"/>
      <c r="AX6" s="202"/>
      <c r="AY6" s="203">
        <f>'ضريبه بنك ناصر شهر يوليو  '!M5</f>
        <v>123.16</v>
      </c>
      <c r="AZ6" s="203">
        <f>'ضريبه بنك ناصر شهر يوليو  '!J5</f>
        <v>24.97</v>
      </c>
      <c r="BA6" s="202"/>
      <c r="BB6" s="202"/>
      <c r="BC6" s="202"/>
      <c r="BD6" s="202"/>
      <c r="BE6" s="202"/>
      <c r="BF6" s="202">
        <v>24.5</v>
      </c>
      <c r="BG6" s="202"/>
      <c r="BH6" s="202"/>
      <c r="BI6" s="202"/>
      <c r="BJ6" s="202"/>
      <c r="BK6" s="202"/>
      <c r="BL6" s="202"/>
      <c r="BM6" s="202">
        <v>30</v>
      </c>
      <c r="BN6" s="203">
        <f t="shared" si="29"/>
        <v>1412.36</v>
      </c>
      <c r="BO6" s="203">
        <f t="shared" si="30"/>
        <v>3289.74</v>
      </c>
      <c r="BP6" s="202" t="s">
        <v>229</v>
      </c>
      <c r="BQ6" s="202" t="s">
        <v>316</v>
      </c>
      <c r="BR6" s="202"/>
      <c r="BS6" s="202"/>
      <c r="BT6" s="202" t="s">
        <v>422</v>
      </c>
    </row>
    <row r="7" spans="1:72" s="192" customFormat="1" ht="25.15" customHeight="1">
      <c r="B7" s="314">
        <f t="shared" si="0"/>
        <v>32.17</v>
      </c>
      <c r="C7" s="315">
        <v>357.43</v>
      </c>
      <c r="D7" s="315">
        <v>1275.3</v>
      </c>
      <c r="E7" s="314">
        <f t="shared" si="1"/>
        <v>89.27</v>
      </c>
      <c r="F7" s="315">
        <v>190</v>
      </c>
      <c r="G7" s="315">
        <v>187.6</v>
      </c>
      <c r="H7" s="315">
        <v>84.4</v>
      </c>
      <c r="I7" s="315">
        <f t="shared" si="2"/>
        <v>272</v>
      </c>
      <c r="J7" s="203">
        <f t="shared" si="3"/>
        <v>389.6</v>
      </c>
      <c r="K7" s="203">
        <f t="shared" si="4"/>
        <v>58.44</v>
      </c>
      <c r="L7" s="203">
        <f t="shared" si="5"/>
        <v>3.9</v>
      </c>
      <c r="M7" s="203">
        <f t="shared" si="6"/>
        <v>7.79</v>
      </c>
      <c r="N7" s="203">
        <f t="shared" si="7"/>
        <v>11.69</v>
      </c>
      <c r="O7" s="203">
        <f t="shared" si="8"/>
        <v>1554.57</v>
      </c>
      <c r="P7" s="202">
        <v>20.39</v>
      </c>
      <c r="Q7" s="202">
        <f t="shared" si="9"/>
        <v>300</v>
      </c>
      <c r="R7" s="203">
        <f t="shared" si="10"/>
        <v>163.19999999999999</v>
      </c>
      <c r="S7" s="203">
        <f t="shared" si="11"/>
        <v>108.8</v>
      </c>
      <c r="T7" s="202">
        <v>28</v>
      </c>
      <c r="U7" s="202"/>
      <c r="V7" s="202"/>
      <c r="W7" s="202"/>
      <c r="X7" s="202"/>
      <c r="Y7" s="202"/>
      <c r="Z7" s="202"/>
      <c r="AA7" s="202"/>
      <c r="AB7" s="202"/>
      <c r="AC7" s="203">
        <f t="shared" si="12"/>
        <v>222.8</v>
      </c>
      <c r="AD7" s="203">
        <f t="shared" si="13"/>
        <v>14.85</v>
      </c>
      <c r="AE7" s="203">
        <f t="shared" si="14"/>
        <v>44.56</v>
      </c>
      <c r="AF7" s="202">
        <f t="shared" si="15"/>
        <v>1485.36</v>
      </c>
      <c r="AG7" s="203">
        <f t="shared" si="16"/>
        <v>2238.9899999999998</v>
      </c>
      <c r="AH7" s="203">
        <f t="shared" si="17"/>
        <v>58.44</v>
      </c>
      <c r="AI7" s="203">
        <f t="shared" si="18"/>
        <v>3.9</v>
      </c>
      <c r="AJ7" s="203">
        <f t="shared" si="19"/>
        <v>7.79</v>
      </c>
      <c r="AK7" s="203">
        <f t="shared" si="20"/>
        <v>11.69</v>
      </c>
      <c r="AL7" s="203">
        <f t="shared" si="21"/>
        <v>38.96</v>
      </c>
      <c r="AM7" s="203">
        <f t="shared" si="22"/>
        <v>11.69</v>
      </c>
      <c r="AN7" s="203">
        <f t="shared" si="23"/>
        <v>3.9</v>
      </c>
      <c r="AO7" s="203">
        <f t="shared" si="24"/>
        <v>222.8</v>
      </c>
      <c r="AP7" s="203">
        <f t="shared" si="25"/>
        <v>14.85</v>
      </c>
      <c r="AQ7" s="203">
        <f t="shared" si="26"/>
        <v>44.56</v>
      </c>
      <c r="AR7" s="203">
        <f t="shared" si="27"/>
        <v>148.54</v>
      </c>
      <c r="AS7" s="203">
        <f t="shared" si="28"/>
        <v>14.85</v>
      </c>
      <c r="AT7" s="202"/>
      <c r="AU7" s="202"/>
      <c r="AV7" s="202"/>
      <c r="AW7" s="202"/>
      <c r="AX7" s="202"/>
      <c r="AY7" s="203">
        <f>'ضريبه بنك ناصر شهر يوليو  '!M6</f>
        <v>5.62</v>
      </c>
      <c r="AZ7" s="203">
        <f>'ضريبه بنك ناصر شهر يوليو  '!J6</f>
        <v>11.9</v>
      </c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3">
        <f t="shared" si="29"/>
        <v>599.49</v>
      </c>
      <c r="BO7" s="203">
        <f t="shared" si="30"/>
        <v>1639.5</v>
      </c>
      <c r="BP7" s="202" t="s">
        <v>230</v>
      </c>
      <c r="BQ7" s="202" t="s">
        <v>444</v>
      </c>
      <c r="BR7" s="202"/>
      <c r="BS7" s="312" t="s">
        <v>366</v>
      </c>
      <c r="BT7" s="202" t="s">
        <v>422</v>
      </c>
    </row>
    <row r="8" spans="1:72" s="208" customFormat="1" ht="25.15" customHeight="1">
      <c r="B8" s="315"/>
      <c r="C8" s="315"/>
      <c r="D8" s="315"/>
      <c r="E8" s="315"/>
      <c r="F8" s="315"/>
      <c r="G8" s="315"/>
      <c r="H8" s="315"/>
      <c r="I8" s="315"/>
      <c r="J8" s="316">
        <f>SUM(J4:J7)</f>
        <v>2125.89</v>
      </c>
      <c r="K8" s="316">
        <f t="shared" ref="K8:BO8" si="31">SUM(K4:K7)</f>
        <v>318.88</v>
      </c>
      <c r="L8" s="316">
        <f t="shared" si="31"/>
        <v>21.26</v>
      </c>
      <c r="M8" s="316">
        <f t="shared" si="31"/>
        <v>42.52</v>
      </c>
      <c r="N8" s="316">
        <f t="shared" si="31"/>
        <v>63.78</v>
      </c>
      <c r="O8" s="316">
        <f t="shared" si="31"/>
        <v>7695.81</v>
      </c>
      <c r="P8" s="316">
        <f t="shared" si="31"/>
        <v>247.32</v>
      </c>
      <c r="Q8" s="316">
        <f t="shared" si="31"/>
        <v>2921.73</v>
      </c>
      <c r="R8" s="316">
        <f t="shared" si="31"/>
        <v>901.29</v>
      </c>
      <c r="S8" s="316">
        <f t="shared" si="31"/>
        <v>600.86</v>
      </c>
      <c r="T8" s="316">
        <f t="shared" si="31"/>
        <v>86</v>
      </c>
      <c r="U8" s="316">
        <f t="shared" si="31"/>
        <v>0</v>
      </c>
      <c r="V8" s="316">
        <f t="shared" si="31"/>
        <v>21</v>
      </c>
      <c r="W8" s="316">
        <f t="shared" si="31"/>
        <v>0</v>
      </c>
      <c r="X8" s="316">
        <f t="shared" si="31"/>
        <v>1225.08</v>
      </c>
      <c r="Y8" s="316">
        <f t="shared" si="31"/>
        <v>35</v>
      </c>
      <c r="Z8" s="316">
        <f t="shared" si="31"/>
        <v>0</v>
      </c>
      <c r="AA8" s="316">
        <f t="shared" si="31"/>
        <v>52.5</v>
      </c>
      <c r="AB8" s="316">
        <f t="shared" si="31"/>
        <v>0</v>
      </c>
      <c r="AC8" s="316">
        <f t="shared" si="31"/>
        <v>1309.9100000000001</v>
      </c>
      <c r="AD8" s="316">
        <f t="shared" si="31"/>
        <v>87.33</v>
      </c>
      <c r="AE8" s="316">
        <f t="shared" si="31"/>
        <v>261.98</v>
      </c>
      <c r="AF8" s="316">
        <f t="shared" si="31"/>
        <v>8738.9699999999993</v>
      </c>
      <c r="AG8" s="316">
        <f t="shared" si="31"/>
        <v>12970.52</v>
      </c>
      <c r="AH8" s="316">
        <f t="shared" si="31"/>
        <v>318.88</v>
      </c>
      <c r="AI8" s="316">
        <f t="shared" si="31"/>
        <v>21.26</v>
      </c>
      <c r="AJ8" s="316">
        <f t="shared" si="31"/>
        <v>42.52</v>
      </c>
      <c r="AK8" s="316">
        <f t="shared" si="31"/>
        <v>63.78</v>
      </c>
      <c r="AL8" s="316">
        <f t="shared" si="31"/>
        <v>212.58</v>
      </c>
      <c r="AM8" s="316">
        <f t="shared" si="31"/>
        <v>63.78</v>
      </c>
      <c r="AN8" s="316">
        <f t="shared" si="31"/>
        <v>21.26</v>
      </c>
      <c r="AO8" s="316">
        <f t="shared" si="31"/>
        <v>1309.9100000000001</v>
      </c>
      <c r="AP8" s="316">
        <f t="shared" si="31"/>
        <v>87.33</v>
      </c>
      <c r="AQ8" s="316">
        <f t="shared" si="31"/>
        <v>261.98</v>
      </c>
      <c r="AR8" s="316">
        <f t="shared" si="31"/>
        <v>873.28</v>
      </c>
      <c r="AS8" s="316">
        <f t="shared" si="31"/>
        <v>87.33</v>
      </c>
      <c r="AT8" s="316">
        <f t="shared" si="31"/>
        <v>9.82</v>
      </c>
      <c r="AU8" s="316">
        <f t="shared" si="31"/>
        <v>0</v>
      </c>
      <c r="AV8" s="316">
        <f t="shared" si="31"/>
        <v>0</v>
      </c>
      <c r="AW8" s="316">
        <f t="shared" si="31"/>
        <v>0</v>
      </c>
      <c r="AX8" s="316">
        <f t="shared" si="31"/>
        <v>0</v>
      </c>
      <c r="AY8" s="316">
        <f t="shared" si="31"/>
        <v>155.41999999999999</v>
      </c>
      <c r="AZ8" s="316">
        <f t="shared" si="31"/>
        <v>68.42</v>
      </c>
      <c r="BA8" s="316">
        <f t="shared" si="31"/>
        <v>0</v>
      </c>
      <c r="BB8" s="316">
        <f t="shared" si="31"/>
        <v>0</v>
      </c>
      <c r="BC8" s="316">
        <f t="shared" si="31"/>
        <v>0</v>
      </c>
      <c r="BD8" s="316">
        <f t="shared" si="31"/>
        <v>0</v>
      </c>
      <c r="BE8" s="316">
        <f t="shared" si="31"/>
        <v>0</v>
      </c>
      <c r="BF8" s="316">
        <f t="shared" si="31"/>
        <v>24.5</v>
      </c>
      <c r="BG8" s="316">
        <f t="shared" si="31"/>
        <v>0</v>
      </c>
      <c r="BH8" s="316">
        <f t="shared" si="31"/>
        <v>0</v>
      </c>
      <c r="BI8" s="316">
        <f t="shared" si="31"/>
        <v>0</v>
      </c>
      <c r="BJ8" s="316">
        <f t="shared" si="31"/>
        <v>0</v>
      </c>
      <c r="BK8" s="316">
        <f t="shared" si="31"/>
        <v>5</v>
      </c>
      <c r="BL8" s="316">
        <f t="shared" si="31"/>
        <v>0</v>
      </c>
      <c r="BM8" s="316">
        <f t="shared" si="31"/>
        <v>222</v>
      </c>
      <c r="BN8" s="316">
        <f t="shared" si="31"/>
        <v>3849.05</v>
      </c>
      <c r="BO8" s="316">
        <f t="shared" si="31"/>
        <v>9121.4699999999993</v>
      </c>
      <c r="BP8" s="205"/>
      <c r="BQ8" s="205"/>
      <c r="BR8" s="205"/>
      <c r="BS8" s="205"/>
      <c r="BT8" s="205"/>
    </row>
  </sheetData>
  <mergeCells count="21">
    <mergeCell ref="BT1:BT3"/>
    <mergeCell ref="J2:N2"/>
    <mergeCell ref="O2:Q2"/>
    <mergeCell ref="R2:AB2"/>
    <mergeCell ref="AC2:AE2"/>
    <mergeCell ref="AF2:AF3"/>
    <mergeCell ref="J1:AB1"/>
    <mergeCell ref="AC1:AF1"/>
    <mergeCell ref="AG1:AG3"/>
    <mergeCell ref="AH1:BL1"/>
    <mergeCell ref="BN1:BN3"/>
    <mergeCell ref="BO1:BO3"/>
    <mergeCell ref="AH2:AN2"/>
    <mergeCell ref="AO2:AS2"/>
    <mergeCell ref="AT2:AV2"/>
    <mergeCell ref="AW2:AY2"/>
    <mergeCell ref="BD2:BJ2"/>
    <mergeCell ref="BP1:BP3"/>
    <mergeCell ref="BQ1:BQ3"/>
    <mergeCell ref="BR1:BR3"/>
    <mergeCell ref="BS1:BS3"/>
  </mergeCells>
  <pageMargins left="0.70866141732283472" right="0.70866141732283472" top="0.74803149606299213" bottom="0.74803149606299213" header="0.31496062992125984" footer="0.31496062992125984"/>
  <pageSetup paperSize="9" scale="88" orientation="landscape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BT53"/>
  <sheetViews>
    <sheetView rightToLeft="1" topLeftCell="B9" workbookViewId="0">
      <selection activeCell="G20" sqref="G20"/>
    </sheetView>
  </sheetViews>
  <sheetFormatPr defaultRowHeight="15"/>
  <cols>
    <col min="1" max="1" width="8.7109375" hidden="1" customWidth="1"/>
    <col min="2" max="9" width="9.5703125" customWidth="1"/>
    <col min="10" max="10" width="9.7109375" customWidth="1"/>
    <col min="11" max="14" width="8.7109375" customWidth="1"/>
    <col min="15" max="15" width="9.7109375" customWidth="1"/>
    <col min="16" max="16" width="9.140625" customWidth="1"/>
    <col min="17" max="17" width="9.7109375" customWidth="1"/>
    <col min="18" max="19" width="8.7109375" customWidth="1"/>
    <col min="20" max="20" width="7.7109375" customWidth="1"/>
    <col min="21" max="21" width="6.7109375" customWidth="1"/>
    <col min="22" max="22" width="7.7109375" customWidth="1"/>
    <col min="23" max="25" width="6.7109375" customWidth="1"/>
    <col min="26" max="26" width="7.7109375" customWidth="1"/>
    <col min="27" max="28" width="6.7109375" customWidth="1"/>
    <col min="29" max="31" width="8.7109375" customWidth="1"/>
    <col min="32" max="32" width="9.7109375" customWidth="1"/>
    <col min="33" max="33" width="10.7109375" customWidth="1"/>
    <col min="34" max="45" width="8.7109375" customWidth="1"/>
    <col min="46" max="46" width="7.7109375" customWidth="1"/>
    <col min="47" max="47" width="6.7109375" customWidth="1"/>
    <col min="48" max="48" width="7.7109375" customWidth="1"/>
    <col min="49" max="50" width="6.7109375" customWidth="1"/>
    <col min="51" max="53" width="7.7109375" customWidth="1"/>
    <col min="54" max="57" width="6.7109375" customWidth="1"/>
    <col min="58" max="58" width="7.7109375" customWidth="1"/>
    <col min="59" max="64" width="6.7109375" customWidth="1"/>
    <col min="65" max="65" width="7.7109375" customWidth="1"/>
    <col min="66" max="67" width="9.7109375" customWidth="1"/>
    <col min="68" max="68" width="19.85546875" customWidth="1"/>
    <col min="69" max="69" width="25.5703125" customWidth="1"/>
    <col min="70" max="70" width="8" customWidth="1"/>
    <col min="71" max="72" width="7.7109375" customWidth="1"/>
  </cols>
  <sheetData>
    <row r="1" spans="2:72" s="103" customFormat="1" ht="21" customHeight="1">
      <c r="B1" s="331"/>
      <c r="C1" s="331"/>
      <c r="D1" s="331"/>
      <c r="E1" s="331"/>
      <c r="F1" s="331"/>
      <c r="G1" s="331"/>
      <c r="H1" s="331"/>
      <c r="I1" s="331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331"/>
      <c r="BN1" s="438" t="s">
        <v>117</v>
      </c>
      <c r="BO1" s="437" t="s">
        <v>48</v>
      </c>
      <c r="BP1" s="441" t="s">
        <v>118</v>
      </c>
      <c r="BQ1" s="439" t="s">
        <v>293</v>
      </c>
      <c r="BR1" s="438" t="s">
        <v>119</v>
      </c>
      <c r="BS1" s="441" t="s">
        <v>120</v>
      </c>
      <c r="BT1" s="441" t="s">
        <v>420</v>
      </c>
    </row>
    <row r="2" spans="2:72" s="103" customFormat="1" ht="38.25" customHeight="1">
      <c r="B2" s="331"/>
      <c r="C2" s="331"/>
      <c r="D2" s="331"/>
      <c r="E2" s="331"/>
      <c r="F2" s="331"/>
      <c r="G2" s="331"/>
      <c r="H2" s="331"/>
      <c r="I2" s="331"/>
      <c r="J2" s="437" t="s">
        <v>0</v>
      </c>
      <c r="K2" s="437"/>
      <c r="L2" s="437"/>
      <c r="M2" s="437"/>
      <c r="N2" s="437"/>
      <c r="O2" s="443" t="s">
        <v>287</v>
      </c>
      <c r="P2" s="444"/>
      <c r="Q2" s="445"/>
      <c r="R2" s="450" t="s">
        <v>110</v>
      </c>
      <c r="S2" s="448"/>
      <c r="T2" s="448"/>
      <c r="U2" s="448"/>
      <c r="V2" s="448"/>
      <c r="W2" s="448"/>
      <c r="X2" s="448"/>
      <c r="Y2" s="448"/>
      <c r="Z2" s="448"/>
      <c r="AA2" s="448"/>
      <c r="AB2" s="449"/>
      <c r="AC2" s="450" t="s">
        <v>18</v>
      </c>
      <c r="AD2" s="448"/>
      <c r="AE2" s="448"/>
      <c r="AF2" s="449"/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286</v>
      </c>
      <c r="AU2" s="448"/>
      <c r="AV2" s="448"/>
      <c r="AW2" s="444" t="s">
        <v>35</v>
      </c>
      <c r="AX2" s="444"/>
      <c r="AY2" s="444"/>
      <c r="AZ2" s="445"/>
      <c r="BA2" s="331"/>
      <c r="BB2" s="331"/>
      <c r="BC2" s="331"/>
      <c r="BD2" s="437" t="s">
        <v>39</v>
      </c>
      <c r="BE2" s="437"/>
      <c r="BF2" s="437"/>
      <c r="BG2" s="437"/>
      <c r="BH2" s="437"/>
      <c r="BI2" s="437"/>
      <c r="BJ2" s="437"/>
      <c r="BK2" s="441" t="s">
        <v>46</v>
      </c>
      <c r="BL2" s="441" t="s">
        <v>47</v>
      </c>
      <c r="BM2" s="334"/>
      <c r="BN2" s="438"/>
      <c r="BO2" s="437"/>
      <c r="BP2" s="447"/>
      <c r="BQ2" s="446"/>
      <c r="BR2" s="438"/>
      <c r="BS2" s="447"/>
      <c r="BT2" s="447"/>
    </row>
    <row r="3" spans="2:72" s="103" customFormat="1" ht="66" customHeight="1">
      <c r="B3" s="320">
        <v>0.09</v>
      </c>
      <c r="C3" s="320" t="s">
        <v>1</v>
      </c>
      <c r="D3" s="321" t="s">
        <v>7</v>
      </c>
      <c r="E3" s="320">
        <v>7.0000000000000007E-2</v>
      </c>
      <c r="F3" s="320" t="s">
        <v>449</v>
      </c>
      <c r="G3" s="320" t="s">
        <v>8</v>
      </c>
      <c r="H3" s="320" t="s">
        <v>9</v>
      </c>
      <c r="I3" s="320" t="s">
        <v>493</v>
      </c>
      <c r="J3" s="332" t="s">
        <v>464</v>
      </c>
      <c r="K3" s="332" t="s">
        <v>2</v>
      </c>
      <c r="L3" s="332" t="s">
        <v>3</v>
      </c>
      <c r="M3" s="332" t="s">
        <v>4</v>
      </c>
      <c r="N3" s="332" t="s">
        <v>5</v>
      </c>
      <c r="O3" s="332" t="s">
        <v>468</v>
      </c>
      <c r="P3" s="332" t="s">
        <v>109</v>
      </c>
      <c r="Q3" s="331" t="s">
        <v>108</v>
      </c>
      <c r="R3" s="331" t="s">
        <v>494</v>
      </c>
      <c r="S3" s="331" t="s">
        <v>496</v>
      </c>
      <c r="T3" s="331" t="s">
        <v>10</v>
      </c>
      <c r="U3" s="332" t="s">
        <v>11</v>
      </c>
      <c r="V3" s="332" t="s">
        <v>12</v>
      </c>
      <c r="W3" s="332" t="s">
        <v>13</v>
      </c>
      <c r="X3" s="332" t="s">
        <v>180</v>
      </c>
      <c r="Y3" s="332" t="s">
        <v>14</v>
      </c>
      <c r="Z3" s="332" t="s">
        <v>15</v>
      </c>
      <c r="AA3" s="332" t="s">
        <v>16</v>
      </c>
      <c r="AB3" s="332" t="s">
        <v>17</v>
      </c>
      <c r="AC3" s="332" t="s">
        <v>19</v>
      </c>
      <c r="AD3" s="332" t="s">
        <v>20</v>
      </c>
      <c r="AE3" s="332" t="s">
        <v>21</v>
      </c>
      <c r="AF3" s="332" t="s">
        <v>22</v>
      </c>
      <c r="AG3" s="438"/>
      <c r="AH3" s="332" t="s">
        <v>24</v>
      </c>
      <c r="AI3" s="332" t="s">
        <v>25</v>
      </c>
      <c r="AJ3" s="332" t="s">
        <v>26</v>
      </c>
      <c r="AK3" s="332" t="s">
        <v>21</v>
      </c>
      <c r="AL3" s="332" t="s">
        <v>27</v>
      </c>
      <c r="AM3" s="332" t="s">
        <v>28</v>
      </c>
      <c r="AN3" s="332" t="s">
        <v>29</v>
      </c>
      <c r="AO3" s="332" t="s">
        <v>104</v>
      </c>
      <c r="AP3" s="332" t="s">
        <v>105</v>
      </c>
      <c r="AQ3" s="332" t="s">
        <v>106</v>
      </c>
      <c r="AR3" s="332" t="s">
        <v>107</v>
      </c>
      <c r="AS3" s="332" t="s">
        <v>3</v>
      </c>
      <c r="AT3" s="332" t="s">
        <v>31</v>
      </c>
      <c r="AU3" s="332" t="s">
        <v>116</v>
      </c>
      <c r="AV3" s="332" t="s">
        <v>32</v>
      </c>
      <c r="AW3" s="331" t="s">
        <v>33</v>
      </c>
      <c r="AX3" s="332" t="s">
        <v>36</v>
      </c>
      <c r="AY3" s="332" t="s">
        <v>115</v>
      </c>
      <c r="AZ3" s="332" t="s">
        <v>37</v>
      </c>
      <c r="BA3" s="332" t="s">
        <v>149</v>
      </c>
      <c r="BB3" s="332" t="s">
        <v>231</v>
      </c>
      <c r="BC3" s="332" t="s">
        <v>232</v>
      </c>
      <c r="BD3" s="332" t="s">
        <v>40</v>
      </c>
      <c r="BE3" s="332" t="s">
        <v>150</v>
      </c>
      <c r="BF3" s="332" t="s">
        <v>45</v>
      </c>
      <c r="BG3" s="332" t="s">
        <v>233</v>
      </c>
      <c r="BH3" s="332" t="s">
        <v>42</v>
      </c>
      <c r="BI3" s="332" t="s">
        <v>43</v>
      </c>
      <c r="BJ3" s="332" t="s">
        <v>44</v>
      </c>
      <c r="BK3" s="442"/>
      <c r="BL3" s="442"/>
      <c r="BM3" s="335" t="s">
        <v>497</v>
      </c>
      <c r="BN3" s="438"/>
      <c r="BO3" s="437"/>
      <c r="BP3" s="442"/>
      <c r="BQ3" s="440"/>
      <c r="BR3" s="438"/>
      <c r="BS3" s="442"/>
      <c r="BT3" s="442"/>
    </row>
    <row r="4" spans="2:72" s="192" customFormat="1" ht="25.15" customHeight="1">
      <c r="B4" s="284">
        <f>C4*9%</f>
        <v>82.64</v>
      </c>
      <c r="C4" s="282">
        <v>918.22</v>
      </c>
      <c r="D4" s="282">
        <v>2500.33</v>
      </c>
      <c r="E4" s="284">
        <f>D4*7%</f>
        <v>175.02</v>
      </c>
      <c r="F4" s="282">
        <v>180</v>
      </c>
      <c r="G4" s="282">
        <v>450.25</v>
      </c>
      <c r="H4" s="282">
        <v>341.79</v>
      </c>
      <c r="I4" s="282">
        <f>G4+H4</f>
        <v>792.04</v>
      </c>
      <c r="J4" s="203">
        <f>C4+B4</f>
        <v>1000.86</v>
      </c>
      <c r="K4" s="203">
        <f>J4*15%</f>
        <v>150.13</v>
      </c>
      <c r="L4" s="203">
        <f>J4*1%</f>
        <v>10.01</v>
      </c>
      <c r="M4" s="203">
        <f>J4*2%</f>
        <v>20.02</v>
      </c>
      <c r="N4" s="203">
        <f>J4*3%</f>
        <v>30.03</v>
      </c>
      <c r="O4" s="203">
        <f>D4+E4+F4</f>
        <v>2855.35</v>
      </c>
      <c r="P4" s="202">
        <v>108.42</v>
      </c>
      <c r="Q4" s="202">
        <f>SUM(R4:AB4)</f>
        <v>859.54</v>
      </c>
      <c r="R4" s="203">
        <f>I4*60%</f>
        <v>475.22</v>
      </c>
      <c r="S4" s="203">
        <f>I4*40%</f>
        <v>316.82</v>
      </c>
      <c r="T4" s="202">
        <v>30</v>
      </c>
      <c r="U4" s="202"/>
      <c r="V4" s="202">
        <v>37.5</v>
      </c>
      <c r="W4" s="202"/>
      <c r="X4" s="202"/>
      <c r="Y4" s="202"/>
      <c r="Z4" s="202"/>
      <c r="AA4" s="202"/>
      <c r="AB4" s="202"/>
      <c r="AC4" s="203">
        <f>IF(AF4&gt;3360,3360*15%,AF4*15%)</f>
        <v>423.37</v>
      </c>
      <c r="AD4" s="203">
        <f t="shared" ref="AD4:AD52" si="0">IF(AF4&gt;3360,3360*1%,AF4*1%)</f>
        <v>28.22</v>
      </c>
      <c r="AE4" s="203">
        <f t="shared" ref="AE4:AE52" si="1">IF(AF4&gt;3360,3360*3%,AF4*3%)</f>
        <v>84.67</v>
      </c>
      <c r="AF4" s="202">
        <f t="shared" ref="AF4:AF52" si="2">O4+P4+Q4-J4</f>
        <v>2822.45</v>
      </c>
      <c r="AG4" s="203">
        <f t="shared" ref="AG4:AG52" si="3">K4+L4+M4+N4+O4+P4+Q4+AC4+AD4+AE4</f>
        <v>4569.76</v>
      </c>
      <c r="AH4" s="203">
        <f t="shared" ref="AH4:AH52" si="4">J4*15%</f>
        <v>150.13</v>
      </c>
      <c r="AI4" s="203">
        <f>J4*1%</f>
        <v>10.01</v>
      </c>
      <c r="AJ4" s="203">
        <f>J4*2%</f>
        <v>20.02</v>
      </c>
      <c r="AK4" s="203">
        <f>J4*3%</f>
        <v>30.03</v>
      </c>
      <c r="AL4" s="203">
        <f>J4*10%</f>
        <v>100.09</v>
      </c>
      <c r="AM4" s="203">
        <f>J4*3%</f>
        <v>30.03</v>
      </c>
      <c r="AN4" s="203">
        <f>J4*1%</f>
        <v>10.01</v>
      </c>
      <c r="AO4" s="203">
        <f>IF(AF4&gt;3360,3360*15%,AF4*15%)</f>
        <v>423.37</v>
      </c>
      <c r="AP4" s="203">
        <f>IF(AF4&gt;3360,3360*1%,AF4*1%)</f>
        <v>28.22</v>
      </c>
      <c r="AQ4" s="203">
        <f>IF(AF4&gt;3360,3360*3%,AF4*3%)</f>
        <v>84.67</v>
      </c>
      <c r="AR4" s="203">
        <f>IF(AF4&gt;3360,3360*10%,AF4*10%)</f>
        <v>282.25</v>
      </c>
      <c r="AS4" s="203">
        <f>IF(AF4&gt;3360,3360*1%,AF4*1%)</f>
        <v>28.22</v>
      </c>
      <c r="AT4" s="202"/>
      <c r="AU4" s="202"/>
      <c r="AV4" s="202"/>
      <c r="AW4" s="202"/>
      <c r="AX4" s="202"/>
      <c r="AY4" s="203">
        <f>'ضريبه بنك القاهره شهر يوليو '!M3</f>
        <v>108.92</v>
      </c>
      <c r="AZ4" s="203">
        <f>'ضريبه بنك القاهره شهر يوليو '!J3</f>
        <v>23.66</v>
      </c>
      <c r="BA4" s="202"/>
      <c r="BB4" s="202"/>
      <c r="BC4" s="202"/>
      <c r="BD4" s="202">
        <v>7.1</v>
      </c>
      <c r="BE4" s="202"/>
      <c r="BF4" s="202">
        <v>42.18</v>
      </c>
      <c r="BG4" s="202"/>
      <c r="BH4" s="202"/>
      <c r="BI4" s="202">
        <v>10</v>
      </c>
      <c r="BJ4" s="202"/>
      <c r="BK4" s="202"/>
      <c r="BL4" s="202"/>
      <c r="BM4" s="202">
        <v>4</v>
      </c>
      <c r="BN4" s="203">
        <f>SUM(AH4:BM4)</f>
        <v>1392.91</v>
      </c>
      <c r="BO4" s="203">
        <f>AVERAGE(AG4-BN4)</f>
        <v>3176.85</v>
      </c>
      <c r="BP4" s="202" t="s">
        <v>234</v>
      </c>
      <c r="BQ4" s="202" t="s">
        <v>320</v>
      </c>
      <c r="BR4" s="202"/>
      <c r="BS4" s="204" t="s">
        <v>367</v>
      </c>
      <c r="BT4" s="202" t="s">
        <v>151</v>
      </c>
    </row>
    <row r="5" spans="2:72" s="192" customFormat="1" ht="25.15" customHeight="1">
      <c r="B5" s="284">
        <f t="shared" ref="B5:B52" si="5">C5*9%</f>
        <v>32.4</v>
      </c>
      <c r="C5" s="282">
        <v>360.02</v>
      </c>
      <c r="D5" s="282">
        <v>1249.56</v>
      </c>
      <c r="E5" s="284">
        <f t="shared" ref="E5:E51" si="6">D5*7%</f>
        <v>87.47</v>
      </c>
      <c r="F5" s="282">
        <v>190</v>
      </c>
      <c r="G5" s="282">
        <v>187.6</v>
      </c>
      <c r="H5" s="282">
        <v>125.4</v>
      </c>
      <c r="I5" s="282">
        <f t="shared" ref="I5:I52" si="7">G5+H5</f>
        <v>313</v>
      </c>
      <c r="J5" s="203">
        <f t="shared" ref="J5:J52" si="8">C5+B5</f>
        <v>392.42</v>
      </c>
      <c r="K5" s="203">
        <f t="shared" ref="K5:K52" si="9">J5*15%</f>
        <v>58.86</v>
      </c>
      <c r="L5" s="203">
        <f t="shared" ref="L5:L52" si="10">J5*1%</f>
        <v>3.92</v>
      </c>
      <c r="M5" s="203">
        <f t="shared" ref="M5:M52" si="11">J5*2%</f>
        <v>7.85</v>
      </c>
      <c r="N5" s="203">
        <f t="shared" ref="N5:N52" si="12">J5*3%</f>
        <v>11.77</v>
      </c>
      <c r="O5" s="203">
        <f t="shared" ref="O5:O52" si="13">D5+E5+F5</f>
        <v>1527.03</v>
      </c>
      <c r="P5" s="202">
        <v>38.25</v>
      </c>
      <c r="Q5" s="202">
        <f t="shared" ref="Q5:Q52" si="14">SUM(R5:AB5)</f>
        <v>457</v>
      </c>
      <c r="R5" s="203">
        <f t="shared" ref="R5:R52" si="15">I5*60%</f>
        <v>187.8</v>
      </c>
      <c r="S5" s="203">
        <f t="shared" ref="S5:S52" si="16">I5*40%</f>
        <v>125.2</v>
      </c>
      <c r="T5" s="202">
        <v>21</v>
      </c>
      <c r="U5" s="202"/>
      <c r="V5" s="202">
        <v>28</v>
      </c>
      <c r="W5" s="202"/>
      <c r="X5" s="202"/>
      <c r="Y5" s="202"/>
      <c r="Z5" s="202">
        <v>95</v>
      </c>
      <c r="AA5" s="202"/>
      <c r="AB5" s="202"/>
      <c r="AC5" s="203">
        <f t="shared" ref="AC5:AC52" si="17">IF(AF5&gt;3360,3360*15%,AF5*15%)</f>
        <v>244.48</v>
      </c>
      <c r="AD5" s="203">
        <f t="shared" si="0"/>
        <v>16.3</v>
      </c>
      <c r="AE5" s="203">
        <f t="shared" si="1"/>
        <v>48.9</v>
      </c>
      <c r="AF5" s="202">
        <f t="shared" si="2"/>
        <v>1629.86</v>
      </c>
      <c r="AG5" s="203">
        <f t="shared" si="3"/>
        <v>2414.36</v>
      </c>
      <c r="AH5" s="203">
        <f t="shared" si="4"/>
        <v>58.86</v>
      </c>
      <c r="AI5" s="203">
        <f t="shared" ref="AI5:AI52" si="18">J5*1%</f>
        <v>3.92</v>
      </c>
      <c r="AJ5" s="203">
        <f t="shared" ref="AJ5:AJ52" si="19">J5*2%</f>
        <v>7.85</v>
      </c>
      <c r="AK5" s="203">
        <f t="shared" ref="AK5:AK52" si="20">J5*3%</f>
        <v>11.77</v>
      </c>
      <c r="AL5" s="203">
        <f t="shared" ref="AL5:AL52" si="21">J5*10%</f>
        <v>39.24</v>
      </c>
      <c r="AM5" s="203">
        <f t="shared" ref="AM5:AM52" si="22">J5*3%</f>
        <v>11.77</v>
      </c>
      <c r="AN5" s="203">
        <f t="shared" ref="AN5:AN52" si="23">J5*1%</f>
        <v>3.92</v>
      </c>
      <c r="AO5" s="203">
        <f t="shared" ref="AO5:AO52" si="24">IF(AF5&gt;3360,3360*15%,AF5*15%)</f>
        <v>244.48</v>
      </c>
      <c r="AP5" s="203">
        <f t="shared" ref="AP5:AP52" si="25">IF(AF5&gt;3360,3360*1%,AF5*1%)</f>
        <v>16.3</v>
      </c>
      <c r="AQ5" s="203">
        <f t="shared" ref="AQ5:AQ52" si="26">IF(AF5&gt;3360,3360*3%,AF5*3%)</f>
        <v>48.9</v>
      </c>
      <c r="AR5" s="203">
        <f t="shared" ref="AR5:AR52" si="27">IF(AF5&gt;3360,3360*10%,AF5*10%)</f>
        <v>162.99</v>
      </c>
      <c r="AS5" s="203">
        <f t="shared" ref="AS5:AS52" si="28">IF(AF5&gt;3360,3360*1%,AF5*1%)</f>
        <v>16.3</v>
      </c>
      <c r="AT5" s="202"/>
      <c r="AU5" s="202"/>
      <c r="AV5" s="202"/>
      <c r="AW5" s="202"/>
      <c r="AX5" s="202"/>
      <c r="AY5" s="203">
        <f>'ضريبه بنك القاهره شهر يوليو '!M4</f>
        <v>7.31</v>
      </c>
      <c r="AZ5" s="203">
        <f>'ضريبه بنك القاهره شهر يوليو '!J4</f>
        <v>12.75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>
        <v>98</v>
      </c>
      <c r="BN5" s="203">
        <f t="shared" ref="BN5:BN52" si="29">SUM(AH5:BM5)</f>
        <v>744.36</v>
      </c>
      <c r="BO5" s="203">
        <f t="shared" ref="BO5:BO52" si="30">AVERAGE(AG5-BN5)</f>
        <v>1670</v>
      </c>
      <c r="BP5" s="202" t="s">
        <v>133</v>
      </c>
      <c r="BQ5" s="202" t="s">
        <v>320</v>
      </c>
      <c r="BR5" s="202"/>
      <c r="BS5" s="204" t="s">
        <v>368</v>
      </c>
      <c r="BT5" s="202" t="s">
        <v>151</v>
      </c>
    </row>
    <row r="6" spans="2:72" s="192" customFormat="1" ht="25.15" customHeight="1">
      <c r="B6" s="284">
        <f t="shared" si="5"/>
        <v>57.04</v>
      </c>
      <c r="C6" s="282">
        <v>633.75</v>
      </c>
      <c r="D6" s="282">
        <v>1947.59</v>
      </c>
      <c r="E6" s="284">
        <f t="shared" si="6"/>
        <v>136.33000000000001</v>
      </c>
      <c r="F6" s="282">
        <v>190</v>
      </c>
      <c r="G6" s="282">
        <v>301.94</v>
      </c>
      <c r="H6" s="282">
        <v>187.43</v>
      </c>
      <c r="I6" s="282">
        <f t="shared" si="7"/>
        <v>489.37</v>
      </c>
      <c r="J6" s="203">
        <f t="shared" si="8"/>
        <v>690.79</v>
      </c>
      <c r="K6" s="203">
        <f t="shared" si="9"/>
        <v>103.62</v>
      </c>
      <c r="L6" s="203">
        <f t="shared" si="10"/>
        <v>6.91</v>
      </c>
      <c r="M6" s="203">
        <f t="shared" si="11"/>
        <v>13.82</v>
      </c>
      <c r="N6" s="203">
        <f t="shared" si="12"/>
        <v>20.72</v>
      </c>
      <c r="O6" s="203">
        <f t="shared" si="13"/>
        <v>2273.92</v>
      </c>
      <c r="P6" s="202">
        <v>81.22</v>
      </c>
      <c r="Q6" s="202">
        <f t="shared" si="14"/>
        <v>504.37</v>
      </c>
      <c r="R6" s="203">
        <f t="shared" si="15"/>
        <v>293.62</v>
      </c>
      <c r="S6" s="203">
        <f t="shared" si="16"/>
        <v>195.75</v>
      </c>
      <c r="T6" s="202">
        <v>15</v>
      </c>
      <c r="U6" s="202"/>
      <c r="V6" s="202"/>
      <c r="W6" s="202"/>
      <c r="X6" s="202"/>
      <c r="Y6" s="202"/>
      <c r="Z6" s="202"/>
      <c r="AA6" s="202"/>
      <c r="AB6" s="202"/>
      <c r="AC6" s="203">
        <f t="shared" si="17"/>
        <v>325.31</v>
      </c>
      <c r="AD6" s="203">
        <f t="shared" si="0"/>
        <v>21.69</v>
      </c>
      <c r="AE6" s="203">
        <f t="shared" si="1"/>
        <v>65.06</v>
      </c>
      <c r="AF6" s="202">
        <f t="shared" si="2"/>
        <v>2168.7199999999998</v>
      </c>
      <c r="AG6" s="203">
        <f t="shared" si="3"/>
        <v>3416.64</v>
      </c>
      <c r="AH6" s="203">
        <f t="shared" si="4"/>
        <v>103.62</v>
      </c>
      <c r="AI6" s="203">
        <f t="shared" si="18"/>
        <v>6.91</v>
      </c>
      <c r="AJ6" s="203">
        <f t="shared" si="19"/>
        <v>13.82</v>
      </c>
      <c r="AK6" s="203">
        <f t="shared" si="20"/>
        <v>20.72</v>
      </c>
      <c r="AL6" s="203">
        <f t="shared" si="21"/>
        <v>69.08</v>
      </c>
      <c r="AM6" s="203">
        <f t="shared" si="22"/>
        <v>20.72</v>
      </c>
      <c r="AN6" s="203">
        <f t="shared" si="23"/>
        <v>6.91</v>
      </c>
      <c r="AO6" s="203">
        <f t="shared" si="24"/>
        <v>325.31</v>
      </c>
      <c r="AP6" s="203">
        <f t="shared" si="25"/>
        <v>21.69</v>
      </c>
      <c r="AQ6" s="203">
        <f t="shared" si="26"/>
        <v>65.06</v>
      </c>
      <c r="AR6" s="203">
        <f t="shared" si="27"/>
        <v>216.87</v>
      </c>
      <c r="AS6" s="203">
        <f t="shared" si="28"/>
        <v>21.69</v>
      </c>
      <c r="AT6" s="202"/>
      <c r="AU6" s="202"/>
      <c r="AV6" s="202"/>
      <c r="AW6" s="202"/>
      <c r="AX6" s="202"/>
      <c r="AY6" s="203">
        <f>'ضريبه بنك القاهره شهر يوليو '!M5</f>
        <v>17.63</v>
      </c>
      <c r="AZ6" s="203">
        <f>'ضريبه بنك القاهره شهر يوليو '!J5</f>
        <v>17.95</v>
      </c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>
        <v>12</v>
      </c>
      <c r="BN6" s="203">
        <f t="shared" si="29"/>
        <v>939.98</v>
      </c>
      <c r="BO6" s="203">
        <f t="shared" si="30"/>
        <v>2476.66</v>
      </c>
      <c r="BP6" s="202" t="s">
        <v>235</v>
      </c>
      <c r="BQ6" s="202" t="s">
        <v>318</v>
      </c>
      <c r="BR6" s="202"/>
      <c r="BS6" s="204" t="s">
        <v>369</v>
      </c>
      <c r="BT6" s="202" t="s">
        <v>353</v>
      </c>
    </row>
    <row r="7" spans="2:72" s="192" customFormat="1" ht="25.15" customHeight="1">
      <c r="B7" s="284">
        <f t="shared" si="5"/>
        <v>26.63</v>
      </c>
      <c r="C7" s="282">
        <v>295.93</v>
      </c>
      <c r="D7" s="282">
        <v>1152.31</v>
      </c>
      <c r="E7" s="284">
        <f t="shared" si="6"/>
        <v>80.66</v>
      </c>
      <c r="F7" s="282">
        <v>190</v>
      </c>
      <c r="G7" s="282">
        <v>152.94999999999999</v>
      </c>
      <c r="H7" s="282">
        <v>71.55</v>
      </c>
      <c r="I7" s="282">
        <f t="shared" si="7"/>
        <v>224.5</v>
      </c>
      <c r="J7" s="203">
        <f t="shared" si="8"/>
        <v>322.56</v>
      </c>
      <c r="K7" s="203">
        <f t="shared" si="9"/>
        <v>48.38</v>
      </c>
      <c r="L7" s="203">
        <f t="shared" si="10"/>
        <v>3.23</v>
      </c>
      <c r="M7" s="203">
        <f t="shared" si="11"/>
        <v>6.45</v>
      </c>
      <c r="N7" s="203">
        <f t="shared" si="12"/>
        <v>9.68</v>
      </c>
      <c r="O7" s="203">
        <f t="shared" si="13"/>
        <v>1422.97</v>
      </c>
      <c r="P7" s="202">
        <v>4.8</v>
      </c>
      <c r="Q7" s="202">
        <f t="shared" si="14"/>
        <v>239.5</v>
      </c>
      <c r="R7" s="203">
        <f t="shared" si="15"/>
        <v>134.69999999999999</v>
      </c>
      <c r="S7" s="203">
        <f t="shared" si="16"/>
        <v>89.8</v>
      </c>
      <c r="T7" s="202">
        <v>15</v>
      </c>
      <c r="U7" s="202"/>
      <c r="V7" s="202"/>
      <c r="W7" s="202"/>
      <c r="X7" s="202"/>
      <c r="Y7" s="202"/>
      <c r="Z7" s="202"/>
      <c r="AA7" s="202"/>
      <c r="AB7" s="202"/>
      <c r="AC7" s="203">
        <f t="shared" si="17"/>
        <v>201.71</v>
      </c>
      <c r="AD7" s="203">
        <f t="shared" si="0"/>
        <v>13.45</v>
      </c>
      <c r="AE7" s="203">
        <f t="shared" si="1"/>
        <v>40.340000000000003</v>
      </c>
      <c r="AF7" s="202">
        <f t="shared" si="2"/>
        <v>1344.71</v>
      </c>
      <c r="AG7" s="203">
        <f t="shared" si="3"/>
        <v>1990.51</v>
      </c>
      <c r="AH7" s="203">
        <f t="shared" si="4"/>
        <v>48.38</v>
      </c>
      <c r="AI7" s="203">
        <f t="shared" si="18"/>
        <v>3.23</v>
      </c>
      <c r="AJ7" s="203">
        <f t="shared" si="19"/>
        <v>6.45</v>
      </c>
      <c r="AK7" s="203">
        <f t="shared" si="20"/>
        <v>9.68</v>
      </c>
      <c r="AL7" s="203">
        <f t="shared" si="21"/>
        <v>32.26</v>
      </c>
      <c r="AM7" s="203">
        <f t="shared" si="22"/>
        <v>9.68</v>
      </c>
      <c r="AN7" s="203">
        <f t="shared" si="23"/>
        <v>3.23</v>
      </c>
      <c r="AO7" s="203">
        <f t="shared" si="24"/>
        <v>201.71</v>
      </c>
      <c r="AP7" s="203">
        <f t="shared" si="25"/>
        <v>13.45</v>
      </c>
      <c r="AQ7" s="203">
        <f t="shared" si="26"/>
        <v>40.340000000000003</v>
      </c>
      <c r="AR7" s="203">
        <f t="shared" si="27"/>
        <v>134.47</v>
      </c>
      <c r="AS7" s="203">
        <f t="shared" si="28"/>
        <v>13.45</v>
      </c>
      <c r="AT7" s="202"/>
      <c r="AU7" s="202"/>
      <c r="AV7" s="202"/>
      <c r="AW7" s="202"/>
      <c r="AX7" s="202"/>
      <c r="AY7" s="203">
        <f>'ضريبه بنك القاهره شهر يوليو '!M6</f>
        <v>3.13</v>
      </c>
      <c r="AZ7" s="203">
        <f>'ضريبه بنك القاهره شهر يوليو '!J6</f>
        <v>10.65</v>
      </c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>
        <v>3</v>
      </c>
      <c r="BN7" s="203">
        <f t="shared" si="29"/>
        <v>533.11</v>
      </c>
      <c r="BO7" s="203">
        <f t="shared" si="30"/>
        <v>1457.4</v>
      </c>
      <c r="BP7" s="202" t="s">
        <v>236</v>
      </c>
      <c r="BQ7" s="202" t="s">
        <v>318</v>
      </c>
      <c r="BR7" s="202"/>
      <c r="BS7" s="204" t="s">
        <v>370</v>
      </c>
      <c r="BT7" s="202" t="s">
        <v>353</v>
      </c>
    </row>
    <row r="8" spans="2:72" s="192" customFormat="1" ht="25.15" customHeight="1">
      <c r="B8" s="284">
        <f t="shared" si="5"/>
        <v>17.34</v>
      </c>
      <c r="C8" s="282">
        <v>192.66</v>
      </c>
      <c r="D8" s="282">
        <v>542.01</v>
      </c>
      <c r="E8" s="284">
        <f t="shared" si="6"/>
        <v>37.94</v>
      </c>
      <c r="F8" s="282">
        <v>42.9</v>
      </c>
      <c r="G8" s="282">
        <v>91.17</v>
      </c>
      <c r="H8" s="282">
        <v>57.6</v>
      </c>
      <c r="I8" s="282">
        <f t="shared" si="7"/>
        <v>148.77000000000001</v>
      </c>
      <c r="J8" s="203">
        <f t="shared" si="8"/>
        <v>210</v>
      </c>
      <c r="K8" s="203">
        <f t="shared" si="9"/>
        <v>31.5</v>
      </c>
      <c r="L8" s="203">
        <f t="shared" si="10"/>
        <v>2.1</v>
      </c>
      <c r="M8" s="203">
        <f t="shared" si="11"/>
        <v>4.2</v>
      </c>
      <c r="N8" s="203">
        <f t="shared" si="12"/>
        <v>6.3</v>
      </c>
      <c r="O8" s="203">
        <f t="shared" si="13"/>
        <v>622.85</v>
      </c>
      <c r="P8" s="202">
        <v>22.66</v>
      </c>
      <c r="Q8" s="202">
        <f t="shared" si="14"/>
        <v>152.16</v>
      </c>
      <c r="R8" s="203">
        <f t="shared" si="15"/>
        <v>89.26</v>
      </c>
      <c r="S8" s="203">
        <f t="shared" si="16"/>
        <v>59.51</v>
      </c>
      <c r="T8" s="202">
        <v>3.39</v>
      </c>
      <c r="U8" s="202"/>
      <c r="V8" s="202"/>
      <c r="W8" s="202"/>
      <c r="X8" s="202"/>
      <c r="Y8" s="202"/>
      <c r="Z8" s="202"/>
      <c r="AA8" s="202"/>
      <c r="AB8" s="202"/>
      <c r="AC8" s="203">
        <f t="shared" si="17"/>
        <v>88.15</v>
      </c>
      <c r="AD8" s="203">
        <f t="shared" si="0"/>
        <v>5.88</v>
      </c>
      <c r="AE8" s="203">
        <f t="shared" si="1"/>
        <v>17.63</v>
      </c>
      <c r="AF8" s="202">
        <f t="shared" si="2"/>
        <v>587.66999999999996</v>
      </c>
      <c r="AG8" s="203">
        <f t="shared" si="3"/>
        <v>953.43</v>
      </c>
      <c r="AH8" s="203">
        <f t="shared" si="4"/>
        <v>31.5</v>
      </c>
      <c r="AI8" s="203">
        <f t="shared" si="18"/>
        <v>2.1</v>
      </c>
      <c r="AJ8" s="203">
        <f t="shared" si="19"/>
        <v>4.2</v>
      </c>
      <c r="AK8" s="203">
        <f t="shared" si="20"/>
        <v>6.3</v>
      </c>
      <c r="AL8" s="203">
        <f t="shared" si="21"/>
        <v>21</v>
      </c>
      <c r="AM8" s="203">
        <f t="shared" si="22"/>
        <v>6.3</v>
      </c>
      <c r="AN8" s="203">
        <f t="shared" si="23"/>
        <v>2.1</v>
      </c>
      <c r="AO8" s="203">
        <f t="shared" si="24"/>
        <v>88.15</v>
      </c>
      <c r="AP8" s="203">
        <f t="shared" si="25"/>
        <v>5.88</v>
      </c>
      <c r="AQ8" s="203">
        <f t="shared" si="26"/>
        <v>17.63</v>
      </c>
      <c r="AR8" s="203">
        <f t="shared" si="27"/>
        <v>58.77</v>
      </c>
      <c r="AS8" s="203">
        <f t="shared" si="28"/>
        <v>5.88</v>
      </c>
      <c r="AT8" s="202"/>
      <c r="AU8" s="202"/>
      <c r="AV8" s="202"/>
      <c r="AW8" s="202"/>
      <c r="AX8" s="202"/>
      <c r="AY8" s="203">
        <f>'ضريبه بنك القاهره شهر يوليو (2)'!M7</f>
        <v>0</v>
      </c>
      <c r="AZ8" s="203">
        <f>'ضريبه بنك القاهره شهر يوليو (2)'!J7</f>
        <v>4.7300000000000004</v>
      </c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3">
        <f t="shared" si="29"/>
        <v>254.54</v>
      </c>
      <c r="BO8" s="203">
        <f t="shared" si="30"/>
        <v>698.89</v>
      </c>
      <c r="BP8" s="202" t="s">
        <v>430</v>
      </c>
      <c r="BQ8" s="202" t="s">
        <v>319</v>
      </c>
      <c r="BR8" s="202"/>
      <c r="BS8" s="204" t="s">
        <v>371</v>
      </c>
      <c r="BT8" s="202" t="s">
        <v>352</v>
      </c>
    </row>
    <row r="9" spans="2:72" s="192" customFormat="1" ht="25.15" customHeight="1">
      <c r="B9" s="284">
        <f t="shared" si="5"/>
        <v>40.24</v>
      </c>
      <c r="C9" s="282">
        <v>447.12</v>
      </c>
      <c r="D9" s="282">
        <v>1485.86</v>
      </c>
      <c r="E9" s="284">
        <f t="shared" si="6"/>
        <v>104.01</v>
      </c>
      <c r="F9" s="282">
        <v>190</v>
      </c>
      <c r="G9" s="282">
        <v>225.75</v>
      </c>
      <c r="H9" s="282">
        <v>159.52000000000001</v>
      </c>
      <c r="I9" s="282">
        <f t="shared" si="7"/>
        <v>385.27</v>
      </c>
      <c r="J9" s="203">
        <f t="shared" si="8"/>
        <v>487.36</v>
      </c>
      <c r="K9" s="203">
        <f t="shared" si="9"/>
        <v>73.099999999999994</v>
      </c>
      <c r="L9" s="203">
        <f t="shared" si="10"/>
        <v>4.87</v>
      </c>
      <c r="M9" s="203">
        <f t="shared" si="11"/>
        <v>9.75</v>
      </c>
      <c r="N9" s="203">
        <f t="shared" si="12"/>
        <v>14.62</v>
      </c>
      <c r="O9" s="203">
        <f t="shared" si="13"/>
        <v>1779.87</v>
      </c>
      <c r="P9" s="202">
        <v>48.15</v>
      </c>
      <c r="Q9" s="202">
        <f t="shared" si="14"/>
        <v>400.27</v>
      </c>
      <c r="R9" s="203">
        <f t="shared" si="15"/>
        <v>231.16</v>
      </c>
      <c r="S9" s="203">
        <f t="shared" si="16"/>
        <v>154.11000000000001</v>
      </c>
      <c r="T9" s="202">
        <v>15</v>
      </c>
      <c r="U9" s="202"/>
      <c r="V9" s="202"/>
      <c r="W9" s="202"/>
      <c r="X9" s="202"/>
      <c r="Y9" s="202"/>
      <c r="Z9" s="202"/>
      <c r="AA9" s="202"/>
      <c r="AB9" s="202"/>
      <c r="AC9" s="203">
        <f t="shared" si="17"/>
        <v>261.14</v>
      </c>
      <c r="AD9" s="203">
        <f t="shared" si="0"/>
        <v>17.41</v>
      </c>
      <c r="AE9" s="203">
        <f t="shared" si="1"/>
        <v>52.23</v>
      </c>
      <c r="AF9" s="202">
        <f t="shared" si="2"/>
        <v>1740.93</v>
      </c>
      <c r="AG9" s="203">
        <f t="shared" si="3"/>
        <v>2661.41</v>
      </c>
      <c r="AH9" s="203">
        <f t="shared" si="4"/>
        <v>73.099999999999994</v>
      </c>
      <c r="AI9" s="203">
        <f t="shared" si="18"/>
        <v>4.87</v>
      </c>
      <c r="AJ9" s="203">
        <f t="shared" si="19"/>
        <v>9.75</v>
      </c>
      <c r="AK9" s="203">
        <f t="shared" si="20"/>
        <v>14.62</v>
      </c>
      <c r="AL9" s="203">
        <f t="shared" si="21"/>
        <v>48.74</v>
      </c>
      <c r="AM9" s="203">
        <f t="shared" si="22"/>
        <v>14.62</v>
      </c>
      <c r="AN9" s="203">
        <f t="shared" si="23"/>
        <v>4.87</v>
      </c>
      <c r="AO9" s="203">
        <f t="shared" si="24"/>
        <v>261.14</v>
      </c>
      <c r="AP9" s="203">
        <f t="shared" si="25"/>
        <v>17.41</v>
      </c>
      <c r="AQ9" s="203">
        <f t="shared" si="26"/>
        <v>52.23</v>
      </c>
      <c r="AR9" s="203">
        <f t="shared" si="27"/>
        <v>174.09</v>
      </c>
      <c r="AS9" s="203">
        <f t="shared" si="28"/>
        <v>17.41</v>
      </c>
      <c r="AT9" s="202">
        <v>34.450000000000003</v>
      </c>
      <c r="AU9" s="202"/>
      <c r="AV9" s="202"/>
      <c r="AW9" s="202"/>
      <c r="AX9" s="202"/>
      <c r="AY9" s="203">
        <f>'ضريبه بنك القاهره شهر يوليو '!M8</f>
        <v>9.33</v>
      </c>
      <c r="AZ9" s="203">
        <f>'ضريبه بنك القاهره شهر يوليو '!J8</f>
        <v>13.77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>
        <v>5.03</v>
      </c>
      <c r="BN9" s="203">
        <f t="shared" si="29"/>
        <v>755.43</v>
      </c>
      <c r="BO9" s="203">
        <f t="shared" si="30"/>
        <v>1905.98</v>
      </c>
      <c r="BP9" s="202" t="s">
        <v>237</v>
      </c>
      <c r="BQ9" s="202" t="s">
        <v>431</v>
      </c>
      <c r="BR9" s="202"/>
      <c r="BS9" s="204" t="s">
        <v>372</v>
      </c>
      <c r="BT9" s="202" t="s">
        <v>352</v>
      </c>
    </row>
    <row r="10" spans="2:72" s="192" customFormat="1" ht="25.15" customHeight="1">
      <c r="B10" s="284">
        <f t="shared" si="5"/>
        <v>30.77</v>
      </c>
      <c r="C10" s="282">
        <v>341.87</v>
      </c>
      <c r="D10" s="282">
        <v>1206.98</v>
      </c>
      <c r="E10" s="284">
        <f t="shared" si="6"/>
        <v>84.49</v>
      </c>
      <c r="F10" s="282">
        <v>190</v>
      </c>
      <c r="G10" s="282">
        <v>172.2</v>
      </c>
      <c r="H10" s="282">
        <v>87.8</v>
      </c>
      <c r="I10" s="282">
        <f t="shared" si="7"/>
        <v>260</v>
      </c>
      <c r="J10" s="203">
        <f t="shared" si="8"/>
        <v>372.64</v>
      </c>
      <c r="K10" s="203">
        <f t="shared" si="9"/>
        <v>55.9</v>
      </c>
      <c r="L10" s="203">
        <f t="shared" si="10"/>
        <v>3.73</v>
      </c>
      <c r="M10" s="203">
        <f t="shared" si="11"/>
        <v>7.45</v>
      </c>
      <c r="N10" s="203">
        <f t="shared" si="12"/>
        <v>11.18</v>
      </c>
      <c r="O10" s="203">
        <f t="shared" si="13"/>
        <v>1481.47</v>
      </c>
      <c r="P10" s="202">
        <v>14.91</v>
      </c>
      <c r="Q10" s="202">
        <f t="shared" si="14"/>
        <v>289.2</v>
      </c>
      <c r="R10" s="203">
        <f t="shared" si="15"/>
        <v>156</v>
      </c>
      <c r="S10" s="203">
        <f t="shared" si="16"/>
        <v>104</v>
      </c>
      <c r="T10" s="202">
        <v>19.2</v>
      </c>
      <c r="U10" s="202"/>
      <c r="V10" s="202"/>
      <c r="W10" s="202"/>
      <c r="X10" s="202"/>
      <c r="Y10" s="202"/>
      <c r="Z10" s="202">
        <v>10</v>
      </c>
      <c r="AA10" s="202"/>
      <c r="AB10" s="202"/>
      <c r="AC10" s="203">
        <f t="shared" si="17"/>
        <v>211.94</v>
      </c>
      <c r="AD10" s="203">
        <f t="shared" si="0"/>
        <v>14.13</v>
      </c>
      <c r="AE10" s="203">
        <f t="shared" si="1"/>
        <v>42.39</v>
      </c>
      <c r="AF10" s="202">
        <f t="shared" si="2"/>
        <v>1412.94</v>
      </c>
      <c r="AG10" s="203">
        <f t="shared" si="3"/>
        <v>2132.3000000000002</v>
      </c>
      <c r="AH10" s="203">
        <f t="shared" si="4"/>
        <v>55.9</v>
      </c>
      <c r="AI10" s="203">
        <f t="shared" si="18"/>
        <v>3.73</v>
      </c>
      <c r="AJ10" s="203">
        <f t="shared" si="19"/>
        <v>7.45</v>
      </c>
      <c r="AK10" s="203">
        <f t="shared" si="20"/>
        <v>11.18</v>
      </c>
      <c r="AL10" s="203">
        <f t="shared" si="21"/>
        <v>37.26</v>
      </c>
      <c r="AM10" s="203">
        <f t="shared" si="22"/>
        <v>11.18</v>
      </c>
      <c r="AN10" s="203">
        <f t="shared" si="23"/>
        <v>3.73</v>
      </c>
      <c r="AO10" s="203">
        <f t="shared" si="24"/>
        <v>211.94</v>
      </c>
      <c r="AP10" s="203">
        <f t="shared" si="25"/>
        <v>14.13</v>
      </c>
      <c r="AQ10" s="203">
        <f t="shared" si="26"/>
        <v>42.39</v>
      </c>
      <c r="AR10" s="203">
        <f t="shared" si="27"/>
        <v>141.29</v>
      </c>
      <c r="AS10" s="203">
        <f t="shared" si="28"/>
        <v>14.13</v>
      </c>
      <c r="AT10" s="202"/>
      <c r="AU10" s="202"/>
      <c r="AV10" s="202"/>
      <c r="AW10" s="202"/>
      <c r="AX10" s="202"/>
      <c r="AY10" s="203">
        <f>'ضريبه بنك القاهره شهر يوليو '!M9</f>
        <v>4.53</v>
      </c>
      <c r="AZ10" s="203">
        <f>'ضريبه بنك القاهره شهر يوليو '!J9</f>
        <v>11.35</v>
      </c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3">
        <f t="shared" si="29"/>
        <v>570.19000000000005</v>
      </c>
      <c r="BO10" s="203">
        <f t="shared" si="30"/>
        <v>1562.11</v>
      </c>
      <c r="BP10" s="202" t="s">
        <v>238</v>
      </c>
      <c r="BQ10" s="202" t="s">
        <v>319</v>
      </c>
      <c r="BR10" s="202"/>
      <c r="BS10" s="204" t="s">
        <v>373</v>
      </c>
      <c r="BT10" s="202" t="s">
        <v>352</v>
      </c>
    </row>
    <row r="11" spans="2:72" s="192" customFormat="1" ht="25.15" customHeight="1">
      <c r="B11" s="284">
        <f t="shared" si="5"/>
        <v>74.69</v>
      </c>
      <c r="C11" s="282">
        <v>829.84</v>
      </c>
      <c r="D11" s="282">
        <v>2239.9299999999998</v>
      </c>
      <c r="E11" s="284">
        <f t="shared" si="6"/>
        <v>156.80000000000001</v>
      </c>
      <c r="F11" s="282">
        <v>180</v>
      </c>
      <c r="G11" s="282">
        <v>474.98</v>
      </c>
      <c r="H11" s="282">
        <v>165.73</v>
      </c>
      <c r="I11" s="282">
        <f t="shared" si="7"/>
        <v>640.71</v>
      </c>
      <c r="J11" s="203">
        <f t="shared" si="8"/>
        <v>904.53</v>
      </c>
      <c r="K11" s="203">
        <f t="shared" si="9"/>
        <v>135.68</v>
      </c>
      <c r="L11" s="203">
        <f t="shared" si="10"/>
        <v>9.0500000000000007</v>
      </c>
      <c r="M11" s="203">
        <f t="shared" si="11"/>
        <v>18.09</v>
      </c>
      <c r="N11" s="203">
        <f t="shared" si="12"/>
        <v>27.14</v>
      </c>
      <c r="O11" s="203">
        <f t="shared" si="13"/>
        <v>2576.73</v>
      </c>
      <c r="P11" s="202">
        <v>95.26</v>
      </c>
      <c r="Q11" s="202">
        <f t="shared" si="14"/>
        <v>670.71</v>
      </c>
      <c r="R11" s="203">
        <f t="shared" si="15"/>
        <v>384.43</v>
      </c>
      <c r="S11" s="203">
        <f t="shared" si="16"/>
        <v>256.27999999999997</v>
      </c>
      <c r="T11" s="202">
        <v>30</v>
      </c>
      <c r="U11" s="202"/>
      <c r="V11" s="202"/>
      <c r="W11" s="202"/>
      <c r="X11" s="202"/>
      <c r="Y11" s="202"/>
      <c r="Z11" s="202"/>
      <c r="AA11" s="202"/>
      <c r="AB11" s="202"/>
      <c r="AC11" s="203">
        <f t="shared" si="17"/>
        <v>365.73</v>
      </c>
      <c r="AD11" s="203">
        <f t="shared" si="0"/>
        <v>24.38</v>
      </c>
      <c r="AE11" s="203">
        <f t="shared" si="1"/>
        <v>73.150000000000006</v>
      </c>
      <c r="AF11" s="202">
        <f t="shared" si="2"/>
        <v>2438.17</v>
      </c>
      <c r="AG11" s="203">
        <f t="shared" si="3"/>
        <v>3995.92</v>
      </c>
      <c r="AH11" s="203">
        <f t="shared" si="4"/>
        <v>135.68</v>
      </c>
      <c r="AI11" s="203">
        <f t="shared" si="18"/>
        <v>9.0500000000000007</v>
      </c>
      <c r="AJ11" s="203">
        <f t="shared" si="19"/>
        <v>18.09</v>
      </c>
      <c r="AK11" s="203">
        <f t="shared" si="20"/>
        <v>27.14</v>
      </c>
      <c r="AL11" s="203">
        <f t="shared" si="21"/>
        <v>90.45</v>
      </c>
      <c r="AM11" s="203">
        <f t="shared" si="22"/>
        <v>27.14</v>
      </c>
      <c r="AN11" s="203">
        <f t="shared" si="23"/>
        <v>9.0500000000000007</v>
      </c>
      <c r="AO11" s="203">
        <f t="shared" si="24"/>
        <v>365.73</v>
      </c>
      <c r="AP11" s="203">
        <f t="shared" si="25"/>
        <v>24.38</v>
      </c>
      <c r="AQ11" s="203">
        <f t="shared" si="26"/>
        <v>73.150000000000006</v>
      </c>
      <c r="AR11" s="203">
        <f t="shared" si="27"/>
        <v>243.82</v>
      </c>
      <c r="AS11" s="203">
        <f t="shared" si="28"/>
        <v>24.38</v>
      </c>
      <c r="AT11" s="202"/>
      <c r="AU11" s="202"/>
      <c r="AV11" s="202">
        <v>110</v>
      </c>
      <c r="AW11" s="202"/>
      <c r="AX11" s="202"/>
      <c r="AY11" s="203">
        <f>'ضريبه بنك القاهره شهر يوليو '!M10</f>
        <v>22.07</v>
      </c>
      <c r="AZ11" s="203">
        <f>'ضريبه بنك القاهره شهر يوليو '!J10</f>
        <v>21.54</v>
      </c>
      <c r="BA11" s="202">
        <v>350</v>
      </c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3">
        <f t="shared" si="29"/>
        <v>1551.67</v>
      </c>
      <c r="BO11" s="203">
        <f t="shared" si="30"/>
        <v>2444.25</v>
      </c>
      <c r="BP11" s="202" t="s">
        <v>250</v>
      </c>
      <c r="BQ11" s="202" t="s">
        <v>320</v>
      </c>
      <c r="BR11" s="202"/>
      <c r="BS11" s="204" t="s">
        <v>374</v>
      </c>
      <c r="BT11" s="202" t="s">
        <v>427</v>
      </c>
    </row>
    <row r="12" spans="2:72" s="192" customFormat="1" ht="25.15" customHeight="1">
      <c r="B12" s="284">
        <f t="shared" si="5"/>
        <v>52.17</v>
      </c>
      <c r="C12" s="282">
        <v>579.72</v>
      </c>
      <c r="D12" s="282">
        <v>1807.37</v>
      </c>
      <c r="E12" s="284">
        <f t="shared" si="6"/>
        <v>126.52</v>
      </c>
      <c r="F12" s="282">
        <v>190</v>
      </c>
      <c r="G12" s="282">
        <v>309.93</v>
      </c>
      <c r="H12" s="282">
        <v>137.72999999999999</v>
      </c>
      <c r="I12" s="282">
        <f t="shared" si="7"/>
        <v>447.66</v>
      </c>
      <c r="J12" s="203">
        <f t="shared" si="8"/>
        <v>631.89</v>
      </c>
      <c r="K12" s="203">
        <f t="shared" si="9"/>
        <v>94.78</v>
      </c>
      <c r="L12" s="203">
        <f t="shared" si="10"/>
        <v>6.32</v>
      </c>
      <c r="M12" s="203">
        <f t="shared" si="11"/>
        <v>12.64</v>
      </c>
      <c r="N12" s="203">
        <f t="shared" si="12"/>
        <v>18.96</v>
      </c>
      <c r="O12" s="203">
        <f t="shared" si="13"/>
        <v>2123.89</v>
      </c>
      <c r="P12" s="202">
        <v>73.28</v>
      </c>
      <c r="Q12" s="202">
        <f t="shared" si="14"/>
        <v>462.66</v>
      </c>
      <c r="R12" s="203">
        <f t="shared" si="15"/>
        <v>268.60000000000002</v>
      </c>
      <c r="S12" s="203">
        <f t="shared" si="16"/>
        <v>179.06</v>
      </c>
      <c r="T12" s="202">
        <v>15</v>
      </c>
      <c r="U12" s="202"/>
      <c r="V12" s="202"/>
      <c r="W12" s="202"/>
      <c r="X12" s="202"/>
      <c r="Y12" s="202"/>
      <c r="Z12" s="202"/>
      <c r="AA12" s="202"/>
      <c r="AB12" s="202"/>
      <c r="AC12" s="203">
        <f t="shared" si="17"/>
        <v>304.19</v>
      </c>
      <c r="AD12" s="203">
        <f t="shared" si="0"/>
        <v>20.28</v>
      </c>
      <c r="AE12" s="203">
        <f t="shared" si="1"/>
        <v>60.84</v>
      </c>
      <c r="AF12" s="202">
        <f t="shared" si="2"/>
        <v>2027.94</v>
      </c>
      <c r="AG12" s="203">
        <f t="shared" si="3"/>
        <v>3177.84</v>
      </c>
      <c r="AH12" s="203">
        <f t="shared" si="4"/>
        <v>94.78</v>
      </c>
      <c r="AI12" s="203">
        <f t="shared" si="18"/>
        <v>6.32</v>
      </c>
      <c r="AJ12" s="203">
        <f t="shared" si="19"/>
        <v>12.64</v>
      </c>
      <c r="AK12" s="203">
        <f t="shared" si="20"/>
        <v>18.96</v>
      </c>
      <c r="AL12" s="203">
        <f t="shared" si="21"/>
        <v>63.19</v>
      </c>
      <c r="AM12" s="203">
        <f t="shared" si="22"/>
        <v>18.96</v>
      </c>
      <c r="AN12" s="203">
        <f t="shared" si="23"/>
        <v>6.32</v>
      </c>
      <c r="AO12" s="203">
        <f t="shared" si="24"/>
        <v>304.19</v>
      </c>
      <c r="AP12" s="203">
        <f t="shared" si="25"/>
        <v>20.28</v>
      </c>
      <c r="AQ12" s="203">
        <f t="shared" si="26"/>
        <v>60.84</v>
      </c>
      <c r="AR12" s="203">
        <f t="shared" si="27"/>
        <v>202.79</v>
      </c>
      <c r="AS12" s="203">
        <f t="shared" si="28"/>
        <v>20.28</v>
      </c>
      <c r="AT12" s="202">
        <v>4.55</v>
      </c>
      <c r="AU12" s="202"/>
      <c r="AV12" s="202"/>
      <c r="AW12" s="202"/>
      <c r="AX12" s="202"/>
      <c r="AY12" s="203">
        <f>'ضريبه بنك القاهره شهر يوليو '!M11</f>
        <v>15.06</v>
      </c>
      <c r="AZ12" s="203">
        <f>'ضريبه بنك القاهره شهر يوليو '!J11</f>
        <v>16.649999999999999</v>
      </c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>
        <v>108</v>
      </c>
      <c r="BN12" s="203">
        <f t="shared" si="29"/>
        <v>973.81</v>
      </c>
      <c r="BO12" s="203">
        <f t="shared" si="30"/>
        <v>2204.0300000000002</v>
      </c>
      <c r="BP12" s="202" t="s">
        <v>249</v>
      </c>
      <c r="BQ12" s="202" t="s">
        <v>432</v>
      </c>
      <c r="BR12" s="202"/>
      <c r="BS12" s="204" t="s">
        <v>375</v>
      </c>
      <c r="BT12" s="202" t="s">
        <v>427</v>
      </c>
    </row>
    <row r="13" spans="2:72" s="192" customFormat="1" ht="25.15" customHeight="1">
      <c r="B13" s="284">
        <f t="shared" si="5"/>
        <v>42.56</v>
      </c>
      <c r="C13" s="282">
        <v>472.9</v>
      </c>
      <c r="D13" s="282">
        <v>1601.3</v>
      </c>
      <c r="E13" s="284">
        <f t="shared" si="6"/>
        <v>112.09</v>
      </c>
      <c r="F13" s="282">
        <v>190</v>
      </c>
      <c r="G13" s="282">
        <v>267.73</v>
      </c>
      <c r="H13" s="282">
        <v>97.42</v>
      </c>
      <c r="I13" s="282">
        <f t="shared" si="7"/>
        <v>365.15</v>
      </c>
      <c r="J13" s="203">
        <f t="shared" si="8"/>
        <v>515.46</v>
      </c>
      <c r="K13" s="203">
        <f t="shared" si="9"/>
        <v>77.319999999999993</v>
      </c>
      <c r="L13" s="203">
        <f t="shared" si="10"/>
        <v>5.15</v>
      </c>
      <c r="M13" s="203">
        <f t="shared" si="11"/>
        <v>10.31</v>
      </c>
      <c r="N13" s="203">
        <f t="shared" si="12"/>
        <v>15.46</v>
      </c>
      <c r="O13" s="203">
        <f t="shared" si="13"/>
        <v>1903.39</v>
      </c>
      <c r="P13" s="202">
        <v>58.07</v>
      </c>
      <c r="Q13" s="202">
        <f t="shared" si="14"/>
        <v>380.15</v>
      </c>
      <c r="R13" s="203">
        <f t="shared" si="15"/>
        <v>219.09</v>
      </c>
      <c r="S13" s="203">
        <f t="shared" si="16"/>
        <v>146.06</v>
      </c>
      <c r="T13" s="202">
        <v>15</v>
      </c>
      <c r="U13" s="202"/>
      <c r="V13" s="202"/>
      <c r="W13" s="202"/>
      <c r="X13" s="202"/>
      <c r="Y13" s="202"/>
      <c r="Z13" s="202"/>
      <c r="AA13" s="202"/>
      <c r="AB13" s="202"/>
      <c r="AC13" s="203">
        <f t="shared" si="17"/>
        <v>273.92</v>
      </c>
      <c r="AD13" s="203">
        <f t="shared" si="0"/>
        <v>18.260000000000002</v>
      </c>
      <c r="AE13" s="203">
        <f t="shared" si="1"/>
        <v>54.78</v>
      </c>
      <c r="AF13" s="202">
        <f t="shared" si="2"/>
        <v>1826.15</v>
      </c>
      <c r="AG13" s="203">
        <f t="shared" si="3"/>
        <v>2796.81</v>
      </c>
      <c r="AH13" s="203">
        <f t="shared" si="4"/>
        <v>77.319999999999993</v>
      </c>
      <c r="AI13" s="203">
        <f t="shared" si="18"/>
        <v>5.15</v>
      </c>
      <c r="AJ13" s="203">
        <f t="shared" si="19"/>
        <v>10.31</v>
      </c>
      <c r="AK13" s="203">
        <f t="shared" si="20"/>
        <v>15.46</v>
      </c>
      <c r="AL13" s="203">
        <f t="shared" si="21"/>
        <v>51.55</v>
      </c>
      <c r="AM13" s="203">
        <f t="shared" si="22"/>
        <v>15.46</v>
      </c>
      <c r="AN13" s="203">
        <f t="shared" si="23"/>
        <v>5.15</v>
      </c>
      <c r="AO13" s="203">
        <f t="shared" si="24"/>
        <v>273.92</v>
      </c>
      <c r="AP13" s="203">
        <f t="shared" si="25"/>
        <v>18.260000000000002</v>
      </c>
      <c r="AQ13" s="203">
        <f t="shared" si="26"/>
        <v>54.78</v>
      </c>
      <c r="AR13" s="203">
        <f t="shared" si="27"/>
        <v>182.62</v>
      </c>
      <c r="AS13" s="203">
        <f t="shared" si="28"/>
        <v>18.260000000000002</v>
      </c>
      <c r="AT13" s="202">
        <v>17.899999999999999</v>
      </c>
      <c r="AU13" s="202"/>
      <c r="AV13" s="202"/>
      <c r="AW13" s="202"/>
      <c r="AX13" s="202"/>
      <c r="AY13" s="203">
        <f>'ضريبه بنك القاهره شهر يوليو '!M12</f>
        <v>10.92</v>
      </c>
      <c r="AZ13" s="203">
        <f>'ضريبه بنك القاهره شهر يوليو '!J12</f>
        <v>14.57</v>
      </c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2"/>
      <c r="BN13" s="203">
        <f t="shared" si="29"/>
        <v>771.63</v>
      </c>
      <c r="BO13" s="203">
        <f t="shared" si="30"/>
        <v>2025.18</v>
      </c>
      <c r="BP13" s="202" t="s">
        <v>251</v>
      </c>
      <c r="BQ13" s="202" t="s">
        <v>432</v>
      </c>
      <c r="BR13" s="202"/>
      <c r="BS13" s="204" t="s">
        <v>376</v>
      </c>
      <c r="BT13" s="202" t="s">
        <v>427</v>
      </c>
    </row>
    <row r="14" spans="2:72" s="192" customFormat="1" ht="25.15" customHeight="1">
      <c r="B14" s="284">
        <f t="shared" si="5"/>
        <v>60.48</v>
      </c>
      <c r="C14" s="282">
        <v>672.01</v>
      </c>
      <c r="D14" s="282">
        <v>2071.9299999999998</v>
      </c>
      <c r="E14" s="284">
        <f t="shared" si="6"/>
        <v>145.04</v>
      </c>
      <c r="F14" s="282">
        <v>190</v>
      </c>
      <c r="G14" s="282">
        <v>321.19</v>
      </c>
      <c r="H14" s="282">
        <v>238.73</v>
      </c>
      <c r="I14" s="282">
        <f t="shared" si="7"/>
        <v>559.91999999999996</v>
      </c>
      <c r="J14" s="203">
        <f t="shared" si="8"/>
        <v>732.49</v>
      </c>
      <c r="K14" s="203">
        <f t="shared" si="9"/>
        <v>109.87</v>
      </c>
      <c r="L14" s="203">
        <f t="shared" si="10"/>
        <v>7.32</v>
      </c>
      <c r="M14" s="203">
        <f t="shared" si="11"/>
        <v>14.65</v>
      </c>
      <c r="N14" s="203">
        <f t="shared" si="12"/>
        <v>21.97</v>
      </c>
      <c r="O14" s="203">
        <f t="shared" si="13"/>
        <v>2406.9699999999998</v>
      </c>
      <c r="P14" s="202">
        <v>83.29</v>
      </c>
      <c r="Q14" s="202">
        <f t="shared" si="14"/>
        <v>574.91999999999996</v>
      </c>
      <c r="R14" s="203">
        <f t="shared" si="15"/>
        <v>335.95</v>
      </c>
      <c r="S14" s="203">
        <f t="shared" si="16"/>
        <v>223.97</v>
      </c>
      <c r="T14" s="202">
        <v>15</v>
      </c>
      <c r="U14" s="202"/>
      <c r="V14" s="202"/>
      <c r="W14" s="202"/>
      <c r="X14" s="202"/>
      <c r="Y14" s="202"/>
      <c r="Z14" s="202"/>
      <c r="AA14" s="202"/>
      <c r="AB14" s="202"/>
      <c r="AC14" s="203">
        <f t="shared" si="17"/>
        <v>349.9</v>
      </c>
      <c r="AD14" s="203">
        <f t="shared" si="0"/>
        <v>23.33</v>
      </c>
      <c r="AE14" s="203">
        <f t="shared" si="1"/>
        <v>69.98</v>
      </c>
      <c r="AF14" s="202">
        <f t="shared" si="2"/>
        <v>2332.69</v>
      </c>
      <c r="AG14" s="203">
        <f t="shared" si="3"/>
        <v>3662.2</v>
      </c>
      <c r="AH14" s="203">
        <f t="shared" si="4"/>
        <v>109.87</v>
      </c>
      <c r="AI14" s="203">
        <f t="shared" si="18"/>
        <v>7.32</v>
      </c>
      <c r="AJ14" s="203">
        <f t="shared" si="19"/>
        <v>14.65</v>
      </c>
      <c r="AK14" s="203">
        <f t="shared" si="20"/>
        <v>21.97</v>
      </c>
      <c r="AL14" s="203">
        <f t="shared" si="21"/>
        <v>73.25</v>
      </c>
      <c r="AM14" s="203">
        <f t="shared" si="22"/>
        <v>21.97</v>
      </c>
      <c r="AN14" s="203">
        <f t="shared" si="23"/>
        <v>7.32</v>
      </c>
      <c r="AO14" s="203">
        <f t="shared" si="24"/>
        <v>349.9</v>
      </c>
      <c r="AP14" s="203">
        <f t="shared" si="25"/>
        <v>23.33</v>
      </c>
      <c r="AQ14" s="203">
        <f t="shared" si="26"/>
        <v>69.98</v>
      </c>
      <c r="AR14" s="203">
        <f t="shared" si="27"/>
        <v>233.27</v>
      </c>
      <c r="AS14" s="203">
        <f t="shared" si="28"/>
        <v>23.33</v>
      </c>
      <c r="AT14" s="202">
        <v>17.079999999999998</v>
      </c>
      <c r="AU14" s="202"/>
      <c r="AV14" s="202"/>
      <c r="AW14" s="202"/>
      <c r="AX14" s="202"/>
      <c r="AY14" s="203">
        <f>'ضريبه بنك القاهره شهر يوليو '!M13</f>
        <v>19.989999999999998</v>
      </c>
      <c r="AZ14" s="203">
        <f>'ضريبه بنك القاهره شهر يوليو '!J13</f>
        <v>19.14</v>
      </c>
      <c r="BA14" s="202"/>
      <c r="BB14" s="202"/>
      <c r="BC14" s="202"/>
      <c r="BD14" s="202"/>
      <c r="BE14" s="202">
        <v>4</v>
      </c>
      <c r="BF14" s="202"/>
      <c r="BG14" s="202"/>
      <c r="BH14" s="202"/>
      <c r="BI14" s="202"/>
      <c r="BJ14" s="202"/>
      <c r="BK14" s="202"/>
      <c r="BL14" s="202"/>
      <c r="BM14" s="202"/>
      <c r="BN14" s="203">
        <f t="shared" si="29"/>
        <v>1016.37</v>
      </c>
      <c r="BO14" s="203">
        <f t="shared" si="30"/>
        <v>2645.83</v>
      </c>
      <c r="BP14" s="202" t="s">
        <v>248</v>
      </c>
      <c r="BQ14" s="202" t="s">
        <v>320</v>
      </c>
      <c r="BR14" s="202"/>
      <c r="BS14" s="204" t="s">
        <v>378</v>
      </c>
      <c r="BT14" s="202" t="s">
        <v>350</v>
      </c>
    </row>
    <row r="15" spans="2:72" s="192" customFormat="1" ht="25.15" customHeight="1">
      <c r="B15" s="284">
        <f t="shared" si="5"/>
        <v>86.04</v>
      </c>
      <c r="C15" s="282">
        <v>955.98</v>
      </c>
      <c r="D15" s="282">
        <v>2633.47</v>
      </c>
      <c r="E15" s="284">
        <f t="shared" si="6"/>
        <v>184.34</v>
      </c>
      <c r="F15" s="282">
        <v>190</v>
      </c>
      <c r="G15" s="282">
        <v>447.06</v>
      </c>
      <c r="H15" s="282">
        <v>291.13</v>
      </c>
      <c r="I15" s="282">
        <f t="shared" si="7"/>
        <v>738.19</v>
      </c>
      <c r="J15" s="203">
        <f t="shared" si="8"/>
        <v>1042.02</v>
      </c>
      <c r="K15" s="203">
        <f t="shared" si="9"/>
        <v>156.30000000000001</v>
      </c>
      <c r="L15" s="203">
        <f t="shared" si="10"/>
        <v>10.42</v>
      </c>
      <c r="M15" s="203">
        <f t="shared" si="11"/>
        <v>20.84</v>
      </c>
      <c r="N15" s="203">
        <f t="shared" si="12"/>
        <v>31.26</v>
      </c>
      <c r="O15" s="203">
        <f t="shared" si="13"/>
        <v>3007.81</v>
      </c>
      <c r="P15" s="202">
        <v>115.54</v>
      </c>
      <c r="Q15" s="202">
        <f t="shared" si="14"/>
        <v>753.19</v>
      </c>
      <c r="R15" s="203">
        <f t="shared" si="15"/>
        <v>442.91</v>
      </c>
      <c r="S15" s="203">
        <f t="shared" si="16"/>
        <v>295.27999999999997</v>
      </c>
      <c r="T15" s="202">
        <v>15</v>
      </c>
      <c r="U15" s="202"/>
      <c r="V15" s="202"/>
      <c r="W15" s="202"/>
      <c r="X15" s="202"/>
      <c r="Y15" s="202"/>
      <c r="Z15" s="202"/>
      <c r="AA15" s="202"/>
      <c r="AB15" s="202"/>
      <c r="AC15" s="203">
        <f t="shared" si="17"/>
        <v>425.18</v>
      </c>
      <c r="AD15" s="203">
        <f t="shared" si="0"/>
        <v>28.35</v>
      </c>
      <c r="AE15" s="203">
        <f t="shared" si="1"/>
        <v>85.04</v>
      </c>
      <c r="AF15" s="202">
        <f t="shared" si="2"/>
        <v>2834.52</v>
      </c>
      <c r="AG15" s="203">
        <f t="shared" si="3"/>
        <v>4633.93</v>
      </c>
      <c r="AH15" s="203">
        <f t="shared" si="4"/>
        <v>156.30000000000001</v>
      </c>
      <c r="AI15" s="203">
        <f t="shared" si="18"/>
        <v>10.42</v>
      </c>
      <c r="AJ15" s="203">
        <f t="shared" si="19"/>
        <v>20.84</v>
      </c>
      <c r="AK15" s="203">
        <f t="shared" si="20"/>
        <v>31.26</v>
      </c>
      <c r="AL15" s="203">
        <f t="shared" si="21"/>
        <v>104.2</v>
      </c>
      <c r="AM15" s="203">
        <f t="shared" si="22"/>
        <v>31.26</v>
      </c>
      <c r="AN15" s="203">
        <f t="shared" si="23"/>
        <v>10.42</v>
      </c>
      <c r="AO15" s="203">
        <f t="shared" si="24"/>
        <v>425.18</v>
      </c>
      <c r="AP15" s="203">
        <f t="shared" si="25"/>
        <v>28.35</v>
      </c>
      <c r="AQ15" s="203">
        <f t="shared" si="26"/>
        <v>85.04</v>
      </c>
      <c r="AR15" s="203">
        <f t="shared" si="27"/>
        <v>283.45</v>
      </c>
      <c r="AS15" s="203">
        <f t="shared" si="28"/>
        <v>28.35</v>
      </c>
      <c r="AT15" s="202"/>
      <c r="AU15" s="202"/>
      <c r="AV15" s="202"/>
      <c r="AW15" s="202"/>
      <c r="AX15" s="202"/>
      <c r="AY15" s="203">
        <f>'ضريبه بنك القاهره شهر يوليو '!M14</f>
        <v>116.97</v>
      </c>
      <c r="AZ15" s="203">
        <f>'ضريبه بنك القاهره شهر يوليو '!J14</f>
        <v>24.4</v>
      </c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>
        <v>1</v>
      </c>
      <c r="BN15" s="203">
        <f t="shared" si="29"/>
        <v>1357.44</v>
      </c>
      <c r="BO15" s="203">
        <f t="shared" si="30"/>
        <v>3276.49</v>
      </c>
      <c r="BP15" s="202" t="s">
        <v>239</v>
      </c>
      <c r="BQ15" s="202" t="s">
        <v>320</v>
      </c>
      <c r="BR15" s="202"/>
      <c r="BS15" s="204" t="s">
        <v>379</v>
      </c>
      <c r="BT15" s="202" t="s">
        <v>428</v>
      </c>
    </row>
    <row r="16" spans="2:72" s="192" customFormat="1" ht="25.15" customHeight="1">
      <c r="B16" s="284">
        <f t="shared" si="5"/>
        <v>43.85</v>
      </c>
      <c r="C16" s="282">
        <v>487.23</v>
      </c>
      <c r="D16" s="282">
        <v>1718.19</v>
      </c>
      <c r="E16" s="284">
        <f t="shared" si="6"/>
        <v>120.27</v>
      </c>
      <c r="F16" s="282">
        <v>190</v>
      </c>
      <c r="G16" s="282">
        <v>237.11</v>
      </c>
      <c r="H16" s="282">
        <v>139.13</v>
      </c>
      <c r="I16" s="282">
        <f t="shared" si="7"/>
        <v>376.24</v>
      </c>
      <c r="J16" s="203">
        <f t="shared" si="8"/>
        <v>531.08000000000004</v>
      </c>
      <c r="K16" s="203">
        <f t="shared" si="9"/>
        <v>79.66</v>
      </c>
      <c r="L16" s="203">
        <f t="shared" si="10"/>
        <v>5.31</v>
      </c>
      <c r="M16" s="203">
        <f t="shared" si="11"/>
        <v>10.62</v>
      </c>
      <c r="N16" s="203">
        <f t="shared" si="12"/>
        <v>15.93</v>
      </c>
      <c r="O16" s="203">
        <f t="shared" si="13"/>
        <v>2028.46</v>
      </c>
      <c r="P16" s="202">
        <v>64.790000000000006</v>
      </c>
      <c r="Q16" s="202">
        <f t="shared" si="14"/>
        <v>391.24</v>
      </c>
      <c r="R16" s="203">
        <f t="shared" si="15"/>
        <v>225.74</v>
      </c>
      <c r="S16" s="203">
        <f t="shared" si="16"/>
        <v>150.5</v>
      </c>
      <c r="T16" s="202">
        <v>15</v>
      </c>
      <c r="U16" s="202"/>
      <c r="V16" s="202"/>
      <c r="W16" s="202"/>
      <c r="X16" s="202"/>
      <c r="Y16" s="202"/>
      <c r="Z16" s="202"/>
      <c r="AA16" s="202"/>
      <c r="AB16" s="202"/>
      <c r="AC16" s="203">
        <f t="shared" si="17"/>
        <v>293.01</v>
      </c>
      <c r="AD16" s="203">
        <f t="shared" si="0"/>
        <v>19.53</v>
      </c>
      <c r="AE16" s="203">
        <f t="shared" si="1"/>
        <v>58.6</v>
      </c>
      <c r="AF16" s="202">
        <f t="shared" si="2"/>
        <v>1953.41</v>
      </c>
      <c r="AG16" s="203">
        <f t="shared" si="3"/>
        <v>2967.15</v>
      </c>
      <c r="AH16" s="203">
        <f t="shared" si="4"/>
        <v>79.66</v>
      </c>
      <c r="AI16" s="203">
        <f t="shared" si="18"/>
        <v>5.31</v>
      </c>
      <c r="AJ16" s="203">
        <f t="shared" si="19"/>
        <v>10.62</v>
      </c>
      <c r="AK16" s="203">
        <f t="shared" si="20"/>
        <v>15.93</v>
      </c>
      <c r="AL16" s="203">
        <f t="shared" si="21"/>
        <v>53.11</v>
      </c>
      <c r="AM16" s="203">
        <f t="shared" si="22"/>
        <v>15.93</v>
      </c>
      <c r="AN16" s="203">
        <f t="shared" si="23"/>
        <v>5.31</v>
      </c>
      <c r="AO16" s="203">
        <f t="shared" si="24"/>
        <v>293.01</v>
      </c>
      <c r="AP16" s="203">
        <f t="shared" si="25"/>
        <v>19.53</v>
      </c>
      <c r="AQ16" s="203">
        <f t="shared" si="26"/>
        <v>58.6</v>
      </c>
      <c r="AR16" s="203">
        <f t="shared" si="27"/>
        <v>195.34</v>
      </c>
      <c r="AS16" s="203">
        <f t="shared" si="28"/>
        <v>19.53</v>
      </c>
      <c r="AT16" s="202"/>
      <c r="AU16" s="202"/>
      <c r="AV16" s="202"/>
      <c r="AW16" s="202"/>
      <c r="AX16" s="202"/>
      <c r="AY16" s="203">
        <f>'ضريبه بنك القاهره شهر يوليو '!M15</f>
        <v>12.97</v>
      </c>
      <c r="AZ16" s="203">
        <f>'ضريبه بنك القاهره شهر يوليو '!J15</f>
        <v>15.6</v>
      </c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>
        <v>40</v>
      </c>
      <c r="BN16" s="203">
        <f t="shared" si="29"/>
        <v>840.45</v>
      </c>
      <c r="BO16" s="203">
        <f t="shared" si="30"/>
        <v>2126.6999999999998</v>
      </c>
      <c r="BP16" s="202" t="s">
        <v>240</v>
      </c>
      <c r="BQ16" s="202" t="s">
        <v>320</v>
      </c>
      <c r="BR16" s="202"/>
      <c r="BS16" s="204" t="s">
        <v>380</v>
      </c>
      <c r="BT16" s="202" t="s">
        <v>428</v>
      </c>
    </row>
    <row r="17" spans="2:72" s="192" customFormat="1" ht="25.15" customHeight="1">
      <c r="B17" s="284">
        <f t="shared" si="5"/>
        <v>61.56</v>
      </c>
      <c r="C17" s="282">
        <v>683.98</v>
      </c>
      <c r="D17" s="282">
        <v>2053.6999999999998</v>
      </c>
      <c r="E17" s="284">
        <f t="shared" si="6"/>
        <v>143.76</v>
      </c>
      <c r="F17" s="282">
        <v>190</v>
      </c>
      <c r="G17" s="282">
        <v>332.61</v>
      </c>
      <c r="H17" s="282">
        <v>236.56</v>
      </c>
      <c r="I17" s="282">
        <f t="shared" si="7"/>
        <v>569.16999999999996</v>
      </c>
      <c r="J17" s="203">
        <f t="shared" si="8"/>
        <v>745.54</v>
      </c>
      <c r="K17" s="203">
        <f t="shared" si="9"/>
        <v>111.83</v>
      </c>
      <c r="L17" s="203">
        <f t="shared" si="10"/>
        <v>7.46</v>
      </c>
      <c r="M17" s="203">
        <f t="shared" si="11"/>
        <v>14.91</v>
      </c>
      <c r="N17" s="203">
        <f t="shared" si="12"/>
        <v>22.37</v>
      </c>
      <c r="O17" s="203">
        <f t="shared" si="13"/>
        <v>2387.46</v>
      </c>
      <c r="P17" s="202">
        <v>86.77</v>
      </c>
      <c r="Q17" s="202">
        <f t="shared" si="14"/>
        <v>584.16999999999996</v>
      </c>
      <c r="R17" s="203">
        <f t="shared" si="15"/>
        <v>341.5</v>
      </c>
      <c r="S17" s="203">
        <f t="shared" si="16"/>
        <v>227.67</v>
      </c>
      <c r="T17" s="202">
        <v>15</v>
      </c>
      <c r="U17" s="202"/>
      <c r="V17" s="202"/>
      <c r="W17" s="202"/>
      <c r="X17" s="202"/>
      <c r="Y17" s="202"/>
      <c r="Z17" s="202"/>
      <c r="AA17" s="202"/>
      <c r="AB17" s="202"/>
      <c r="AC17" s="203">
        <f t="shared" si="17"/>
        <v>346.93</v>
      </c>
      <c r="AD17" s="203">
        <f t="shared" si="0"/>
        <v>23.13</v>
      </c>
      <c r="AE17" s="203">
        <f t="shared" si="1"/>
        <v>69.39</v>
      </c>
      <c r="AF17" s="202">
        <f t="shared" si="2"/>
        <v>2312.86</v>
      </c>
      <c r="AG17" s="203">
        <f t="shared" si="3"/>
        <v>3654.42</v>
      </c>
      <c r="AH17" s="203">
        <f t="shared" si="4"/>
        <v>111.83</v>
      </c>
      <c r="AI17" s="203">
        <f t="shared" si="18"/>
        <v>7.46</v>
      </c>
      <c r="AJ17" s="203">
        <f t="shared" si="19"/>
        <v>14.91</v>
      </c>
      <c r="AK17" s="203">
        <f t="shared" si="20"/>
        <v>22.37</v>
      </c>
      <c r="AL17" s="203">
        <f t="shared" si="21"/>
        <v>74.55</v>
      </c>
      <c r="AM17" s="203">
        <f t="shared" si="22"/>
        <v>22.37</v>
      </c>
      <c r="AN17" s="203">
        <f t="shared" si="23"/>
        <v>7.46</v>
      </c>
      <c r="AO17" s="203">
        <f t="shared" si="24"/>
        <v>346.93</v>
      </c>
      <c r="AP17" s="203">
        <f t="shared" si="25"/>
        <v>23.13</v>
      </c>
      <c r="AQ17" s="203">
        <f t="shared" si="26"/>
        <v>69.39</v>
      </c>
      <c r="AR17" s="203">
        <f t="shared" si="27"/>
        <v>231.29</v>
      </c>
      <c r="AS17" s="203">
        <f t="shared" si="28"/>
        <v>23.13</v>
      </c>
      <c r="AT17" s="202"/>
      <c r="AU17" s="202"/>
      <c r="AV17" s="202"/>
      <c r="AW17" s="202"/>
      <c r="AX17" s="202"/>
      <c r="AY17" s="203">
        <f>'ضريبه بنك القاهره شهر يوليو '!M16</f>
        <v>19.68</v>
      </c>
      <c r="AZ17" s="203">
        <f>'ضريبه بنك القاهره شهر يوليو '!J16</f>
        <v>18.98</v>
      </c>
      <c r="BA17" s="202"/>
      <c r="BB17" s="202"/>
      <c r="BC17" s="202"/>
      <c r="BD17" s="202"/>
      <c r="BE17" s="202"/>
      <c r="BF17" s="202">
        <v>31.69</v>
      </c>
      <c r="BG17" s="202"/>
      <c r="BH17" s="202"/>
      <c r="BI17" s="202"/>
      <c r="BJ17" s="202"/>
      <c r="BK17" s="202"/>
      <c r="BL17" s="202"/>
      <c r="BM17" s="202"/>
      <c r="BN17" s="203">
        <f t="shared" si="29"/>
        <v>1025.17</v>
      </c>
      <c r="BO17" s="203">
        <f t="shared" si="30"/>
        <v>2629.25</v>
      </c>
      <c r="BP17" s="202" t="s">
        <v>241</v>
      </c>
      <c r="BQ17" s="202" t="s">
        <v>320</v>
      </c>
      <c r="BR17" s="202"/>
      <c r="BS17" s="204" t="s">
        <v>381</v>
      </c>
      <c r="BT17" s="202" t="s">
        <v>169</v>
      </c>
    </row>
    <row r="18" spans="2:72" s="192" customFormat="1" ht="25.15" customHeight="1">
      <c r="B18" s="284">
        <f t="shared" si="5"/>
        <v>67.819999999999993</v>
      </c>
      <c r="C18" s="282">
        <v>753.53</v>
      </c>
      <c r="D18" s="282">
        <v>2219.9299999999998</v>
      </c>
      <c r="E18" s="284">
        <f t="shared" si="6"/>
        <v>155.4</v>
      </c>
      <c r="F18" s="282">
        <v>190</v>
      </c>
      <c r="G18" s="282">
        <v>359</v>
      </c>
      <c r="H18" s="282">
        <v>263.88</v>
      </c>
      <c r="I18" s="282">
        <f t="shared" si="7"/>
        <v>622.88</v>
      </c>
      <c r="J18" s="203">
        <f t="shared" si="8"/>
        <v>821.35</v>
      </c>
      <c r="K18" s="203">
        <f t="shared" si="9"/>
        <v>123.2</v>
      </c>
      <c r="L18" s="203">
        <f t="shared" si="10"/>
        <v>8.2100000000000009</v>
      </c>
      <c r="M18" s="203">
        <f t="shared" si="11"/>
        <v>16.43</v>
      </c>
      <c r="N18" s="203">
        <f t="shared" si="12"/>
        <v>24.64</v>
      </c>
      <c r="O18" s="203">
        <f t="shared" si="13"/>
        <v>2565.33</v>
      </c>
      <c r="P18" s="202">
        <v>87.4</v>
      </c>
      <c r="Q18" s="202">
        <f t="shared" si="14"/>
        <v>637.88</v>
      </c>
      <c r="R18" s="203">
        <f t="shared" si="15"/>
        <v>373.73</v>
      </c>
      <c r="S18" s="203">
        <f t="shared" si="16"/>
        <v>249.15</v>
      </c>
      <c r="T18" s="202">
        <v>15</v>
      </c>
      <c r="U18" s="202"/>
      <c r="V18" s="202"/>
      <c r="W18" s="202"/>
      <c r="X18" s="202"/>
      <c r="Y18" s="202"/>
      <c r="Z18" s="202"/>
      <c r="AA18" s="202"/>
      <c r="AB18" s="202"/>
      <c r="AC18" s="203">
        <f t="shared" si="17"/>
        <v>370.39</v>
      </c>
      <c r="AD18" s="203">
        <f t="shared" si="0"/>
        <v>24.69</v>
      </c>
      <c r="AE18" s="203">
        <f t="shared" si="1"/>
        <v>74.08</v>
      </c>
      <c r="AF18" s="202">
        <f t="shared" si="2"/>
        <v>2469.2600000000002</v>
      </c>
      <c r="AG18" s="203">
        <f t="shared" si="3"/>
        <v>3932.25</v>
      </c>
      <c r="AH18" s="203">
        <f t="shared" si="4"/>
        <v>123.2</v>
      </c>
      <c r="AI18" s="203">
        <f t="shared" si="18"/>
        <v>8.2100000000000009</v>
      </c>
      <c r="AJ18" s="203">
        <f t="shared" si="19"/>
        <v>16.43</v>
      </c>
      <c r="AK18" s="203">
        <f t="shared" si="20"/>
        <v>24.64</v>
      </c>
      <c r="AL18" s="203">
        <f t="shared" si="21"/>
        <v>82.14</v>
      </c>
      <c r="AM18" s="203">
        <f t="shared" si="22"/>
        <v>24.64</v>
      </c>
      <c r="AN18" s="203">
        <f t="shared" si="23"/>
        <v>8.2100000000000009</v>
      </c>
      <c r="AO18" s="203">
        <f t="shared" si="24"/>
        <v>370.39</v>
      </c>
      <c r="AP18" s="203">
        <f t="shared" si="25"/>
        <v>24.69</v>
      </c>
      <c r="AQ18" s="203">
        <f t="shared" si="26"/>
        <v>74.08</v>
      </c>
      <c r="AR18" s="203">
        <f t="shared" si="27"/>
        <v>246.93</v>
      </c>
      <c r="AS18" s="203">
        <f t="shared" si="28"/>
        <v>24.69</v>
      </c>
      <c r="AT18" s="202"/>
      <c r="AU18" s="202"/>
      <c r="AV18" s="202"/>
      <c r="AW18" s="202"/>
      <c r="AX18" s="202"/>
      <c r="AY18" s="203">
        <f>'ضريبه بنك القاهره شهر يوليو '!M17</f>
        <v>23.19</v>
      </c>
      <c r="AZ18" s="203">
        <f>'ضريبه بنك القاهره شهر يوليو '!J17</f>
        <v>20.75</v>
      </c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3">
        <f t="shared" si="29"/>
        <v>1072.19</v>
      </c>
      <c r="BO18" s="203">
        <f t="shared" si="30"/>
        <v>2860.06</v>
      </c>
      <c r="BP18" s="202" t="s">
        <v>242</v>
      </c>
      <c r="BQ18" s="202" t="s">
        <v>320</v>
      </c>
      <c r="BR18" s="202"/>
      <c r="BS18" s="204" t="s">
        <v>382</v>
      </c>
      <c r="BT18" s="202" t="s">
        <v>169</v>
      </c>
    </row>
    <row r="19" spans="2:72" s="192" customFormat="1" ht="25.15" customHeight="1">
      <c r="B19" s="284">
        <f t="shared" si="5"/>
        <v>61.78</v>
      </c>
      <c r="C19" s="282">
        <v>686.49</v>
      </c>
      <c r="D19" s="282">
        <v>2109.06</v>
      </c>
      <c r="E19" s="284">
        <f t="shared" si="6"/>
        <v>147.63</v>
      </c>
      <c r="F19" s="282">
        <v>190</v>
      </c>
      <c r="G19" s="282">
        <v>325.73</v>
      </c>
      <c r="H19" s="282">
        <v>245.38</v>
      </c>
      <c r="I19" s="282">
        <f t="shared" si="7"/>
        <v>571.11</v>
      </c>
      <c r="J19" s="203">
        <f t="shared" si="8"/>
        <v>748.27</v>
      </c>
      <c r="K19" s="203">
        <f t="shared" si="9"/>
        <v>112.24</v>
      </c>
      <c r="L19" s="203">
        <f t="shared" si="10"/>
        <v>7.48</v>
      </c>
      <c r="M19" s="203">
        <f t="shared" si="11"/>
        <v>14.97</v>
      </c>
      <c r="N19" s="203">
        <f t="shared" si="12"/>
        <v>22.45</v>
      </c>
      <c r="O19" s="203">
        <f t="shared" si="13"/>
        <v>2446.69</v>
      </c>
      <c r="P19" s="202">
        <v>86.01</v>
      </c>
      <c r="Q19" s="202">
        <f t="shared" si="14"/>
        <v>586.11</v>
      </c>
      <c r="R19" s="203">
        <f t="shared" si="15"/>
        <v>342.67</v>
      </c>
      <c r="S19" s="203">
        <f t="shared" si="16"/>
        <v>228.44</v>
      </c>
      <c r="T19" s="202">
        <v>15</v>
      </c>
      <c r="U19" s="202"/>
      <c r="V19" s="202"/>
      <c r="W19" s="202"/>
      <c r="X19" s="202"/>
      <c r="Y19" s="202"/>
      <c r="Z19" s="202"/>
      <c r="AA19" s="202"/>
      <c r="AB19" s="202"/>
      <c r="AC19" s="203">
        <f t="shared" si="17"/>
        <v>355.58</v>
      </c>
      <c r="AD19" s="203">
        <f t="shared" si="0"/>
        <v>23.71</v>
      </c>
      <c r="AE19" s="203">
        <f t="shared" si="1"/>
        <v>71.12</v>
      </c>
      <c r="AF19" s="202">
        <f t="shared" si="2"/>
        <v>2370.54</v>
      </c>
      <c r="AG19" s="203">
        <f t="shared" si="3"/>
        <v>3726.36</v>
      </c>
      <c r="AH19" s="203">
        <f t="shared" si="4"/>
        <v>112.24</v>
      </c>
      <c r="AI19" s="203">
        <f t="shared" si="18"/>
        <v>7.48</v>
      </c>
      <c r="AJ19" s="203">
        <f t="shared" si="19"/>
        <v>14.97</v>
      </c>
      <c r="AK19" s="203">
        <f t="shared" si="20"/>
        <v>22.45</v>
      </c>
      <c r="AL19" s="203">
        <f t="shared" si="21"/>
        <v>74.83</v>
      </c>
      <c r="AM19" s="203">
        <f t="shared" si="22"/>
        <v>22.45</v>
      </c>
      <c r="AN19" s="203">
        <f t="shared" si="23"/>
        <v>7.48</v>
      </c>
      <c r="AO19" s="203">
        <f t="shared" si="24"/>
        <v>355.58</v>
      </c>
      <c r="AP19" s="203">
        <f t="shared" si="25"/>
        <v>23.71</v>
      </c>
      <c r="AQ19" s="203">
        <f t="shared" si="26"/>
        <v>71.12</v>
      </c>
      <c r="AR19" s="203">
        <f t="shared" si="27"/>
        <v>237.05</v>
      </c>
      <c r="AS19" s="203">
        <f t="shared" si="28"/>
        <v>23.71</v>
      </c>
      <c r="AT19" s="202">
        <v>2.33</v>
      </c>
      <c r="AU19" s="202"/>
      <c r="AV19" s="202"/>
      <c r="AW19" s="202"/>
      <c r="AX19" s="202"/>
      <c r="AY19" s="203">
        <f>'ضريبه بنك القاهره شهر يوليو '!M18</f>
        <v>20.93</v>
      </c>
      <c r="AZ19" s="203">
        <f>'ضريبه بنك القاهره شهر يوليو '!J18</f>
        <v>19.61</v>
      </c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>
        <v>1</v>
      </c>
      <c r="BN19" s="203">
        <f t="shared" si="29"/>
        <v>1016.94</v>
      </c>
      <c r="BO19" s="203">
        <f t="shared" si="30"/>
        <v>2709.42</v>
      </c>
      <c r="BP19" s="202" t="s">
        <v>243</v>
      </c>
      <c r="BQ19" s="202" t="s">
        <v>320</v>
      </c>
      <c r="BR19" s="202"/>
      <c r="BS19" s="204" t="s">
        <v>383</v>
      </c>
      <c r="BT19" s="202" t="s">
        <v>169</v>
      </c>
    </row>
    <row r="20" spans="2:72" s="192" customFormat="1" ht="25.15" customHeight="1">
      <c r="B20" s="284"/>
      <c r="C20" s="282"/>
      <c r="D20" s="282"/>
      <c r="E20" s="284"/>
      <c r="F20" s="282"/>
      <c r="G20" s="282"/>
      <c r="H20" s="282"/>
      <c r="I20" s="282"/>
      <c r="J20" s="264">
        <f>SUM(J4:J19)</f>
        <v>10149.26</v>
      </c>
      <c r="K20" s="264">
        <f t="shared" ref="K20:BO20" si="31">SUM(K4:K19)</f>
        <v>1522.37</v>
      </c>
      <c r="L20" s="264">
        <f t="shared" si="31"/>
        <v>101.49</v>
      </c>
      <c r="M20" s="264">
        <f t="shared" si="31"/>
        <v>203</v>
      </c>
      <c r="N20" s="264">
        <f t="shared" si="31"/>
        <v>304.48</v>
      </c>
      <c r="O20" s="264">
        <f t="shared" si="31"/>
        <v>33410.19</v>
      </c>
      <c r="P20" s="264">
        <f t="shared" si="31"/>
        <v>1068.82</v>
      </c>
      <c r="Q20" s="264">
        <f t="shared" si="31"/>
        <v>7943.07</v>
      </c>
      <c r="R20" s="264">
        <f t="shared" si="31"/>
        <v>4502.38</v>
      </c>
      <c r="S20" s="264">
        <f t="shared" si="31"/>
        <v>3001.6</v>
      </c>
      <c r="T20" s="264">
        <f t="shared" si="31"/>
        <v>268.58999999999997</v>
      </c>
      <c r="U20" s="264">
        <f t="shared" si="31"/>
        <v>0</v>
      </c>
      <c r="V20" s="264">
        <f t="shared" si="31"/>
        <v>65.5</v>
      </c>
      <c r="W20" s="264">
        <f t="shared" si="31"/>
        <v>0</v>
      </c>
      <c r="X20" s="264">
        <f t="shared" si="31"/>
        <v>0</v>
      </c>
      <c r="Y20" s="264">
        <f t="shared" si="31"/>
        <v>0</v>
      </c>
      <c r="Z20" s="264">
        <f t="shared" si="31"/>
        <v>105</v>
      </c>
      <c r="AA20" s="264">
        <f t="shared" si="31"/>
        <v>0</v>
      </c>
      <c r="AB20" s="264">
        <f t="shared" si="31"/>
        <v>0</v>
      </c>
      <c r="AC20" s="264">
        <f t="shared" si="31"/>
        <v>4840.93</v>
      </c>
      <c r="AD20" s="264">
        <f t="shared" si="31"/>
        <v>322.74</v>
      </c>
      <c r="AE20" s="264">
        <f t="shared" si="31"/>
        <v>968.2</v>
      </c>
      <c r="AF20" s="264">
        <f t="shared" si="31"/>
        <v>32272.82</v>
      </c>
      <c r="AG20" s="264">
        <f t="shared" si="31"/>
        <v>50685.29</v>
      </c>
      <c r="AH20" s="264">
        <f t="shared" si="31"/>
        <v>1522.37</v>
      </c>
      <c r="AI20" s="264">
        <f t="shared" si="31"/>
        <v>101.49</v>
      </c>
      <c r="AJ20" s="264">
        <f t="shared" si="31"/>
        <v>203</v>
      </c>
      <c r="AK20" s="264">
        <f t="shared" si="31"/>
        <v>304.48</v>
      </c>
      <c r="AL20" s="264">
        <f t="shared" si="31"/>
        <v>1014.94</v>
      </c>
      <c r="AM20" s="264">
        <f t="shared" si="31"/>
        <v>304.48</v>
      </c>
      <c r="AN20" s="264">
        <f t="shared" si="31"/>
        <v>101.49</v>
      </c>
      <c r="AO20" s="264">
        <f t="shared" si="31"/>
        <v>4840.93</v>
      </c>
      <c r="AP20" s="264">
        <f t="shared" si="31"/>
        <v>322.74</v>
      </c>
      <c r="AQ20" s="264">
        <f t="shared" si="31"/>
        <v>968.2</v>
      </c>
      <c r="AR20" s="264">
        <f t="shared" si="31"/>
        <v>3227.29</v>
      </c>
      <c r="AS20" s="264">
        <f t="shared" si="31"/>
        <v>322.74</v>
      </c>
      <c r="AT20" s="264">
        <f t="shared" si="31"/>
        <v>76.31</v>
      </c>
      <c r="AU20" s="264">
        <f t="shared" si="31"/>
        <v>0</v>
      </c>
      <c r="AV20" s="264">
        <f t="shared" si="31"/>
        <v>110</v>
      </c>
      <c r="AW20" s="264">
        <f t="shared" si="31"/>
        <v>0</v>
      </c>
      <c r="AX20" s="264">
        <f t="shared" si="31"/>
        <v>0</v>
      </c>
      <c r="AY20" s="264">
        <f t="shared" si="31"/>
        <v>412.63</v>
      </c>
      <c r="AZ20" s="264">
        <f t="shared" si="31"/>
        <v>266.10000000000002</v>
      </c>
      <c r="BA20" s="264">
        <f t="shared" si="31"/>
        <v>350</v>
      </c>
      <c r="BB20" s="264">
        <f t="shared" si="31"/>
        <v>0</v>
      </c>
      <c r="BC20" s="264">
        <f t="shared" si="31"/>
        <v>0</v>
      </c>
      <c r="BD20" s="264">
        <f t="shared" si="31"/>
        <v>7.1</v>
      </c>
      <c r="BE20" s="264">
        <f t="shared" si="31"/>
        <v>4</v>
      </c>
      <c r="BF20" s="264">
        <f t="shared" si="31"/>
        <v>73.87</v>
      </c>
      <c r="BG20" s="264">
        <f t="shared" si="31"/>
        <v>0</v>
      </c>
      <c r="BH20" s="264">
        <f t="shared" si="31"/>
        <v>0</v>
      </c>
      <c r="BI20" s="264">
        <f t="shared" si="31"/>
        <v>10</v>
      </c>
      <c r="BJ20" s="264">
        <f t="shared" si="31"/>
        <v>0</v>
      </c>
      <c r="BK20" s="264">
        <f t="shared" si="31"/>
        <v>0</v>
      </c>
      <c r="BL20" s="264">
        <f t="shared" si="31"/>
        <v>0</v>
      </c>
      <c r="BM20" s="264">
        <f t="shared" si="31"/>
        <v>272.02999999999997</v>
      </c>
      <c r="BN20" s="264">
        <f t="shared" si="31"/>
        <v>14816.19</v>
      </c>
      <c r="BO20" s="264">
        <f t="shared" si="31"/>
        <v>35869.1</v>
      </c>
      <c r="BP20" s="202"/>
      <c r="BQ20" s="202"/>
      <c r="BR20" s="202"/>
      <c r="BS20" s="204"/>
      <c r="BT20" s="202"/>
    </row>
    <row r="21" spans="2:72" s="192" customFormat="1" ht="25.15" customHeight="1">
      <c r="B21" s="217">
        <f t="shared" si="5"/>
        <v>45.75</v>
      </c>
      <c r="C21" s="211">
        <v>508.29</v>
      </c>
      <c r="D21" s="211">
        <v>1632.6</v>
      </c>
      <c r="E21" s="217">
        <f t="shared" si="6"/>
        <v>114.28</v>
      </c>
      <c r="F21" s="211">
        <v>190</v>
      </c>
      <c r="G21" s="211">
        <v>241.13</v>
      </c>
      <c r="H21" s="211">
        <v>189.38</v>
      </c>
      <c r="I21" s="211">
        <f t="shared" si="7"/>
        <v>430.51</v>
      </c>
      <c r="J21" s="203">
        <f t="shared" si="8"/>
        <v>554.04</v>
      </c>
      <c r="K21" s="203">
        <f t="shared" si="9"/>
        <v>83.11</v>
      </c>
      <c r="L21" s="203">
        <f t="shared" si="10"/>
        <v>5.54</v>
      </c>
      <c r="M21" s="203">
        <f t="shared" si="11"/>
        <v>11.08</v>
      </c>
      <c r="N21" s="203">
        <f t="shared" si="12"/>
        <v>16.62</v>
      </c>
      <c r="O21" s="203">
        <f t="shared" si="13"/>
        <v>1936.88</v>
      </c>
      <c r="P21" s="202">
        <v>63.59</v>
      </c>
      <c r="Q21" s="202">
        <f t="shared" si="14"/>
        <v>445.51</v>
      </c>
      <c r="R21" s="203">
        <f t="shared" si="15"/>
        <v>258.31</v>
      </c>
      <c r="S21" s="203">
        <f t="shared" si="16"/>
        <v>172.2</v>
      </c>
      <c r="T21" s="202">
        <v>15</v>
      </c>
      <c r="U21" s="202"/>
      <c r="V21" s="202"/>
      <c r="W21" s="202"/>
      <c r="X21" s="202"/>
      <c r="Y21" s="202"/>
      <c r="Z21" s="202"/>
      <c r="AA21" s="202"/>
      <c r="AB21" s="202"/>
      <c r="AC21" s="203">
        <f t="shared" si="17"/>
        <v>283.79000000000002</v>
      </c>
      <c r="AD21" s="203">
        <f t="shared" si="0"/>
        <v>18.920000000000002</v>
      </c>
      <c r="AE21" s="203">
        <f t="shared" si="1"/>
        <v>56.76</v>
      </c>
      <c r="AF21" s="202">
        <f t="shared" si="2"/>
        <v>1891.94</v>
      </c>
      <c r="AG21" s="203">
        <f t="shared" si="3"/>
        <v>2921.8</v>
      </c>
      <c r="AH21" s="203">
        <f t="shared" si="4"/>
        <v>83.11</v>
      </c>
      <c r="AI21" s="203">
        <f t="shared" si="18"/>
        <v>5.54</v>
      </c>
      <c r="AJ21" s="203">
        <f t="shared" si="19"/>
        <v>11.08</v>
      </c>
      <c r="AK21" s="203">
        <f t="shared" si="20"/>
        <v>16.62</v>
      </c>
      <c r="AL21" s="203">
        <f t="shared" si="21"/>
        <v>55.4</v>
      </c>
      <c r="AM21" s="203">
        <f t="shared" si="22"/>
        <v>16.62</v>
      </c>
      <c r="AN21" s="203">
        <f t="shared" si="23"/>
        <v>5.54</v>
      </c>
      <c r="AO21" s="203">
        <f t="shared" si="24"/>
        <v>283.79000000000002</v>
      </c>
      <c r="AP21" s="203">
        <f t="shared" si="25"/>
        <v>18.920000000000002</v>
      </c>
      <c r="AQ21" s="203">
        <f t="shared" si="26"/>
        <v>56.76</v>
      </c>
      <c r="AR21" s="203">
        <f t="shared" si="27"/>
        <v>189.19</v>
      </c>
      <c r="AS21" s="203">
        <f t="shared" si="28"/>
        <v>18.920000000000002</v>
      </c>
      <c r="AT21" s="202"/>
      <c r="AU21" s="202"/>
      <c r="AV21" s="202"/>
      <c r="AW21" s="202"/>
      <c r="AX21" s="202"/>
      <c r="AY21" s="203">
        <f>'ضريبه بنك القاهره شهر يوليو '!M19</f>
        <v>12.44</v>
      </c>
      <c r="AZ21" s="203">
        <f>'ضريبه بنك القاهره شهر يوليو '!J19</f>
        <v>15.34</v>
      </c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>
        <v>2</v>
      </c>
      <c r="BM21" s="202">
        <v>6</v>
      </c>
      <c r="BN21" s="203">
        <f t="shared" si="29"/>
        <v>797.27</v>
      </c>
      <c r="BO21" s="203">
        <f t="shared" si="30"/>
        <v>2124.5300000000002</v>
      </c>
      <c r="BP21" s="202" t="s">
        <v>323</v>
      </c>
      <c r="BQ21" s="202" t="s">
        <v>320</v>
      </c>
      <c r="BR21" s="202"/>
      <c r="BS21" s="204" t="s">
        <v>385</v>
      </c>
      <c r="BT21" s="202" t="s">
        <v>169</v>
      </c>
    </row>
    <row r="22" spans="2:72" s="192" customFormat="1" ht="25.15" customHeight="1">
      <c r="B22" s="217">
        <f t="shared" si="5"/>
        <v>29.72</v>
      </c>
      <c r="C22" s="211">
        <v>330.22</v>
      </c>
      <c r="D22" s="211">
        <v>1235.3399999999999</v>
      </c>
      <c r="E22" s="217">
        <f t="shared" si="6"/>
        <v>86.47</v>
      </c>
      <c r="F22" s="211">
        <v>190</v>
      </c>
      <c r="G22" s="211">
        <v>174.3</v>
      </c>
      <c r="H22" s="211">
        <v>78.7</v>
      </c>
      <c r="I22" s="211">
        <f t="shared" si="7"/>
        <v>253</v>
      </c>
      <c r="J22" s="203">
        <f t="shared" si="8"/>
        <v>359.94</v>
      </c>
      <c r="K22" s="203">
        <f t="shared" si="9"/>
        <v>53.99</v>
      </c>
      <c r="L22" s="203">
        <f t="shared" si="10"/>
        <v>3.6</v>
      </c>
      <c r="M22" s="203">
        <f t="shared" si="11"/>
        <v>7.2</v>
      </c>
      <c r="N22" s="203">
        <f t="shared" si="12"/>
        <v>10.8</v>
      </c>
      <c r="O22" s="203">
        <f t="shared" si="13"/>
        <v>1511.81</v>
      </c>
      <c r="P22" s="202">
        <v>15.62</v>
      </c>
      <c r="Q22" s="202">
        <f t="shared" si="14"/>
        <v>268</v>
      </c>
      <c r="R22" s="203">
        <f t="shared" si="15"/>
        <v>151.80000000000001</v>
      </c>
      <c r="S22" s="203">
        <f t="shared" si="16"/>
        <v>101.2</v>
      </c>
      <c r="T22" s="202">
        <v>15</v>
      </c>
      <c r="U22" s="202"/>
      <c r="V22" s="202"/>
      <c r="W22" s="202"/>
      <c r="X22" s="202"/>
      <c r="Y22" s="202"/>
      <c r="Z22" s="202"/>
      <c r="AA22" s="202"/>
      <c r="AB22" s="202"/>
      <c r="AC22" s="203">
        <f t="shared" si="17"/>
        <v>215.32</v>
      </c>
      <c r="AD22" s="203">
        <f t="shared" si="0"/>
        <v>14.35</v>
      </c>
      <c r="AE22" s="203">
        <f t="shared" si="1"/>
        <v>43.06</v>
      </c>
      <c r="AF22" s="202">
        <f t="shared" si="2"/>
        <v>1435.49</v>
      </c>
      <c r="AG22" s="203">
        <f t="shared" si="3"/>
        <v>2143.75</v>
      </c>
      <c r="AH22" s="203">
        <f t="shared" si="4"/>
        <v>53.99</v>
      </c>
      <c r="AI22" s="203">
        <f t="shared" si="18"/>
        <v>3.6</v>
      </c>
      <c r="AJ22" s="203">
        <f t="shared" si="19"/>
        <v>7.2</v>
      </c>
      <c r="AK22" s="203">
        <f t="shared" si="20"/>
        <v>10.8</v>
      </c>
      <c r="AL22" s="203">
        <f t="shared" si="21"/>
        <v>35.99</v>
      </c>
      <c r="AM22" s="203">
        <f t="shared" si="22"/>
        <v>10.8</v>
      </c>
      <c r="AN22" s="203">
        <f t="shared" si="23"/>
        <v>3.6</v>
      </c>
      <c r="AO22" s="203">
        <f t="shared" si="24"/>
        <v>215.32</v>
      </c>
      <c r="AP22" s="203">
        <f t="shared" si="25"/>
        <v>14.35</v>
      </c>
      <c r="AQ22" s="203">
        <f t="shared" si="26"/>
        <v>43.06</v>
      </c>
      <c r="AR22" s="203">
        <f t="shared" si="27"/>
        <v>143.55000000000001</v>
      </c>
      <c r="AS22" s="203">
        <f t="shared" si="28"/>
        <v>14.35</v>
      </c>
      <c r="AT22" s="202"/>
      <c r="AU22" s="202"/>
      <c r="AV22" s="202"/>
      <c r="AW22" s="202"/>
      <c r="AX22" s="202"/>
      <c r="AY22" s="203">
        <f>'ضريبه بنك القاهره شهر يوليو '!M20</f>
        <v>4.6500000000000004</v>
      </c>
      <c r="AZ22" s="203">
        <f>'ضريبه بنك القاهره شهر يوليو '!J20</f>
        <v>11.41</v>
      </c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>
        <v>12</v>
      </c>
      <c r="BN22" s="203">
        <f t="shared" si="29"/>
        <v>584.66999999999996</v>
      </c>
      <c r="BO22" s="203">
        <f t="shared" si="30"/>
        <v>1559.08</v>
      </c>
      <c r="BP22" s="202" t="s">
        <v>254</v>
      </c>
      <c r="BQ22" s="202" t="s">
        <v>320</v>
      </c>
      <c r="BR22" s="202"/>
      <c r="BS22" s="204" t="s">
        <v>386</v>
      </c>
      <c r="BT22" s="202" t="s">
        <v>169</v>
      </c>
    </row>
    <row r="23" spans="2:72" s="192" customFormat="1" ht="25.15" customHeight="1">
      <c r="B23" s="217">
        <f t="shared" si="5"/>
        <v>25.47</v>
      </c>
      <c r="C23" s="211">
        <v>282.95</v>
      </c>
      <c r="D23" s="211">
        <v>1190.5899999999999</v>
      </c>
      <c r="E23" s="217">
        <f t="shared" si="6"/>
        <v>83.34</v>
      </c>
      <c r="F23" s="211">
        <v>190</v>
      </c>
      <c r="G23" s="211">
        <v>145.94999999999999</v>
      </c>
      <c r="H23" s="211">
        <v>68.55</v>
      </c>
      <c r="I23" s="211">
        <f t="shared" si="7"/>
        <v>214.5</v>
      </c>
      <c r="J23" s="203">
        <f t="shared" si="8"/>
        <v>308.42</v>
      </c>
      <c r="K23" s="203">
        <f t="shared" si="9"/>
        <v>46.26</v>
      </c>
      <c r="L23" s="203">
        <f t="shared" si="10"/>
        <v>3.08</v>
      </c>
      <c r="M23" s="203">
        <f t="shared" si="11"/>
        <v>6.17</v>
      </c>
      <c r="N23" s="203">
        <f t="shared" si="12"/>
        <v>9.25</v>
      </c>
      <c r="O23" s="203">
        <f t="shared" si="13"/>
        <v>1463.93</v>
      </c>
      <c r="P23" s="202">
        <v>4.51</v>
      </c>
      <c r="Q23" s="202">
        <f t="shared" si="14"/>
        <v>224.5</v>
      </c>
      <c r="R23" s="203">
        <f t="shared" si="15"/>
        <v>128.69999999999999</v>
      </c>
      <c r="S23" s="203">
        <f t="shared" si="16"/>
        <v>85.8</v>
      </c>
      <c r="T23" s="202">
        <v>10</v>
      </c>
      <c r="U23" s="202"/>
      <c r="V23" s="202"/>
      <c r="W23" s="202"/>
      <c r="X23" s="202"/>
      <c r="Y23" s="202"/>
      <c r="Z23" s="202"/>
      <c r="AA23" s="202"/>
      <c r="AB23" s="202"/>
      <c r="AC23" s="203">
        <f t="shared" si="17"/>
        <v>207.68</v>
      </c>
      <c r="AD23" s="203">
        <f t="shared" si="0"/>
        <v>13.85</v>
      </c>
      <c r="AE23" s="203">
        <f t="shared" si="1"/>
        <v>41.54</v>
      </c>
      <c r="AF23" s="202">
        <f t="shared" si="2"/>
        <v>1384.52</v>
      </c>
      <c r="AG23" s="203">
        <f t="shared" si="3"/>
        <v>2020.77</v>
      </c>
      <c r="AH23" s="203">
        <f t="shared" si="4"/>
        <v>46.26</v>
      </c>
      <c r="AI23" s="203">
        <f t="shared" si="18"/>
        <v>3.08</v>
      </c>
      <c r="AJ23" s="203">
        <f t="shared" si="19"/>
        <v>6.17</v>
      </c>
      <c r="AK23" s="203">
        <f t="shared" si="20"/>
        <v>9.25</v>
      </c>
      <c r="AL23" s="203">
        <f t="shared" si="21"/>
        <v>30.84</v>
      </c>
      <c r="AM23" s="203">
        <f t="shared" si="22"/>
        <v>9.25</v>
      </c>
      <c r="AN23" s="203">
        <f t="shared" si="23"/>
        <v>3.08</v>
      </c>
      <c r="AO23" s="203">
        <f t="shared" si="24"/>
        <v>207.68</v>
      </c>
      <c r="AP23" s="203">
        <f t="shared" si="25"/>
        <v>13.85</v>
      </c>
      <c r="AQ23" s="203">
        <f t="shared" si="26"/>
        <v>41.54</v>
      </c>
      <c r="AR23" s="203">
        <f t="shared" si="27"/>
        <v>138.44999999999999</v>
      </c>
      <c r="AS23" s="203">
        <f t="shared" si="28"/>
        <v>13.85</v>
      </c>
      <c r="AT23" s="202"/>
      <c r="AU23" s="202"/>
      <c r="AV23" s="202"/>
      <c r="AW23" s="202"/>
      <c r="AX23" s="202"/>
      <c r="AY23" s="203">
        <f>'ضريبه بنك القاهره شهر يوليو '!M21</f>
        <v>3.29</v>
      </c>
      <c r="AZ23" s="203">
        <f>'ضريبه بنك القاهره شهر يوليو '!J21</f>
        <v>10.72</v>
      </c>
      <c r="BA23" s="202"/>
      <c r="BB23" s="202"/>
      <c r="BC23" s="202"/>
      <c r="BD23" s="202"/>
      <c r="BE23" s="202"/>
      <c r="BF23" s="202">
        <v>13.11</v>
      </c>
      <c r="BG23" s="202"/>
      <c r="BH23" s="202"/>
      <c r="BI23" s="202"/>
      <c r="BJ23" s="202"/>
      <c r="BK23" s="202"/>
      <c r="BL23" s="202"/>
      <c r="BM23" s="202">
        <v>1</v>
      </c>
      <c r="BN23" s="203">
        <f t="shared" si="29"/>
        <v>551.41999999999996</v>
      </c>
      <c r="BO23" s="203">
        <f t="shared" si="30"/>
        <v>1469.35</v>
      </c>
      <c r="BP23" s="202" t="s">
        <v>283</v>
      </c>
      <c r="BQ23" s="202" t="s">
        <v>320</v>
      </c>
      <c r="BR23" s="202"/>
      <c r="BS23" s="204" t="s">
        <v>387</v>
      </c>
      <c r="BT23" s="202" t="s">
        <v>169</v>
      </c>
    </row>
    <row r="24" spans="2:72" s="192" customFormat="1" ht="25.15" customHeight="1">
      <c r="B24" s="217">
        <f t="shared" si="5"/>
        <v>24.39</v>
      </c>
      <c r="C24" s="211">
        <v>271</v>
      </c>
      <c r="D24" s="211">
        <v>1169.6400000000001</v>
      </c>
      <c r="E24" s="217">
        <f t="shared" si="6"/>
        <v>81.87</v>
      </c>
      <c r="F24" s="211">
        <v>200</v>
      </c>
      <c r="G24" s="211">
        <v>141.01</v>
      </c>
      <c r="H24" s="211">
        <v>64.64</v>
      </c>
      <c r="I24" s="211">
        <f t="shared" si="7"/>
        <v>205.65</v>
      </c>
      <c r="J24" s="203">
        <f t="shared" si="8"/>
        <v>295.39</v>
      </c>
      <c r="K24" s="203">
        <f t="shared" si="9"/>
        <v>44.31</v>
      </c>
      <c r="L24" s="203">
        <f t="shared" si="10"/>
        <v>2.95</v>
      </c>
      <c r="M24" s="203">
        <f t="shared" si="11"/>
        <v>5.91</v>
      </c>
      <c r="N24" s="203">
        <f t="shared" si="12"/>
        <v>8.86</v>
      </c>
      <c r="O24" s="203">
        <f t="shared" si="13"/>
        <v>1451.51</v>
      </c>
      <c r="P24" s="202">
        <v>4.4000000000000004</v>
      </c>
      <c r="Q24" s="202">
        <f t="shared" si="14"/>
        <v>217.25</v>
      </c>
      <c r="R24" s="203">
        <f t="shared" si="15"/>
        <v>123.39</v>
      </c>
      <c r="S24" s="203">
        <f t="shared" si="16"/>
        <v>82.26</v>
      </c>
      <c r="T24" s="202">
        <v>8</v>
      </c>
      <c r="U24" s="202"/>
      <c r="V24" s="202"/>
      <c r="W24" s="202"/>
      <c r="X24" s="202"/>
      <c r="Y24" s="202">
        <v>3.6</v>
      </c>
      <c r="Z24" s="202"/>
      <c r="AA24" s="202"/>
      <c r="AB24" s="202"/>
      <c r="AC24" s="203">
        <f t="shared" si="17"/>
        <v>206.67</v>
      </c>
      <c r="AD24" s="203">
        <f t="shared" si="0"/>
        <v>13.78</v>
      </c>
      <c r="AE24" s="203">
        <f t="shared" si="1"/>
        <v>41.33</v>
      </c>
      <c r="AF24" s="202">
        <f t="shared" si="2"/>
        <v>1377.77</v>
      </c>
      <c r="AG24" s="203">
        <f t="shared" si="3"/>
        <v>1996.97</v>
      </c>
      <c r="AH24" s="203">
        <f t="shared" si="4"/>
        <v>44.31</v>
      </c>
      <c r="AI24" s="203">
        <f t="shared" si="18"/>
        <v>2.95</v>
      </c>
      <c r="AJ24" s="203">
        <f t="shared" si="19"/>
        <v>5.91</v>
      </c>
      <c r="AK24" s="203">
        <f t="shared" si="20"/>
        <v>8.86</v>
      </c>
      <c r="AL24" s="203">
        <f t="shared" si="21"/>
        <v>29.54</v>
      </c>
      <c r="AM24" s="203">
        <f t="shared" si="22"/>
        <v>8.86</v>
      </c>
      <c r="AN24" s="203">
        <f t="shared" si="23"/>
        <v>2.95</v>
      </c>
      <c r="AO24" s="203">
        <f t="shared" si="24"/>
        <v>206.67</v>
      </c>
      <c r="AP24" s="203">
        <f t="shared" si="25"/>
        <v>13.78</v>
      </c>
      <c r="AQ24" s="203">
        <f t="shared" si="26"/>
        <v>41.33</v>
      </c>
      <c r="AR24" s="203">
        <f t="shared" si="27"/>
        <v>137.78</v>
      </c>
      <c r="AS24" s="203">
        <f t="shared" si="28"/>
        <v>13.78</v>
      </c>
      <c r="AT24" s="202"/>
      <c r="AU24" s="202"/>
      <c r="AV24" s="202"/>
      <c r="AW24" s="202"/>
      <c r="AX24" s="202"/>
      <c r="AY24" s="203">
        <f>'ضريبه بنك القاهره شهر يوليو '!M22</f>
        <v>3.23</v>
      </c>
      <c r="AZ24" s="203">
        <f>'ضريبه بنك القاهره شهر يوليو '!J22</f>
        <v>10.69</v>
      </c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/>
      <c r="BL24" s="202"/>
      <c r="BM24" s="202"/>
      <c r="BN24" s="203">
        <f t="shared" si="29"/>
        <v>530.64</v>
      </c>
      <c r="BO24" s="203">
        <f t="shared" si="30"/>
        <v>1466.33</v>
      </c>
      <c r="BP24" s="202" t="s">
        <v>255</v>
      </c>
      <c r="BQ24" s="202" t="s">
        <v>324</v>
      </c>
      <c r="BR24" s="202"/>
      <c r="BS24" s="204" t="s">
        <v>388</v>
      </c>
      <c r="BT24" s="202" t="s">
        <v>421</v>
      </c>
    </row>
    <row r="25" spans="2:72" s="192" customFormat="1" ht="25.15" customHeight="1">
      <c r="B25" s="217">
        <f t="shared" si="5"/>
        <v>48.74</v>
      </c>
      <c r="C25" s="211">
        <v>541.51</v>
      </c>
      <c r="D25" s="211">
        <v>1858.56</v>
      </c>
      <c r="E25" s="217">
        <f t="shared" si="6"/>
        <v>130.1</v>
      </c>
      <c r="F25" s="211">
        <v>190</v>
      </c>
      <c r="G25" s="211">
        <v>253.77</v>
      </c>
      <c r="H25" s="211">
        <v>164.38</v>
      </c>
      <c r="I25" s="211">
        <f t="shared" si="7"/>
        <v>418.15</v>
      </c>
      <c r="J25" s="203">
        <f t="shared" si="8"/>
        <v>590.25</v>
      </c>
      <c r="K25" s="203">
        <f t="shared" si="9"/>
        <v>88.54</v>
      </c>
      <c r="L25" s="203">
        <f t="shared" si="10"/>
        <v>5.9</v>
      </c>
      <c r="M25" s="203">
        <f t="shared" si="11"/>
        <v>11.81</v>
      </c>
      <c r="N25" s="203">
        <f t="shared" si="12"/>
        <v>17.71</v>
      </c>
      <c r="O25" s="203">
        <f t="shared" si="13"/>
        <v>2178.66</v>
      </c>
      <c r="P25" s="202">
        <v>69.95</v>
      </c>
      <c r="Q25" s="202">
        <f t="shared" si="14"/>
        <v>433.15</v>
      </c>
      <c r="R25" s="203">
        <f t="shared" si="15"/>
        <v>250.89</v>
      </c>
      <c r="S25" s="203">
        <f t="shared" si="16"/>
        <v>167.26</v>
      </c>
      <c r="T25" s="202">
        <v>15</v>
      </c>
      <c r="U25" s="202"/>
      <c r="V25" s="202"/>
      <c r="W25" s="202"/>
      <c r="X25" s="202"/>
      <c r="Y25" s="202"/>
      <c r="Z25" s="202"/>
      <c r="AA25" s="202"/>
      <c r="AB25" s="202"/>
      <c r="AC25" s="203">
        <f t="shared" si="17"/>
        <v>313.73</v>
      </c>
      <c r="AD25" s="203">
        <f t="shared" si="0"/>
        <v>20.92</v>
      </c>
      <c r="AE25" s="203">
        <f t="shared" si="1"/>
        <v>62.75</v>
      </c>
      <c r="AF25" s="202">
        <f t="shared" si="2"/>
        <v>2091.5100000000002</v>
      </c>
      <c r="AG25" s="203">
        <f t="shared" si="3"/>
        <v>3203.12</v>
      </c>
      <c r="AH25" s="203">
        <f t="shared" si="4"/>
        <v>88.54</v>
      </c>
      <c r="AI25" s="203">
        <f t="shared" si="18"/>
        <v>5.9</v>
      </c>
      <c r="AJ25" s="203">
        <f t="shared" si="19"/>
        <v>11.81</v>
      </c>
      <c r="AK25" s="203">
        <f t="shared" si="20"/>
        <v>17.71</v>
      </c>
      <c r="AL25" s="203">
        <f t="shared" si="21"/>
        <v>59.03</v>
      </c>
      <c r="AM25" s="203">
        <f t="shared" si="22"/>
        <v>17.71</v>
      </c>
      <c r="AN25" s="203">
        <f t="shared" si="23"/>
        <v>5.9</v>
      </c>
      <c r="AO25" s="203">
        <f t="shared" si="24"/>
        <v>313.73</v>
      </c>
      <c r="AP25" s="203">
        <f t="shared" si="25"/>
        <v>20.92</v>
      </c>
      <c r="AQ25" s="203">
        <f t="shared" si="26"/>
        <v>62.75</v>
      </c>
      <c r="AR25" s="203">
        <f t="shared" si="27"/>
        <v>209.15</v>
      </c>
      <c r="AS25" s="203">
        <f t="shared" si="28"/>
        <v>20.92</v>
      </c>
      <c r="AT25" s="202"/>
      <c r="AU25" s="202"/>
      <c r="AV25" s="202"/>
      <c r="AW25" s="202"/>
      <c r="AX25" s="202"/>
      <c r="AY25" s="203">
        <f>'ضريبه بنك القاهره شهر يوليو '!M23</f>
        <v>15.48</v>
      </c>
      <c r="AZ25" s="203">
        <f>'ضريبه بنك القاهره شهر يوليو '!J23</f>
        <v>16.87</v>
      </c>
      <c r="BA25" s="202"/>
      <c r="BB25" s="202"/>
      <c r="BC25" s="202"/>
      <c r="BD25" s="202"/>
      <c r="BE25" s="202"/>
      <c r="BF25" s="202"/>
      <c r="BG25" s="202"/>
      <c r="BH25" s="202"/>
      <c r="BI25" s="202"/>
      <c r="BJ25" s="202"/>
      <c r="BK25" s="202"/>
      <c r="BL25" s="202"/>
      <c r="BM25" s="202">
        <v>3</v>
      </c>
      <c r="BN25" s="203">
        <f t="shared" si="29"/>
        <v>869.42</v>
      </c>
      <c r="BO25" s="203">
        <f t="shared" si="30"/>
        <v>2333.6999999999998</v>
      </c>
      <c r="BP25" s="202" t="s">
        <v>284</v>
      </c>
      <c r="BQ25" s="202" t="s">
        <v>433</v>
      </c>
      <c r="BR25" s="202"/>
      <c r="BS25" s="204" t="s">
        <v>389</v>
      </c>
      <c r="BT25" s="202" t="s">
        <v>421</v>
      </c>
    </row>
    <row r="26" spans="2:72" s="192" customFormat="1" ht="25.15" customHeight="1">
      <c r="B26" s="217">
        <f t="shared" si="5"/>
        <v>55.98</v>
      </c>
      <c r="C26" s="211">
        <v>621.95000000000005</v>
      </c>
      <c r="D26" s="211">
        <v>2014.34</v>
      </c>
      <c r="E26" s="217">
        <f t="shared" si="6"/>
        <v>141</v>
      </c>
      <c r="F26" s="211">
        <v>190</v>
      </c>
      <c r="G26" s="211">
        <v>285.35000000000002</v>
      </c>
      <c r="H26" s="211">
        <v>194.92</v>
      </c>
      <c r="I26" s="211">
        <f t="shared" si="7"/>
        <v>480.27</v>
      </c>
      <c r="J26" s="203">
        <f t="shared" si="8"/>
        <v>677.93</v>
      </c>
      <c r="K26" s="203">
        <f t="shared" si="9"/>
        <v>101.69</v>
      </c>
      <c r="L26" s="203">
        <f t="shared" si="10"/>
        <v>6.78</v>
      </c>
      <c r="M26" s="203">
        <f t="shared" si="11"/>
        <v>13.56</v>
      </c>
      <c r="N26" s="203">
        <f t="shared" si="12"/>
        <v>20.34</v>
      </c>
      <c r="O26" s="203">
        <f t="shared" si="13"/>
        <v>2345.34</v>
      </c>
      <c r="P26" s="202">
        <v>81.900000000000006</v>
      </c>
      <c r="Q26" s="202">
        <f t="shared" si="14"/>
        <v>495.27</v>
      </c>
      <c r="R26" s="203">
        <f t="shared" si="15"/>
        <v>288.16000000000003</v>
      </c>
      <c r="S26" s="203">
        <f t="shared" si="16"/>
        <v>192.11</v>
      </c>
      <c r="T26" s="202">
        <v>15</v>
      </c>
      <c r="U26" s="202"/>
      <c r="V26" s="202"/>
      <c r="W26" s="202"/>
      <c r="X26" s="202"/>
      <c r="Y26" s="202"/>
      <c r="Z26" s="202"/>
      <c r="AA26" s="202"/>
      <c r="AB26" s="202"/>
      <c r="AC26" s="203">
        <f t="shared" si="17"/>
        <v>336.69</v>
      </c>
      <c r="AD26" s="203">
        <f t="shared" si="0"/>
        <v>22.45</v>
      </c>
      <c r="AE26" s="203">
        <f t="shared" si="1"/>
        <v>67.34</v>
      </c>
      <c r="AF26" s="202">
        <f t="shared" si="2"/>
        <v>2244.58</v>
      </c>
      <c r="AG26" s="203">
        <f t="shared" si="3"/>
        <v>3491.36</v>
      </c>
      <c r="AH26" s="203">
        <f t="shared" si="4"/>
        <v>101.69</v>
      </c>
      <c r="AI26" s="203">
        <f t="shared" si="18"/>
        <v>6.78</v>
      </c>
      <c r="AJ26" s="203">
        <f t="shared" si="19"/>
        <v>13.56</v>
      </c>
      <c r="AK26" s="203">
        <f t="shared" si="20"/>
        <v>20.34</v>
      </c>
      <c r="AL26" s="203">
        <f t="shared" si="21"/>
        <v>67.790000000000006</v>
      </c>
      <c r="AM26" s="203">
        <f t="shared" si="22"/>
        <v>20.34</v>
      </c>
      <c r="AN26" s="203">
        <f t="shared" si="23"/>
        <v>6.78</v>
      </c>
      <c r="AO26" s="203">
        <f t="shared" si="24"/>
        <v>336.69</v>
      </c>
      <c r="AP26" s="203">
        <f t="shared" si="25"/>
        <v>22.45</v>
      </c>
      <c r="AQ26" s="203">
        <f t="shared" si="26"/>
        <v>67.34</v>
      </c>
      <c r="AR26" s="203">
        <f t="shared" si="27"/>
        <v>224.46</v>
      </c>
      <c r="AS26" s="203">
        <f t="shared" si="28"/>
        <v>22.45</v>
      </c>
      <c r="AT26" s="202">
        <v>249.58</v>
      </c>
      <c r="AU26" s="202"/>
      <c r="AV26" s="202"/>
      <c r="AW26" s="202"/>
      <c r="AX26" s="202"/>
      <c r="AY26" s="203">
        <f>'ضريبه بنك القاهره شهر يوليو '!M24</f>
        <v>14.74</v>
      </c>
      <c r="AZ26" s="203">
        <f>'ضريبه بنك القاهره شهر يوليو '!J24</f>
        <v>16.489999999999998</v>
      </c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/>
      <c r="BL26" s="202"/>
      <c r="BM26" s="202">
        <v>106</v>
      </c>
      <c r="BN26" s="203">
        <f t="shared" si="29"/>
        <v>1297.48</v>
      </c>
      <c r="BO26" s="203">
        <f t="shared" si="30"/>
        <v>2193.88</v>
      </c>
      <c r="BP26" s="202" t="s">
        <v>282</v>
      </c>
      <c r="BQ26" s="202" t="s">
        <v>320</v>
      </c>
      <c r="BR26" s="202"/>
      <c r="BS26" s="202"/>
      <c r="BT26" s="202" t="s">
        <v>421</v>
      </c>
    </row>
    <row r="27" spans="2:72" s="192" customFormat="1" ht="25.15" customHeight="1">
      <c r="B27" s="217">
        <f t="shared" si="5"/>
        <v>53.23</v>
      </c>
      <c r="C27" s="211">
        <v>591.41</v>
      </c>
      <c r="D27" s="211">
        <v>1844.4</v>
      </c>
      <c r="E27" s="217">
        <f t="shared" si="6"/>
        <v>129.11000000000001</v>
      </c>
      <c r="F27" s="211">
        <v>190</v>
      </c>
      <c r="G27" s="211">
        <v>278.35000000000002</v>
      </c>
      <c r="H27" s="211">
        <v>178.33</v>
      </c>
      <c r="I27" s="211">
        <f t="shared" si="7"/>
        <v>456.68</v>
      </c>
      <c r="J27" s="203">
        <f t="shared" si="8"/>
        <v>644.64</v>
      </c>
      <c r="K27" s="203">
        <f t="shared" si="9"/>
        <v>96.7</v>
      </c>
      <c r="L27" s="203">
        <f t="shared" si="10"/>
        <v>6.45</v>
      </c>
      <c r="M27" s="203">
        <f t="shared" si="11"/>
        <v>12.89</v>
      </c>
      <c r="N27" s="203">
        <f t="shared" si="12"/>
        <v>19.34</v>
      </c>
      <c r="O27" s="203">
        <f t="shared" si="13"/>
        <v>2163.5100000000002</v>
      </c>
      <c r="P27" s="202">
        <v>75.02</v>
      </c>
      <c r="Q27" s="202">
        <f t="shared" si="14"/>
        <v>471.68</v>
      </c>
      <c r="R27" s="203">
        <f t="shared" si="15"/>
        <v>274.01</v>
      </c>
      <c r="S27" s="203">
        <f t="shared" si="16"/>
        <v>182.67</v>
      </c>
      <c r="T27" s="202">
        <v>15</v>
      </c>
      <c r="U27" s="202"/>
      <c r="V27" s="202"/>
      <c r="W27" s="202"/>
      <c r="X27" s="202"/>
      <c r="Y27" s="202"/>
      <c r="Z27" s="202"/>
      <c r="AA27" s="202"/>
      <c r="AB27" s="202"/>
      <c r="AC27" s="203">
        <f t="shared" si="17"/>
        <v>309.83999999999997</v>
      </c>
      <c r="AD27" s="203">
        <f t="shared" si="0"/>
        <v>20.66</v>
      </c>
      <c r="AE27" s="203">
        <f t="shared" si="1"/>
        <v>61.97</v>
      </c>
      <c r="AF27" s="202">
        <f t="shared" si="2"/>
        <v>2065.5700000000002</v>
      </c>
      <c r="AG27" s="203">
        <f t="shared" si="3"/>
        <v>3238.06</v>
      </c>
      <c r="AH27" s="203">
        <f t="shared" si="4"/>
        <v>96.7</v>
      </c>
      <c r="AI27" s="203">
        <f t="shared" si="18"/>
        <v>6.45</v>
      </c>
      <c r="AJ27" s="203">
        <f t="shared" si="19"/>
        <v>12.89</v>
      </c>
      <c r="AK27" s="203">
        <f t="shared" si="20"/>
        <v>19.34</v>
      </c>
      <c r="AL27" s="203">
        <f t="shared" si="21"/>
        <v>64.459999999999994</v>
      </c>
      <c r="AM27" s="203">
        <f t="shared" si="22"/>
        <v>19.34</v>
      </c>
      <c r="AN27" s="203">
        <f t="shared" si="23"/>
        <v>6.45</v>
      </c>
      <c r="AO27" s="203">
        <f t="shared" si="24"/>
        <v>309.83999999999997</v>
      </c>
      <c r="AP27" s="203">
        <f t="shared" si="25"/>
        <v>20.66</v>
      </c>
      <c r="AQ27" s="203">
        <f t="shared" si="26"/>
        <v>61.97</v>
      </c>
      <c r="AR27" s="203">
        <f t="shared" si="27"/>
        <v>206.56</v>
      </c>
      <c r="AS27" s="203">
        <f t="shared" si="28"/>
        <v>20.66</v>
      </c>
      <c r="AT27" s="202"/>
      <c r="AU27" s="202"/>
      <c r="AV27" s="202"/>
      <c r="AW27" s="202"/>
      <c r="AX27" s="202"/>
      <c r="AY27" s="203">
        <f>'ضريبه بنك القاهره شهر يوليو '!M25</f>
        <v>15.76</v>
      </c>
      <c r="AZ27" s="203">
        <f>'ضريبه بنك القاهره شهر يوليو '!J25</f>
        <v>17.010000000000002</v>
      </c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/>
      <c r="BL27" s="202"/>
      <c r="BM27" s="202">
        <v>2</v>
      </c>
      <c r="BN27" s="203">
        <f t="shared" si="29"/>
        <v>880.09</v>
      </c>
      <c r="BO27" s="203">
        <f t="shared" si="30"/>
        <v>2357.9699999999998</v>
      </c>
      <c r="BP27" s="202" t="s">
        <v>256</v>
      </c>
      <c r="BQ27" s="202" t="s">
        <v>320</v>
      </c>
      <c r="BR27" s="202"/>
      <c r="BS27" s="204" t="s">
        <v>390</v>
      </c>
      <c r="BT27" s="202" t="s">
        <v>421</v>
      </c>
    </row>
    <row r="28" spans="2:72" s="192" customFormat="1" ht="25.15" customHeight="1">
      <c r="B28" s="217">
        <f t="shared" si="5"/>
        <v>51.74</v>
      </c>
      <c r="C28" s="211">
        <v>574.94000000000005</v>
      </c>
      <c r="D28" s="211">
        <v>1804.8</v>
      </c>
      <c r="E28" s="217">
        <f t="shared" si="6"/>
        <v>126.34</v>
      </c>
      <c r="F28" s="211">
        <v>190</v>
      </c>
      <c r="G28" s="211">
        <v>272.81</v>
      </c>
      <c r="H28" s="211">
        <v>171.15</v>
      </c>
      <c r="I28" s="211">
        <f t="shared" si="7"/>
        <v>443.96</v>
      </c>
      <c r="J28" s="203">
        <f t="shared" si="8"/>
        <v>626.67999999999995</v>
      </c>
      <c r="K28" s="203">
        <f t="shared" si="9"/>
        <v>94</v>
      </c>
      <c r="L28" s="203">
        <f t="shared" si="10"/>
        <v>6.27</v>
      </c>
      <c r="M28" s="203">
        <f t="shared" si="11"/>
        <v>12.53</v>
      </c>
      <c r="N28" s="203">
        <f t="shared" si="12"/>
        <v>18.8</v>
      </c>
      <c r="O28" s="203">
        <f t="shared" si="13"/>
        <v>2121.14</v>
      </c>
      <c r="P28" s="202">
        <v>74.09</v>
      </c>
      <c r="Q28" s="202">
        <f t="shared" si="14"/>
        <v>458.96</v>
      </c>
      <c r="R28" s="203">
        <f t="shared" si="15"/>
        <v>266.38</v>
      </c>
      <c r="S28" s="203">
        <f t="shared" si="16"/>
        <v>177.58</v>
      </c>
      <c r="T28" s="202">
        <v>15</v>
      </c>
      <c r="U28" s="202"/>
      <c r="V28" s="202"/>
      <c r="W28" s="202"/>
      <c r="X28" s="202"/>
      <c r="Y28" s="202"/>
      <c r="Z28" s="202"/>
      <c r="AA28" s="202"/>
      <c r="AB28" s="202"/>
      <c r="AC28" s="203">
        <f t="shared" si="17"/>
        <v>304.13</v>
      </c>
      <c r="AD28" s="203">
        <f t="shared" si="0"/>
        <v>20.28</v>
      </c>
      <c r="AE28" s="203">
        <f t="shared" si="1"/>
        <v>60.83</v>
      </c>
      <c r="AF28" s="202">
        <f t="shared" si="2"/>
        <v>2027.51</v>
      </c>
      <c r="AG28" s="203">
        <f t="shared" si="3"/>
        <v>3171.03</v>
      </c>
      <c r="AH28" s="203">
        <f t="shared" si="4"/>
        <v>94</v>
      </c>
      <c r="AI28" s="203">
        <f t="shared" si="18"/>
        <v>6.27</v>
      </c>
      <c r="AJ28" s="203">
        <f t="shared" si="19"/>
        <v>12.53</v>
      </c>
      <c r="AK28" s="203">
        <f t="shared" si="20"/>
        <v>18.8</v>
      </c>
      <c r="AL28" s="203">
        <f t="shared" si="21"/>
        <v>62.67</v>
      </c>
      <c r="AM28" s="203">
        <f t="shared" si="22"/>
        <v>18.8</v>
      </c>
      <c r="AN28" s="203">
        <f t="shared" si="23"/>
        <v>6.27</v>
      </c>
      <c r="AO28" s="203">
        <f t="shared" si="24"/>
        <v>304.13</v>
      </c>
      <c r="AP28" s="203">
        <f t="shared" si="25"/>
        <v>20.28</v>
      </c>
      <c r="AQ28" s="203">
        <f t="shared" si="26"/>
        <v>60.83</v>
      </c>
      <c r="AR28" s="203">
        <f t="shared" si="27"/>
        <v>202.75</v>
      </c>
      <c r="AS28" s="203">
        <f t="shared" si="28"/>
        <v>20.28</v>
      </c>
      <c r="AT28" s="202"/>
      <c r="AU28" s="202"/>
      <c r="AV28" s="202"/>
      <c r="AW28" s="202"/>
      <c r="AX28" s="202"/>
      <c r="AY28" s="203">
        <f>'ضريبه بنك القاهره شهر يوليو '!M26</f>
        <v>15.04</v>
      </c>
      <c r="AZ28" s="203">
        <f>'ضريبه بنك القاهره شهر يوليو '!J26</f>
        <v>16.64</v>
      </c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>
        <v>5</v>
      </c>
      <c r="BN28" s="203">
        <f t="shared" si="29"/>
        <v>864.29</v>
      </c>
      <c r="BO28" s="203">
        <f t="shared" si="30"/>
        <v>2306.7399999999998</v>
      </c>
      <c r="BP28" s="202" t="s">
        <v>257</v>
      </c>
      <c r="BQ28" s="202" t="s">
        <v>320</v>
      </c>
      <c r="BR28" s="202"/>
      <c r="BS28" s="202"/>
      <c r="BT28" s="202" t="s">
        <v>421</v>
      </c>
    </row>
    <row r="29" spans="2:72" s="192" customFormat="1" ht="25.15" customHeight="1">
      <c r="B29" s="217">
        <f t="shared" si="5"/>
        <v>53.23</v>
      </c>
      <c r="C29" s="211">
        <v>591.4</v>
      </c>
      <c r="D29" s="211">
        <v>1890.73</v>
      </c>
      <c r="E29" s="217">
        <f t="shared" si="6"/>
        <v>132.35</v>
      </c>
      <c r="F29" s="211">
        <v>190</v>
      </c>
      <c r="G29" s="211">
        <v>273.42</v>
      </c>
      <c r="H29" s="211">
        <v>183.25</v>
      </c>
      <c r="I29" s="211">
        <f t="shared" si="7"/>
        <v>456.67</v>
      </c>
      <c r="J29" s="203">
        <f t="shared" si="8"/>
        <v>644.63</v>
      </c>
      <c r="K29" s="203">
        <f t="shared" si="9"/>
        <v>96.69</v>
      </c>
      <c r="L29" s="203">
        <f t="shared" si="10"/>
        <v>6.45</v>
      </c>
      <c r="M29" s="203">
        <f t="shared" si="11"/>
        <v>12.89</v>
      </c>
      <c r="N29" s="203">
        <f t="shared" si="12"/>
        <v>19.34</v>
      </c>
      <c r="O29" s="203">
        <f t="shared" si="13"/>
        <v>2213.08</v>
      </c>
      <c r="P29" s="202">
        <v>89.21</v>
      </c>
      <c r="Q29" s="202">
        <f t="shared" si="14"/>
        <v>471.67</v>
      </c>
      <c r="R29" s="203">
        <f t="shared" si="15"/>
        <v>274</v>
      </c>
      <c r="S29" s="203">
        <f t="shared" si="16"/>
        <v>182.67</v>
      </c>
      <c r="T29" s="202">
        <v>15</v>
      </c>
      <c r="U29" s="202"/>
      <c r="V29" s="202"/>
      <c r="W29" s="202"/>
      <c r="X29" s="202"/>
      <c r="Y29" s="202"/>
      <c r="Z29" s="202"/>
      <c r="AA29" s="202"/>
      <c r="AB29" s="202"/>
      <c r="AC29" s="203">
        <f t="shared" si="17"/>
        <v>319.39999999999998</v>
      </c>
      <c r="AD29" s="203">
        <f t="shared" si="0"/>
        <v>21.29</v>
      </c>
      <c r="AE29" s="203">
        <f t="shared" si="1"/>
        <v>63.88</v>
      </c>
      <c r="AF29" s="202">
        <f t="shared" si="2"/>
        <v>2129.33</v>
      </c>
      <c r="AG29" s="203">
        <f t="shared" si="3"/>
        <v>3313.9</v>
      </c>
      <c r="AH29" s="203">
        <f t="shared" si="4"/>
        <v>96.69</v>
      </c>
      <c r="AI29" s="203">
        <f t="shared" si="18"/>
        <v>6.45</v>
      </c>
      <c r="AJ29" s="203">
        <f t="shared" si="19"/>
        <v>12.89</v>
      </c>
      <c r="AK29" s="203">
        <f t="shared" si="20"/>
        <v>19.34</v>
      </c>
      <c r="AL29" s="203">
        <f t="shared" si="21"/>
        <v>64.459999999999994</v>
      </c>
      <c r="AM29" s="203">
        <f t="shared" si="22"/>
        <v>19.34</v>
      </c>
      <c r="AN29" s="203">
        <f t="shared" si="23"/>
        <v>6.45</v>
      </c>
      <c r="AO29" s="203">
        <f t="shared" si="24"/>
        <v>319.39999999999998</v>
      </c>
      <c r="AP29" s="203">
        <f t="shared" si="25"/>
        <v>21.29</v>
      </c>
      <c r="AQ29" s="203">
        <f t="shared" si="26"/>
        <v>63.88</v>
      </c>
      <c r="AR29" s="203">
        <f t="shared" si="27"/>
        <v>212.93</v>
      </c>
      <c r="AS29" s="203">
        <f t="shared" si="28"/>
        <v>21.29</v>
      </c>
      <c r="AT29" s="202"/>
      <c r="AU29" s="202"/>
      <c r="AV29" s="202"/>
      <c r="AW29" s="202"/>
      <c r="AX29" s="202"/>
      <c r="AY29" s="203">
        <f>'ضريبه بنك القاهره شهر يوليو '!M27</f>
        <v>15.56</v>
      </c>
      <c r="AZ29" s="203">
        <f>'ضريبه بنك القاهره شهر يوليو '!J27</f>
        <v>16.91</v>
      </c>
      <c r="BA29" s="202"/>
      <c r="BB29" s="202">
        <v>9.14</v>
      </c>
      <c r="BC29" s="202">
        <v>45.67</v>
      </c>
      <c r="BD29" s="202"/>
      <c r="BE29" s="202"/>
      <c r="BF29" s="202"/>
      <c r="BG29" s="202"/>
      <c r="BH29" s="202"/>
      <c r="BI29" s="202"/>
      <c r="BJ29" s="202"/>
      <c r="BK29" s="202">
        <v>5</v>
      </c>
      <c r="BL29" s="202"/>
      <c r="BM29" s="202"/>
      <c r="BN29" s="203">
        <f t="shared" si="29"/>
        <v>956.69</v>
      </c>
      <c r="BO29" s="203">
        <f t="shared" si="30"/>
        <v>2357.21</v>
      </c>
      <c r="BP29" s="202" t="s">
        <v>258</v>
      </c>
      <c r="BQ29" s="202" t="s">
        <v>321</v>
      </c>
      <c r="BR29" s="202"/>
      <c r="BS29" s="204" t="s">
        <v>391</v>
      </c>
      <c r="BT29" s="202" t="s">
        <v>421</v>
      </c>
    </row>
    <row r="30" spans="2:72" s="192" customFormat="1" ht="25.15" customHeight="1">
      <c r="B30" s="217">
        <f t="shared" si="5"/>
        <v>57.14</v>
      </c>
      <c r="C30" s="211">
        <v>634.91999999999996</v>
      </c>
      <c r="D30" s="211">
        <v>2000.48</v>
      </c>
      <c r="E30" s="217">
        <f t="shared" si="6"/>
        <v>140.03</v>
      </c>
      <c r="F30" s="211">
        <v>190</v>
      </c>
      <c r="G30" s="211">
        <v>292.10000000000002</v>
      </c>
      <c r="H30" s="211">
        <v>194.18</v>
      </c>
      <c r="I30" s="211">
        <f t="shared" si="7"/>
        <v>486.28</v>
      </c>
      <c r="J30" s="203">
        <f t="shared" si="8"/>
        <v>692.06</v>
      </c>
      <c r="K30" s="203">
        <f t="shared" si="9"/>
        <v>103.81</v>
      </c>
      <c r="L30" s="203">
        <f t="shared" si="10"/>
        <v>6.92</v>
      </c>
      <c r="M30" s="203">
        <f t="shared" si="11"/>
        <v>13.84</v>
      </c>
      <c r="N30" s="203">
        <f t="shared" si="12"/>
        <v>20.76</v>
      </c>
      <c r="O30" s="203">
        <f t="shared" si="13"/>
        <v>2330.5100000000002</v>
      </c>
      <c r="P30" s="202">
        <v>83.47</v>
      </c>
      <c r="Q30" s="202">
        <f t="shared" si="14"/>
        <v>501.28</v>
      </c>
      <c r="R30" s="203">
        <f t="shared" si="15"/>
        <v>291.77</v>
      </c>
      <c r="S30" s="203">
        <f t="shared" si="16"/>
        <v>194.51</v>
      </c>
      <c r="T30" s="202">
        <v>15</v>
      </c>
      <c r="U30" s="202"/>
      <c r="V30" s="202"/>
      <c r="W30" s="202"/>
      <c r="X30" s="202"/>
      <c r="Y30" s="202"/>
      <c r="Z30" s="202"/>
      <c r="AA30" s="202"/>
      <c r="AB30" s="202"/>
      <c r="AC30" s="203">
        <f t="shared" si="17"/>
        <v>333.48</v>
      </c>
      <c r="AD30" s="203">
        <f t="shared" si="0"/>
        <v>22.23</v>
      </c>
      <c r="AE30" s="203">
        <f t="shared" si="1"/>
        <v>66.7</v>
      </c>
      <c r="AF30" s="202">
        <f t="shared" si="2"/>
        <v>2223.1999999999998</v>
      </c>
      <c r="AG30" s="203">
        <f t="shared" si="3"/>
        <v>3483</v>
      </c>
      <c r="AH30" s="203">
        <f t="shared" si="4"/>
        <v>103.81</v>
      </c>
      <c r="AI30" s="203">
        <f t="shared" si="18"/>
        <v>6.92</v>
      </c>
      <c r="AJ30" s="203">
        <f t="shared" si="19"/>
        <v>13.84</v>
      </c>
      <c r="AK30" s="203">
        <f t="shared" si="20"/>
        <v>20.76</v>
      </c>
      <c r="AL30" s="203">
        <f t="shared" si="21"/>
        <v>69.209999999999994</v>
      </c>
      <c r="AM30" s="203">
        <f t="shared" si="22"/>
        <v>20.76</v>
      </c>
      <c r="AN30" s="203">
        <f t="shared" si="23"/>
        <v>6.92</v>
      </c>
      <c r="AO30" s="203">
        <f t="shared" si="24"/>
        <v>333.48</v>
      </c>
      <c r="AP30" s="203">
        <f t="shared" si="25"/>
        <v>22.23</v>
      </c>
      <c r="AQ30" s="203">
        <f t="shared" si="26"/>
        <v>66.7</v>
      </c>
      <c r="AR30" s="203">
        <f t="shared" si="27"/>
        <v>222.32</v>
      </c>
      <c r="AS30" s="203">
        <f t="shared" si="28"/>
        <v>22.23</v>
      </c>
      <c r="AT30" s="202"/>
      <c r="AU30" s="202"/>
      <c r="AV30" s="202"/>
      <c r="AW30" s="202"/>
      <c r="AX30" s="202"/>
      <c r="AY30" s="203">
        <f>'ضريبه بنك القاهره شهر يوليو '!M28</f>
        <v>17.89</v>
      </c>
      <c r="AZ30" s="203">
        <f>'ضريبه بنك القاهره شهر يوليو '!J28</f>
        <v>18.079999999999998</v>
      </c>
      <c r="BA30" s="202"/>
      <c r="BB30" s="202"/>
      <c r="BC30" s="202"/>
      <c r="BD30" s="202"/>
      <c r="BE30" s="202"/>
      <c r="BF30" s="202">
        <v>29.42</v>
      </c>
      <c r="BG30" s="202"/>
      <c r="BH30" s="202"/>
      <c r="BI30" s="202"/>
      <c r="BJ30" s="202"/>
      <c r="BK30" s="202"/>
      <c r="BL30" s="202"/>
      <c r="BM30" s="202">
        <v>42</v>
      </c>
      <c r="BN30" s="203">
        <f t="shared" si="29"/>
        <v>1016.57</v>
      </c>
      <c r="BO30" s="203">
        <f t="shared" si="30"/>
        <v>2466.4299999999998</v>
      </c>
      <c r="BP30" s="202" t="s">
        <v>259</v>
      </c>
      <c r="BQ30" s="202" t="s">
        <v>320</v>
      </c>
      <c r="BR30" s="202"/>
      <c r="BS30" s="204" t="s">
        <v>392</v>
      </c>
      <c r="BT30" s="202" t="s">
        <v>421</v>
      </c>
    </row>
    <row r="31" spans="2:72" s="192" customFormat="1" ht="25.15" customHeight="1">
      <c r="B31" s="217">
        <f t="shared" si="5"/>
        <v>41.43</v>
      </c>
      <c r="C31" s="211">
        <v>460.32</v>
      </c>
      <c r="D31" s="211">
        <v>1571.94</v>
      </c>
      <c r="E31" s="217">
        <f t="shared" si="6"/>
        <v>110.04</v>
      </c>
      <c r="F31" s="211">
        <v>190</v>
      </c>
      <c r="G31" s="211">
        <v>223.95</v>
      </c>
      <c r="H31" s="211">
        <v>129.51</v>
      </c>
      <c r="I31" s="211">
        <f t="shared" si="7"/>
        <v>353.46</v>
      </c>
      <c r="J31" s="203">
        <f t="shared" si="8"/>
        <v>501.75</v>
      </c>
      <c r="K31" s="203">
        <f t="shared" si="9"/>
        <v>75.260000000000005</v>
      </c>
      <c r="L31" s="203">
        <f t="shared" si="10"/>
        <v>5.0199999999999996</v>
      </c>
      <c r="M31" s="203">
        <f t="shared" si="11"/>
        <v>10.039999999999999</v>
      </c>
      <c r="N31" s="203">
        <f t="shared" si="12"/>
        <v>15.05</v>
      </c>
      <c r="O31" s="203">
        <f t="shared" si="13"/>
        <v>1871.98</v>
      </c>
      <c r="P31" s="202">
        <v>56.46</v>
      </c>
      <c r="Q31" s="202">
        <f t="shared" si="14"/>
        <v>368.46</v>
      </c>
      <c r="R31" s="203">
        <f t="shared" si="15"/>
        <v>212.08</v>
      </c>
      <c r="S31" s="203">
        <f t="shared" si="16"/>
        <v>141.38</v>
      </c>
      <c r="T31" s="202">
        <v>15</v>
      </c>
      <c r="U31" s="202"/>
      <c r="V31" s="202"/>
      <c r="W31" s="202"/>
      <c r="X31" s="202"/>
      <c r="Y31" s="202"/>
      <c r="Z31" s="202"/>
      <c r="AA31" s="202"/>
      <c r="AB31" s="202"/>
      <c r="AC31" s="203">
        <f t="shared" si="17"/>
        <v>269.27</v>
      </c>
      <c r="AD31" s="203">
        <f t="shared" si="0"/>
        <v>17.95</v>
      </c>
      <c r="AE31" s="203">
        <f t="shared" si="1"/>
        <v>53.85</v>
      </c>
      <c r="AF31" s="202">
        <f t="shared" si="2"/>
        <v>1795.15</v>
      </c>
      <c r="AG31" s="203">
        <f t="shared" si="3"/>
        <v>2743.34</v>
      </c>
      <c r="AH31" s="203">
        <f t="shared" si="4"/>
        <v>75.260000000000005</v>
      </c>
      <c r="AI31" s="203">
        <f t="shared" si="18"/>
        <v>5.0199999999999996</v>
      </c>
      <c r="AJ31" s="203">
        <f t="shared" si="19"/>
        <v>10.039999999999999</v>
      </c>
      <c r="AK31" s="203">
        <f t="shared" si="20"/>
        <v>15.05</v>
      </c>
      <c r="AL31" s="203">
        <f t="shared" si="21"/>
        <v>50.18</v>
      </c>
      <c r="AM31" s="203">
        <f t="shared" si="22"/>
        <v>15.05</v>
      </c>
      <c r="AN31" s="203">
        <f t="shared" si="23"/>
        <v>5.0199999999999996</v>
      </c>
      <c r="AO31" s="203">
        <f t="shared" si="24"/>
        <v>269.27</v>
      </c>
      <c r="AP31" s="203">
        <f t="shared" si="25"/>
        <v>17.95</v>
      </c>
      <c r="AQ31" s="203">
        <f t="shared" si="26"/>
        <v>53.85</v>
      </c>
      <c r="AR31" s="203">
        <f t="shared" si="27"/>
        <v>179.52</v>
      </c>
      <c r="AS31" s="203">
        <f t="shared" si="28"/>
        <v>17.95</v>
      </c>
      <c r="AT31" s="202"/>
      <c r="AU31" s="202"/>
      <c r="AV31" s="202"/>
      <c r="AW31" s="202"/>
      <c r="AX31" s="202"/>
      <c r="AY31" s="203">
        <f>'ضريبه بنك القاهره شهر يوليو '!M29</f>
        <v>10.31</v>
      </c>
      <c r="AZ31" s="203">
        <f>'ضريبه بنك القاهره شهر يوليو '!J29</f>
        <v>14.26</v>
      </c>
      <c r="BA31" s="202">
        <v>380</v>
      </c>
      <c r="BB31" s="202"/>
      <c r="BC31" s="202"/>
      <c r="BD31" s="202"/>
      <c r="BE31" s="202"/>
      <c r="BF31" s="202">
        <v>21.32</v>
      </c>
      <c r="BG31" s="202"/>
      <c r="BH31" s="202"/>
      <c r="BI31" s="202"/>
      <c r="BJ31" s="202"/>
      <c r="BK31" s="202"/>
      <c r="BL31" s="202"/>
      <c r="BM31" s="202">
        <v>1</v>
      </c>
      <c r="BN31" s="203">
        <f t="shared" si="29"/>
        <v>1141.05</v>
      </c>
      <c r="BO31" s="203">
        <f t="shared" si="30"/>
        <v>1602.29</v>
      </c>
      <c r="BP31" s="202" t="s">
        <v>285</v>
      </c>
      <c r="BQ31" s="202" t="s">
        <v>320</v>
      </c>
      <c r="BR31" s="202"/>
      <c r="BS31" s="204" t="s">
        <v>393</v>
      </c>
      <c r="BT31" s="202" t="s">
        <v>421</v>
      </c>
    </row>
    <row r="32" spans="2:72" s="192" customFormat="1" ht="25.15" customHeight="1">
      <c r="B32" s="217">
        <f t="shared" si="5"/>
        <v>45.68</v>
      </c>
      <c r="C32" s="211">
        <v>507.54</v>
      </c>
      <c r="D32" s="211">
        <v>1672.82</v>
      </c>
      <c r="E32" s="217">
        <f t="shared" si="6"/>
        <v>117.1</v>
      </c>
      <c r="F32" s="211">
        <v>190</v>
      </c>
      <c r="G32" s="211">
        <v>249.28</v>
      </c>
      <c r="H32" s="211">
        <v>182.65</v>
      </c>
      <c r="I32" s="211">
        <f t="shared" si="7"/>
        <v>431.93</v>
      </c>
      <c r="J32" s="203">
        <f t="shared" si="8"/>
        <v>553.22</v>
      </c>
      <c r="K32" s="203">
        <f t="shared" si="9"/>
        <v>82.98</v>
      </c>
      <c r="L32" s="203">
        <f t="shared" si="10"/>
        <v>5.53</v>
      </c>
      <c r="M32" s="203">
        <f t="shared" si="11"/>
        <v>11.06</v>
      </c>
      <c r="N32" s="203">
        <f t="shared" si="12"/>
        <v>16.600000000000001</v>
      </c>
      <c r="O32" s="203">
        <f t="shared" si="13"/>
        <v>1979.92</v>
      </c>
      <c r="P32" s="202">
        <v>61.33</v>
      </c>
      <c r="Q32" s="202">
        <f t="shared" si="14"/>
        <v>446.93</v>
      </c>
      <c r="R32" s="203">
        <f t="shared" si="15"/>
        <v>259.16000000000003</v>
      </c>
      <c r="S32" s="203">
        <f t="shared" si="16"/>
        <v>172.77</v>
      </c>
      <c r="T32" s="202">
        <v>15</v>
      </c>
      <c r="U32" s="202"/>
      <c r="V32" s="202"/>
      <c r="W32" s="202"/>
      <c r="X32" s="202"/>
      <c r="Y32" s="202"/>
      <c r="Z32" s="202"/>
      <c r="AA32" s="202"/>
      <c r="AB32" s="202"/>
      <c r="AC32" s="203">
        <f t="shared" si="17"/>
        <v>290.24</v>
      </c>
      <c r="AD32" s="203">
        <f t="shared" si="0"/>
        <v>19.350000000000001</v>
      </c>
      <c r="AE32" s="203">
        <f t="shared" si="1"/>
        <v>58.05</v>
      </c>
      <c r="AF32" s="202">
        <f t="shared" si="2"/>
        <v>1934.96</v>
      </c>
      <c r="AG32" s="203">
        <f t="shared" si="3"/>
        <v>2971.99</v>
      </c>
      <c r="AH32" s="203">
        <f t="shared" si="4"/>
        <v>82.98</v>
      </c>
      <c r="AI32" s="203">
        <f t="shared" si="18"/>
        <v>5.53</v>
      </c>
      <c r="AJ32" s="203">
        <f t="shared" si="19"/>
        <v>11.06</v>
      </c>
      <c r="AK32" s="203">
        <f t="shared" si="20"/>
        <v>16.600000000000001</v>
      </c>
      <c r="AL32" s="203">
        <f t="shared" si="21"/>
        <v>55.32</v>
      </c>
      <c r="AM32" s="203">
        <f t="shared" si="22"/>
        <v>16.600000000000001</v>
      </c>
      <c r="AN32" s="203">
        <f t="shared" si="23"/>
        <v>5.53</v>
      </c>
      <c r="AO32" s="203">
        <f t="shared" si="24"/>
        <v>290.24</v>
      </c>
      <c r="AP32" s="203">
        <f t="shared" si="25"/>
        <v>19.350000000000001</v>
      </c>
      <c r="AQ32" s="203">
        <f t="shared" si="26"/>
        <v>58.05</v>
      </c>
      <c r="AR32" s="203">
        <f t="shared" si="27"/>
        <v>193.5</v>
      </c>
      <c r="AS32" s="203">
        <f t="shared" si="28"/>
        <v>19.350000000000001</v>
      </c>
      <c r="AT32" s="202">
        <v>51.27</v>
      </c>
      <c r="AU32" s="202"/>
      <c r="AV32" s="202"/>
      <c r="AW32" s="202"/>
      <c r="AX32" s="202"/>
      <c r="AY32" s="203">
        <f>'ضريبه بنك القاهره شهر يوليو '!M30</f>
        <v>11.94</v>
      </c>
      <c r="AZ32" s="203">
        <f>'ضريبه بنك القاهره شهر يوليو '!J30</f>
        <v>15.08</v>
      </c>
      <c r="BA32" s="202"/>
      <c r="BB32" s="202"/>
      <c r="BC32" s="202"/>
      <c r="BD32" s="202"/>
      <c r="BE32" s="202"/>
      <c r="BF32" s="202">
        <v>23.52</v>
      </c>
      <c r="BG32" s="202"/>
      <c r="BH32" s="202"/>
      <c r="BI32" s="202"/>
      <c r="BJ32" s="202"/>
      <c r="BK32" s="202">
        <v>5</v>
      </c>
      <c r="BL32" s="202"/>
      <c r="BM32" s="202">
        <v>31</v>
      </c>
      <c r="BN32" s="203">
        <f t="shared" si="29"/>
        <v>911.92</v>
      </c>
      <c r="BO32" s="203">
        <f t="shared" si="30"/>
        <v>2060.0700000000002</v>
      </c>
      <c r="BP32" s="202" t="s">
        <v>260</v>
      </c>
      <c r="BQ32" s="202" t="s">
        <v>325</v>
      </c>
      <c r="BR32" s="202"/>
      <c r="BS32" s="204" t="s">
        <v>394</v>
      </c>
      <c r="BT32" s="202" t="s">
        <v>421</v>
      </c>
    </row>
    <row r="33" spans="2:72" s="192" customFormat="1" ht="25.15" customHeight="1">
      <c r="B33" s="217">
        <f t="shared" si="5"/>
        <v>53.74</v>
      </c>
      <c r="C33" s="211">
        <v>597.12</v>
      </c>
      <c r="D33" s="211">
        <v>1849.87</v>
      </c>
      <c r="E33" s="217">
        <f t="shared" si="6"/>
        <v>129.49</v>
      </c>
      <c r="F33" s="211">
        <v>190</v>
      </c>
      <c r="G33" s="211">
        <v>294.74</v>
      </c>
      <c r="H33" s="211">
        <v>166.35</v>
      </c>
      <c r="I33" s="211">
        <f t="shared" si="7"/>
        <v>461.09</v>
      </c>
      <c r="J33" s="203">
        <f t="shared" si="8"/>
        <v>650.86</v>
      </c>
      <c r="K33" s="203">
        <f t="shared" si="9"/>
        <v>97.63</v>
      </c>
      <c r="L33" s="203">
        <f t="shared" si="10"/>
        <v>6.51</v>
      </c>
      <c r="M33" s="203">
        <f t="shared" si="11"/>
        <v>13.02</v>
      </c>
      <c r="N33" s="203">
        <f t="shared" si="12"/>
        <v>19.53</v>
      </c>
      <c r="O33" s="203">
        <f t="shared" si="13"/>
        <v>2169.36</v>
      </c>
      <c r="P33" s="202">
        <v>77.23</v>
      </c>
      <c r="Q33" s="202">
        <f t="shared" si="14"/>
        <v>626.89</v>
      </c>
      <c r="R33" s="203">
        <f t="shared" si="15"/>
        <v>276.64999999999998</v>
      </c>
      <c r="S33" s="203">
        <f t="shared" si="16"/>
        <v>184.44</v>
      </c>
      <c r="T33" s="202">
        <v>30</v>
      </c>
      <c r="U33" s="202"/>
      <c r="V33" s="202">
        <v>126.3</v>
      </c>
      <c r="W33" s="202"/>
      <c r="X33" s="202"/>
      <c r="Y33" s="202">
        <v>9.5</v>
      </c>
      <c r="Z33" s="202"/>
      <c r="AA33" s="202"/>
      <c r="AB33" s="202"/>
      <c r="AC33" s="203">
        <f t="shared" si="17"/>
        <v>333.39</v>
      </c>
      <c r="AD33" s="203">
        <f t="shared" si="0"/>
        <v>22.23</v>
      </c>
      <c r="AE33" s="203">
        <f t="shared" si="1"/>
        <v>66.680000000000007</v>
      </c>
      <c r="AF33" s="202">
        <f t="shared" si="2"/>
        <v>2222.62</v>
      </c>
      <c r="AG33" s="203">
        <f t="shared" si="3"/>
        <v>3432.47</v>
      </c>
      <c r="AH33" s="203">
        <f t="shared" si="4"/>
        <v>97.63</v>
      </c>
      <c r="AI33" s="203">
        <f t="shared" si="18"/>
        <v>6.51</v>
      </c>
      <c r="AJ33" s="203">
        <f t="shared" si="19"/>
        <v>13.02</v>
      </c>
      <c r="AK33" s="203">
        <f t="shared" si="20"/>
        <v>19.53</v>
      </c>
      <c r="AL33" s="203">
        <f t="shared" si="21"/>
        <v>65.09</v>
      </c>
      <c r="AM33" s="203">
        <f t="shared" si="22"/>
        <v>19.53</v>
      </c>
      <c r="AN33" s="203">
        <f t="shared" si="23"/>
        <v>6.51</v>
      </c>
      <c r="AO33" s="203">
        <f t="shared" si="24"/>
        <v>333.39</v>
      </c>
      <c r="AP33" s="203">
        <f t="shared" si="25"/>
        <v>22.23</v>
      </c>
      <c r="AQ33" s="203">
        <f t="shared" si="26"/>
        <v>66.680000000000007</v>
      </c>
      <c r="AR33" s="203">
        <f t="shared" si="27"/>
        <v>222.26</v>
      </c>
      <c r="AS33" s="203">
        <f t="shared" si="28"/>
        <v>22.23</v>
      </c>
      <c r="AT33" s="202"/>
      <c r="AU33" s="202"/>
      <c r="AV33" s="202"/>
      <c r="AW33" s="202"/>
      <c r="AX33" s="202"/>
      <c r="AY33" s="203">
        <f>'ضريبه بنك القاهره شهر يوليو '!M31</f>
        <v>17.78</v>
      </c>
      <c r="AZ33" s="203">
        <f>'ضريبه بنك القاهره شهر يوليو '!J31</f>
        <v>18.03</v>
      </c>
      <c r="BA33" s="202"/>
      <c r="BB33" s="202"/>
      <c r="BC33" s="202"/>
      <c r="BD33" s="202">
        <v>7.1</v>
      </c>
      <c r="BE33" s="202"/>
      <c r="BF33" s="202"/>
      <c r="BG33" s="202"/>
      <c r="BH33" s="202"/>
      <c r="BI33" s="202"/>
      <c r="BJ33" s="202"/>
      <c r="BK33" s="202"/>
      <c r="BL33" s="202"/>
      <c r="BM33" s="202">
        <v>3.15</v>
      </c>
      <c r="BN33" s="203">
        <f t="shared" si="29"/>
        <v>940.67</v>
      </c>
      <c r="BO33" s="203">
        <f t="shared" si="30"/>
        <v>2491.8000000000002</v>
      </c>
      <c r="BP33" s="202" t="s">
        <v>261</v>
      </c>
      <c r="BQ33" s="202" t="s">
        <v>324</v>
      </c>
      <c r="BR33" s="202"/>
      <c r="BS33" s="204" t="s">
        <v>395</v>
      </c>
      <c r="BT33" s="202" t="s">
        <v>422</v>
      </c>
    </row>
    <row r="34" spans="2:72" s="192" customFormat="1" ht="25.15" customHeight="1">
      <c r="B34" s="217">
        <f t="shared" si="5"/>
        <v>26.75</v>
      </c>
      <c r="C34" s="211">
        <v>297.2</v>
      </c>
      <c r="D34" s="211">
        <v>1127.04</v>
      </c>
      <c r="E34" s="217">
        <f t="shared" si="6"/>
        <v>78.89</v>
      </c>
      <c r="F34" s="211">
        <v>190</v>
      </c>
      <c r="G34" s="211">
        <v>163.44999999999999</v>
      </c>
      <c r="H34" s="211">
        <v>62.05</v>
      </c>
      <c r="I34" s="211">
        <f t="shared" si="7"/>
        <v>225.5</v>
      </c>
      <c r="J34" s="203">
        <f t="shared" si="8"/>
        <v>323.95</v>
      </c>
      <c r="K34" s="203">
        <f t="shared" si="9"/>
        <v>48.59</v>
      </c>
      <c r="L34" s="203">
        <f t="shared" si="10"/>
        <v>3.24</v>
      </c>
      <c r="M34" s="203">
        <f t="shared" si="11"/>
        <v>6.48</v>
      </c>
      <c r="N34" s="203">
        <f t="shared" si="12"/>
        <v>9.7200000000000006</v>
      </c>
      <c r="O34" s="203">
        <f t="shared" si="13"/>
        <v>1395.93</v>
      </c>
      <c r="P34" s="202">
        <v>5.09</v>
      </c>
      <c r="Q34" s="202">
        <f t="shared" si="14"/>
        <v>245.3</v>
      </c>
      <c r="R34" s="203">
        <f t="shared" si="15"/>
        <v>135.30000000000001</v>
      </c>
      <c r="S34" s="203">
        <f t="shared" si="16"/>
        <v>90.2</v>
      </c>
      <c r="T34" s="202">
        <v>15</v>
      </c>
      <c r="U34" s="202"/>
      <c r="V34" s="202"/>
      <c r="W34" s="202"/>
      <c r="X34" s="202"/>
      <c r="Y34" s="202">
        <v>4.8</v>
      </c>
      <c r="Z34" s="202"/>
      <c r="AA34" s="202"/>
      <c r="AB34" s="202"/>
      <c r="AC34" s="203">
        <f t="shared" si="17"/>
        <v>198.36</v>
      </c>
      <c r="AD34" s="203">
        <f t="shared" si="0"/>
        <v>13.22</v>
      </c>
      <c r="AE34" s="203">
        <f t="shared" si="1"/>
        <v>39.67</v>
      </c>
      <c r="AF34" s="202">
        <f t="shared" si="2"/>
        <v>1322.37</v>
      </c>
      <c r="AG34" s="203">
        <f t="shared" si="3"/>
        <v>1965.6</v>
      </c>
      <c r="AH34" s="203">
        <f t="shared" si="4"/>
        <v>48.59</v>
      </c>
      <c r="AI34" s="203">
        <f t="shared" si="18"/>
        <v>3.24</v>
      </c>
      <c r="AJ34" s="203">
        <f t="shared" si="19"/>
        <v>6.48</v>
      </c>
      <c r="AK34" s="203">
        <f t="shared" si="20"/>
        <v>9.7200000000000006</v>
      </c>
      <c r="AL34" s="203">
        <f t="shared" si="21"/>
        <v>32.4</v>
      </c>
      <c r="AM34" s="203">
        <f t="shared" si="22"/>
        <v>9.7200000000000006</v>
      </c>
      <c r="AN34" s="203">
        <f t="shared" si="23"/>
        <v>3.24</v>
      </c>
      <c r="AO34" s="203">
        <f t="shared" si="24"/>
        <v>198.36</v>
      </c>
      <c r="AP34" s="203">
        <f t="shared" si="25"/>
        <v>13.22</v>
      </c>
      <c r="AQ34" s="203">
        <f t="shared" si="26"/>
        <v>39.67</v>
      </c>
      <c r="AR34" s="203">
        <f t="shared" si="27"/>
        <v>132.24</v>
      </c>
      <c r="AS34" s="203">
        <f t="shared" si="28"/>
        <v>13.22</v>
      </c>
      <c r="AT34" s="202"/>
      <c r="AU34" s="202"/>
      <c r="AV34" s="202"/>
      <c r="AW34" s="202"/>
      <c r="AX34" s="202"/>
      <c r="AY34" s="203">
        <f>'ضريبه بنك القاهره شهر يوليو '!M32</f>
        <v>2.85</v>
      </c>
      <c r="AZ34" s="203">
        <f>'ضريبه بنك القاهره شهر يوليو '!J32</f>
        <v>10.5</v>
      </c>
      <c r="BA34" s="202"/>
      <c r="BB34" s="202"/>
      <c r="BC34" s="202"/>
      <c r="BD34" s="202"/>
      <c r="BE34" s="202"/>
      <c r="BF34" s="202"/>
      <c r="BG34" s="202"/>
      <c r="BH34" s="202"/>
      <c r="BI34" s="202"/>
      <c r="BJ34" s="202"/>
      <c r="BK34" s="202"/>
      <c r="BL34" s="202"/>
      <c r="BM34" s="202">
        <v>2.4</v>
      </c>
      <c r="BN34" s="203">
        <f t="shared" si="29"/>
        <v>525.85</v>
      </c>
      <c r="BO34" s="203">
        <f t="shared" si="30"/>
        <v>1439.75</v>
      </c>
      <c r="BP34" s="202" t="s">
        <v>263</v>
      </c>
      <c r="BQ34" s="202" t="s">
        <v>324</v>
      </c>
      <c r="BR34" s="202"/>
      <c r="BS34" s="204" t="s">
        <v>397</v>
      </c>
      <c r="BT34" s="202" t="s">
        <v>422</v>
      </c>
    </row>
    <row r="35" spans="2:72" s="192" customFormat="1" ht="25.15" customHeight="1">
      <c r="B35" s="217">
        <f t="shared" si="5"/>
        <v>73.66</v>
      </c>
      <c r="C35" s="211">
        <v>818.39</v>
      </c>
      <c r="D35" s="211">
        <v>2478.67</v>
      </c>
      <c r="E35" s="217">
        <f t="shared" si="6"/>
        <v>173.51</v>
      </c>
      <c r="F35" s="211">
        <v>190</v>
      </c>
      <c r="G35" s="211">
        <v>375.17</v>
      </c>
      <c r="H35" s="211">
        <v>256.77999999999997</v>
      </c>
      <c r="I35" s="211">
        <f t="shared" si="7"/>
        <v>631.95000000000005</v>
      </c>
      <c r="J35" s="203">
        <f t="shared" si="8"/>
        <v>892.05</v>
      </c>
      <c r="K35" s="203">
        <f t="shared" si="9"/>
        <v>133.81</v>
      </c>
      <c r="L35" s="203">
        <f t="shared" si="10"/>
        <v>8.92</v>
      </c>
      <c r="M35" s="203">
        <f t="shared" si="11"/>
        <v>17.84</v>
      </c>
      <c r="N35" s="203">
        <f t="shared" si="12"/>
        <v>26.76</v>
      </c>
      <c r="O35" s="203">
        <f t="shared" si="13"/>
        <v>2842.18</v>
      </c>
      <c r="P35" s="202">
        <v>93.48</v>
      </c>
      <c r="Q35" s="202">
        <f t="shared" si="14"/>
        <v>646.95000000000005</v>
      </c>
      <c r="R35" s="203">
        <f t="shared" si="15"/>
        <v>379.17</v>
      </c>
      <c r="S35" s="203">
        <f t="shared" si="16"/>
        <v>252.78</v>
      </c>
      <c r="T35" s="202">
        <v>15</v>
      </c>
      <c r="U35" s="202"/>
      <c r="V35" s="202"/>
      <c r="W35" s="202"/>
      <c r="X35" s="202"/>
      <c r="Y35" s="202"/>
      <c r="Z35" s="202"/>
      <c r="AA35" s="202"/>
      <c r="AB35" s="202"/>
      <c r="AC35" s="203">
        <f t="shared" si="17"/>
        <v>403.58</v>
      </c>
      <c r="AD35" s="203">
        <f t="shared" si="0"/>
        <v>26.91</v>
      </c>
      <c r="AE35" s="203">
        <f t="shared" si="1"/>
        <v>80.72</v>
      </c>
      <c r="AF35" s="202">
        <f t="shared" si="2"/>
        <v>2690.56</v>
      </c>
      <c r="AG35" s="203">
        <f t="shared" si="3"/>
        <v>4281.1499999999996</v>
      </c>
      <c r="AH35" s="203">
        <f t="shared" si="4"/>
        <v>133.81</v>
      </c>
      <c r="AI35" s="203">
        <f t="shared" si="18"/>
        <v>8.92</v>
      </c>
      <c r="AJ35" s="203">
        <f t="shared" si="19"/>
        <v>17.84</v>
      </c>
      <c r="AK35" s="203">
        <f t="shared" si="20"/>
        <v>26.76</v>
      </c>
      <c r="AL35" s="203">
        <f t="shared" si="21"/>
        <v>89.21</v>
      </c>
      <c r="AM35" s="203">
        <f t="shared" si="22"/>
        <v>26.76</v>
      </c>
      <c r="AN35" s="203">
        <f t="shared" si="23"/>
        <v>8.92</v>
      </c>
      <c r="AO35" s="203">
        <f t="shared" si="24"/>
        <v>403.58</v>
      </c>
      <c r="AP35" s="203">
        <f t="shared" si="25"/>
        <v>26.91</v>
      </c>
      <c r="AQ35" s="203">
        <f t="shared" si="26"/>
        <v>80.72</v>
      </c>
      <c r="AR35" s="203">
        <f t="shared" si="27"/>
        <v>269.06</v>
      </c>
      <c r="AS35" s="203">
        <f t="shared" si="28"/>
        <v>26.91</v>
      </c>
      <c r="AT35" s="202"/>
      <c r="AU35" s="202"/>
      <c r="AV35" s="202">
        <v>5.48</v>
      </c>
      <c r="AW35" s="202"/>
      <c r="AX35" s="202"/>
      <c r="AY35" s="203">
        <f>'ضريبه بنك القاهره شهر يوليو '!M33</f>
        <v>26.29</v>
      </c>
      <c r="AZ35" s="203">
        <f>'ضريبه بنك القاهره شهر يوليو '!J33</f>
        <v>22.31</v>
      </c>
      <c r="BA35" s="202"/>
      <c r="BB35" s="202"/>
      <c r="BC35" s="202"/>
      <c r="BD35" s="202"/>
      <c r="BE35" s="202"/>
      <c r="BF35" s="202">
        <v>37.909999999999997</v>
      </c>
      <c r="BG35" s="202"/>
      <c r="BH35" s="202"/>
      <c r="BI35" s="202"/>
      <c r="BJ35" s="202"/>
      <c r="BK35" s="202"/>
      <c r="BL35" s="202"/>
      <c r="BM35" s="202"/>
      <c r="BN35" s="203">
        <f t="shared" si="29"/>
        <v>1211.3900000000001</v>
      </c>
      <c r="BO35" s="203">
        <f t="shared" si="30"/>
        <v>3069.76</v>
      </c>
      <c r="BP35" s="202" t="s">
        <v>244</v>
      </c>
      <c r="BQ35" s="202" t="s">
        <v>325</v>
      </c>
      <c r="BR35" s="202"/>
      <c r="BS35" s="202"/>
      <c r="BT35" s="202" t="s">
        <v>423</v>
      </c>
    </row>
    <row r="36" spans="2:72" s="192" customFormat="1" ht="25.15" customHeight="1">
      <c r="B36" s="217">
        <f t="shared" si="5"/>
        <v>38.590000000000003</v>
      </c>
      <c r="C36" s="211">
        <v>428.79</v>
      </c>
      <c r="D36" s="211">
        <v>1493.94</v>
      </c>
      <c r="E36" s="217">
        <f t="shared" si="6"/>
        <v>104.58</v>
      </c>
      <c r="F36" s="211">
        <v>190</v>
      </c>
      <c r="G36" s="211">
        <v>211.47</v>
      </c>
      <c r="H36" s="211">
        <v>119.64</v>
      </c>
      <c r="I36" s="211">
        <f t="shared" si="7"/>
        <v>331.11</v>
      </c>
      <c r="J36" s="203">
        <f t="shared" si="8"/>
        <v>467.38</v>
      </c>
      <c r="K36" s="203">
        <f t="shared" si="9"/>
        <v>70.11</v>
      </c>
      <c r="L36" s="203">
        <f t="shared" si="10"/>
        <v>4.67</v>
      </c>
      <c r="M36" s="203">
        <f t="shared" si="11"/>
        <v>9.35</v>
      </c>
      <c r="N36" s="203">
        <f t="shared" si="12"/>
        <v>14.02</v>
      </c>
      <c r="O36" s="203">
        <f t="shared" si="13"/>
        <v>1788.52</v>
      </c>
      <c r="P36" s="202">
        <v>47.05</v>
      </c>
      <c r="Q36" s="202">
        <f t="shared" si="14"/>
        <v>346.11</v>
      </c>
      <c r="R36" s="203">
        <f t="shared" si="15"/>
        <v>198.67</v>
      </c>
      <c r="S36" s="203">
        <f t="shared" si="16"/>
        <v>132.44</v>
      </c>
      <c r="T36" s="202">
        <v>15</v>
      </c>
      <c r="U36" s="202"/>
      <c r="V36" s="202"/>
      <c r="W36" s="202"/>
      <c r="X36" s="202"/>
      <c r="Y36" s="202"/>
      <c r="Z36" s="202"/>
      <c r="AA36" s="202"/>
      <c r="AB36" s="202"/>
      <c r="AC36" s="203">
        <f t="shared" si="17"/>
        <v>257.14999999999998</v>
      </c>
      <c r="AD36" s="203">
        <f t="shared" si="0"/>
        <v>17.14</v>
      </c>
      <c r="AE36" s="203">
        <f t="shared" si="1"/>
        <v>51.43</v>
      </c>
      <c r="AF36" s="202">
        <f t="shared" si="2"/>
        <v>1714.3</v>
      </c>
      <c r="AG36" s="203">
        <f t="shared" si="3"/>
        <v>2605.5500000000002</v>
      </c>
      <c r="AH36" s="203">
        <f t="shared" si="4"/>
        <v>70.11</v>
      </c>
      <c r="AI36" s="203">
        <f t="shared" si="18"/>
        <v>4.67</v>
      </c>
      <c r="AJ36" s="203">
        <f t="shared" si="19"/>
        <v>9.35</v>
      </c>
      <c r="AK36" s="203">
        <f t="shared" si="20"/>
        <v>14.02</v>
      </c>
      <c r="AL36" s="203">
        <f t="shared" si="21"/>
        <v>46.74</v>
      </c>
      <c r="AM36" s="203">
        <f t="shared" si="22"/>
        <v>14.02</v>
      </c>
      <c r="AN36" s="203">
        <f t="shared" si="23"/>
        <v>4.67</v>
      </c>
      <c r="AO36" s="203">
        <f t="shared" si="24"/>
        <v>257.14999999999998</v>
      </c>
      <c r="AP36" s="203">
        <f t="shared" si="25"/>
        <v>17.14</v>
      </c>
      <c r="AQ36" s="203">
        <f t="shared" si="26"/>
        <v>51.43</v>
      </c>
      <c r="AR36" s="203">
        <f t="shared" si="27"/>
        <v>171.43</v>
      </c>
      <c r="AS36" s="203">
        <f t="shared" si="28"/>
        <v>17.14</v>
      </c>
      <c r="AT36" s="202"/>
      <c r="AU36" s="202"/>
      <c r="AV36" s="202"/>
      <c r="AW36" s="202"/>
      <c r="AX36" s="202"/>
      <c r="AY36" s="203">
        <f>'ضريبه بنك القاهره شهر يوليو '!M34</f>
        <v>9.25</v>
      </c>
      <c r="AZ36" s="203">
        <f>'ضريبه بنك القاهره شهر يوليو '!J34</f>
        <v>13.73</v>
      </c>
      <c r="BA36" s="202"/>
      <c r="BB36" s="202"/>
      <c r="BC36" s="202"/>
      <c r="BD36" s="202"/>
      <c r="BE36" s="202"/>
      <c r="BF36" s="202"/>
      <c r="BG36" s="202"/>
      <c r="BH36" s="202"/>
      <c r="BI36" s="202"/>
      <c r="BJ36" s="202"/>
      <c r="BK36" s="202"/>
      <c r="BL36" s="202"/>
      <c r="BM36" s="202">
        <v>54</v>
      </c>
      <c r="BN36" s="203">
        <f t="shared" si="29"/>
        <v>754.85</v>
      </c>
      <c r="BO36" s="203">
        <f t="shared" si="30"/>
        <v>1850.7</v>
      </c>
      <c r="BP36" s="202" t="s">
        <v>264</v>
      </c>
      <c r="BQ36" s="202" t="s">
        <v>326</v>
      </c>
      <c r="BR36" s="202"/>
      <c r="BS36" s="204" t="s">
        <v>398</v>
      </c>
      <c r="BT36" s="202" t="s">
        <v>423</v>
      </c>
    </row>
    <row r="37" spans="2:72" s="192" customFormat="1" ht="25.15" customHeight="1">
      <c r="B37" s="217">
        <f t="shared" si="5"/>
        <v>34.630000000000003</v>
      </c>
      <c r="C37" s="211">
        <v>384.82</v>
      </c>
      <c r="D37" s="211">
        <v>1448.7</v>
      </c>
      <c r="E37" s="217">
        <f t="shared" si="6"/>
        <v>101.41</v>
      </c>
      <c r="F37" s="211">
        <v>200</v>
      </c>
      <c r="G37" s="211">
        <v>195.92</v>
      </c>
      <c r="H37" s="211">
        <v>101.22</v>
      </c>
      <c r="I37" s="211">
        <f t="shared" si="7"/>
        <v>297.14</v>
      </c>
      <c r="J37" s="203">
        <f t="shared" si="8"/>
        <v>419.45</v>
      </c>
      <c r="K37" s="203">
        <f t="shared" si="9"/>
        <v>62.92</v>
      </c>
      <c r="L37" s="203">
        <f t="shared" si="10"/>
        <v>4.1900000000000004</v>
      </c>
      <c r="M37" s="203">
        <f t="shared" si="11"/>
        <v>8.39</v>
      </c>
      <c r="N37" s="203">
        <f t="shared" si="12"/>
        <v>12.58</v>
      </c>
      <c r="O37" s="203">
        <f t="shared" si="13"/>
        <v>1750.11</v>
      </c>
      <c r="P37" s="202">
        <v>37.950000000000003</v>
      </c>
      <c r="Q37" s="202">
        <f t="shared" si="14"/>
        <v>307.14</v>
      </c>
      <c r="R37" s="203">
        <f t="shared" si="15"/>
        <v>178.28</v>
      </c>
      <c r="S37" s="203">
        <f t="shared" si="16"/>
        <v>118.86</v>
      </c>
      <c r="T37" s="202">
        <v>10</v>
      </c>
      <c r="U37" s="202"/>
      <c r="V37" s="202"/>
      <c r="W37" s="202"/>
      <c r="X37" s="202"/>
      <c r="Y37" s="202"/>
      <c r="Z37" s="202"/>
      <c r="AA37" s="202"/>
      <c r="AB37" s="202"/>
      <c r="AC37" s="203">
        <f t="shared" si="17"/>
        <v>251.36</v>
      </c>
      <c r="AD37" s="203">
        <f t="shared" si="0"/>
        <v>16.760000000000002</v>
      </c>
      <c r="AE37" s="203">
        <f t="shared" si="1"/>
        <v>50.27</v>
      </c>
      <c r="AF37" s="202">
        <f t="shared" si="2"/>
        <v>1675.75</v>
      </c>
      <c r="AG37" s="203">
        <f t="shared" si="3"/>
        <v>2501.67</v>
      </c>
      <c r="AH37" s="203">
        <f t="shared" si="4"/>
        <v>62.92</v>
      </c>
      <c r="AI37" s="203">
        <f t="shared" si="18"/>
        <v>4.1900000000000004</v>
      </c>
      <c r="AJ37" s="203">
        <f t="shared" si="19"/>
        <v>8.39</v>
      </c>
      <c r="AK37" s="203">
        <f t="shared" si="20"/>
        <v>12.58</v>
      </c>
      <c r="AL37" s="203">
        <f t="shared" si="21"/>
        <v>41.95</v>
      </c>
      <c r="AM37" s="203">
        <f t="shared" si="22"/>
        <v>12.58</v>
      </c>
      <c r="AN37" s="203">
        <f t="shared" si="23"/>
        <v>4.1900000000000004</v>
      </c>
      <c r="AO37" s="203">
        <f t="shared" si="24"/>
        <v>251.36</v>
      </c>
      <c r="AP37" s="203">
        <f t="shared" si="25"/>
        <v>16.760000000000002</v>
      </c>
      <c r="AQ37" s="203">
        <f t="shared" si="26"/>
        <v>50.27</v>
      </c>
      <c r="AR37" s="203">
        <f t="shared" si="27"/>
        <v>167.58</v>
      </c>
      <c r="AS37" s="203">
        <f t="shared" si="28"/>
        <v>16.760000000000002</v>
      </c>
      <c r="AT37" s="202">
        <v>14.75</v>
      </c>
      <c r="AU37" s="202"/>
      <c r="AV37" s="202"/>
      <c r="AW37" s="202"/>
      <c r="AX37" s="202"/>
      <c r="AY37" s="203">
        <f>'ضريبه بنك القاهره شهر يوليو '!M35</f>
        <v>7.76</v>
      </c>
      <c r="AZ37" s="203">
        <f>'ضريبه بنك القاهره شهر يوليو '!J35</f>
        <v>12.98</v>
      </c>
      <c r="BA37" s="202"/>
      <c r="BB37" s="202"/>
      <c r="BC37" s="202"/>
      <c r="BD37" s="202"/>
      <c r="BE37" s="202"/>
      <c r="BF37" s="202"/>
      <c r="BG37" s="202">
        <v>18</v>
      </c>
      <c r="BH37" s="202"/>
      <c r="BI37" s="202"/>
      <c r="BJ37" s="202"/>
      <c r="BK37" s="202">
        <v>5</v>
      </c>
      <c r="BL37" s="202"/>
      <c r="BM37" s="202">
        <v>28</v>
      </c>
      <c r="BN37" s="203">
        <f t="shared" si="29"/>
        <v>736.02</v>
      </c>
      <c r="BO37" s="203">
        <f t="shared" si="30"/>
        <v>1765.65</v>
      </c>
      <c r="BP37" s="202" t="s">
        <v>265</v>
      </c>
      <c r="BQ37" s="202" t="s">
        <v>327</v>
      </c>
      <c r="BR37" s="202"/>
      <c r="BS37" s="204" t="s">
        <v>399</v>
      </c>
      <c r="BT37" s="202" t="s">
        <v>423</v>
      </c>
    </row>
    <row r="38" spans="2:72" s="192" customFormat="1" ht="25.15" customHeight="1">
      <c r="B38" s="217"/>
      <c r="C38" s="211"/>
      <c r="D38" s="211"/>
      <c r="E38" s="217"/>
      <c r="F38" s="211"/>
      <c r="G38" s="211"/>
      <c r="H38" s="211"/>
      <c r="I38" s="211"/>
      <c r="J38" s="283">
        <f>SUM(J21:J37)</f>
        <v>9202.64</v>
      </c>
      <c r="K38" s="283">
        <f t="shared" ref="K38:BO38" si="32">SUM(K21:K37)</f>
        <v>1380.4</v>
      </c>
      <c r="L38" s="283">
        <f t="shared" si="32"/>
        <v>92.02</v>
      </c>
      <c r="M38" s="283">
        <f t="shared" si="32"/>
        <v>184.06</v>
      </c>
      <c r="N38" s="283">
        <f t="shared" si="32"/>
        <v>276.08</v>
      </c>
      <c r="O38" s="283">
        <f t="shared" si="32"/>
        <v>33514.370000000003</v>
      </c>
      <c r="P38" s="283">
        <f t="shared" si="32"/>
        <v>940.35</v>
      </c>
      <c r="Q38" s="283">
        <f t="shared" si="32"/>
        <v>6975.05</v>
      </c>
      <c r="R38" s="283">
        <f t="shared" si="32"/>
        <v>3946.72</v>
      </c>
      <c r="S38" s="283">
        <f t="shared" si="32"/>
        <v>2631.13</v>
      </c>
      <c r="T38" s="283">
        <f t="shared" si="32"/>
        <v>253</v>
      </c>
      <c r="U38" s="283">
        <f t="shared" si="32"/>
        <v>0</v>
      </c>
      <c r="V38" s="283">
        <f t="shared" si="32"/>
        <v>126.3</v>
      </c>
      <c r="W38" s="283">
        <f t="shared" si="32"/>
        <v>0</v>
      </c>
      <c r="X38" s="283">
        <f t="shared" si="32"/>
        <v>0</v>
      </c>
      <c r="Y38" s="283">
        <f t="shared" si="32"/>
        <v>17.899999999999999</v>
      </c>
      <c r="Z38" s="283">
        <f t="shared" si="32"/>
        <v>0</v>
      </c>
      <c r="AA38" s="283">
        <f t="shared" si="32"/>
        <v>0</v>
      </c>
      <c r="AB38" s="283">
        <f t="shared" si="32"/>
        <v>0</v>
      </c>
      <c r="AC38" s="283">
        <f t="shared" si="32"/>
        <v>4834.08</v>
      </c>
      <c r="AD38" s="283">
        <f t="shared" si="32"/>
        <v>322.29000000000002</v>
      </c>
      <c r="AE38" s="283">
        <f t="shared" si="32"/>
        <v>966.83</v>
      </c>
      <c r="AF38" s="283">
        <f t="shared" si="32"/>
        <v>32227.13</v>
      </c>
      <c r="AG38" s="283">
        <f t="shared" si="32"/>
        <v>49485.53</v>
      </c>
      <c r="AH38" s="283">
        <f t="shared" si="32"/>
        <v>1380.4</v>
      </c>
      <c r="AI38" s="283">
        <f t="shared" si="32"/>
        <v>92.02</v>
      </c>
      <c r="AJ38" s="283">
        <f t="shared" si="32"/>
        <v>184.06</v>
      </c>
      <c r="AK38" s="283">
        <f t="shared" si="32"/>
        <v>276.08</v>
      </c>
      <c r="AL38" s="283">
        <f t="shared" si="32"/>
        <v>920.28</v>
      </c>
      <c r="AM38" s="283">
        <f t="shared" si="32"/>
        <v>276.08</v>
      </c>
      <c r="AN38" s="283">
        <f t="shared" si="32"/>
        <v>92.02</v>
      </c>
      <c r="AO38" s="283">
        <f t="shared" si="32"/>
        <v>4834.08</v>
      </c>
      <c r="AP38" s="283">
        <f t="shared" si="32"/>
        <v>322.29000000000002</v>
      </c>
      <c r="AQ38" s="283">
        <f t="shared" si="32"/>
        <v>966.83</v>
      </c>
      <c r="AR38" s="283">
        <f t="shared" si="32"/>
        <v>3222.73</v>
      </c>
      <c r="AS38" s="283">
        <f t="shared" si="32"/>
        <v>322.29000000000002</v>
      </c>
      <c r="AT38" s="283">
        <f t="shared" si="32"/>
        <v>315.60000000000002</v>
      </c>
      <c r="AU38" s="283">
        <f t="shared" si="32"/>
        <v>0</v>
      </c>
      <c r="AV38" s="283">
        <f t="shared" si="32"/>
        <v>5.48</v>
      </c>
      <c r="AW38" s="283">
        <f t="shared" si="32"/>
        <v>0</v>
      </c>
      <c r="AX38" s="283">
        <f t="shared" si="32"/>
        <v>0</v>
      </c>
      <c r="AY38" s="283">
        <f t="shared" si="32"/>
        <v>204.26</v>
      </c>
      <c r="AZ38" s="283">
        <f t="shared" si="32"/>
        <v>257.05</v>
      </c>
      <c r="BA38" s="283">
        <f t="shared" si="32"/>
        <v>380</v>
      </c>
      <c r="BB38" s="283">
        <f t="shared" si="32"/>
        <v>9.14</v>
      </c>
      <c r="BC38" s="283">
        <f t="shared" si="32"/>
        <v>45.67</v>
      </c>
      <c r="BD38" s="283">
        <f t="shared" si="32"/>
        <v>7.1</v>
      </c>
      <c r="BE38" s="283">
        <f t="shared" si="32"/>
        <v>0</v>
      </c>
      <c r="BF38" s="283">
        <f t="shared" si="32"/>
        <v>125.28</v>
      </c>
      <c r="BG38" s="283">
        <f t="shared" si="32"/>
        <v>18</v>
      </c>
      <c r="BH38" s="283">
        <f t="shared" si="32"/>
        <v>0</v>
      </c>
      <c r="BI38" s="283">
        <f t="shared" si="32"/>
        <v>0</v>
      </c>
      <c r="BJ38" s="283">
        <f t="shared" si="32"/>
        <v>0</v>
      </c>
      <c r="BK38" s="283">
        <f t="shared" si="32"/>
        <v>15</v>
      </c>
      <c r="BL38" s="283">
        <f t="shared" si="32"/>
        <v>2</v>
      </c>
      <c r="BM38" s="283">
        <f t="shared" si="32"/>
        <v>296.55</v>
      </c>
      <c r="BN38" s="283">
        <f t="shared" si="32"/>
        <v>14570.29</v>
      </c>
      <c r="BO38" s="283">
        <f t="shared" si="32"/>
        <v>34915.24</v>
      </c>
      <c r="BP38" s="202"/>
      <c r="BQ38" s="202"/>
      <c r="BR38" s="202"/>
      <c r="BS38" s="204"/>
      <c r="BT38" s="202"/>
    </row>
    <row r="39" spans="2:72" s="192" customFormat="1" ht="25.15" customHeight="1">
      <c r="B39" s="217">
        <f t="shared" si="5"/>
        <v>69.41</v>
      </c>
      <c r="C39" s="211">
        <v>771.25</v>
      </c>
      <c r="D39" s="211">
        <v>2264.7600000000002</v>
      </c>
      <c r="E39" s="217">
        <f t="shared" si="6"/>
        <v>158.53</v>
      </c>
      <c r="F39" s="211">
        <v>190</v>
      </c>
      <c r="G39" s="211">
        <v>366.53</v>
      </c>
      <c r="H39" s="211">
        <v>229.02</v>
      </c>
      <c r="I39" s="211">
        <f t="shared" si="7"/>
        <v>595.54999999999995</v>
      </c>
      <c r="J39" s="203">
        <f t="shared" si="8"/>
        <v>840.66</v>
      </c>
      <c r="K39" s="203">
        <f t="shared" si="9"/>
        <v>126.1</v>
      </c>
      <c r="L39" s="203">
        <f t="shared" si="10"/>
        <v>8.41</v>
      </c>
      <c r="M39" s="203">
        <f t="shared" si="11"/>
        <v>16.809999999999999</v>
      </c>
      <c r="N39" s="203">
        <f t="shared" si="12"/>
        <v>25.22</v>
      </c>
      <c r="O39" s="203">
        <f t="shared" si="13"/>
        <v>2613.29</v>
      </c>
      <c r="P39" s="202">
        <v>92.81</v>
      </c>
      <c r="Q39" s="202">
        <f t="shared" si="14"/>
        <v>610.54999999999995</v>
      </c>
      <c r="R39" s="203">
        <f t="shared" si="15"/>
        <v>357.33</v>
      </c>
      <c r="S39" s="203">
        <f t="shared" si="16"/>
        <v>238.22</v>
      </c>
      <c r="T39" s="202">
        <v>15</v>
      </c>
      <c r="U39" s="202"/>
      <c r="V39" s="202"/>
      <c r="W39" s="202"/>
      <c r="X39" s="202"/>
      <c r="Y39" s="202"/>
      <c r="Z39" s="202"/>
      <c r="AA39" s="202"/>
      <c r="AB39" s="202"/>
      <c r="AC39" s="203">
        <f t="shared" si="17"/>
        <v>371.4</v>
      </c>
      <c r="AD39" s="203">
        <f t="shared" si="0"/>
        <v>24.76</v>
      </c>
      <c r="AE39" s="203">
        <f t="shared" si="1"/>
        <v>74.28</v>
      </c>
      <c r="AF39" s="202">
        <f t="shared" si="2"/>
        <v>2475.9899999999998</v>
      </c>
      <c r="AG39" s="203">
        <f t="shared" si="3"/>
        <v>3963.63</v>
      </c>
      <c r="AH39" s="203">
        <f t="shared" si="4"/>
        <v>126.1</v>
      </c>
      <c r="AI39" s="203">
        <f t="shared" si="18"/>
        <v>8.41</v>
      </c>
      <c r="AJ39" s="203">
        <f t="shared" si="19"/>
        <v>16.809999999999999</v>
      </c>
      <c r="AK39" s="203">
        <f t="shared" si="20"/>
        <v>25.22</v>
      </c>
      <c r="AL39" s="203">
        <f t="shared" si="21"/>
        <v>84.07</v>
      </c>
      <c r="AM39" s="203">
        <f t="shared" si="22"/>
        <v>25.22</v>
      </c>
      <c r="AN39" s="203">
        <f t="shared" si="23"/>
        <v>8.41</v>
      </c>
      <c r="AO39" s="203">
        <f t="shared" si="24"/>
        <v>371.4</v>
      </c>
      <c r="AP39" s="203">
        <f t="shared" si="25"/>
        <v>24.76</v>
      </c>
      <c r="AQ39" s="203">
        <f t="shared" si="26"/>
        <v>74.28</v>
      </c>
      <c r="AR39" s="203">
        <f t="shared" si="27"/>
        <v>247.6</v>
      </c>
      <c r="AS39" s="203">
        <f t="shared" si="28"/>
        <v>24.76</v>
      </c>
      <c r="AT39" s="202"/>
      <c r="AU39" s="202"/>
      <c r="AV39" s="202"/>
      <c r="AW39" s="202"/>
      <c r="AX39" s="202"/>
      <c r="AY39" s="203">
        <f>'ضريبه بنك القاهره شهر يوليو '!M36</f>
        <v>23.42</v>
      </c>
      <c r="AZ39" s="203">
        <f>'ضريبه بنك القاهره شهر يوليو '!J36</f>
        <v>22.27</v>
      </c>
      <c r="BA39" s="202"/>
      <c r="BB39" s="202"/>
      <c r="BC39" s="202"/>
      <c r="BD39" s="202"/>
      <c r="BE39" s="202"/>
      <c r="BF39" s="202"/>
      <c r="BG39" s="202"/>
      <c r="BH39" s="202"/>
      <c r="BI39" s="202"/>
      <c r="BJ39" s="202"/>
      <c r="BK39" s="202"/>
      <c r="BL39" s="202"/>
      <c r="BM39" s="202"/>
      <c r="BN39" s="203">
        <f t="shared" si="29"/>
        <v>1082.73</v>
      </c>
      <c r="BO39" s="203">
        <f t="shared" si="30"/>
        <v>2880.9</v>
      </c>
      <c r="BP39" s="202" t="s">
        <v>245</v>
      </c>
      <c r="BQ39" s="202" t="s">
        <v>328</v>
      </c>
      <c r="BR39" s="202"/>
      <c r="BS39" s="204" t="s">
        <v>400</v>
      </c>
      <c r="BT39" s="202" t="s">
        <v>423</v>
      </c>
    </row>
    <row r="40" spans="2:72" s="192" customFormat="1" ht="25.15" customHeight="1">
      <c r="B40" s="217">
        <f t="shared" si="5"/>
        <v>24.39</v>
      </c>
      <c r="C40" s="211">
        <v>270.98</v>
      </c>
      <c r="D40" s="211">
        <v>1165.4000000000001</v>
      </c>
      <c r="E40" s="217">
        <f t="shared" si="6"/>
        <v>81.58</v>
      </c>
      <c r="F40" s="211">
        <v>200</v>
      </c>
      <c r="G40" s="211">
        <v>131.43</v>
      </c>
      <c r="H40" s="211">
        <v>73.819999999999993</v>
      </c>
      <c r="I40" s="211">
        <f t="shared" si="7"/>
        <v>205.25</v>
      </c>
      <c r="J40" s="203">
        <f t="shared" si="8"/>
        <v>295.37</v>
      </c>
      <c r="K40" s="203">
        <f t="shared" si="9"/>
        <v>44.31</v>
      </c>
      <c r="L40" s="203">
        <f t="shared" si="10"/>
        <v>2.95</v>
      </c>
      <c r="M40" s="203">
        <f t="shared" si="11"/>
        <v>5.91</v>
      </c>
      <c r="N40" s="203">
        <f t="shared" si="12"/>
        <v>8.86</v>
      </c>
      <c r="O40" s="203">
        <f t="shared" si="13"/>
        <v>1446.98</v>
      </c>
      <c r="P40" s="202">
        <v>4.28</v>
      </c>
      <c r="Q40" s="202">
        <f t="shared" si="14"/>
        <v>213.25</v>
      </c>
      <c r="R40" s="203">
        <f t="shared" si="15"/>
        <v>123.15</v>
      </c>
      <c r="S40" s="203">
        <f t="shared" si="16"/>
        <v>82.1</v>
      </c>
      <c r="T40" s="202">
        <v>8</v>
      </c>
      <c r="U40" s="202"/>
      <c r="V40" s="202"/>
      <c r="W40" s="202"/>
      <c r="X40" s="202"/>
      <c r="Y40" s="202"/>
      <c r="Z40" s="202"/>
      <c r="AA40" s="202"/>
      <c r="AB40" s="202"/>
      <c r="AC40" s="203">
        <f t="shared" si="17"/>
        <v>205.37</v>
      </c>
      <c r="AD40" s="203">
        <f t="shared" si="0"/>
        <v>13.69</v>
      </c>
      <c r="AE40" s="203">
        <f t="shared" si="1"/>
        <v>41.07</v>
      </c>
      <c r="AF40" s="202">
        <f t="shared" si="2"/>
        <v>1369.14</v>
      </c>
      <c r="AG40" s="203">
        <f t="shared" si="3"/>
        <v>1986.67</v>
      </c>
      <c r="AH40" s="203">
        <f t="shared" si="4"/>
        <v>44.31</v>
      </c>
      <c r="AI40" s="203">
        <f t="shared" si="18"/>
        <v>2.95</v>
      </c>
      <c r="AJ40" s="203">
        <f t="shared" si="19"/>
        <v>5.91</v>
      </c>
      <c r="AK40" s="203">
        <f t="shared" si="20"/>
        <v>8.86</v>
      </c>
      <c r="AL40" s="203">
        <f t="shared" si="21"/>
        <v>29.54</v>
      </c>
      <c r="AM40" s="203">
        <f t="shared" si="22"/>
        <v>8.86</v>
      </c>
      <c r="AN40" s="203">
        <f t="shared" si="23"/>
        <v>2.95</v>
      </c>
      <c r="AO40" s="203">
        <f t="shared" si="24"/>
        <v>205.37</v>
      </c>
      <c r="AP40" s="203">
        <f t="shared" si="25"/>
        <v>13.69</v>
      </c>
      <c r="AQ40" s="203">
        <f t="shared" si="26"/>
        <v>41.07</v>
      </c>
      <c r="AR40" s="203">
        <f t="shared" si="27"/>
        <v>136.91</v>
      </c>
      <c r="AS40" s="203">
        <f t="shared" si="28"/>
        <v>13.69</v>
      </c>
      <c r="AT40" s="202"/>
      <c r="AU40" s="202"/>
      <c r="AV40" s="202"/>
      <c r="AW40" s="202"/>
      <c r="AX40" s="202"/>
      <c r="AY40" s="203">
        <f>'ضريبه بنك القاهره شهر يوليو '!M37</f>
        <v>3.11</v>
      </c>
      <c r="AZ40" s="203">
        <f>'ضريبه بنك القاهره شهر يوليو '!J37</f>
        <v>10.64</v>
      </c>
      <c r="BA40" s="202"/>
      <c r="BB40" s="202"/>
      <c r="BC40" s="202"/>
      <c r="BD40" s="202"/>
      <c r="BE40" s="202"/>
      <c r="BF40" s="202"/>
      <c r="BG40" s="202"/>
      <c r="BH40" s="202"/>
      <c r="BI40" s="202"/>
      <c r="BJ40" s="202"/>
      <c r="BK40" s="202"/>
      <c r="BL40" s="202"/>
      <c r="BM40" s="202"/>
      <c r="BN40" s="203">
        <f t="shared" si="29"/>
        <v>527.86</v>
      </c>
      <c r="BO40" s="203">
        <f t="shared" si="30"/>
        <v>1458.81</v>
      </c>
      <c r="BP40" s="202" t="s">
        <v>266</v>
      </c>
      <c r="BQ40" s="202" t="s">
        <v>326</v>
      </c>
      <c r="BR40" s="202"/>
      <c r="BS40" s="204" t="s">
        <v>401</v>
      </c>
      <c r="BT40" s="202" t="s">
        <v>423</v>
      </c>
    </row>
    <row r="41" spans="2:72" s="192" customFormat="1" ht="25.15" customHeight="1">
      <c r="B41" s="217">
        <f t="shared" si="5"/>
        <v>83.5</v>
      </c>
      <c r="C41" s="211">
        <v>927.77</v>
      </c>
      <c r="D41" s="211">
        <v>2704.7</v>
      </c>
      <c r="E41" s="217">
        <f t="shared" si="6"/>
        <v>189.33</v>
      </c>
      <c r="F41" s="211">
        <v>180</v>
      </c>
      <c r="G41" s="211">
        <v>426.59</v>
      </c>
      <c r="H41" s="211">
        <v>285.83</v>
      </c>
      <c r="I41" s="211">
        <f t="shared" si="7"/>
        <v>712.42</v>
      </c>
      <c r="J41" s="203">
        <f t="shared" si="8"/>
        <v>1011.27</v>
      </c>
      <c r="K41" s="203">
        <f t="shared" si="9"/>
        <v>151.69</v>
      </c>
      <c r="L41" s="203">
        <f t="shared" si="10"/>
        <v>10.11</v>
      </c>
      <c r="M41" s="203">
        <f t="shared" si="11"/>
        <v>20.23</v>
      </c>
      <c r="N41" s="203">
        <f t="shared" si="12"/>
        <v>30.34</v>
      </c>
      <c r="O41" s="203">
        <f t="shared" si="13"/>
        <v>3074.03</v>
      </c>
      <c r="P41" s="202">
        <v>107.96</v>
      </c>
      <c r="Q41" s="202">
        <f t="shared" si="14"/>
        <v>727.42</v>
      </c>
      <c r="R41" s="203">
        <f t="shared" si="15"/>
        <v>427.45</v>
      </c>
      <c r="S41" s="203">
        <f t="shared" si="16"/>
        <v>284.97000000000003</v>
      </c>
      <c r="T41" s="202">
        <v>15</v>
      </c>
      <c r="U41" s="202"/>
      <c r="V41" s="202"/>
      <c r="W41" s="202"/>
      <c r="X41" s="202"/>
      <c r="Y41" s="202"/>
      <c r="Z41" s="202"/>
      <c r="AA41" s="202"/>
      <c r="AB41" s="202"/>
      <c r="AC41" s="203">
        <f t="shared" si="17"/>
        <v>434.72</v>
      </c>
      <c r="AD41" s="203">
        <f t="shared" si="0"/>
        <v>28.98</v>
      </c>
      <c r="AE41" s="203">
        <f t="shared" si="1"/>
        <v>86.94</v>
      </c>
      <c r="AF41" s="202">
        <f t="shared" si="2"/>
        <v>2898.14</v>
      </c>
      <c r="AG41" s="203">
        <f t="shared" si="3"/>
        <v>4672.42</v>
      </c>
      <c r="AH41" s="203">
        <f t="shared" si="4"/>
        <v>151.69</v>
      </c>
      <c r="AI41" s="203">
        <f t="shared" si="18"/>
        <v>10.11</v>
      </c>
      <c r="AJ41" s="203">
        <f t="shared" si="19"/>
        <v>20.23</v>
      </c>
      <c r="AK41" s="203">
        <f t="shared" si="20"/>
        <v>30.34</v>
      </c>
      <c r="AL41" s="203">
        <f t="shared" si="21"/>
        <v>101.13</v>
      </c>
      <c r="AM41" s="203">
        <f t="shared" si="22"/>
        <v>30.34</v>
      </c>
      <c r="AN41" s="203">
        <f t="shared" si="23"/>
        <v>10.11</v>
      </c>
      <c r="AO41" s="203">
        <f t="shared" si="24"/>
        <v>434.72</v>
      </c>
      <c r="AP41" s="203">
        <f t="shared" si="25"/>
        <v>28.98</v>
      </c>
      <c r="AQ41" s="203">
        <f t="shared" si="26"/>
        <v>86.94</v>
      </c>
      <c r="AR41" s="203">
        <f t="shared" si="27"/>
        <v>289.81</v>
      </c>
      <c r="AS41" s="203">
        <f t="shared" si="28"/>
        <v>28.98</v>
      </c>
      <c r="AT41" s="202"/>
      <c r="AU41" s="202"/>
      <c r="AV41" s="202"/>
      <c r="AW41" s="202"/>
      <c r="AX41" s="202"/>
      <c r="AY41" s="203">
        <f>'ضريبه بنك القاهره شهر يوليو '!M38</f>
        <v>112.84</v>
      </c>
      <c r="AZ41" s="203">
        <f>'ضريبه بنك القاهره شهر يوليو '!J38</f>
        <v>24.02</v>
      </c>
      <c r="BA41" s="202"/>
      <c r="BB41" s="202"/>
      <c r="BC41" s="202"/>
      <c r="BD41" s="202"/>
      <c r="BE41" s="202"/>
      <c r="BF41" s="202">
        <v>42.81</v>
      </c>
      <c r="BG41" s="202"/>
      <c r="BH41" s="202">
        <v>45.4</v>
      </c>
      <c r="BI41" s="202"/>
      <c r="BJ41" s="202"/>
      <c r="BK41" s="202"/>
      <c r="BL41" s="202"/>
      <c r="BM41" s="202">
        <v>1</v>
      </c>
      <c r="BN41" s="203">
        <f t="shared" si="29"/>
        <v>1449.45</v>
      </c>
      <c r="BO41" s="203">
        <f t="shared" si="30"/>
        <v>3222.97</v>
      </c>
      <c r="BP41" s="202" t="s">
        <v>267</v>
      </c>
      <c r="BQ41" s="202" t="s">
        <v>326</v>
      </c>
      <c r="BR41" s="202"/>
      <c r="BS41" s="204" t="s">
        <v>402</v>
      </c>
      <c r="BT41" s="202" t="s">
        <v>169</v>
      </c>
    </row>
    <row r="42" spans="2:72" s="192" customFormat="1" ht="25.15" customHeight="1">
      <c r="B42" s="288">
        <f t="shared" si="5"/>
        <v>47.52</v>
      </c>
      <c r="C42" s="289">
        <v>528.03</v>
      </c>
      <c r="D42" s="289">
        <v>1690.26</v>
      </c>
      <c r="E42" s="288">
        <f t="shared" si="6"/>
        <v>118.32</v>
      </c>
      <c r="F42" s="289">
        <v>190</v>
      </c>
      <c r="G42" s="289">
        <v>259.13</v>
      </c>
      <c r="H42" s="289">
        <v>148.6</v>
      </c>
      <c r="I42" s="289">
        <f t="shared" si="7"/>
        <v>407.73</v>
      </c>
      <c r="J42" s="203">
        <f t="shared" si="8"/>
        <v>575.54999999999995</v>
      </c>
      <c r="K42" s="203">
        <f t="shared" si="9"/>
        <v>86.33</v>
      </c>
      <c r="L42" s="203">
        <f t="shared" si="10"/>
        <v>5.76</v>
      </c>
      <c r="M42" s="203">
        <f t="shared" si="11"/>
        <v>11.51</v>
      </c>
      <c r="N42" s="203">
        <f t="shared" si="12"/>
        <v>17.27</v>
      </c>
      <c r="O42" s="203">
        <f t="shared" si="13"/>
        <v>1998.58</v>
      </c>
      <c r="P42" s="202">
        <v>71.55</v>
      </c>
      <c r="Q42" s="202">
        <f t="shared" si="14"/>
        <v>422.73</v>
      </c>
      <c r="R42" s="203">
        <f t="shared" si="15"/>
        <v>244.64</v>
      </c>
      <c r="S42" s="203">
        <f t="shared" si="16"/>
        <v>163.09</v>
      </c>
      <c r="T42" s="202">
        <v>15</v>
      </c>
      <c r="U42" s="202"/>
      <c r="V42" s="202"/>
      <c r="W42" s="202"/>
      <c r="X42" s="202"/>
      <c r="Y42" s="202"/>
      <c r="Z42" s="202"/>
      <c r="AA42" s="202"/>
      <c r="AB42" s="202"/>
      <c r="AC42" s="203">
        <f t="shared" si="17"/>
        <v>287.60000000000002</v>
      </c>
      <c r="AD42" s="203">
        <f t="shared" si="0"/>
        <v>19.170000000000002</v>
      </c>
      <c r="AE42" s="203">
        <f t="shared" si="1"/>
        <v>57.52</v>
      </c>
      <c r="AF42" s="202">
        <f t="shared" si="2"/>
        <v>1917.31</v>
      </c>
      <c r="AG42" s="203">
        <f t="shared" si="3"/>
        <v>2978.02</v>
      </c>
      <c r="AH42" s="203">
        <f t="shared" si="4"/>
        <v>86.33</v>
      </c>
      <c r="AI42" s="203">
        <f t="shared" si="18"/>
        <v>5.76</v>
      </c>
      <c r="AJ42" s="203">
        <f t="shared" si="19"/>
        <v>11.51</v>
      </c>
      <c r="AK42" s="203">
        <f t="shared" si="20"/>
        <v>17.27</v>
      </c>
      <c r="AL42" s="203">
        <f t="shared" si="21"/>
        <v>57.56</v>
      </c>
      <c r="AM42" s="203">
        <f t="shared" si="22"/>
        <v>17.27</v>
      </c>
      <c r="AN42" s="203">
        <f t="shared" si="23"/>
        <v>5.76</v>
      </c>
      <c r="AO42" s="203">
        <f t="shared" si="24"/>
        <v>287.60000000000002</v>
      </c>
      <c r="AP42" s="203">
        <f t="shared" si="25"/>
        <v>19.170000000000002</v>
      </c>
      <c r="AQ42" s="203">
        <f t="shared" si="26"/>
        <v>57.52</v>
      </c>
      <c r="AR42" s="203">
        <f t="shared" si="27"/>
        <v>191.73</v>
      </c>
      <c r="AS42" s="203">
        <f t="shared" si="28"/>
        <v>19.170000000000002</v>
      </c>
      <c r="AT42" s="202">
        <v>12.54</v>
      </c>
      <c r="AU42" s="202"/>
      <c r="AV42" s="202"/>
      <c r="AW42" s="202"/>
      <c r="AX42" s="202"/>
      <c r="AY42" s="203">
        <f>'ضريبه بنك القاهره شهر يوليو '!M39</f>
        <v>12.78</v>
      </c>
      <c r="AZ42" s="203">
        <f>'ضريبه بنك القاهره شهر يوليو '!J39</f>
        <v>15.5</v>
      </c>
      <c r="BA42" s="202"/>
      <c r="BB42" s="202"/>
      <c r="BC42" s="202"/>
      <c r="BD42" s="202"/>
      <c r="BE42" s="202"/>
      <c r="BF42" s="202"/>
      <c r="BG42" s="202"/>
      <c r="BH42" s="202"/>
      <c r="BI42" s="202"/>
      <c r="BJ42" s="202"/>
      <c r="BK42" s="202"/>
      <c r="BL42" s="202"/>
      <c r="BM42" s="202"/>
      <c r="BN42" s="203">
        <f t="shared" si="29"/>
        <v>817.47</v>
      </c>
      <c r="BO42" s="203">
        <f t="shared" si="30"/>
        <v>2160.5500000000002</v>
      </c>
      <c r="BP42" s="202" t="s">
        <v>269</v>
      </c>
      <c r="BQ42" s="202" t="s">
        <v>330</v>
      </c>
      <c r="BR42" s="202"/>
      <c r="BS42" s="204" t="s">
        <v>404</v>
      </c>
      <c r="BT42" s="202" t="s">
        <v>424</v>
      </c>
    </row>
    <row r="43" spans="2:72" s="192" customFormat="1" ht="25.15" customHeight="1">
      <c r="B43" s="288">
        <f t="shared" si="5"/>
        <v>44.74</v>
      </c>
      <c r="C43" s="289">
        <v>497.13</v>
      </c>
      <c r="D43" s="289">
        <v>1687.64</v>
      </c>
      <c r="E43" s="288">
        <f t="shared" si="6"/>
        <v>118.13</v>
      </c>
      <c r="F43" s="289">
        <v>190</v>
      </c>
      <c r="G43" s="289">
        <v>234.41</v>
      </c>
      <c r="H43" s="289">
        <v>185.46</v>
      </c>
      <c r="I43" s="289">
        <f t="shared" si="7"/>
        <v>419.87</v>
      </c>
      <c r="J43" s="203">
        <f t="shared" si="8"/>
        <v>541.87</v>
      </c>
      <c r="K43" s="203">
        <f t="shared" si="9"/>
        <v>81.28</v>
      </c>
      <c r="L43" s="203">
        <f t="shared" si="10"/>
        <v>5.42</v>
      </c>
      <c r="M43" s="203">
        <f t="shared" si="11"/>
        <v>10.84</v>
      </c>
      <c r="N43" s="203">
        <f t="shared" si="12"/>
        <v>16.260000000000002</v>
      </c>
      <c r="O43" s="203">
        <f t="shared" si="13"/>
        <v>1995.77</v>
      </c>
      <c r="P43" s="202">
        <v>67.88</v>
      </c>
      <c r="Q43" s="202">
        <f t="shared" si="14"/>
        <v>434.87</v>
      </c>
      <c r="R43" s="203">
        <f t="shared" si="15"/>
        <v>251.92</v>
      </c>
      <c r="S43" s="203">
        <f t="shared" si="16"/>
        <v>167.95</v>
      </c>
      <c r="T43" s="202">
        <v>15</v>
      </c>
      <c r="U43" s="202"/>
      <c r="V43" s="202"/>
      <c r="W43" s="202"/>
      <c r="X43" s="202"/>
      <c r="Y43" s="202"/>
      <c r="Z43" s="202"/>
      <c r="AA43" s="202"/>
      <c r="AB43" s="202"/>
      <c r="AC43" s="203">
        <f t="shared" si="17"/>
        <v>293.5</v>
      </c>
      <c r="AD43" s="203">
        <f t="shared" si="0"/>
        <v>19.57</v>
      </c>
      <c r="AE43" s="203">
        <f t="shared" si="1"/>
        <v>58.7</v>
      </c>
      <c r="AF43" s="202">
        <f t="shared" si="2"/>
        <v>1956.65</v>
      </c>
      <c r="AG43" s="203">
        <f t="shared" si="3"/>
        <v>2984.09</v>
      </c>
      <c r="AH43" s="203">
        <f t="shared" si="4"/>
        <v>81.28</v>
      </c>
      <c r="AI43" s="203">
        <f t="shared" si="18"/>
        <v>5.42</v>
      </c>
      <c r="AJ43" s="203">
        <f t="shared" si="19"/>
        <v>10.84</v>
      </c>
      <c r="AK43" s="203">
        <f t="shared" si="20"/>
        <v>16.260000000000002</v>
      </c>
      <c r="AL43" s="203">
        <f t="shared" si="21"/>
        <v>54.19</v>
      </c>
      <c r="AM43" s="203">
        <f t="shared" si="22"/>
        <v>16.260000000000002</v>
      </c>
      <c r="AN43" s="203">
        <f t="shared" si="23"/>
        <v>5.42</v>
      </c>
      <c r="AO43" s="203">
        <f t="shared" si="24"/>
        <v>293.5</v>
      </c>
      <c r="AP43" s="203">
        <f t="shared" si="25"/>
        <v>19.57</v>
      </c>
      <c r="AQ43" s="203">
        <f t="shared" si="26"/>
        <v>58.7</v>
      </c>
      <c r="AR43" s="203">
        <f t="shared" si="27"/>
        <v>195.67</v>
      </c>
      <c r="AS43" s="203">
        <f t="shared" si="28"/>
        <v>19.57</v>
      </c>
      <c r="AT43" s="202"/>
      <c r="AU43" s="202"/>
      <c r="AV43" s="202"/>
      <c r="AW43" s="202"/>
      <c r="AX43" s="202"/>
      <c r="AY43" s="203">
        <f>'ضريبه بنك القاهره شهر يوليو '!M40</f>
        <v>13.11</v>
      </c>
      <c r="AZ43" s="203">
        <f>'ضريبه بنك القاهره شهر يوليو '!J40</f>
        <v>15.67</v>
      </c>
      <c r="BA43" s="202"/>
      <c r="BB43" s="202"/>
      <c r="BC43" s="202"/>
      <c r="BD43" s="202"/>
      <c r="BE43" s="202"/>
      <c r="BF43" s="202"/>
      <c r="BG43" s="202"/>
      <c r="BH43" s="202"/>
      <c r="BI43" s="202"/>
      <c r="BJ43" s="202"/>
      <c r="BK43" s="202"/>
      <c r="BL43" s="202"/>
      <c r="BM43" s="202"/>
      <c r="BN43" s="203">
        <f t="shared" si="29"/>
        <v>805.46</v>
      </c>
      <c r="BO43" s="203">
        <f t="shared" si="30"/>
        <v>2178.63</v>
      </c>
      <c r="BP43" s="202" t="s">
        <v>246</v>
      </c>
      <c r="BQ43" s="202" t="s">
        <v>329</v>
      </c>
      <c r="BR43" s="202"/>
      <c r="BS43" s="204" t="s">
        <v>405</v>
      </c>
      <c r="BT43" s="202" t="s">
        <v>424</v>
      </c>
    </row>
    <row r="44" spans="2:72" s="192" customFormat="1" ht="25.15" customHeight="1">
      <c r="B44" s="288">
        <f t="shared" si="5"/>
        <v>40.94</v>
      </c>
      <c r="C44" s="289">
        <v>454.88</v>
      </c>
      <c r="D44" s="289">
        <v>1557.85</v>
      </c>
      <c r="E44" s="288">
        <f t="shared" si="6"/>
        <v>109.05</v>
      </c>
      <c r="F44" s="289">
        <v>190</v>
      </c>
      <c r="G44" s="289">
        <v>225.37</v>
      </c>
      <c r="H44" s="289">
        <v>125.88</v>
      </c>
      <c r="I44" s="289">
        <f t="shared" si="7"/>
        <v>351.25</v>
      </c>
      <c r="J44" s="203">
        <f t="shared" si="8"/>
        <v>495.82</v>
      </c>
      <c r="K44" s="203">
        <f t="shared" si="9"/>
        <v>74.37</v>
      </c>
      <c r="L44" s="203">
        <f t="shared" si="10"/>
        <v>4.96</v>
      </c>
      <c r="M44" s="203">
        <f t="shared" si="11"/>
        <v>9.92</v>
      </c>
      <c r="N44" s="203">
        <f t="shared" si="12"/>
        <v>14.87</v>
      </c>
      <c r="O44" s="203">
        <f t="shared" si="13"/>
        <v>1856.9</v>
      </c>
      <c r="P44" s="202">
        <v>54.98</v>
      </c>
      <c r="Q44" s="202">
        <f t="shared" si="14"/>
        <v>366.25</v>
      </c>
      <c r="R44" s="203">
        <f t="shared" si="15"/>
        <v>210.75</v>
      </c>
      <c r="S44" s="203">
        <f t="shared" si="16"/>
        <v>140.5</v>
      </c>
      <c r="T44" s="202">
        <v>15</v>
      </c>
      <c r="U44" s="202"/>
      <c r="V44" s="202"/>
      <c r="W44" s="202"/>
      <c r="X44" s="202"/>
      <c r="Y44" s="202"/>
      <c r="Z44" s="202"/>
      <c r="AA44" s="202"/>
      <c r="AB44" s="202"/>
      <c r="AC44" s="203">
        <f t="shared" si="17"/>
        <v>267.35000000000002</v>
      </c>
      <c r="AD44" s="203">
        <f t="shared" si="0"/>
        <v>17.82</v>
      </c>
      <c r="AE44" s="203">
        <f t="shared" si="1"/>
        <v>53.47</v>
      </c>
      <c r="AF44" s="202">
        <f t="shared" si="2"/>
        <v>1782.31</v>
      </c>
      <c r="AG44" s="203">
        <f t="shared" si="3"/>
        <v>2720.89</v>
      </c>
      <c r="AH44" s="203">
        <f t="shared" si="4"/>
        <v>74.37</v>
      </c>
      <c r="AI44" s="203">
        <f t="shared" si="18"/>
        <v>4.96</v>
      </c>
      <c r="AJ44" s="203">
        <f t="shared" si="19"/>
        <v>9.92</v>
      </c>
      <c r="AK44" s="203">
        <f t="shared" si="20"/>
        <v>14.87</v>
      </c>
      <c r="AL44" s="203">
        <f t="shared" si="21"/>
        <v>49.58</v>
      </c>
      <c r="AM44" s="203">
        <f t="shared" si="22"/>
        <v>14.87</v>
      </c>
      <c r="AN44" s="203">
        <f t="shared" si="23"/>
        <v>4.96</v>
      </c>
      <c r="AO44" s="203">
        <f t="shared" si="24"/>
        <v>267.35000000000002</v>
      </c>
      <c r="AP44" s="203">
        <f t="shared" si="25"/>
        <v>17.82</v>
      </c>
      <c r="AQ44" s="203">
        <f t="shared" si="26"/>
        <v>53.47</v>
      </c>
      <c r="AR44" s="203">
        <f t="shared" si="27"/>
        <v>178.23</v>
      </c>
      <c r="AS44" s="203">
        <f t="shared" si="28"/>
        <v>17.82</v>
      </c>
      <c r="AT44" s="202"/>
      <c r="AU44" s="202"/>
      <c r="AV44" s="202"/>
      <c r="AW44" s="202"/>
      <c r="AX44" s="202"/>
      <c r="AY44" s="203">
        <f>'ضريبه بنك القاهره شهر يوليو '!M41</f>
        <v>10.09</v>
      </c>
      <c r="AZ44" s="203">
        <f>'ضريبه بنك القاهره شهر يوليو '!J41</f>
        <v>14.15</v>
      </c>
      <c r="BA44" s="202"/>
      <c r="BB44" s="202"/>
      <c r="BC44" s="202"/>
      <c r="BD44" s="202"/>
      <c r="BE44" s="202"/>
      <c r="BF44" s="202">
        <v>21.08</v>
      </c>
      <c r="BG44" s="202"/>
      <c r="BH44" s="202"/>
      <c r="BI44" s="202"/>
      <c r="BJ44" s="202"/>
      <c r="BK44" s="202"/>
      <c r="BL44" s="202"/>
      <c r="BM44" s="202"/>
      <c r="BN44" s="203">
        <f t="shared" si="29"/>
        <v>753.54</v>
      </c>
      <c r="BO44" s="203">
        <f t="shared" si="30"/>
        <v>1967.35</v>
      </c>
      <c r="BP44" s="202" t="s">
        <v>270</v>
      </c>
      <c r="BQ44" s="202" t="s">
        <v>329</v>
      </c>
      <c r="BR44" s="202"/>
      <c r="BS44" s="204" t="s">
        <v>406</v>
      </c>
      <c r="BT44" s="202" t="s">
        <v>424</v>
      </c>
    </row>
    <row r="45" spans="2:72" s="192" customFormat="1" ht="25.15" customHeight="1">
      <c r="B45" s="288">
        <f t="shared" si="5"/>
        <v>52.82</v>
      </c>
      <c r="C45" s="289">
        <v>586.92999999999995</v>
      </c>
      <c r="D45" s="289">
        <v>1834.92</v>
      </c>
      <c r="E45" s="288">
        <f t="shared" si="6"/>
        <v>128.44</v>
      </c>
      <c r="F45" s="289">
        <v>190</v>
      </c>
      <c r="G45" s="289">
        <v>357.18</v>
      </c>
      <c r="H45" s="289">
        <v>96.04</v>
      </c>
      <c r="I45" s="289">
        <f t="shared" si="7"/>
        <v>453.22</v>
      </c>
      <c r="J45" s="203">
        <f t="shared" si="8"/>
        <v>639.75</v>
      </c>
      <c r="K45" s="203">
        <f t="shared" si="9"/>
        <v>95.96</v>
      </c>
      <c r="L45" s="203">
        <f t="shared" si="10"/>
        <v>6.4</v>
      </c>
      <c r="M45" s="203">
        <f t="shared" si="11"/>
        <v>12.8</v>
      </c>
      <c r="N45" s="203">
        <f t="shared" si="12"/>
        <v>19.190000000000001</v>
      </c>
      <c r="O45" s="203">
        <f t="shared" si="13"/>
        <v>2153.36</v>
      </c>
      <c r="P45" s="202">
        <v>80.64</v>
      </c>
      <c r="Q45" s="202">
        <f t="shared" si="14"/>
        <v>468.22</v>
      </c>
      <c r="R45" s="203">
        <f t="shared" si="15"/>
        <v>271.93</v>
      </c>
      <c r="S45" s="203">
        <f t="shared" si="16"/>
        <v>181.29</v>
      </c>
      <c r="T45" s="202">
        <v>15</v>
      </c>
      <c r="U45" s="202"/>
      <c r="V45" s="202"/>
      <c r="W45" s="202"/>
      <c r="X45" s="202"/>
      <c r="Y45" s="202"/>
      <c r="Z45" s="202"/>
      <c r="AA45" s="202"/>
      <c r="AB45" s="202"/>
      <c r="AC45" s="203">
        <f t="shared" si="17"/>
        <v>309.37</v>
      </c>
      <c r="AD45" s="203">
        <f t="shared" si="0"/>
        <v>20.62</v>
      </c>
      <c r="AE45" s="203">
        <f t="shared" si="1"/>
        <v>61.87</v>
      </c>
      <c r="AF45" s="202">
        <f t="shared" si="2"/>
        <v>2062.4699999999998</v>
      </c>
      <c r="AG45" s="203">
        <f t="shared" si="3"/>
        <v>3228.43</v>
      </c>
      <c r="AH45" s="203">
        <f t="shared" si="4"/>
        <v>95.96</v>
      </c>
      <c r="AI45" s="203">
        <f t="shared" si="18"/>
        <v>6.4</v>
      </c>
      <c r="AJ45" s="203">
        <f t="shared" si="19"/>
        <v>12.8</v>
      </c>
      <c r="AK45" s="203">
        <f t="shared" si="20"/>
        <v>19.190000000000001</v>
      </c>
      <c r="AL45" s="203">
        <f t="shared" si="21"/>
        <v>63.98</v>
      </c>
      <c r="AM45" s="203">
        <f t="shared" si="22"/>
        <v>19.190000000000001</v>
      </c>
      <c r="AN45" s="203">
        <f t="shared" si="23"/>
        <v>6.4</v>
      </c>
      <c r="AO45" s="203">
        <f t="shared" si="24"/>
        <v>309.37</v>
      </c>
      <c r="AP45" s="203">
        <f t="shared" si="25"/>
        <v>20.62</v>
      </c>
      <c r="AQ45" s="203">
        <f t="shared" si="26"/>
        <v>61.87</v>
      </c>
      <c r="AR45" s="203">
        <f t="shared" si="27"/>
        <v>206.25</v>
      </c>
      <c r="AS45" s="203">
        <f t="shared" si="28"/>
        <v>20.62</v>
      </c>
      <c r="AT45" s="202"/>
      <c r="AU45" s="202"/>
      <c r="AV45" s="202"/>
      <c r="AW45" s="202"/>
      <c r="AX45" s="202"/>
      <c r="AY45" s="203">
        <f>'ضريبه بنك القاهره شهر يوليو '!M42</f>
        <v>15.57</v>
      </c>
      <c r="AZ45" s="203">
        <f>'ضريبه بنك القاهره شهر يوليو '!J42</f>
        <v>16.91</v>
      </c>
      <c r="BA45" s="202"/>
      <c r="BB45" s="202"/>
      <c r="BC45" s="202"/>
      <c r="BD45" s="202"/>
      <c r="BE45" s="202"/>
      <c r="BF45" s="202"/>
      <c r="BG45" s="202"/>
      <c r="BH45" s="202"/>
      <c r="BI45" s="202"/>
      <c r="BJ45" s="202"/>
      <c r="BK45" s="202"/>
      <c r="BL45" s="202"/>
      <c r="BM45" s="202"/>
      <c r="BN45" s="203">
        <f t="shared" si="29"/>
        <v>875.13</v>
      </c>
      <c r="BO45" s="203">
        <f t="shared" si="30"/>
        <v>2353.3000000000002</v>
      </c>
      <c r="BP45" s="202" t="s">
        <v>271</v>
      </c>
      <c r="BQ45" s="202" t="s">
        <v>329</v>
      </c>
      <c r="BR45" s="202"/>
      <c r="BS45" s="204" t="s">
        <v>407</v>
      </c>
      <c r="BT45" s="202" t="s">
        <v>424</v>
      </c>
    </row>
    <row r="46" spans="2:72" s="192" customFormat="1" ht="25.15" customHeight="1">
      <c r="B46" s="288">
        <f t="shared" si="5"/>
        <v>40.42</v>
      </c>
      <c r="C46" s="289">
        <v>449.08</v>
      </c>
      <c r="D46" s="289">
        <v>1550.91</v>
      </c>
      <c r="E46" s="288">
        <f t="shared" si="6"/>
        <v>108.56</v>
      </c>
      <c r="F46" s="289">
        <v>190</v>
      </c>
      <c r="G46" s="289">
        <v>277.33999999999997</v>
      </c>
      <c r="H46" s="289">
        <v>63.43</v>
      </c>
      <c r="I46" s="289">
        <f t="shared" si="7"/>
        <v>340.77</v>
      </c>
      <c r="J46" s="203">
        <f t="shared" si="8"/>
        <v>489.5</v>
      </c>
      <c r="K46" s="203">
        <f t="shared" si="9"/>
        <v>73.430000000000007</v>
      </c>
      <c r="L46" s="203">
        <f t="shared" si="10"/>
        <v>4.9000000000000004</v>
      </c>
      <c r="M46" s="203">
        <f t="shared" si="11"/>
        <v>9.7899999999999991</v>
      </c>
      <c r="N46" s="203">
        <f t="shared" si="12"/>
        <v>14.69</v>
      </c>
      <c r="O46" s="203">
        <f t="shared" si="13"/>
        <v>1849.47</v>
      </c>
      <c r="P46" s="202">
        <v>55.39</v>
      </c>
      <c r="Q46" s="202">
        <f t="shared" si="14"/>
        <v>355.77</v>
      </c>
      <c r="R46" s="203">
        <f t="shared" si="15"/>
        <v>204.46</v>
      </c>
      <c r="S46" s="203">
        <f t="shared" si="16"/>
        <v>136.31</v>
      </c>
      <c r="T46" s="202">
        <v>15</v>
      </c>
      <c r="U46" s="202"/>
      <c r="V46" s="202"/>
      <c r="W46" s="202"/>
      <c r="X46" s="202"/>
      <c r="Y46" s="202"/>
      <c r="Z46" s="202"/>
      <c r="AA46" s="202"/>
      <c r="AB46" s="202"/>
      <c r="AC46" s="203">
        <f t="shared" si="17"/>
        <v>265.67</v>
      </c>
      <c r="AD46" s="203">
        <f t="shared" si="0"/>
        <v>17.71</v>
      </c>
      <c r="AE46" s="203">
        <f t="shared" si="1"/>
        <v>53.13</v>
      </c>
      <c r="AF46" s="202">
        <f t="shared" si="2"/>
        <v>1771.13</v>
      </c>
      <c r="AG46" s="203">
        <f t="shared" si="3"/>
        <v>2699.95</v>
      </c>
      <c r="AH46" s="203">
        <f t="shared" si="4"/>
        <v>73.430000000000007</v>
      </c>
      <c r="AI46" s="203">
        <f t="shared" si="18"/>
        <v>4.9000000000000004</v>
      </c>
      <c r="AJ46" s="203">
        <f t="shared" si="19"/>
        <v>9.7899999999999991</v>
      </c>
      <c r="AK46" s="203">
        <f t="shared" si="20"/>
        <v>14.69</v>
      </c>
      <c r="AL46" s="203">
        <f t="shared" si="21"/>
        <v>48.95</v>
      </c>
      <c r="AM46" s="203">
        <f t="shared" si="22"/>
        <v>14.69</v>
      </c>
      <c r="AN46" s="203">
        <f t="shared" si="23"/>
        <v>4.9000000000000004</v>
      </c>
      <c r="AO46" s="203">
        <f t="shared" si="24"/>
        <v>265.67</v>
      </c>
      <c r="AP46" s="203">
        <f t="shared" si="25"/>
        <v>17.71</v>
      </c>
      <c r="AQ46" s="203">
        <f t="shared" si="26"/>
        <v>53.13</v>
      </c>
      <c r="AR46" s="203">
        <f t="shared" si="27"/>
        <v>177.11</v>
      </c>
      <c r="AS46" s="203">
        <f t="shared" si="28"/>
        <v>17.71</v>
      </c>
      <c r="AT46" s="202"/>
      <c r="AU46" s="202"/>
      <c r="AV46" s="202"/>
      <c r="AW46" s="202"/>
      <c r="AX46" s="202"/>
      <c r="AY46" s="203">
        <f>'ضريبه بنك القاهره شهر يوليو '!M43</f>
        <v>10.17</v>
      </c>
      <c r="AZ46" s="203">
        <f>'ضريبه بنك القاهره شهر يوليو '!J43</f>
        <v>14.19</v>
      </c>
      <c r="BA46" s="202"/>
      <c r="BB46" s="202"/>
      <c r="BC46" s="202"/>
      <c r="BD46" s="202"/>
      <c r="BE46" s="202"/>
      <c r="BF46" s="202"/>
      <c r="BG46" s="202"/>
      <c r="BH46" s="202"/>
      <c r="BI46" s="202"/>
      <c r="BJ46" s="202"/>
      <c r="BK46" s="202"/>
      <c r="BL46" s="202"/>
      <c r="BM46" s="202"/>
      <c r="BN46" s="203">
        <f t="shared" si="29"/>
        <v>727.04</v>
      </c>
      <c r="BO46" s="203">
        <f t="shared" si="30"/>
        <v>1972.91</v>
      </c>
      <c r="BP46" s="202" t="s">
        <v>247</v>
      </c>
      <c r="BQ46" s="202" t="s">
        <v>329</v>
      </c>
      <c r="BR46" s="202"/>
      <c r="BS46" s="204" t="s">
        <v>408</v>
      </c>
      <c r="BT46" s="202" t="s">
        <v>424</v>
      </c>
    </row>
    <row r="47" spans="2:72" s="192" customFormat="1" ht="25.15" customHeight="1">
      <c r="B47" s="288">
        <f t="shared" si="5"/>
        <v>40.049999999999997</v>
      </c>
      <c r="C47" s="289">
        <v>445.01</v>
      </c>
      <c r="D47" s="289">
        <v>1579.5</v>
      </c>
      <c r="E47" s="288">
        <f t="shared" si="6"/>
        <v>110.57</v>
      </c>
      <c r="F47" s="289">
        <v>190</v>
      </c>
      <c r="G47" s="289">
        <v>270.43</v>
      </c>
      <c r="H47" s="289">
        <v>73.2</v>
      </c>
      <c r="I47" s="289">
        <f t="shared" si="7"/>
        <v>343.63</v>
      </c>
      <c r="J47" s="203">
        <f t="shared" si="8"/>
        <v>485.06</v>
      </c>
      <c r="K47" s="203">
        <f t="shared" si="9"/>
        <v>72.760000000000005</v>
      </c>
      <c r="L47" s="203">
        <f t="shared" si="10"/>
        <v>4.8499999999999996</v>
      </c>
      <c r="M47" s="203">
        <f t="shared" si="11"/>
        <v>9.6999999999999993</v>
      </c>
      <c r="N47" s="203">
        <f t="shared" si="12"/>
        <v>14.55</v>
      </c>
      <c r="O47" s="203">
        <f t="shared" si="13"/>
        <v>1880.07</v>
      </c>
      <c r="P47" s="202">
        <v>3.4</v>
      </c>
      <c r="Q47" s="202">
        <f t="shared" si="14"/>
        <v>358.63</v>
      </c>
      <c r="R47" s="203">
        <f t="shared" si="15"/>
        <v>206.18</v>
      </c>
      <c r="S47" s="203">
        <f t="shared" si="16"/>
        <v>137.44999999999999</v>
      </c>
      <c r="T47" s="202">
        <v>15</v>
      </c>
      <c r="U47" s="202"/>
      <c r="V47" s="202"/>
      <c r="W47" s="202"/>
      <c r="X47" s="202"/>
      <c r="Y47" s="202"/>
      <c r="Z47" s="202"/>
      <c r="AA47" s="202"/>
      <c r="AB47" s="202"/>
      <c r="AC47" s="203">
        <f t="shared" si="17"/>
        <v>263.56</v>
      </c>
      <c r="AD47" s="203">
        <f t="shared" si="0"/>
        <v>17.57</v>
      </c>
      <c r="AE47" s="203">
        <f t="shared" si="1"/>
        <v>52.71</v>
      </c>
      <c r="AF47" s="202">
        <f t="shared" si="2"/>
        <v>1757.04</v>
      </c>
      <c r="AG47" s="203">
        <f t="shared" si="3"/>
        <v>2677.8</v>
      </c>
      <c r="AH47" s="203">
        <f t="shared" si="4"/>
        <v>72.760000000000005</v>
      </c>
      <c r="AI47" s="203">
        <f t="shared" si="18"/>
        <v>4.8499999999999996</v>
      </c>
      <c r="AJ47" s="203">
        <f t="shared" si="19"/>
        <v>9.6999999999999993</v>
      </c>
      <c r="AK47" s="203">
        <f t="shared" si="20"/>
        <v>14.55</v>
      </c>
      <c r="AL47" s="203">
        <f t="shared" si="21"/>
        <v>48.51</v>
      </c>
      <c r="AM47" s="203">
        <f t="shared" si="22"/>
        <v>14.55</v>
      </c>
      <c r="AN47" s="203">
        <f t="shared" si="23"/>
        <v>4.8499999999999996</v>
      </c>
      <c r="AO47" s="203">
        <f t="shared" si="24"/>
        <v>263.56</v>
      </c>
      <c r="AP47" s="203">
        <f t="shared" si="25"/>
        <v>17.57</v>
      </c>
      <c r="AQ47" s="203">
        <f t="shared" si="26"/>
        <v>52.71</v>
      </c>
      <c r="AR47" s="203">
        <f t="shared" si="27"/>
        <v>175.7</v>
      </c>
      <c r="AS47" s="203">
        <f t="shared" si="28"/>
        <v>17.57</v>
      </c>
      <c r="AT47" s="202"/>
      <c r="AU47" s="202"/>
      <c r="AV47" s="202"/>
      <c r="AW47" s="202"/>
      <c r="AX47" s="202"/>
      <c r="AY47" s="203">
        <f>'ضريبه بنك القاهره شهر يوليو '!M44</f>
        <v>10.7</v>
      </c>
      <c r="AZ47" s="203">
        <f>'ضريبه بنك القاهره شهر يوليو '!J44</f>
        <v>14.46</v>
      </c>
      <c r="BA47" s="202"/>
      <c r="BB47" s="202"/>
      <c r="BC47" s="202"/>
      <c r="BD47" s="202"/>
      <c r="BE47" s="202"/>
      <c r="BF47" s="202"/>
      <c r="BG47" s="202"/>
      <c r="BH47" s="202"/>
      <c r="BI47" s="202"/>
      <c r="BJ47" s="202"/>
      <c r="BK47" s="202"/>
      <c r="BL47" s="202"/>
      <c r="BM47" s="202"/>
      <c r="BN47" s="203">
        <f t="shared" si="29"/>
        <v>722.04</v>
      </c>
      <c r="BO47" s="203">
        <f t="shared" si="30"/>
        <v>1955.76</v>
      </c>
      <c r="BP47" s="202" t="s">
        <v>272</v>
      </c>
      <c r="BQ47" s="202" t="s">
        <v>329</v>
      </c>
      <c r="BR47" s="202"/>
      <c r="BS47" s="204" t="s">
        <v>409</v>
      </c>
      <c r="BT47" s="202" t="s">
        <v>424</v>
      </c>
    </row>
    <row r="48" spans="2:72" s="192" customFormat="1" ht="25.15" customHeight="1">
      <c r="B48" s="288">
        <f t="shared" si="5"/>
        <v>50.65</v>
      </c>
      <c r="C48" s="289">
        <v>562.73</v>
      </c>
      <c r="D48" s="289">
        <v>1765.98</v>
      </c>
      <c r="E48" s="288">
        <f t="shared" si="6"/>
        <v>123.62</v>
      </c>
      <c r="F48" s="289">
        <v>190</v>
      </c>
      <c r="G48" s="289">
        <v>352.1</v>
      </c>
      <c r="H48" s="289">
        <v>82.43</v>
      </c>
      <c r="I48" s="289">
        <f t="shared" si="7"/>
        <v>434.53</v>
      </c>
      <c r="J48" s="203">
        <f t="shared" si="8"/>
        <v>613.38</v>
      </c>
      <c r="K48" s="203">
        <f t="shared" si="9"/>
        <v>92.01</v>
      </c>
      <c r="L48" s="203">
        <f t="shared" si="10"/>
        <v>6.13</v>
      </c>
      <c r="M48" s="203">
        <f t="shared" si="11"/>
        <v>12.27</v>
      </c>
      <c r="N48" s="203">
        <f t="shared" si="12"/>
        <v>18.399999999999999</v>
      </c>
      <c r="O48" s="203">
        <f t="shared" si="13"/>
        <v>2079.6</v>
      </c>
      <c r="P48" s="202">
        <v>73.989999999999995</v>
      </c>
      <c r="Q48" s="202">
        <f t="shared" si="14"/>
        <v>449.53</v>
      </c>
      <c r="R48" s="203">
        <f t="shared" si="15"/>
        <v>260.72000000000003</v>
      </c>
      <c r="S48" s="203">
        <f t="shared" si="16"/>
        <v>173.81</v>
      </c>
      <c r="T48" s="202">
        <v>15</v>
      </c>
      <c r="U48" s="202"/>
      <c r="V48" s="202"/>
      <c r="W48" s="202"/>
      <c r="X48" s="202"/>
      <c r="Y48" s="202"/>
      <c r="Z48" s="202"/>
      <c r="AA48" s="202"/>
      <c r="AB48" s="202"/>
      <c r="AC48" s="203">
        <f t="shared" si="17"/>
        <v>298.45999999999998</v>
      </c>
      <c r="AD48" s="203">
        <f t="shared" si="0"/>
        <v>19.899999999999999</v>
      </c>
      <c r="AE48" s="203">
        <f t="shared" si="1"/>
        <v>59.69</v>
      </c>
      <c r="AF48" s="202">
        <f t="shared" si="2"/>
        <v>1989.74</v>
      </c>
      <c r="AG48" s="203">
        <f t="shared" si="3"/>
        <v>3109.98</v>
      </c>
      <c r="AH48" s="203">
        <f t="shared" si="4"/>
        <v>92.01</v>
      </c>
      <c r="AI48" s="203">
        <f t="shared" si="18"/>
        <v>6.13</v>
      </c>
      <c r="AJ48" s="203">
        <f t="shared" si="19"/>
        <v>12.27</v>
      </c>
      <c r="AK48" s="203">
        <f t="shared" si="20"/>
        <v>18.399999999999999</v>
      </c>
      <c r="AL48" s="203">
        <f t="shared" si="21"/>
        <v>61.34</v>
      </c>
      <c r="AM48" s="203">
        <f t="shared" si="22"/>
        <v>18.399999999999999</v>
      </c>
      <c r="AN48" s="203">
        <f t="shared" si="23"/>
        <v>6.13</v>
      </c>
      <c r="AO48" s="203">
        <f t="shared" si="24"/>
        <v>298.45999999999998</v>
      </c>
      <c r="AP48" s="203">
        <f t="shared" si="25"/>
        <v>19.899999999999999</v>
      </c>
      <c r="AQ48" s="203">
        <f t="shared" si="26"/>
        <v>59.69</v>
      </c>
      <c r="AR48" s="203">
        <f t="shared" si="27"/>
        <v>198.97</v>
      </c>
      <c r="AS48" s="203">
        <f t="shared" si="28"/>
        <v>19.899999999999999</v>
      </c>
      <c r="AT48" s="202"/>
      <c r="AU48" s="202"/>
      <c r="AV48" s="202"/>
      <c r="AW48" s="202"/>
      <c r="AX48" s="202"/>
      <c r="AY48" s="203">
        <f>'ضريبه بنك القاهره شهر يوليو '!M45</f>
        <v>14.37</v>
      </c>
      <c r="AZ48" s="203">
        <f>'ضريبه بنك القاهره شهر يوليو '!J45</f>
        <v>16.309999999999999</v>
      </c>
      <c r="BA48" s="202"/>
      <c r="BB48" s="202"/>
      <c r="BC48" s="202"/>
      <c r="BD48" s="202"/>
      <c r="BE48" s="202"/>
      <c r="BF48" s="202"/>
      <c r="BG48" s="202"/>
      <c r="BH48" s="202"/>
      <c r="BI48" s="202"/>
      <c r="BJ48" s="202"/>
      <c r="BK48" s="202"/>
      <c r="BL48" s="202"/>
      <c r="BM48" s="202"/>
      <c r="BN48" s="203">
        <f t="shared" si="29"/>
        <v>842.28</v>
      </c>
      <c r="BO48" s="203">
        <f t="shared" si="30"/>
        <v>2267.6999999999998</v>
      </c>
      <c r="BP48" s="202" t="s">
        <v>273</v>
      </c>
      <c r="BQ48" s="202" t="s">
        <v>331</v>
      </c>
      <c r="BR48" s="202"/>
      <c r="BS48" s="204" t="s">
        <v>410</v>
      </c>
      <c r="BT48" s="202" t="s">
        <v>424</v>
      </c>
    </row>
    <row r="49" spans="2:72" s="192" customFormat="1" ht="25.15" customHeight="1">
      <c r="B49" s="288">
        <f t="shared" si="5"/>
        <v>40.67</v>
      </c>
      <c r="C49" s="289">
        <v>451.91</v>
      </c>
      <c r="D49" s="289">
        <v>1550.5</v>
      </c>
      <c r="E49" s="288">
        <f t="shared" si="6"/>
        <v>108.54</v>
      </c>
      <c r="F49" s="289">
        <v>190</v>
      </c>
      <c r="G49" s="289">
        <v>277.48</v>
      </c>
      <c r="H49" s="289">
        <v>71.48</v>
      </c>
      <c r="I49" s="289">
        <f t="shared" si="7"/>
        <v>348.96</v>
      </c>
      <c r="J49" s="203">
        <f t="shared" si="8"/>
        <v>492.58</v>
      </c>
      <c r="K49" s="203">
        <f t="shared" si="9"/>
        <v>73.89</v>
      </c>
      <c r="L49" s="203">
        <f t="shared" si="10"/>
        <v>4.93</v>
      </c>
      <c r="M49" s="203">
        <f t="shared" si="11"/>
        <v>9.85</v>
      </c>
      <c r="N49" s="203">
        <f t="shared" si="12"/>
        <v>14.78</v>
      </c>
      <c r="O49" s="203">
        <f t="shared" si="13"/>
        <v>1849.04</v>
      </c>
      <c r="P49" s="202">
        <v>56.34</v>
      </c>
      <c r="Q49" s="202">
        <f t="shared" si="14"/>
        <v>363.96</v>
      </c>
      <c r="R49" s="203">
        <f t="shared" si="15"/>
        <v>209.38</v>
      </c>
      <c r="S49" s="203">
        <f t="shared" si="16"/>
        <v>139.58000000000001</v>
      </c>
      <c r="T49" s="202">
        <v>15</v>
      </c>
      <c r="U49" s="202"/>
      <c r="V49" s="202"/>
      <c r="W49" s="202"/>
      <c r="X49" s="202"/>
      <c r="Y49" s="202"/>
      <c r="Z49" s="202"/>
      <c r="AA49" s="202"/>
      <c r="AB49" s="202"/>
      <c r="AC49" s="203">
        <f t="shared" si="17"/>
        <v>266.51</v>
      </c>
      <c r="AD49" s="203">
        <f t="shared" si="0"/>
        <v>17.77</v>
      </c>
      <c r="AE49" s="203">
        <f t="shared" si="1"/>
        <v>53.3</v>
      </c>
      <c r="AF49" s="202">
        <f t="shared" si="2"/>
        <v>1776.76</v>
      </c>
      <c r="AG49" s="203">
        <f t="shared" si="3"/>
        <v>2710.37</v>
      </c>
      <c r="AH49" s="203">
        <f t="shared" si="4"/>
        <v>73.89</v>
      </c>
      <c r="AI49" s="203">
        <f t="shared" si="18"/>
        <v>4.93</v>
      </c>
      <c r="AJ49" s="203">
        <f t="shared" si="19"/>
        <v>9.85</v>
      </c>
      <c r="AK49" s="203">
        <f t="shared" si="20"/>
        <v>14.78</v>
      </c>
      <c r="AL49" s="203">
        <f t="shared" si="21"/>
        <v>49.26</v>
      </c>
      <c r="AM49" s="203">
        <f t="shared" si="22"/>
        <v>14.78</v>
      </c>
      <c r="AN49" s="203">
        <f t="shared" si="23"/>
        <v>4.93</v>
      </c>
      <c r="AO49" s="203">
        <f t="shared" si="24"/>
        <v>266.51</v>
      </c>
      <c r="AP49" s="203">
        <f t="shared" si="25"/>
        <v>17.77</v>
      </c>
      <c r="AQ49" s="203">
        <f t="shared" si="26"/>
        <v>53.3</v>
      </c>
      <c r="AR49" s="203">
        <f t="shared" si="27"/>
        <v>177.68</v>
      </c>
      <c r="AS49" s="203">
        <f t="shared" si="28"/>
        <v>17.77</v>
      </c>
      <c r="AT49" s="202"/>
      <c r="AU49" s="202"/>
      <c r="AV49" s="202"/>
      <c r="AW49" s="202"/>
      <c r="AX49" s="202"/>
      <c r="AY49" s="203">
        <f>'ضريبه بنك القاهره شهر يوليو '!M46</f>
        <v>10.27</v>
      </c>
      <c r="AZ49" s="203">
        <f>'ضريبه بنك القاهره شهر يوليو '!J46</f>
        <v>14.24</v>
      </c>
      <c r="BA49" s="202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3">
        <f t="shared" si="29"/>
        <v>729.96</v>
      </c>
      <c r="BO49" s="203">
        <f t="shared" si="30"/>
        <v>1980.41</v>
      </c>
      <c r="BP49" s="202" t="s">
        <v>274</v>
      </c>
      <c r="BQ49" s="202" t="s">
        <v>331</v>
      </c>
      <c r="BR49" s="202"/>
      <c r="BS49" s="204" t="s">
        <v>411</v>
      </c>
      <c r="BT49" s="202" t="s">
        <v>424</v>
      </c>
    </row>
    <row r="50" spans="2:72" s="192" customFormat="1" ht="25.15" customHeight="1">
      <c r="B50" s="288">
        <f t="shared" si="5"/>
        <v>22.99</v>
      </c>
      <c r="C50" s="289">
        <v>255.44</v>
      </c>
      <c r="D50" s="289">
        <v>953.5</v>
      </c>
      <c r="E50" s="288">
        <f t="shared" si="6"/>
        <v>66.75</v>
      </c>
      <c r="F50" s="289">
        <v>200</v>
      </c>
      <c r="G50" s="289">
        <v>138.08000000000001</v>
      </c>
      <c r="H50" s="289">
        <v>55.17</v>
      </c>
      <c r="I50" s="289">
        <f t="shared" si="7"/>
        <v>193.25</v>
      </c>
      <c r="J50" s="203">
        <f t="shared" si="8"/>
        <v>278.43</v>
      </c>
      <c r="K50" s="203">
        <f t="shared" si="9"/>
        <v>41.76</v>
      </c>
      <c r="L50" s="203">
        <f t="shared" si="10"/>
        <v>2.78</v>
      </c>
      <c r="M50" s="203">
        <f t="shared" si="11"/>
        <v>5.57</v>
      </c>
      <c r="N50" s="203">
        <f t="shared" si="12"/>
        <v>8.35</v>
      </c>
      <c r="O50" s="203">
        <f t="shared" si="13"/>
        <v>1220.25</v>
      </c>
      <c r="P50" s="202"/>
      <c r="Q50" s="202">
        <f t="shared" si="14"/>
        <v>201.25</v>
      </c>
      <c r="R50" s="203">
        <f t="shared" si="15"/>
        <v>115.95</v>
      </c>
      <c r="S50" s="203">
        <f t="shared" si="16"/>
        <v>77.3</v>
      </c>
      <c r="T50" s="202">
        <v>8</v>
      </c>
      <c r="U50" s="202"/>
      <c r="V50" s="202"/>
      <c r="W50" s="202"/>
      <c r="X50" s="202"/>
      <c r="Y50" s="202"/>
      <c r="Z50" s="202"/>
      <c r="AA50" s="202"/>
      <c r="AB50" s="202"/>
      <c r="AC50" s="203">
        <f t="shared" si="17"/>
        <v>171.46</v>
      </c>
      <c r="AD50" s="203">
        <f t="shared" si="0"/>
        <v>11.43</v>
      </c>
      <c r="AE50" s="203">
        <f t="shared" si="1"/>
        <v>34.29</v>
      </c>
      <c r="AF50" s="202">
        <f t="shared" si="2"/>
        <v>1143.07</v>
      </c>
      <c r="AG50" s="203">
        <f t="shared" si="3"/>
        <v>1697.14</v>
      </c>
      <c r="AH50" s="203">
        <f t="shared" si="4"/>
        <v>41.76</v>
      </c>
      <c r="AI50" s="203">
        <f t="shared" si="18"/>
        <v>2.78</v>
      </c>
      <c r="AJ50" s="203">
        <f t="shared" si="19"/>
        <v>5.57</v>
      </c>
      <c r="AK50" s="203">
        <f t="shared" si="20"/>
        <v>8.35</v>
      </c>
      <c r="AL50" s="203">
        <f t="shared" si="21"/>
        <v>27.84</v>
      </c>
      <c r="AM50" s="203">
        <f t="shared" si="22"/>
        <v>8.35</v>
      </c>
      <c r="AN50" s="203">
        <f t="shared" si="23"/>
        <v>2.78</v>
      </c>
      <c r="AO50" s="203">
        <f t="shared" si="24"/>
        <v>171.46</v>
      </c>
      <c r="AP50" s="203">
        <f t="shared" si="25"/>
        <v>11.43</v>
      </c>
      <c r="AQ50" s="203">
        <f t="shared" si="26"/>
        <v>34.29</v>
      </c>
      <c r="AR50" s="203">
        <f t="shared" si="27"/>
        <v>114.31</v>
      </c>
      <c r="AS50" s="203">
        <f t="shared" si="28"/>
        <v>11.43</v>
      </c>
      <c r="AT50" s="202"/>
      <c r="AU50" s="202"/>
      <c r="AV50" s="202"/>
      <c r="AW50" s="202"/>
      <c r="AX50" s="202"/>
      <c r="AY50" s="203">
        <f>'ضريبه بنك القاهره شهر يوليو '!M47</f>
        <v>0</v>
      </c>
      <c r="AZ50" s="203">
        <f>'ضريبه بنك القاهره شهر يوليو '!J47</f>
        <v>8.9600000000000009</v>
      </c>
      <c r="BA50" s="202"/>
      <c r="BB50" s="202"/>
      <c r="BC50" s="202"/>
      <c r="BD50" s="202"/>
      <c r="BE50" s="202"/>
      <c r="BF50" s="202">
        <v>11.84</v>
      </c>
      <c r="BG50" s="202"/>
      <c r="BH50" s="202"/>
      <c r="BI50" s="202"/>
      <c r="BJ50" s="202"/>
      <c r="BK50" s="202"/>
      <c r="BL50" s="202"/>
      <c r="BM50" s="202"/>
      <c r="BN50" s="203">
        <f t="shared" si="29"/>
        <v>461.15</v>
      </c>
      <c r="BO50" s="203">
        <f t="shared" si="30"/>
        <v>1235.99</v>
      </c>
      <c r="BP50" s="202" t="s">
        <v>275</v>
      </c>
      <c r="BQ50" s="202" t="s">
        <v>331</v>
      </c>
      <c r="BR50" s="202"/>
      <c r="BS50" s="202"/>
      <c r="BT50" s="202" t="s">
        <v>424</v>
      </c>
    </row>
    <row r="51" spans="2:72" s="192" customFormat="1" ht="25.15" customHeight="1">
      <c r="B51" s="288">
        <f t="shared" si="5"/>
        <v>40.44</v>
      </c>
      <c r="C51" s="289">
        <v>449.29</v>
      </c>
      <c r="D51" s="289">
        <v>1551.48</v>
      </c>
      <c r="E51" s="288">
        <f t="shared" si="6"/>
        <v>108.6</v>
      </c>
      <c r="F51" s="289">
        <v>190</v>
      </c>
      <c r="G51" s="289">
        <v>277.45999999999998</v>
      </c>
      <c r="H51" s="289">
        <v>65.48</v>
      </c>
      <c r="I51" s="289">
        <f t="shared" si="7"/>
        <v>342.94</v>
      </c>
      <c r="J51" s="203">
        <f t="shared" si="8"/>
        <v>489.73</v>
      </c>
      <c r="K51" s="203">
        <f t="shared" si="9"/>
        <v>73.459999999999994</v>
      </c>
      <c r="L51" s="203">
        <f t="shared" si="10"/>
        <v>4.9000000000000004</v>
      </c>
      <c r="M51" s="203">
        <f t="shared" si="11"/>
        <v>9.7899999999999991</v>
      </c>
      <c r="N51" s="203">
        <f t="shared" si="12"/>
        <v>14.69</v>
      </c>
      <c r="O51" s="203">
        <f t="shared" si="13"/>
        <v>1850.08</v>
      </c>
      <c r="P51" s="202">
        <v>55.66</v>
      </c>
      <c r="Q51" s="202">
        <f t="shared" si="14"/>
        <v>357.94</v>
      </c>
      <c r="R51" s="203">
        <f t="shared" si="15"/>
        <v>205.76</v>
      </c>
      <c r="S51" s="203">
        <f t="shared" si="16"/>
        <v>137.18</v>
      </c>
      <c r="T51" s="202">
        <v>15</v>
      </c>
      <c r="U51" s="202"/>
      <c r="V51" s="202"/>
      <c r="W51" s="202"/>
      <c r="X51" s="202"/>
      <c r="Y51" s="202"/>
      <c r="Z51" s="202"/>
      <c r="AA51" s="202"/>
      <c r="AB51" s="202"/>
      <c r="AC51" s="203">
        <f t="shared" si="17"/>
        <v>266.08999999999997</v>
      </c>
      <c r="AD51" s="203">
        <f t="shared" si="0"/>
        <v>17.739999999999998</v>
      </c>
      <c r="AE51" s="203">
        <f t="shared" si="1"/>
        <v>53.22</v>
      </c>
      <c r="AF51" s="202">
        <f t="shared" si="2"/>
        <v>1773.95</v>
      </c>
      <c r="AG51" s="203">
        <f t="shared" si="3"/>
        <v>2703.57</v>
      </c>
      <c r="AH51" s="203">
        <f t="shared" si="4"/>
        <v>73.459999999999994</v>
      </c>
      <c r="AI51" s="203">
        <f t="shared" si="18"/>
        <v>4.9000000000000004</v>
      </c>
      <c r="AJ51" s="203">
        <f t="shared" si="19"/>
        <v>9.7899999999999991</v>
      </c>
      <c r="AK51" s="203">
        <f t="shared" si="20"/>
        <v>14.69</v>
      </c>
      <c r="AL51" s="203">
        <f t="shared" si="21"/>
        <v>48.97</v>
      </c>
      <c r="AM51" s="203">
        <f t="shared" si="22"/>
        <v>14.69</v>
      </c>
      <c r="AN51" s="203">
        <f t="shared" si="23"/>
        <v>4.9000000000000004</v>
      </c>
      <c r="AO51" s="203">
        <f t="shared" si="24"/>
        <v>266.08999999999997</v>
      </c>
      <c r="AP51" s="203">
        <f t="shared" si="25"/>
        <v>17.739999999999998</v>
      </c>
      <c r="AQ51" s="203">
        <f t="shared" si="26"/>
        <v>53.22</v>
      </c>
      <c r="AR51" s="203">
        <f t="shared" si="27"/>
        <v>177.4</v>
      </c>
      <c r="AS51" s="203">
        <f t="shared" si="28"/>
        <v>17.739999999999998</v>
      </c>
      <c r="AT51" s="202"/>
      <c r="AU51" s="202"/>
      <c r="AV51" s="202"/>
      <c r="AW51" s="202"/>
      <c r="AX51" s="202"/>
      <c r="AY51" s="203">
        <f>'ضريبه بنك القاهره شهر يوليو '!M48</f>
        <v>11.2</v>
      </c>
      <c r="AZ51" s="203">
        <f>'ضريبه بنك القاهره شهر يوليو '!J48</f>
        <v>14.21</v>
      </c>
      <c r="BA51" s="202"/>
      <c r="BB51" s="202"/>
      <c r="BC51" s="202"/>
      <c r="BD51" s="202"/>
      <c r="BE51" s="202"/>
      <c r="BF51" s="202"/>
      <c r="BG51" s="202"/>
      <c r="BH51" s="202"/>
      <c r="BI51" s="202"/>
      <c r="BJ51" s="202"/>
      <c r="BK51" s="202"/>
      <c r="BL51" s="202"/>
      <c r="BM51" s="202"/>
      <c r="BN51" s="203">
        <f t="shared" si="29"/>
        <v>729</v>
      </c>
      <c r="BO51" s="203">
        <f t="shared" si="30"/>
        <v>1974.57</v>
      </c>
      <c r="BP51" s="202" t="s">
        <v>276</v>
      </c>
      <c r="BQ51" s="202" t="s">
        <v>332</v>
      </c>
      <c r="BR51" s="202"/>
      <c r="BS51" s="204" t="s">
        <v>412</v>
      </c>
      <c r="BT51" s="202" t="s">
        <v>424</v>
      </c>
    </row>
    <row r="52" spans="2:72" s="192" customFormat="1" ht="25.15" customHeight="1">
      <c r="B52" s="288">
        <f t="shared" si="5"/>
        <v>21.1</v>
      </c>
      <c r="C52" s="289">
        <v>234.46</v>
      </c>
      <c r="D52" s="289">
        <v>860.4</v>
      </c>
      <c r="E52" s="288"/>
      <c r="F52" s="289">
        <v>200</v>
      </c>
      <c r="G52" s="289">
        <v>150.57</v>
      </c>
      <c r="H52" s="289">
        <v>60.53</v>
      </c>
      <c r="I52" s="289">
        <f t="shared" si="7"/>
        <v>211.1</v>
      </c>
      <c r="J52" s="203">
        <f t="shared" si="8"/>
        <v>255.56</v>
      </c>
      <c r="K52" s="203">
        <f t="shared" si="9"/>
        <v>38.33</v>
      </c>
      <c r="L52" s="203">
        <f t="shared" si="10"/>
        <v>2.56</v>
      </c>
      <c r="M52" s="203">
        <f t="shared" si="11"/>
        <v>5.1100000000000003</v>
      </c>
      <c r="N52" s="203">
        <f t="shared" si="12"/>
        <v>7.67</v>
      </c>
      <c r="O52" s="203">
        <f t="shared" si="13"/>
        <v>1060.4000000000001</v>
      </c>
      <c r="P52" s="202"/>
      <c r="Q52" s="202">
        <f t="shared" si="14"/>
        <v>221.1</v>
      </c>
      <c r="R52" s="203">
        <f t="shared" si="15"/>
        <v>126.66</v>
      </c>
      <c r="S52" s="203">
        <f t="shared" si="16"/>
        <v>84.44</v>
      </c>
      <c r="T52" s="202">
        <v>10</v>
      </c>
      <c r="U52" s="202"/>
      <c r="V52" s="202"/>
      <c r="W52" s="202"/>
      <c r="X52" s="202"/>
      <c r="Y52" s="202"/>
      <c r="Z52" s="202"/>
      <c r="AA52" s="202"/>
      <c r="AB52" s="202"/>
      <c r="AC52" s="203">
        <f t="shared" si="17"/>
        <v>153.88999999999999</v>
      </c>
      <c r="AD52" s="203">
        <f t="shared" si="0"/>
        <v>10.26</v>
      </c>
      <c r="AE52" s="203">
        <f t="shared" si="1"/>
        <v>30.78</v>
      </c>
      <c r="AF52" s="202">
        <f t="shared" si="2"/>
        <v>1025.94</v>
      </c>
      <c r="AG52" s="203">
        <f t="shared" si="3"/>
        <v>1530.1</v>
      </c>
      <c r="AH52" s="203">
        <f t="shared" si="4"/>
        <v>38.33</v>
      </c>
      <c r="AI52" s="203">
        <f t="shared" si="18"/>
        <v>2.56</v>
      </c>
      <c r="AJ52" s="203">
        <f t="shared" si="19"/>
        <v>5.1100000000000003</v>
      </c>
      <c r="AK52" s="203">
        <f t="shared" si="20"/>
        <v>7.67</v>
      </c>
      <c r="AL52" s="203">
        <f t="shared" si="21"/>
        <v>25.56</v>
      </c>
      <c r="AM52" s="203">
        <f t="shared" si="22"/>
        <v>7.67</v>
      </c>
      <c r="AN52" s="203">
        <f t="shared" si="23"/>
        <v>2.56</v>
      </c>
      <c r="AO52" s="203">
        <f t="shared" si="24"/>
        <v>153.88999999999999</v>
      </c>
      <c r="AP52" s="203">
        <f t="shared" si="25"/>
        <v>10.26</v>
      </c>
      <c r="AQ52" s="203">
        <f t="shared" si="26"/>
        <v>30.78</v>
      </c>
      <c r="AR52" s="203">
        <f t="shared" si="27"/>
        <v>102.59</v>
      </c>
      <c r="AS52" s="203">
        <f t="shared" si="28"/>
        <v>10.26</v>
      </c>
      <c r="AT52" s="202"/>
      <c r="AU52" s="202"/>
      <c r="AV52" s="202"/>
      <c r="AW52" s="202"/>
      <c r="AX52" s="202"/>
      <c r="AY52" s="203">
        <f>'ضريبه بنك القاهره شهر يوليو '!M49</f>
        <v>0</v>
      </c>
      <c r="AZ52" s="203">
        <f>'ضريبه بنك القاهره شهر يوليو '!J49</f>
        <v>8.1199999999999992</v>
      </c>
      <c r="BA52" s="202"/>
      <c r="BB52" s="202"/>
      <c r="BC52" s="202"/>
      <c r="BD52" s="202"/>
      <c r="BE52" s="202"/>
      <c r="BF52" s="202"/>
      <c r="BG52" s="202"/>
      <c r="BH52" s="202"/>
      <c r="BI52" s="202"/>
      <c r="BJ52" s="202"/>
      <c r="BK52" s="202"/>
      <c r="BL52" s="202"/>
      <c r="BM52" s="202">
        <v>113</v>
      </c>
      <c r="BN52" s="203">
        <f t="shared" si="29"/>
        <v>518.36</v>
      </c>
      <c r="BO52" s="203">
        <f t="shared" si="30"/>
        <v>1011.74</v>
      </c>
      <c r="BP52" s="202" t="s">
        <v>437</v>
      </c>
      <c r="BQ52" s="202" t="s">
        <v>438</v>
      </c>
      <c r="BR52" s="202"/>
      <c r="BS52" s="204"/>
      <c r="BT52" s="202" t="s">
        <v>435</v>
      </c>
    </row>
    <row r="53" spans="2:72" s="192" customFormat="1" ht="25.15" customHeight="1">
      <c r="B53" s="288"/>
      <c r="C53" s="289"/>
      <c r="D53" s="289"/>
      <c r="E53" s="288"/>
      <c r="F53" s="289"/>
      <c r="G53" s="289"/>
      <c r="H53" s="289"/>
      <c r="I53" s="289"/>
      <c r="J53" s="287">
        <f>SUM(J39:J52)</f>
        <v>7504.53</v>
      </c>
      <c r="K53" s="287">
        <f t="shared" ref="K53:BO53" si="33">SUM(K39:K52)</f>
        <v>1125.68</v>
      </c>
      <c r="L53" s="287">
        <f t="shared" si="33"/>
        <v>75.06</v>
      </c>
      <c r="M53" s="287">
        <f t="shared" si="33"/>
        <v>150.1</v>
      </c>
      <c r="N53" s="287">
        <f t="shared" si="33"/>
        <v>225.14</v>
      </c>
      <c r="O53" s="287">
        <f t="shared" si="33"/>
        <v>26927.82</v>
      </c>
      <c r="P53" s="287">
        <f t="shared" si="33"/>
        <v>724.88</v>
      </c>
      <c r="Q53" s="287">
        <f t="shared" si="33"/>
        <v>5551.47</v>
      </c>
      <c r="R53" s="287">
        <f t="shared" si="33"/>
        <v>3216.28</v>
      </c>
      <c r="S53" s="287">
        <f t="shared" si="33"/>
        <v>2144.19</v>
      </c>
      <c r="T53" s="287">
        <f t="shared" si="33"/>
        <v>191</v>
      </c>
      <c r="U53" s="287">
        <f t="shared" si="33"/>
        <v>0</v>
      </c>
      <c r="V53" s="287">
        <f t="shared" si="33"/>
        <v>0</v>
      </c>
      <c r="W53" s="287">
        <f t="shared" si="33"/>
        <v>0</v>
      </c>
      <c r="X53" s="287">
        <f t="shared" si="33"/>
        <v>0</v>
      </c>
      <c r="Y53" s="287">
        <f t="shared" si="33"/>
        <v>0</v>
      </c>
      <c r="Z53" s="287">
        <f t="shared" si="33"/>
        <v>0</v>
      </c>
      <c r="AA53" s="287">
        <f t="shared" si="33"/>
        <v>0</v>
      </c>
      <c r="AB53" s="287">
        <f t="shared" si="33"/>
        <v>0</v>
      </c>
      <c r="AC53" s="287">
        <f t="shared" si="33"/>
        <v>3854.95</v>
      </c>
      <c r="AD53" s="287">
        <f t="shared" si="33"/>
        <v>256.99</v>
      </c>
      <c r="AE53" s="287">
        <f t="shared" si="33"/>
        <v>770.97</v>
      </c>
      <c r="AF53" s="287">
        <f t="shared" si="33"/>
        <v>25699.64</v>
      </c>
      <c r="AG53" s="287">
        <f t="shared" si="33"/>
        <v>39663.06</v>
      </c>
      <c r="AH53" s="287">
        <f t="shared" si="33"/>
        <v>1125.68</v>
      </c>
      <c r="AI53" s="287">
        <f t="shared" si="33"/>
        <v>75.06</v>
      </c>
      <c r="AJ53" s="287">
        <f t="shared" si="33"/>
        <v>150.1</v>
      </c>
      <c r="AK53" s="287">
        <f t="shared" si="33"/>
        <v>225.14</v>
      </c>
      <c r="AL53" s="287">
        <f t="shared" si="33"/>
        <v>750.48</v>
      </c>
      <c r="AM53" s="287">
        <f t="shared" si="33"/>
        <v>225.14</v>
      </c>
      <c r="AN53" s="287">
        <f t="shared" si="33"/>
        <v>75.06</v>
      </c>
      <c r="AO53" s="287">
        <f t="shared" si="33"/>
        <v>3854.95</v>
      </c>
      <c r="AP53" s="287">
        <f t="shared" si="33"/>
        <v>256.99</v>
      </c>
      <c r="AQ53" s="287">
        <f t="shared" si="33"/>
        <v>770.97</v>
      </c>
      <c r="AR53" s="287">
        <f t="shared" si="33"/>
        <v>2569.96</v>
      </c>
      <c r="AS53" s="287">
        <f t="shared" si="33"/>
        <v>256.99</v>
      </c>
      <c r="AT53" s="287">
        <f t="shared" si="33"/>
        <v>12.54</v>
      </c>
      <c r="AU53" s="287">
        <f t="shared" si="33"/>
        <v>0</v>
      </c>
      <c r="AV53" s="287">
        <f t="shared" si="33"/>
        <v>0</v>
      </c>
      <c r="AW53" s="287">
        <f t="shared" si="33"/>
        <v>0</v>
      </c>
      <c r="AX53" s="287">
        <f t="shared" si="33"/>
        <v>0</v>
      </c>
      <c r="AY53" s="287">
        <f t="shared" si="33"/>
        <v>247.63</v>
      </c>
      <c r="AZ53" s="287">
        <f t="shared" si="33"/>
        <v>209.65</v>
      </c>
      <c r="BA53" s="287">
        <f t="shared" si="33"/>
        <v>0</v>
      </c>
      <c r="BB53" s="287">
        <f t="shared" si="33"/>
        <v>0</v>
      </c>
      <c r="BC53" s="287">
        <f t="shared" si="33"/>
        <v>0</v>
      </c>
      <c r="BD53" s="287">
        <f t="shared" si="33"/>
        <v>0</v>
      </c>
      <c r="BE53" s="287">
        <f t="shared" si="33"/>
        <v>0</v>
      </c>
      <c r="BF53" s="287">
        <f t="shared" si="33"/>
        <v>75.73</v>
      </c>
      <c r="BG53" s="287">
        <f t="shared" si="33"/>
        <v>0</v>
      </c>
      <c r="BH53" s="287">
        <f t="shared" si="33"/>
        <v>45.4</v>
      </c>
      <c r="BI53" s="287">
        <f t="shared" si="33"/>
        <v>0</v>
      </c>
      <c r="BJ53" s="287">
        <f t="shared" si="33"/>
        <v>0</v>
      </c>
      <c r="BK53" s="287">
        <f t="shared" si="33"/>
        <v>0</v>
      </c>
      <c r="BL53" s="287">
        <f t="shared" si="33"/>
        <v>0</v>
      </c>
      <c r="BM53" s="287">
        <f t="shared" si="33"/>
        <v>114</v>
      </c>
      <c r="BN53" s="287">
        <f t="shared" si="33"/>
        <v>11041.47</v>
      </c>
      <c r="BO53" s="287">
        <f t="shared" si="33"/>
        <v>28621.59</v>
      </c>
      <c r="BP53" s="202"/>
      <c r="BQ53" s="202"/>
      <c r="BR53" s="202"/>
      <c r="BS53" s="204"/>
      <c r="BT53" s="202"/>
    </row>
  </sheetData>
  <mergeCells count="22">
    <mergeCell ref="BS1:BS3"/>
    <mergeCell ref="BT1:BT3"/>
    <mergeCell ref="J2:N2"/>
    <mergeCell ref="O2:Q2"/>
    <mergeCell ref="R2:AB2"/>
    <mergeCell ref="AC2:AF2"/>
    <mergeCell ref="AH2:AN2"/>
    <mergeCell ref="J1:AB1"/>
    <mergeCell ref="AC1:AF1"/>
    <mergeCell ref="AG1:AG3"/>
    <mergeCell ref="AH1:BL1"/>
    <mergeCell ref="BN1:BN3"/>
    <mergeCell ref="BO1:BO3"/>
    <mergeCell ref="AO2:AS2"/>
    <mergeCell ref="AT2:AV2"/>
    <mergeCell ref="BR1:BR3"/>
    <mergeCell ref="AW2:AZ2"/>
    <mergeCell ref="BK2:BK3"/>
    <mergeCell ref="BL2:BL3"/>
    <mergeCell ref="BP1:BP3"/>
    <mergeCell ref="BQ1:BQ3"/>
    <mergeCell ref="BD2:BJ2"/>
  </mergeCells>
  <pageMargins left="0.70866141732283472" right="0.70866141732283472" top="0.74803149606299213" bottom="0.74803149606299213" header="0.31496062992125984" footer="0.31496062992125984"/>
  <pageSetup paperSize="9" scale="85" pageOrder="overThenDown" orientation="landscape" verticalDpi="300" r:id="rId1"/>
  <rowBreaks count="2" manualBreakCount="2">
    <brk id="20" max="16383" man="1"/>
    <brk id="38" max="16383" man="1"/>
  </rowBreaks>
</worksheet>
</file>

<file path=xl/worksheets/sheet68.xml><?xml version="1.0" encoding="utf-8"?>
<worksheet xmlns="http://schemas.openxmlformats.org/spreadsheetml/2006/main" xmlns:r="http://schemas.openxmlformats.org/officeDocument/2006/relationships">
  <dimension ref="A2:M76"/>
  <sheetViews>
    <sheetView rightToLeft="1" topLeftCell="A7" workbookViewId="0">
      <selection activeCell="M11" sqref="M11"/>
    </sheetView>
  </sheetViews>
  <sheetFormatPr defaultRowHeight="15"/>
  <cols>
    <col min="1" max="1" width="20.7109375" customWidth="1"/>
    <col min="2" max="13" width="15.7109375" customWidth="1"/>
  </cols>
  <sheetData>
    <row r="2" spans="1:13" ht="63">
      <c r="A2" s="256" t="s">
        <v>451</v>
      </c>
      <c r="B2" s="256" t="s">
        <v>452</v>
      </c>
      <c r="C2" s="256" t="s">
        <v>453</v>
      </c>
      <c r="D2" s="256" t="s">
        <v>454</v>
      </c>
      <c r="E2" s="256" t="s">
        <v>455</v>
      </c>
      <c r="F2" s="256" t="s">
        <v>456</v>
      </c>
      <c r="G2" s="256" t="s">
        <v>457</v>
      </c>
      <c r="H2" s="256" t="s">
        <v>458</v>
      </c>
      <c r="I2" s="257" t="s">
        <v>459</v>
      </c>
      <c r="J2" s="256" t="s">
        <v>460</v>
      </c>
      <c r="K2" s="256" t="s">
        <v>461</v>
      </c>
      <c r="L2" s="256" t="s">
        <v>462</v>
      </c>
      <c r="M2" s="256" t="s">
        <v>463</v>
      </c>
    </row>
    <row r="3" spans="1:13" ht="15.75">
      <c r="A3" s="256" t="str">
        <f>'بنك القاهره شهريوليو'!BO4</f>
        <v xml:space="preserve">امين اسماعيل حسن </v>
      </c>
      <c r="B3" s="258">
        <f>'بنك القاهره شهريوليو'!O4</f>
        <v>2855.35</v>
      </c>
      <c r="C3" s="258">
        <f>'بنك القاهره شهريوليو'!Q4</f>
        <v>859.54</v>
      </c>
      <c r="D3" s="258">
        <f>B3+C3</f>
        <v>3714.89</v>
      </c>
      <c r="E3" s="258">
        <f>'بنك القاهره شهريوليو'!J4*14%</f>
        <v>140.12</v>
      </c>
      <c r="F3" s="258">
        <f>'بنك القاهره شهريوليو'!AF4*11%</f>
        <v>310.47000000000003</v>
      </c>
      <c r="G3" s="258">
        <f>'بنك القاهره شهريوليو'!AT4+'بنك القاهره شهريوليو'!AU4+'بنك القاهره شهريوليو'!AV4+'بنك القاهره شهريوليو'!AX4+'بنك القاهره شهريوليو'!BB4+'بنك القاهره شهريوليو'!BC4+'بنك القاهره شهريوليو'!BD4+'بنك القاهره شهريوليو'!BE4+'بنك القاهره شهريوليو'!BF4+'بنك القاهره شهريوليو'!BG4+'بنك القاهره شهريوليو'!BH4+'بنك القاهره شهريوليو'!BI4+'بنك القاهره شهريوليو'!BJ4+'بنك القاهره شهريوليو'!BK4+'بنك القاهره شهريوليو'!BL4</f>
        <v>59.28</v>
      </c>
      <c r="H3" s="258">
        <f>E3+F3+G3</f>
        <v>509.87</v>
      </c>
      <c r="I3" s="258">
        <f>D3-H3</f>
        <v>3205.02</v>
      </c>
      <c r="J3" s="258">
        <f>(I3-50)*(7.5/1000)</f>
        <v>23.66</v>
      </c>
      <c r="K3" s="258">
        <f>I3-J3</f>
        <v>3181.36</v>
      </c>
      <c r="L3" s="258">
        <f>IF(K3-1250&lt;0,0,K3-1250)</f>
        <v>1931.36</v>
      </c>
      <c r="M3" s="12">
        <f>IF(L3&lt;=1833.33,(L3*10%)*15%,IF(L3&lt;=3083.33,(183.33+((L3-1833.33)*15%))*55%,((((L3-3083.33)*15%)+183.33+187.5))*92.5%))</f>
        <v>108.92</v>
      </c>
    </row>
    <row r="4" spans="1:13" ht="15.75">
      <c r="A4" s="256" t="str">
        <f>'بنك القاهره شهريوليو'!BO5</f>
        <v>نشوى محمود محمود الشيخ</v>
      </c>
      <c r="B4" s="258">
        <f>'بنك القاهره شهريوليو'!O5</f>
        <v>1527.03</v>
      </c>
      <c r="C4" s="258">
        <f>'بنك القاهره شهريوليو'!Q5</f>
        <v>457</v>
      </c>
      <c r="D4" s="258">
        <f t="shared" ref="D4:D65" si="0">B4+C4</f>
        <v>1984.03</v>
      </c>
      <c r="E4" s="258">
        <f>'بنك القاهره شهريوليو'!J5*14%</f>
        <v>54.94</v>
      </c>
      <c r="F4" s="258">
        <f>'بنك القاهره شهريوليو'!AF5*11%</f>
        <v>179.28</v>
      </c>
      <c r="G4" s="258">
        <f>'بنك القاهره شهريوليو'!AT5+'بنك القاهره شهريوليو'!AU5+'بنك القاهره شهريوليو'!AV5+'بنك القاهره شهريوليو'!AX5+'بنك القاهره شهريوليو'!BB5+'بنك القاهره شهريوليو'!BC5+'بنك القاهره شهريوليو'!BD5+'بنك القاهره شهريوليو'!BE5+'بنك القاهره شهريوليو'!BF5+'بنك القاهره شهريوليو'!BG5+'بنك القاهره شهريوليو'!BH5+'بنك القاهره شهريوليو'!BI5+'بنك القاهره شهريوليو'!BJ5+'بنك القاهره شهريوليو'!BK5+'بنك القاهره شهريوليو'!BL5</f>
        <v>0</v>
      </c>
      <c r="H4" s="258">
        <f t="shared" ref="H4:H65" si="1">E4+F4+G4</f>
        <v>234.22</v>
      </c>
      <c r="I4" s="258">
        <f t="shared" ref="I4:I65" si="2">D4-H4</f>
        <v>1749.81</v>
      </c>
      <c r="J4" s="258">
        <f t="shared" ref="J4:J65" si="3">(I4-50)*(7.5/1000)</f>
        <v>12.75</v>
      </c>
      <c r="K4" s="258">
        <f t="shared" ref="K4:K65" si="4">I4-J4</f>
        <v>1737.06</v>
      </c>
      <c r="L4" s="258">
        <f t="shared" ref="L4:L47" si="5">IF(K4-1250&lt;0,0,K4-1250)</f>
        <v>487.06</v>
      </c>
      <c r="M4" s="12">
        <f t="shared" ref="M4:M49" si="6">IF(L4&lt;=1833.33,(L4*10%)*15%,IF(L4&lt;=3083.33,(183.33+((L4-1833.33)*15%))*55%,((((L4-3083.33)*15%)+183.33+187.5))*92.5%))</f>
        <v>7.31</v>
      </c>
    </row>
    <row r="5" spans="1:13" ht="15.75">
      <c r="A5" s="256" t="str">
        <f>'بنك القاهره شهريوليو'!BO6</f>
        <v>حسين فتحى حسين محمد</v>
      </c>
      <c r="B5" s="258">
        <f>'بنك القاهره شهريوليو'!O6</f>
        <v>2273.92</v>
      </c>
      <c r="C5" s="258">
        <f>'بنك القاهره شهريوليو'!Q6</f>
        <v>504.37</v>
      </c>
      <c r="D5" s="258">
        <f t="shared" si="0"/>
        <v>2778.29</v>
      </c>
      <c r="E5" s="258">
        <f>'بنك القاهره شهريوليو'!J6*14%</f>
        <v>96.71</v>
      </c>
      <c r="F5" s="258">
        <f>'بنك القاهره شهريوليو'!AF6*11%</f>
        <v>238.56</v>
      </c>
      <c r="G5" s="258">
        <f>'بنك القاهره شهريوليو'!AT6+'بنك القاهره شهريوليو'!AU6+'بنك القاهره شهريوليو'!AV6+'بنك القاهره شهريوليو'!AX6+'بنك القاهره شهريوليو'!BB6+'بنك القاهره شهريوليو'!BC6+'بنك القاهره شهريوليو'!BD6+'بنك القاهره شهريوليو'!BE6+'بنك القاهره شهريوليو'!BF6+'بنك القاهره شهريوليو'!BG6+'بنك القاهره شهريوليو'!BH6+'بنك القاهره شهريوليو'!BI6+'بنك القاهره شهريوليو'!BJ6+'بنك القاهره شهريوليو'!BK6+'بنك القاهره شهريوليو'!BL6</f>
        <v>0</v>
      </c>
      <c r="H5" s="258">
        <f t="shared" si="1"/>
        <v>335.27</v>
      </c>
      <c r="I5" s="258">
        <f t="shared" si="2"/>
        <v>2443.02</v>
      </c>
      <c r="J5" s="258">
        <f t="shared" si="3"/>
        <v>17.95</v>
      </c>
      <c r="K5" s="258">
        <f t="shared" si="4"/>
        <v>2425.0700000000002</v>
      </c>
      <c r="L5" s="258">
        <f t="shared" si="5"/>
        <v>1175.07</v>
      </c>
      <c r="M5" s="12">
        <f t="shared" si="6"/>
        <v>17.63</v>
      </c>
    </row>
    <row r="6" spans="1:13" ht="15.75">
      <c r="A6" s="256" t="str">
        <f>'بنك القاهره شهريوليو'!BO7</f>
        <v>حنان السيد شمس الدين</v>
      </c>
      <c r="B6" s="258">
        <f>'بنك القاهره شهريوليو'!O7</f>
        <v>1422.97</v>
      </c>
      <c r="C6" s="258">
        <f>'بنك القاهره شهريوليو'!Q7</f>
        <v>239.5</v>
      </c>
      <c r="D6" s="258">
        <f t="shared" si="0"/>
        <v>1662.47</v>
      </c>
      <c r="E6" s="258">
        <f>'بنك القاهره شهريوليو'!J7*14%</f>
        <v>45.16</v>
      </c>
      <c r="F6" s="258">
        <f>'بنك القاهره شهريوليو'!AF7*11%</f>
        <v>147.91999999999999</v>
      </c>
      <c r="G6" s="258">
        <f>'بنك القاهره شهريوليو'!AT7+'بنك القاهره شهريوليو'!AU7+'بنك القاهره شهريوليو'!AV7+'بنك القاهره شهريوليو'!AX7+'بنك القاهره شهريوليو'!BB7+'بنك القاهره شهريوليو'!BC7+'بنك القاهره شهريوليو'!BD7+'بنك القاهره شهريوليو'!BE7+'بنك القاهره شهريوليو'!BF7+'بنك القاهره شهريوليو'!BG7+'بنك القاهره شهريوليو'!BH7+'بنك القاهره شهريوليو'!BI7+'بنك القاهره شهريوليو'!BJ7+'بنك القاهره شهريوليو'!BK7+'بنك القاهره شهريوليو'!BL7</f>
        <v>0</v>
      </c>
      <c r="H6" s="258">
        <f t="shared" si="1"/>
        <v>193.08</v>
      </c>
      <c r="I6" s="258">
        <f t="shared" si="2"/>
        <v>1469.39</v>
      </c>
      <c r="J6" s="258">
        <f t="shared" si="3"/>
        <v>10.65</v>
      </c>
      <c r="K6" s="258">
        <f t="shared" si="4"/>
        <v>1458.74</v>
      </c>
      <c r="L6" s="258">
        <f t="shared" si="5"/>
        <v>208.74</v>
      </c>
      <c r="M6" s="12">
        <f t="shared" si="6"/>
        <v>3.13</v>
      </c>
    </row>
    <row r="7" spans="1:13" ht="15.75">
      <c r="A7" s="256" t="str">
        <f>'بنك القاهره شهريوليو'!BO8</f>
        <v>محمد محمد السيد النبيري</v>
      </c>
      <c r="B7" s="258">
        <f>'بنك القاهره شهر اغسطس'!O8</f>
        <v>622.85</v>
      </c>
      <c r="C7" s="258">
        <f>'بنك القاهره شهر اغسطس'!Q8</f>
        <v>152.16</v>
      </c>
      <c r="D7" s="258">
        <f t="shared" si="0"/>
        <v>775.01</v>
      </c>
      <c r="E7" s="258">
        <f>'بنك القاهره شهر اغسطس'!J8*14%</f>
        <v>29.4</v>
      </c>
      <c r="F7" s="258">
        <f>'بنك القاهره شهر اغسطس'!AF8*11%</f>
        <v>64.64</v>
      </c>
      <c r="G7" s="258">
        <f>'بنك القاهره شهريوليو'!AT8+'بنك القاهره شهريوليو'!AU8+'بنك القاهره شهريوليو'!AV8+'بنك القاهره شهريوليو'!AX8+'بنك القاهره شهريوليو'!BB8+'بنك القاهره شهريوليو'!BC8+'بنك القاهره شهريوليو'!BD8+'بنك القاهره شهريوليو'!BE8+'بنك القاهره شهريوليو'!BF8+'بنك القاهره شهريوليو'!BG8+'بنك القاهره شهريوليو'!BH8+'بنك القاهره شهريوليو'!BI8+'بنك القاهره شهريوليو'!BJ8+'بنك القاهره شهريوليو'!BK8+'بنك القاهره شهريوليو'!BL8</f>
        <v>0</v>
      </c>
      <c r="H7" s="258">
        <f t="shared" si="1"/>
        <v>94.04</v>
      </c>
      <c r="I7" s="258">
        <f t="shared" si="2"/>
        <v>680.97</v>
      </c>
      <c r="J7" s="258">
        <f t="shared" si="3"/>
        <v>4.7300000000000004</v>
      </c>
      <c r="K7" s="258">
        <f t="shared" si="4"/>
        <v>676.24</v>
      </c>
      <c r="L7" s="258">
        <f t="shared" si="5"/>
        <v>0</v>
      </c>
      <c r="M7" s="12">
        <f t="shared" si="6"/>
        <v>0</v>
      </c>
    </row>
    <row r="8" spans="1:13" ht="15.75">
      <c r="A8" s="256" t="str">
        <f>'بنك القاهره شهريوليو'!BO9</f>
        <v>عونى ابراهيم ابراهيم عميرة</v>
      </c>
      <c r="B8" s="258">
        <f>'بنك القاهره شهريوليو'!O9</f>
        <v>1779.87</v>
      </c>
      <c r="C8" s="258">
        <f>'بنك القاهره شهريوليو'!Q9</f>
        <v>400.27</v>
      </c>
      <c r="D8" s="258">
        <f t="shared" si="0"/>
        <v>2180.14</v>
      </c>
      <c r="E8" s="258">
        <f>'بنك القاهره شهريوليو'!J9*14%</f>
        <v>68.23</v>
      </c>
      <c r="F8" s="258">
        <f>'بنك القاهره شهريوليو'!AF9*11%</f>
        <v>191.5</v>
      </c>
      <c r="G8" s="258">
        <f>'بنك القاهره شهريوليو'!AT9+'بنك القاهره شهريوليو'!AU9+'بنك القاهره شهريوليو'!AV9+'بنك القاهره شهريوليو'!AX9+'بنك القاهره شهريوليو'!BB9+'بنك القاهره شهريوليو'!BC9+'بنك القاهره شهريوليو'!BD9+'بنك القاهره شهريوليو'!BE9+'بنك القاهره شهريوليو'!BF9+'بنك القاهره شهريوليو'!BG9+'بنك القاهره شهريوليو'!BH9+'بنك القاهره شهريوليو'!BI9+'بنك القاهره شهريوليو'!BJ9+'بنك القاهره شهريوليو'!BK9+'بنك القاهره شهريوليو'!BL9</f>
        <v>34.450000000000003</v>
      </c>
      <c r="H8" s="258">
        <f t="shared" si="1"/>
        <v>294.18</v>
      </c>
      <c r="I8" s="258">
        <f t="shared" si="2"/>
        <v>1885.96</v>
      </c>
      <c r="J8" s="258">
        <f t="shared" si="3"/>
        <v>13.77</v>
      </c>
      <c r="K8" s="258">
        <f t="shared" si="4"/>
        <v>1872.19</v>
      </c>
      <c r="L8" s="258">
        <f t="shared" si="5"/>
        <v>622.19000000000005</v>
      </c>
      <c r="M8" s="12">
        <f t="shared" si="6"/>
        <v>9.33</v>
      </c>
    </row>
    <row r="9" spans="1:13" ht="15.75">
      <c r="A9" s="256" t="str">
        <f>'بنك القاهره شهريوليو'!BO10</f>
        <v>رحاب مصطفى محمدابوشقرة</v>
      </c>
      <c r="B9" s="258">
        <f>'بنك القاهره شهريوليو'!O10</f>
        <v>1481.47</v>
      </c>
      <c r="C9" s="258">
        <f>'بنك القاهره شهريوليو'!Q10</f>
        <v>289.2</v>
      </c>
      <c r="D9" s="258">
        <f t="shared" si="0"/>
        <v>1770.67</v>
      </c>
      <c r="E9" s="258">
        <f>'بنك القاهره شهريوليو'!J10*14%</f>
        <v>52.17</v>
      </c>
      <c r="F9" s="258">
        <f>'بنك القاهره شهريوليو'!AF10*11%</f>
        <v>155.41999999999999</v>
      </c>
      <c r="G9" s="258">
        <f>'بنك القاهره شهريوليو'!AT10+'بنك القاهره شهريوليو'!AU10+'بنك القاهره شهريوليو'!AV10+'بنك القاهره شهريوليو'!AX10+'بنك القاهره شهريوليو'!BB10+'بنك القاهره شهريوليو'!BC10+'بنك القاهره شهريوليو'!BD10+'بنك القاهره شهريوليو'!BE10+'بنك القاهره شهريوليو'!BF10+'بنك القاهره شهريوليو'!BG10+'بنك القاهره شهريوليو'!BH10+'بنك القاهره شهريوليو'!BI10+'بنك القاهره شهريوليو'!BJ10+'بنك القاهره شهريوليو'!BK10+'بنك القاهره شهريوليو'!BL10</f>
        <v>0</v>
      </c>
      <c r="H9" s="258">
        <f t="shared" si="1"/>
        <v>207.59</v>
      </c>
      <c r="I9" s="258">
        <f t="shared" si="2"/>
        <v>1563.08</v>
      </c>
      <c r="J9" s="258">
        <f t="shared" si="3"/>
        <v>11.35</v>
      </c>
      <c r="K9" s="258">
        <f t="shared" si="4"/>
        <v>1551.73</v>
      </c>
      <c r="L9" s="258">
        <f t="shared" si="5"/>
        <v>301.73</v>
      </c>
      <c r="M9" s="12">
        <f t="shared" si="6"/>
        <v>4.53</v>
      </c>
    </row>
    <row r="10" spans="1:13" ht="15.75">
      <c r="A10" s="256" t="str">
        <f>'بنك القاهره شهريوليو'!BO11</f>
        <v>سيد عبد الله سيد حسن</v>
      </c>
      <c r="B10" s="258">
        <f>'بنك القاهره شهريوليو'!O11</f>
        <v>2576.73</v>
      </c>
      <c r="C10" s="258">
        <f>'بنك القاهره شهريوليو'!Q11</f>
        <v>670.71</v>
      </c>
      <c r="D10" s="258">
        <f t="shared" si="0"/>
        <v>3247.44</v>
      </c>
      <c r="E10" s="258">
        <f>'بنك القاهره شهريوليو'!J11*14%</f>
        <v>126.63</v>
      </c>
      <c r="F10" s="258">
        <f>'بنك القاهره شهريوليو'!AF11*11%</f>
        <v>268.2</v>
      </c>
      <c r="G10" s="258">
        <f>'بنك القاهره شهريوليو'!AT11+'بنك القاهره شهريوليو'!AU11+'بنك القاهره شهريوليو'!AV11+'بنك القاهره شهريوليو'!AX11+'بنك القاهره شهريوليو'!BB11+'بنك القاهره شهريوليو'!BC11+'بنك القاهره شهريوليو'!BD11+'بنك القاهره شهريوليو'!BE11+'بنك القاهره شهريوليو'!BF11+'بنك القاهره شهريوليو'!BG11+'بنك القاهره شهريوليو'!BH11+'بنك القاهره شهريوليو'!BI11+'بنك القاهره شهريوليو'!BJ11+'بنك القاهره شهريوليو'!BK11+'بنك القاهره شهريوليو'!BL11</f>
        <v>110</v>
      </c>
      <c r="H10" s="258">
        <f t="shared" si="1"/>
        <v>504.83</v>
      </c>
      <c r="I10" s="258">
        <f t="shared" si="2"/>
        <v>2742.61</v>
      </c>
      <c r="J10" s="258">
        <f>(I10-50)*(8/1000)</f>
        <v>21.54</v>
      </c>
      <c r="K10" s="258">
        <f t="shared" si="4"/>
        <v>2721.07</v>
      </c>
      <c r="L10" s="258">
        <f t="shared" si="5"/>
        <v>1471.07</v>
      </c>
      <c r="M10" s="12">
        <f t="shared" si="6"/>
        <v>22.07</v>
      </c>
    </row>
    <row r="11" spans="1:13" ht="15.75">
      <c r="A11" s="256" t="str">
        <f>'بنك القاهره شهريوليو'!BO12</f>
        <v>احمد رجب محمد</v>
      </c>
      <c r="B11" s="258">
        <f>'بنك القاهره شهريوليو'!O12</f>
        <v>2123.89</v>
      </c>
      <c r="C11" s="258">
        <f>'بنك القاهره شهريوليو'!Q12</f>
        <v>462.66</v>
      </c>
      <c r="D11" s="258">
        <f t="shared" si="0"/>
        <v>2586.5500000000002</v>
      </c>
      <c r="E11" s="258">
        <f>'بنك القاهره شهريوليو'!J12*14%</f>
        <v>88.46</v>
      </c>
      <c r="F11" s="258">
        <f>'بنك القاهره شهريوليو'!AF12*11%</f>
        <v>223.07</v>
      </c>
      <c r="G11" s="258">
        <f>'بنك القاهره شهريوليو'!AT12+'بنك القاهره شهريوليو'!AU12+'بنك القاهره شهريوليو'!AV12+'بنك القاهره شهريوليو'!AX12+'بنك القاهره شهريوليو'!BB12+'بنك القاهره شهريوليو'!BC12+'بنك القاهره شهريوليو'!BD12+'بنك القاهره شهريوليو'!BE12+'بنك القاهره شهريوليو'!BF12+'بنك القاهره شهريوليو'!BG12+'بنك القاهره شهريوليو'!BH12+'بنك القاهره شهريوليو'!BI12+'بنك القاهره شهريوليو'!BJ12+'بنك القاهره شهريوليو'!BK12+'بنك القاهره شهريوليو'!BL12</f>
        <v>4.55</v>
      </c>
      <c r="H11" s="258">
        <f t="shared" si="1"/>
        <v>316.08</v>
      </c>
      <c r="I11" s="258">
        <f t="shared" si="2"/>
        <v>2270.4699999999998</v>
      </c>
      <c r="J11" s="258">
        <f t="shared" si="3"/>
        <v>16.649999999999999</v>
      </c>
      <c r="K11" s="258">
        <f t="shared" si="4"/>
        <v>2253.8200000000002</v>
      </c>
      <c r="L11" s="258">
        <f t="shared" si="5"/>
        <v>1003.82</v>
      </c>
      <c r="M11" s="12">
        <f t="shared" si="6"/>
        <v>15.06</v>
      </c>
    </row>
    <row r="12" spans="1:13" ht="15.75">
      <c r="A12" s="256" t="str">
        <f>'بنك القاهره شهريوليو'!BO13</f>
        <v>عبدالحميد عبد السميع حسن</v>
      </c>
      <c r="B12" s="258">
        <f>'بنك القاهره شهريوليو'!O13</f>
        <v>1903.39</v>
      </c>
      <c r="C12" s="258">
        <f>'بنك القاهره شهريوليو'!Q13</f>
        <v>380.15</v>
      </c>
      <c r="D12" s="258">
        <f t="shared" si="0"/>
        <v>2283.54</v>
      </c>
      <c r="E12" s="258">
        <f>'بنك القاهره شهريوليو'!J13*14%</f>
        <v>72.16</v>
      </c>
      <c r="F12" s="258">
        <f>'بنك القاهره شهريوليو'!AF13*11%</f>
        <v>200.88</v>
      </c>
      <c r="G12" s="258">
        <f>'بنك القاهره شهريوليو'!AT13+'بنك القاهره شهريوليو'!AU13+'بنك القاهره شهريوليو'!AV13+'بنك القاهره شهريوليو'!AX13+'بنك القاهره شهريوليو'!BB13+'بنك القاهره شهريوليو'!BC13+'بنك القاهره شهريوليو'!BD13+'بنك القاهره شهريوليو'!BE13+'بنك القاهره شهريوليو'!BF13+'بنك القاهره شهريوليو'!BG13+'بنك القاهره شهريوليو'!BH13+'بنك القاهره شهريوليو'!BI13+'بنك القاهره شهريوليو'!BJ13+'بنك القاهره شهريوليو'!BK13+'بنك القاهره شهريوليو'!BL13</f>
        <v>17.899999999999999</v>
      </c>
      <c r="H12" s="258">
        <f t="shared" si="1"/>
        <v>290.94</v>
      </c>
      <c r="I12" s="258">
        <f t="shared" si="2"/>
        <v>1992.6</v>
      </c>
      <c r="J12" s="258">
        <f t="shared" si="3"/>
        <v>14.57</v>
      </c>
      <c r="K12" s="258">
        <f t="shared" si="4"/>
        <v>1978.03</v>
      </c>
      <c r="L12" s="258">
        <f t="shared" si="5"/>
        <v>728.03</v>
      </c>
      <c r="M12" s="12">
        <f t="shared" si="6"/>
        <v>10.92</v>
      </c>
    </row>
    <row r="13" spans="1:13" ht="15.75">
      <c r="A13" s="256" t="str">
        <f>'بنك القاهره شهريوليو'!BO14</f>
        <v>وفاء محمد احمد مطلوب</v>
      </c>
      <c r="B13" s="258">
        <f>'بنك القاهره شهريوليو'!O14</f>
        <v>2406.9699999999998</v>
      </c>
      <c r="C13" s="258">
        <f>'بنك القاهره شهريوليو'!Q14</f>
        <v>574.91999999999996</v>
      </c>
      <c r="D13" s="258">
        <f t="shared" si="0"/>
        <v>2981.89</v>
      </c>
      <c r="E13" s="258">
        <f>'بنك القاهره شهريوليو'!J14*14%</f>
        <v>102.55</v>
      </c>
      <c r="F13" s="258">
        <f>'بنك القاهره شهريوليو'!AF14*11%</f>
        <v>256.60000000000002</v>
      </c>
      <c r="G13" s="258">
        <f>'بنك القاهره شهريوليو'!AT14+'بنك القاهره شهريوليو'!AU14+'بنك القاهره شهريوليو'!AV14+'بنك القاهره شهريوليو'!AX14+'بنك القاهره شهريوليو'!BB14+'بنك القاهره شهريوليو'!BC14+'بنك القاهره شهريوليو'!BD14+'بنك القاهره شهريوليو'!BE14+'بنك القاهره شهريوليو'!BF14+'بنك القاهره شهريوليو'!BG14+'بنك القاهره شهريوليو'!BH14+'بنك القاهره شهريوليو'!BI14+'بنك القاهره شهريوليو'!BJ14+'بنك القاهره شهريوليو'!BK14+'بنك القاهره شهريوليو'!BL14</f>
        <v>21.08</v>
      </c>
      <c r="H13" s="258">
        <f t="shared" si="1"/>
        <v>380.23</v>
      </c>
      <c r="I13" s="258">
        <f t="shared" si="2"/>
        <v>2601.66</v>
      </c>
      <c r="J13" s="258">
        <f t="shared" si="3"/>
        <v>19.14</v>
      </c>
      <c r="K13" s="258">
        <f t="shared" si="4"/>
        <v>2582.52</v>
      </c>
      <c r="L13" s="258">
        <f t="shared" si="5"/>
        <v>1332.52</v>
      </c>
      <c r="M13" s="12">
        <f t="shared" si="6"/>
        <v>19.989999999999998</v>
      </c>
    </row>
    <row r="14" spans="1:13" ht="15.75">
      <c r="A14" s="256" t="str">
        <f>'بنك القاهره شهريوليو'!BO15</f>
        <v xml:space="preserve">وجدى على حسين تهامى </v>
      </c>
      <c r="B14" s="258">
        <f>'بنك القاهره شهريوليو'!O15</f>
        <v>3007.81</v>
      </c>
      <c r="C14" s="258">
        <f>'بنك القاهره شهريوليو'!Q15</f>
        <v>753.19</v>
      </c>
      <c r="D14" s="258">
        <f t="shared" si="0"/>
        <v>3761</v>
      </c>
      <c r="E14" s="258">
        <f>'بنك القاهره شهريوليو'!J15*14%</f>
        <v>145.88</v>
      </c>
      <c r="F14" s="258">
        <f>'بنك القاهره شهريوليو'!AF15*11%</f>
        <v>311.8</v>
      </c>
      <c r="G14" s="258">
        <f>'بنك القاهره شهريوليو'!AT15+'بنك القاهره شهريوليو'!AU15+'بنك القاهره شهريوليو'!AV15+'بنك القاهره شهريوليو'!AX15+'بنك القاهره شهريوليو'!BB15+'بنك القاهره شهريوليو'!BC15+'بنك القاهره شهريوليو'!BD15+'بنك القاهره شهريوليو'!BE15+'بنك القاهره شهريوليو'!BF15+'بنك القاهره شهريوليو'!BG15+'بنك القاهره شهريوليو'!BH15+'بنك القاهره شهريوليو'!BI15+'بنك القاهره شهريوليو'!BJ15+'بنك القاهره شهريوليو'!BK15+'بنك القاهره شهريوليو'!BL15</f>
        <v>0</v>
      </c>
      <c r="H14" s="258">
        <f t="shared" si="1"/>
        <v>457.68</v>
      </c>
      <c r="I14" s="258">
        <f t="shared" si="2"/>
        <v>3303.32</v>
      </c>
      <c r="J14" s="258">
        <f t="shared" si="3"/>
        <v>24.4</v>
      </c>
      <c r="K14" s="258">
        <f t="shared" si="4"/>
        <v>3278.92</v>
      </c>
      <c r="L14" s="258">
        <f t="shared" si="5"/>
        <v>2028.92</v>
      </c>
      <c r="M14" s="12">
        <f t="shared" si="6"/>
        <v>116.97</v>
      </c>
    </row>
    <row r="15" spans="1:13" ht="15.75">
      <c r="A15" s="256" t="str">
        <f>'بنك القاهره شهريوليو'!BO16</f>
        <v>حسين محمود عطا</v>
      </c>
      <c r="B15" s="258">
        <f>'بنك القاهره شهريوليو'!O16</f>
        <v>2028.46</v>
      </c>
      <c r="C15" s="258">
        <f>'بنك القاهره شهريوليو'!Q16</f>
        <v>391.24</v>
      </c>
      <c r="D15" s="258">
        <f t="shared" si="0"/>
        <v>2419.6999999999998</v>
      </c>
      <c r="E15" s="258">
        <f>'بنك القاهره شهريوليو'!J16*14%</f>
        <v>74.349999999999994</v>
      </c>
      <c r="F15" s="258">
        <f>'بنك القاهره شهريوليو'!AF16*11%</f>
        <v>214.88</v>
      </c>
      <c r="G15" s="258">
        <f>'بنك القاهره شهريوليو'!AT16+'بنك القاهره شهريوليو'!AU16+'بنك القاهره شهريوليو'!AV16+'بنك القاهره شهريوليو'!AX16+'بنك القاهره شهريوليو'!BB16+'بنك القاهره شهريوليو'!BC16+'بنك القاهره شهريوليو'!BD16+'بنك القاهره شهريوليو'!BE16+'بنك القاهره شهريوليو'!BF16+'بنك القاهره شهريوليو'!BG16+'بنك القاهره شهريوليو'!BH16+'بنك القاهره شهريوليو'!BI16+'بنك القاهره شهريوليو'!BJ16+'بنك القاهره شهريوليو'!BK16+'بنك القاهره شهريوليو'!BL16</f>
        <v>0</v>
      </c>
      <c r="H15" s="258">
        <f t="shared" si="1"/>
        <v>289.23</v>
      </c>
      <c r="I15" s="258">
        <f t="shared" si="2"/>
        <v>2130.4699999999998</v>
      </c>
      <c r="J15" s="258">
        <f t="shared" si="3"/>
        <v>15.6</v>
      </c>
      <c r="K15" s="258">
        <f t="shared" si="4"/>
        <v>2114.87</v>
      </c>
      <c r="L15" s="258">
        <f t="shared" si="5"/>
        <v>864.87</v>
      </c>
      <c r="M15" s="12">
        <f t="shared" si="6"/>
        <v>12.97</v>
      </c>
    </row>
    <row r="16" spans="1:13" ht="15.75">
      <c r="A16" s="256" t="str">
        <f>'بنك القاهره شهريوليو'!BO17</f>
        <v>حنان صلاح الدين عابد</v>
      </c>
      <c r="B16" s="258">
        <f>'بنك القاهره شهريوليو'!O17</f>
        <v>2387.46</v>
      </c>
      <c r="C16" s="258">
        <f>'بنك القاهره شهريوليو'!Q17</f>
        <v>584.16999999999996</v>
      </c>
      <c r="D16" s="258">
        <f t="shared" si="0"/>
        <v>2971.63</v>
      </c>
      <c r="E16" s="258">
        <f>'بنك القاهره شهريوليو'!J17*14%</f>
        <v>104.38</v>
      </c>
      <c r="F16" s="258">
        <f>'بنك القاهره شهريوليو'!AF17*11%</f>
        <v>254.41</v>
      </c>
      <c r="G16" s="258">
        <f>'بنك القاهره شهريوليو'!AT17+'بنك القاهره شهريوليو'!AU17+'بنك القاهره شهريوليو'!AV17+'بنك القاهره شهريوليو'!AX17+'بنك القاهره شهريوليو'!BB17+'بنك القاهره شهريوليو'!BC17+'بنك القاهره شهريوليو'!BD17+'بنك القاهره شهريوليو'!BE17+'بنك القاهره شهريوليو'!BF17+'بنك القاهره شهريوليو'!BG17+'بنك القاهره شهريوليو'!BH17+'بنك القاهره شهريوليو'!BI17+'بنك القاهره شهريوليو'!BJ17+'بنك القاهره شهريوليو'!BK17+'بنك القاهره شهريوليو'!BL17</f>
        <v>31.69</v>
      </c>
      <c r="H16" s="258">
        <f t="shared" si="1"/>
        <v>390.48</v>
      </c>
      <c r="I16" s="258">
        <f t="shared" si="2"/>
        <v>2581.15</v>
      </c>
      <c r="J16" s="258">
        <f t="shared" si="3"/>
        <v>18.98</v>
      </c>
      <c r="K16" s="258">
        <f t="shared" si="4"/>
        <v>2562.17</v>
      </c>
      <c r="L16" s="258">
        <f t="shared" si="5"/>
        <v>1312.17</v>
      </c>
      <c r="M16" s="12">
        <f t="shared" si="6"/>
        <v>19.68</v>
      </c>
    </row>
    <row r="17" spans="1:13" ht="15.75">
      <c r="A17" s="256" t="str">
        <f>'بنك القاهره شهريوليو'!BO18</f>
        <v>تهانى حسانين بدوى</v>
      </c>
      <c r="B17" s="258">
        <f>'بنك القاهره شهريوليو'!O18</f>
        <v>2565.33</v>
      </c>
      <c r="C17" s="258">
        <f>'بنك القاهره شهريوليو'!Q18</f>
        <v>637.88</v>
      </c>
      <c r="D17" s="258">
        <f t="shared" si="0"/>
        <v>3203.21</v>
      </c>
      <c r="E17" s="258">
        <f>'بنك القاهره شهريوليو'!J18*14%</f>
        <v>114.99</v>
      </c>
      <c r="F17" s="258">
        <f>'بنك القاهره شهريوليو'!AF18*11%</f>
        <v>271.62</v>
      </c>
      <c r="G17" s="258">
        <f>'بنك القاهره شهريوليو'!AT18+'بنك القاهره شهريوليو'!AU18+'بنك القاهره شهريوليو'!AV18+'بنك القاهره شهريوليو'!AX18+'بنك القاهره شهريوليو'!BB18+'بنك القاهره شهريوليو'!BC18+'بنك القاهره شهريوليو'!BD18+'بنك القاهره شهريوليو'!BE18+'بنك القاهره شهريوليو'!BF18+'بنك القاهره شهريوليو'!BG18+'بنك القاهره شهريوليو'!BH18+'بنك القاهره شهريوليو'!BI18+'بنك القاهره شهريوليو'!BJ18+'بنك القاهره شهريوليو'!BK18+'بنك القاهره شهريوليو'!BL18</f>
        <v>0</v>
      </c>
      <c r="H17" s="258">
        <f t="shared" si="1"/>
        <v>386.61</v>
      </c>
      <c r="I17" s="258">
        <f t="shared" si="2"/>
        <v>2816.6</v>
      </c>
      <c r="J17" s="258">
        <f t="shared" si="3"/>
        <v>20.75</v>
      </c>
      <c r="K17" s="258">
        <f t="shared" si="4"/>
        <v>2795.85</v>
      </c>
      <c r="L17" s="258">
        <f t="shared" si="5"/>
        <v>1545.85</v>
      </c>
      <c r="M17" s="12">
        <f t="shared" si="6"/>
        <v>23.19</v>
      </c>
    </row>
    <row r="18" spans="1:13" ht="15.75">
      <c r="A18" s="256" t="str">
        <f>'بنك القاهره شهريوليو'!BO19</f>
        <v>كاميليا وديع بسيلى</v>
      </c>
      <c r="B18" s="258">
        <f>'بنك القاهره شهريوليو'!O19</f>
        <v>2446.69</v>
      </c>
      <c r="C18" s="258">
        <f>'بنك القاهره شهريوليو'!Q19</f>
        <v>586.11</v>
      </c>
      <c r="D18" s="258">
        <f t="shared" si="0"/>
        <v>3032.8</v>
      </c>
      <c r="E18" s="258">
        <f>'بنك القاهره شهريوليو'!J19*14%</f>
        <v>104.76</v>
      </c>
      <c r="F18" s="258">
        <f>'بنك القاهره شهريوليو'!AF19*11%</f>
        <v>260.76</v>
      </c>
      <c r="G18" s="258">
        <f>'بنك القاهره شهريوليو'!AT19+'بنك القاهره شهريوليو'!AU19+'بنك القاهره شهريوليو'!AV19+'بنك القاهره شهريوليو'!AX19+'بنك القاهره شهريوليو'!BB19+'بنك القاهره شهريوليو'!BC19+'بنك القاهره شهريوليو'!BD19+'بنك القاهره شهريوليو'!BE19+'بنك القاهره شهريوليو'!BF19+'بنك القاهره شهريوليو'!BG19+'بنك القاهره شهريوليو'!BH19+'بنك القاهره شهريوليو'!BI19+'بنك القاهره شهريوليو'!BJ19+'بنك القاهره شهريوليو'!BK19+'بنك القاهره شهريوليو'!BL19</f>
        <v>2.33</v>
      </c>
      <c r="H18" s="258">
        <f t="shared" si="1"/>
        <v>367.85</v>
      </c>
      <c r="I18" s="258">
        <f t="shared" si="2"/>
        <v>2664.95</v>
      </c>
      <c r="J18" s="258">
        <f t="shared" si="3"/>
        <v>19.61</v>
      </c>
      <c r="K18" s="258">
        <f t="shared" si="4"/>
        <v>2645.34</v>
      </c>
      <c r="L18" s="258">
        <f t="shared" si="5"/>
        <v>1395.34</v>
      </c>
      <c r="M18" s="12">
        <f t="shared" si="6"/>
        <v>20.93</v>
      </c>
    </row>
    <row r="19" spans="1:13" ht="15.75">
      <c r="A19" s="256" t="str">
        <f>'بنك القاهره شهريوليو'!BO21</f>
        <v>على حسن محمد القاضي</v>
      </c>
      <c r="B19" s="258">
        <f>'بنك القاهره شهريوليو'!O21</f>
        <v>1936.88</v>
      </c>
      <c r="C19" s="258">
        <f>'بنك القاهره شهريوليو'!Q21</f>
        <v>445.51</v>
      </c>
      <c r="D19" s="258">
        <f t="shared" si="0"/>
        <v>2382.39</v>
      </c>
      <c r="E19" s="258">
        <f>'بنك القاهره شهريوليو'!J21*14%</f>
        <v>77.569999999999993</v>
      </c>
      <c r="F19" s="258">
        <f>'بنك القاهره شهريوليو'!AF21*11%</f>
        <v>208.11</v>
      </c>
      <c r="G19" s="258">
        <f>'بنك القاهره شهريوليو'!AT21+'بنك القاهره شهريوليو'!AU21+'بنك القاهره شهريوليو'!AV21+'بنك القاهره شهريوليو'!AX21+'بنك القاهره شهريوليو'!BB21+'بنك القاهره شهريوليو'!BC21+'بنك القاهره شهريوليو'!BD21+'بنك القاهره شهريوليو'!BE21+'بنك القاهره شهريوليو'!BF21+'بنك القاهره شهريوليو'!BG21+'بنك القاهره شهريوليو'!BH21+'بنك القاهره شهريوليو'!BI21+'بنك القاهره شهريوليو'!BJ21+'بنك القاهره شهريوليو'!BK21+'بنك القاهره شهريوليو'!BL21</f>
        <v>2</v>
      </c>
      <c r="H19" s="258">
        <f t="shared" si="1"/>
        <v>287.68</v>
      </c>
      <c r="I19" s="258">
        <f t="shared" si="2"/>
        <v>2094.71</v>
      </c>
      <c r="J19" s="258">
        <f t="shared" si="3"/>
        <v>15.34</v>
      </c>
      <c r="K19" s="258">
        <f t="shared" si="4"/>
        <v>2079.37</v>
      </c>
      <c r="L19" s="258">
        <f t="shared" si="5"/>
        <v>829.37</v>
      </c>
      <c r="M19" s="12">
        <f t="shared" si="6"/>
        <v>12.44</v>
      </c>
    </row>
    <row r="20" spans="1:13" s="278" customFormat="1" ht="15.75">
      <c r="A20" s="275" t="str">
        <f>'بنك القاهره شهريوليو'!BO22</f>
        <v xml:space="preserve">احمد محمود محمود سليمان </v>
      </c>
      <c r="B20" s="276">
        <f>'بنك القاهره شهريوليو'!O22</f>
        <v>1511.81</v>
      </c>
      <c r="C20" s="276">
        <f>'بنك القاهره شهريوليو'!Q22</f>
        <v>268</v>
      </c>
      <c r="D20" s="276">
        <f t="shared" si="0"/>
        <v>1779.81</v>
      </c>
      <c r="E20" s="276">
        <f>'بنك القاهره شهريوليو'!J22*14%</f>
        <v>50.39</v>
      </c>
      <c r="F20" s="276">
        <f>'بنك القاهره شهريوليو'!AF22*11%</f>
        <v>157.9</v>
      </c>
      <c r="G20" s="276">
        <f>'بنك القاهره شهريوليو'!AT22+'بنك القاهره شهريوليو'!AU22+'بنك القاهره شهريوليو'!AV22+'بنك القاهره شهريوليو'!AX22+'بنك القاهره شهريوليو'!BB22+'بنك القاهره شهريوليو'!BC22+'بنك القاهره شهريوليو'!BD22+'بنك القاهره شهريوليو'!BE22+'بنك القاهره شهريوليو'!BF22+'بنك القاهره شهريوليو'!BG22+'بنك القاهره شهريوليو'!BH22+'بنك القاهره شهريوليو'!BI22+'بنك القاهره شهريوليو'!BJ22+'بنك القاهره شهريوليو'!BK22+'بنك القاهره شهريوليو'!BL22</f>
        <v>0</v>
      </c>
      <c r="H20" s="276">
        <f t="shared" si="1"/>
        <v>208.29</v>
      </c>
      <c r="I20" s="276">
        <f t="shared" si="2"/>
        <v>1571.52</v>
      </c>
      <c r="J20" s="276">
        <f t="shared" si="3"/>
        <v>11.41</v>
      </c>
      <c r="K20" s="276">
        <f t="shared" si="4"/>
        <v>1560.11</v>
      </c>
      <c r="L20" s="276">
        <f t="shared" si="5"/>
        <v>310.11</v>
      </c>
      <c r="M20" s="277">
        <f t="shared" si="6"/>
        <v>4.6500000000000004</v>
      </c>
    </row>
    <row r="21" spans="1:13" ht="15.75">
      <c r="A21" s="256" t="str">
        <f>'بنك القاهره شهريوليو'!BO23</f>
        <v>احمد عزت جمعه</v>
      </c>
      <c r="B21" s="258">
        <f>'بنك القاهره شهريوليو'!O23</f>
        <v>1463.93</v>
      </c>
      <c r="C21" s="258">
        <f>'بنك القاهره شهريوليو'!Q23</f>
        <v>224.5</v>
      </c>
      <c r="D21" s="258">
        <f t="shared" si="0"/>
        <v>1688.43</v>
      </c>
      <c r="E21" s="258">
        <f>'بنك القاهره شهريوليو'!J23*14%</f>
        <v>43.18</v>
      </c>
      <c r="F21" s="258">
        <f>'بنك القاهره شهريوليو'!AF23*11%</f>
        <v>152.30000000000001</v>
      </c>
      <c r="G21" s="258">
        <f>'بنك القاهره شهريوليو'!AT23+'بنك القاهره شهريوليو'!AU23+'بنك القاهره شهريوليو'!AV23+'بنك القاهره شهريوليو'!AX23+'بنك القاهره شهريوليو'!BB23+'بنك القاهره شهريوليو'!BC23+'بنك القاهره شهريوليو'!BD23+'بنك القاهره شهريوليو'!BE23+'بنك القاهره شهريوليو'!BF23+'بنك القاهره شهريوليو'!BG23+'بنك القاهره شهريوليو'!BH23+'بنك القاهره شهريوليو'!BI23+'بنك القاهره شهريوليو'!BJ23+'بنك القاهره شهريوليو'!BK23+'بنك القاهره شهريوليو'!BL23</f>
        <v>13.11</v>
      </c>
      <c r="H21" s="258">
        <f t="shared" si="1"/>
        <v>208.59</v>
      </c>
      <c r="I21" s="258">
        <f t="shared" si="2"/>
        <v>1479.84</v>
      </c>
      <c r="J21" s="258">
        <f t="shared" si="3"/>
        <v>10.72</v>
      </c>
      <c r="K21" s="258">
        <f t="shared" si="4"/>
        <v>1469.12</v>
      </c>
      <c r="L21" s="258">
        <f t="shared" si="5"/>
        <v>219.12</v>
      </c>
      <c r="M21" s="12">
        <f t="shared" si="6"/>
        <v>3.29</v>
      </c>
    </row>
    <row r="22" spans="1:13" ht="15.75">
      <c r="A22" s="256" t="str">
        <f>'بنك القاهره شهريوليو'!BO24</f>
        <v>جمال امين عبد العال</v>
      </c>
      <c r="B22" s="258">
        <f>'بنك القاهره شهريوليو'!O24</f>
        <v>1451.51</v>
      </c>
      <c r="C22" s="258">
        <f>'بنك القاهره شهريوليو'!Q24</f>
        <v>217.25</v>
      </c>
      <c r="D22" s="258">
        <f t="shared" si="0"/>
        <v>1668.76</v>
      </c>
      <c r="E22" s="258">
        <f>'بنك القاهره شهريوليو'!J24*14%</f>
        <v>41.35</v>
      </c>
      <c r="F22" s="258">
        <f>'بنك القاهره شهريوليو'!AF24*11%</f>
        <v>151.55000000000001</v>
      </c>
      <c r="G22" s="258">
        <f>'بنك القاهره شهريوليو'!AT24+'بنك القاهره شهريوليو'!AU24+'بنك القاهره شهريوليو'!AV24+'بنك القاهره شهريوليو'!AX24+'بنك القاهره شهريوليو'!BB24+'بنك القاهره شهريوليو'!BC24+'بنك القاهره شهريوليو'!BD24+'بنك القاهره شهريوليو'!BE24+'بنك القاهره شهريوليو'!BF24+'بنك القاهره شهريوليو'!BG24+'بنك القاهره شهريوليو'!BH24+'بنك القاهره شهريوليو'!BI24+'بنك القاهره شهريوليو'!BJ24+'بنك القاهره شهريوليو'!BK24+'بنك القاهره شهريوليو'!BL24</f>
        <v>0</v>
      </c>
      <c r="H22" s="258">
        <f t="shared" si="1"/>
        <v>192.9</v>
      </c>
      <c r="I22" s="258">
        <f t="shared" si="2"/>
        <v>1475.86</v>
      </c>
      <c r="J22" s="258">
        <f t="shared" si="3"/>
        <v>10.69</v>
      </c>
      <c r="K22" s="258">
        <f t="shared" si="4"/>
        <v>1465.17</v>
      </c>
      <c r="L22" s="258">
        <f t="shared" si="5"/>
        <v>215.17</v>
      </c>
      <c r="M22" s="12">
        <f t="shared" si="6"/>
        <v>3.23</v>
      </c>
    </row>
    <row r="23" spans="1:13" ht="15.75">
      <c r="A23" s="256" t="str">
        <f>'بنك القاهره شهريوليو'!BO25</f>
        <v xml:space="preserve">سعد سيد محفوظ </v>
      </c>
      <c r="B23" s="258">
        <f>'بنك القاهره شهريوليو'!O25</f>
        <v>2178.66</v>
      </c>
      <c r="C23" s="258">
        <f>'بنك القاهره شهريوليو'!Q25</f>
        <v>433.15</v>
      </c>
      <c r="D23" s="258">
        <f t="shared" si="0"/>
        <v>2611.81</v>
      </c>
      <c r="E23" s="258">
        <f>'بنك القاهره شهريوليو'!J25*14%</f>
        <v>82.64</v>
      </c>
      <c r="F23" s="258">
        <f>'بنك القاهره شهريوليو'!AF25*11%</f>
        <v>230.07</v>
      </c>
      <c r="G23" s="258">
        <f>'بنك القاهره شهريوليو'!AT25+'بنك القاهره شهريوليو'!AU25+'بنك القاهره شهريوليو'!AV25+'بنك القاهره شهريوليو'!AX25+'بنك القاهره شهريوليو'!BB25+'بنك القاهره شهريوليو'!BC25+'بنك القاهره شهريوليو'!BD25+'بنك القاهره شهريوليو'!BE25+'بنك القاهره شهريوليو'!BF25+'بنك القاهره شهريوليو'!BG25+'بنك القاهره شهريوليو'!BH25+'بنك القاهره شهريوليو'!BI25+'بنك القاهره شهريوليو'!BJ25+'بنك القاهره شهريوليو'!BK25+'بنك القاهره شهريوليو'!BL25</f>
        <v>0</v>
      </c>
      <c r="H23" s="258">
        <f t="shared" si="1"/>
        <v>312.70999999999998</v>
      </c>
      <c r="I23" s="258">
        <f t="shared" si="2"/>
        <v>2299.1</v>
      </c>
      <c r="J23" s="258">
        <f t="shared" si="3"/>
        <v>16.87</v>
      </c>
      <c r="K23" s="258">
        <f t="shared" si="4"/>
        <v>2282.23</v>
      </c>
      <c r="L23" s="258">
        <f t="shared" si="5"/>
        <v>1032.23</v>
      </c>
      <c r="M23" s="12">
        <f t="shared" si="6"/>
        <v>15.48</v>
      </c>
    </row>
    <row r="24" spans="1:13" ht="15.75">
      <c r="A24" s="256" t="str">
        <f>'بنك القاهره شهريوليو'!BO26</f>
        <v>عبد التواب محمد مجاهد</v>
      </c>
      <c r="B24" s="258">
        <f>'بنك القاهره شهريوليو'!O26</f>
        <v>2345.34</v>
      </c>
      <c r="C24" s="258">
        <f>'بنك القاهره شهريوليو'!Q26</f>
        <v>495.27</v>
      </c>
      <c r="D24" s="258">
        <f t="shared" si="0"/>
        <v>2840.61</v>
      </c>
      <c r="E24" s="258">
        <f>'بنك القاهره شهريوليو'!J26*14%</f>
        <v>94.91</v>
      </c>
      <c r="F24" s="258">
        <f>'بنك القاهره شهريوليو'!AF26*11%</f>
        <v>246.9</v>
      </c>
      <c r="G24" s="258">
        <f>'بنك القاهره شهريوليو'!AT26+'بنك القاهره شهريوليو'!AU26+'بنك القاهره شهريوليو'!AV26+'بنك القاهره شهريوليو'!AX26+'بنك القاهره شهريوليو'!BB26+'بنك القاهره شهريوليو'!BC26+'بنك القاهره شهريوليو'!BD26+'بنك القاهره شهريوليو'!BE26+'بنك القاهره شهريوليو'!BF26+'بنك القاهره شهريوليو'!BG26+'بنك القاهره شهريوليو'!BH26+'بنك القاهره شهريوليو'!BI26+'بنك القاهره شهريوليو'!BJ26+'بنك القاهره شهريوليو'!BK26+'بنك القاهره شهريوليو'!BL26</f>
        <v>249.58</v>
      </c>
      <c r="H24" s="258">
        <f t="shared" si="1"/>
        <v>591.39</v>
      </c>
      <c r="I24" s="258">
        <f t="shared" si="2"/>
        <v>2249.2199999999998</v>
      </c>
      <c r="J24" s="258">
        <f t="shared" si="3"/>
        <v>16.489999999999998</v>
      </c>
      <c r="K24" s="258">
        <f t="shared" si="4"/>
        <v>2232.73</v>
      </c>
      <c r="L24" s="258">
        <f t="shared" si="5"/>
        <v>982.73</v>
      </c>
      <c r="M24" s="12">
        <f t="shared" si="6"/>
        <v>14.74</v>
      </c>
    </row>
    <row r="25" spans="1:13" ht="15.75">
      <c r="A25" s="256" t="str">
        <f>'بنك القاهره شهريوليو'!BO27</f>
        <v>ابراهيم سيد ابراهيم  قاسم</v>
      </c>
      <c r="B25" s="258">
        <f>'بنك القاهره شهريوليو'!O27</f>
        <v>2163.5100000000002</v>
      </c>
      <c r="C25" s="258">
        <f>'بنك القاهره شهريوليو'!Q27</f>
        <v>471.68</v>
      </c>
      <c r="D25" s="258">
        <f t="shared" si="0"/>
        <v>2635.19</v>
      </c>
      <c r="E25" s="258">
        <f>'بنك القاهره شهريوليو'!J27*14%</f>
        <v>90.25</v>
      </c>
      <c r="F25" s="258">
        <f>'بنك القاهره شهريوليو'!AF27*11%</f>
        <v>227.21</v>
      </c>
      <c r="G25" s="258">
        <f>'بنك القاهره شهريوليو'!AT27+'بنك القاهره شهريوليو'!AU27+'بنك القاهره شهريوليو'!AV27+'بنك القاهره شهريوليو'!AX27+'بنك القاهره شهريوليو'!BB27+'بنك القاهره شهريوليو'!BC27+'بنك القاهره شهريوليو'!BD27+'بنك القاهره شهريوليو'!BE27+'بنك القاهره شهريوليو'!BF27+'بنك القاهره شهريوليو'!BG27+'بنك القاهره شهريوليو'!BH27+'بنك القاهره شهريوليو'!BI27+'بنك القاهره شهريوليو'!BJ27+'بنك القاهره شهريوليو'!BK27+'بنك القاهره شهريوليو'!BL27</f>
        <v>0</v>
      </c>
      <c r="H25" s="258">
        <f t="shared" si="1"/>
        <v>317.45999999999998</v>
      </c>
      <c r="I25" s="258">
        <f t="shared" si="2"/>
        <v>2317.73</v>
      </c>
      <c r="J25" s="258">
        <f t="shared" si="3"/>
        <v>17.010000000000002</v>
      </c>
      <c r="K25" s="258">
        <f t="shared" si="4"/>
        <v>2300.7199999999998</v>
      </c>
      <c r="L25" s="258">
        <f t="shared" si="5"/>
        <v>1050.72</v>
      </c>
      <c r="M25" s="12">
        <f t="shared" si="6"/>
        <v>15.76</v>
      </c>
    </row>
    <row r="26" spans="1:13" ht="15.75">
      <c r="A26" s="256" t="str">
        <f>'بنك القاهره شهريوليو'!BO28</f>
        <v>حسين اسماعيل عبد الجواد</v>
      </c>
      <c r="B26" s="258">
        <f>'بنك القاهره شهريوليو'!O28</f>
        <v>2121.14</v>
      </c>
      <c r="C26" s="258">
        <f>'بنك القاهره شهريوليو'!Q28</f>
        <v>458.96</v>
      </c>
      <c r="D26" s="258">
        <f t="shared" si="0"/>
        <v>2580.1</v>
      </c>
      <c r="E26" s="258">
        <f>'بنك القاهره شهريوليو'!J28*14%</f>
        <v>87.74</v>
      </c>
      <c r="F26" s="258">
        <f>'بنك القاهره شهريوليو'!AF28*11%</f>
        <v>223.03</v>
      </c>
      <c r="G26" s="258">
        <f>'بنك القاهره شهريوليو'!AT28+'بنك القاهره شهريوليو'!AU28+'بنك القاهره شهريوليو'!AV28+'بنك القاهره شهريوليو'!AX28+'بنك القاهره شهريوليو'!BB28+'بنك القاهره شهريوليو'!BC28+'بنك القاهره شهريوليو'!BD28+'بنك القاهره شهريوليو'!BE28+'بنك القاهره شهريوليو'!BF28+'بنك القاهره شهريوليو'!BG28+'بنك القاهره شهريوليو'!BH28+'بنك القاهره شهريوليو'!BI28+'بنك القاهره شهريوليو'!BJ28+'بنك القاهره شهريوليو'!BK28+'بنك القاهره شهريوليو'!BL28</f>
        <v>0</v>
      </c>
      <c r="H26" s="258">
        <f t="shared" si="1"/>
        <v>310.77</v>
      </c>
      <c r="I26" s="258">
        <f t="shared" si="2"/>
        <v>2269.33</v>
      </c>
      <c r="J26" s="258">
        <f t="shared" si="3"/>
        <v>16.64</v>
      </c>
      <c r="K26" s="258">
        <f t="shared" si="4"/>
        <v>2252.69</v>
      </c>
      <c r="L26" s="258">
        <f t="shared" si="5"/>
        <v>1002.69</v>
      </c>
      <c r="M26" s="12">
        <f t="shared" si="6"/>
        <v>15.04</v>
      </c>
    </row>
    <row r="27" spans="1:13" ht="15.75">
      <c r="A27" s="256" t="str">
        <f>'بنك القاهره شهريوليو'!BO29</f>
        <v>عبد الكريم على يوسف</v>
      </c>
      <c r="B27" s="258">
        <f>'بنك القاهره شهريوليو'!O29</f>
        <v>2213.08</v>
      </c>
      <c r="C27" s="258">
        <f>'بنك القاهره شهريوليو'!Q29</f>
        <v>471.67</v>
      </c>
      <c r="D27" s="258">
        <f t="shared" si="0"/>
        <v>2684.75</v>
      </c>
      <c r="E27" s="258">
        <f>'بنك القاهره شهريوليو'!J29*14%</f>
        <v>90.25</v>
      </c>
      <c r="F27" s="258">
        <f>'بنك القاهره شهريوليو'!AF29*11%</f>
        <v>234.23</v>
      </c>
      <c r="G27" s="258">
        <f>'بنك القاهره شهريوليو'!AT29+'بنك القاهره شهريوليو'!AU29+'بنك القاهره شهريوليو'!AV29+'بنك القاهره شهريوليو'!AX29+'بنك القاهره شهريوليو'!BB29+'بنك القاهره شهريوليو'!BC29+'بنك القاهره شهريوليو'!BD29+'بنك القاهره شهريوليو'!BE29+'بنك القاهره شهريوليو'!BF29+'بنك القاهره شهريوليو'!BG29+'بنك القاهره شهريوليو'!BH29+'بنك القاهره شهريوليو'!BI29+'بنك القاهره شهريوليو'!BJ29+'بنك القاهره شهريوليو'!BK29+'بنك القاهره شهريوليو'!BL29</f>
        <v>55.81</v>
      </c>
      <c r="H27" s="258">
        <f t="shared" si="1"/>
        <v>380.29</v>
      </c>
      <c r="I27" s="258">
        <f t="shared" si="2"/>
        <v>2304.46</v>
      </c>
      <c r="J27" s="258">
        <f t="shared" si="3"/>
        <v>16.91</v>
      </c>
      <c r="K27" s="258">
        <f t="shared" si="4"/>
        <v>2287.5500000000002</v>
      </c>
      <c r="L27" s="258">
        <f t="shared" si="5"/>
        <v>1037.55</v>
      </c>
      <c r="M27" s="12">
        <f t="shared" si="6"/>
        <v>15.56</v>
      </c>
    </row>
    <row r="28" spans="1:13" ht="15.75">
      <c r="A28" s="256" t="str">
        <f>'بنك القاهره شهريوليو'!BO30</f>
        <v>سميرة قرنى عبد الرحمن</v>
      </c>
      <c r="B28" s="258">
        <f>'بنك القاهره شهريوليو'!O30</f>
        <v>2330.5100000000002</v>
      </c>
      <c r="C28" s="258">
        <f>'بنك القاهره شهريوليو'!Q30</f>
        <v>501.28</v>
      </c>
      <c r="D28" s="258">
        <f t="shared" si="0"/>
        <v>2831.79</v>
      </c>
      <c r="E28" s="258">
        <f>'بنك القاهره شهريوليو'!J30*14%</f>
        <v>96.89</v>
      </c>
      <c r="F28" s="258">
        <f>'بنك القاهره شهريوليو'!AF30*11%</f>
        <v>244.55</v>
      </c>
      <c r="G28" s="258">
        <f>'بنك القاهره شهريوليو'!AT30+'بنك القاهره شهريوليو'!AU30+'بنك القاهره شهريوليو'!AV30+'بنك القاهره شهريوليو'!AX30+'بنك القاهره شهريوليو'!BB30+'بنك القاهره شهريوليو'!BC30+'بنك القاهره شهريوليو'!BD30+'بنك القاهره شهريوليو'!BE30+'بنك القاهره شهريوليو'!BF30+'بنك القاهره شهريوليو'!BG30+'بنك القاهره شهريوليو'!BH30+'بنك القاهره شهريوليو'!BI30+'بنك القاهره شهريوليو'!BJ30+'بنك القاهره شهريوليو'!BK30+'بنك القاهره شهريوليو'!BL30</f>
        <v>29.42</v>
      </c>
      <c r="H28" s="258">
        <f t="shared" si="1"/>
        <v>370.86</v>
      </c>
      <c r="I28" s="258">
        <f t="shared" si="2"/>
        <v>2460.9299999999998</v>
      </c>
      <c r="J28" s="258">
        <f t="shared" si="3"/>
        <v>18.079999999999998</v>
      </c>
      <c r="K28" s="258">
        <f t="shared" si="4"/>
        <v>2442.85</v>
      </c>
      <c r="L28" s="258">
        <f t="shared" si="5"/>
        <v>1192.8499999999999</v>
      </c>
      <c r="M28" s="12">
        <f t="shared" si="6"/>
        <v>17.89</v>
      </c>
    </row>
    <row r="29" spans="1:13" ht="15.75">
      <c r="A29" s="256" t="str">
        <f>'بنك القاهره شهريوليو'!BO31</f>
        <v>حسين يوسف عبد الله</v>
      </c>
      <c r="B29" s="258">
        <f>'بنك القاهره شهريوليو'!O31</f>
        <v>1871.98</v>
      </c>
      <c r="C29" s="258">
        <f>'بنك القاهره شهريوليو'!Q31</f>
        <v>368.46</v>
      </c>
      <c r="D29" s="258">
        <f t="shared" si="0"/>
        <v>2240.44</v>
      </c>
      <c r="E29" s="258">
        <f>'بنك القاهره شهريوليو'!J31*14%</f>
        <v>70.25</v>
      </c>
      <c r="F29" s="258">
        <f>'بنك القاهره شهريوليو'!AF31*11%</f>
        <v>197.47</v>
      </c>
      <c r="G29" s="258">
        <f>'بنك القاهره شهريوليو'!AT31+'بنك القاهره شهريوليو'!AU31+'بنك القاهره شهريوليو'!AV31+'بنك القاهره شهريوليو'!AX31+'بنك القاهره شهريوليو'!BB31+'بنك القاهره شهريوليو'!BC31+'بنك القاهره شهريوليو'!BD31+'بنك القاهره شهريوليو'!BE31+'بنك القاهره شهريوليو'!BF31+'بنك القاهره شهريوليو'!BG31+'بنك القاهره شهريوليو'!BH31+'بنك القاهره شهريوليو'!BI31+'بنك القاهره شهريوليو'!BJ31+'بنك القاهره شهريوليو'!BK31+'بنك القاهره شهريوليو'!BL31</f>
        <v>21.32</v>
      </c>
      <c r="H29" s="258">
        <f t="shared" si="1"/>
        <v>289.04000000000002</v>
      </c>
      <c r="I29" s="258">
        <f t="shared" si="2"/>
        <v>1951.4</v>
      </c>
      <c r="J29" s="258">
        <f t="shared" si="3"/>
        <v>14.26</v>
      </c>
      <c r="K29" s="258">
        <f t="shared" si="4"/>
        <v>1937.14</v>
      </c>
      <c r="L29" s="258">
        <f t="shared" si="5"/>
        <v>687.14</v>
      </c>
      <c r="M29" s="12">
        <f t="shared" si="6"/>
        <v>10.31</v>
      </c>
    </row>
    <row r="30" spans="1:13" ht="15.75">
      <c r="A30" s="256" t="str">
        <f>'بنك القاهره شهريوليو'!BO32</f>
        <v>عبد الحميدعبد الستار</v>
      </c>
      <c r="B30" s="258">
        <f>'بنك القاهره شهريوليو'!O32</f>
        <v>1979.92</v>
      </c>
      <c r="C30" s="258">
        <f>'بنك القاهره شهريوليو'!Q32</f>
        <v>446.93</v>
      </c>
      <c r="D30" s="258">
        <f t="shared" si="0"/>
        <v>2426.85</v>
      </c>
      <c r="E30" s="258">
        <f>'بنك القاهره شهريوليو'!J32*14%</f>
        <v>77.45</v>
      </c>
      <c r="F30" s="258">
        <f>'بنك القاهره شهريوليو'!AF32*11%</f>
        <v>212.85</v>
      </c>
      <c r="G30" s="258">
        <f>'بنك القاهره شهريوليو'!AT32+'بنك القاهره شهريوليو'!AU32+'بنك القاهره شهريوليو'!AV32+'بنك القاهره شهريوليو'!AX32+'بنك القاهره شهريوليو'!BB32+'بنك القاهره شهريوليو'!BC32+'بنك القاهره شهريوليو'!BD32+'بنك القاهره شهريوليو'!BE32+'بنك القاهره شهريوليو'!BF32+'بنك القاهره شهريوليو'!BG32+'بنك القاهره شهريوليو'!BH32+'بنك القاهره شهريوليو'!BI32+'بنك القاهره شهريوليو'!BJ32+'بنك القاهره شهريوليو'!BK32+'بنك القاهره شهريوليو'!BL32</f>
        <v>75.790000000000006</v>
      </c>
      <c r="H30" s="258">
        <f t="shared" si="1"/>
        <v>366.09</v>
      </c>
      <c r="I30" s="258">
        <f t="shared" si="2"/>
        <v>2060.7600000000002</v>
      </c>
      <c r="J30" s="258">
        <f t="shared" si="3"/>
        <v>15.08</v>
      </c>
      <c r="K30" s="258">
        <f t="shared" si="4"/>
        <v>2045.68</v>
      </c>
      <c r="L30" s="258">
        <f t="shared" si="5"/>
        <v>795.68</v>
      </c>
      <c r="M30" s="12">
        <f t="shared" si="6"/>
        <v>11.94</v>
      </c>
    </row>
    <row r="31" spans="1:13" ht="15.75">
      <c r="A31" s="256" t="str">
        <f>'بنك القاهره شهريوليو'!BO33</f>
        <v>عبد الهادى فتح الله عبد الهادى</v>
      </c>
      <c r="B31" s="258">
        <f>'بنك القاهره شهريوليو'!O33</f>
        <v>2169.36</v>
      </c>
      <c r="C31" s="258">
        <f>'بنك القاهره شهريوليو'!Q33</f>
        <v>626.89</v>
      </c>
      <c r="D31" s="258">
        <f t="shared" si="0"/>
        <v>2796.25</v>
      </c>
      <c r="E31" s="258">
        <f>'بنك القاهره شهريوليو'!J33*14%</f>
        <v>91.12</v>
      </c>
      <c r="F31" s="258">
        <f>'بنك القاهره شهريوليو'!AF33*11%</f>
        <v>244.49</v>
      </c>
      <c r="G31" s="258">
        <f>'بنك القاهره شهريوليو'!AT33+'بنك القاهره شهريوليو'!AU33+'بنك القاهره شهريوليو'!AV33+'بنك القاهره شهريوليو'!AX33+'بنك القاهره شهريوليو'!BB33+'بنك القاهره شهريوليو'!BC33+'بنك القاهره شهريوليو'!BD33+'بنك القاهره شهريوليو'!BE33+'بنك القاهره شهريوليو'!BF33+'بنك القاهره شهريوليو'!BG33+'بنك القاهره شهريوليو'!BH33+'بنك القاهره شهريوليو'!BI33+'بنك القاهره شهريوليو'!BJ33+'بنك القاهره شهريوليو'!BK33+'بنك القاهره شهريوليو'!BL33</f>
        <v>7.1</v>
      </c>
      <c r="H31" s="258">
        <f t="shared" si="1"/>
        <v>342.71</v>
      </c>
      <c r="I31" s="258">
        <f t="shared" si="2"/>
        <v>2453.54</v>
      </c>
      <c r="J31" s="258">
        <f t="shared" si="3"/>
        <v>18.03</v>
      </c>
      <c r="K31" s="258">
        <f t="shared" si="4"/>
        <v>2435.5100000000002</v>
      </c>
      <c r="L31" s="258">
        <f t="shared" si="5"/>
        <v>1185.51</v>
      </c>
      <c r="M31" s="12">
        <f t="shared" si="6"/>
        <v>17.78</v>
      </c>
    </row>
    <row r="32" spans="1:13" ht="15.75">
      <c r="A32" s="256" t="str">
        <f>'بنك القاهره شهريوليو'!BO34</f>
        <v>امل حلمى محمد عبد العزيز</v>
      </c>
      <c r="B32" s="258">
        <f>'بنك القاهره شهريوليو'!O34</f>
        <v>1395.93</v>
      </c>
      <c r="C32" s="258">
        <f>'بنك القاهره شهريوليو'!Q34</f>
        <v>245.3</v>
      </c>
      <c r="D32" s="258">
        <f t="shared" si="0"/>
        <v>1641.23</v>
      </c>
      <c r="E32" s="258">
        <f>'بنك القاهره شهريوليو'!J34*14%</f>
        <v>45.35</v>
      </c>
      <c r="F32" s="258">
        <f>'بنك القاهره شهريوليو'!AF34*11%</f>
        <v>145.46</v>
      </c>
      <c r="G32" s="258">
        <f>'بنك القاهره شهريوليو'!AT34+'بنك القاهره شهريوليو'!AU34+'بنك القاهره شهريوليو'!AV34+'بنك القاهره شهريوليو'!AX34+'بنك القاهره شهريوليو'!BB34+'بنك القاهره شهريوليو'!BC34+'بنك القاهره شهريوليو'!BD34+'بنك القاهره شهريوليو'!BE34+'بنك القاهره شهريوليو'!BF34+'بنك القاهره شهريوليو'!BG34+'بنك القاهره شهريوليو'!BH34+'بنك القاهره شهريوليو'!BI34+'بنك القاهره شهريوليو'!BJ34+'بنك القاهره شهريوليو'!BK34+'بنك القاهره شهريوليو'!BL34</f>
        <v>0</v>
      </c>
      <c r="H32" s="258">
        <f t="shared" si="1"/>
        <v>190.81</v>
      </c>
      <c r="I32" s="258">
        <f t="shared" si="2"/>
        <v>1450.42</v>
      </c>
      <c r="J32" s="258">
        <f t="shared" si="3"/>
        <v>10.5</v>
      </c>
      <c r="K32" s="258">
        <f t="shared" si="4"/>
        <v>1439.92</v>
      </c>
      <c r="L32" s="258">
        <f t="shared" si="5"/>
        <v>189.92</v>
      </c>
      <c r="M32" s="12">
        <f t="shared" si="6"/>
        <v>2.85</v>
      </c>
    </row>
    <row r="33" spans="1:13" ht="15.75">
      <c r="A33" s="256" t="str">
        <f>'بنك القاهره شهريوليو'!BO35</f>
        <v>عزت جمعه جمعه خليل</v>
      </c>
      <c r="B33" s="258">
        <f>'بنك القاهره شهريوليو'!O35</f>
        <v>2842.18</v>
      </c>
      <c r="C33" s="258">
        <f>'بنك القاهره شهريوليو'!Q35</f>
        <v>646.95000000000005</v>
      </c>
      <c r="D33" s="258">
        <f t="shared" si="0"/>
        <v>3489.13</v>
      </c>
      <c r="E33" s="258">
        <f>'بنك القاهره شهريوليو'!J35*14%</f>
        <v>124.89</v>
      </c>
      <c r="F33" s="258">
        <f>'بنك القاهره شهريوليو'!AF35*11%</f>
        <v>295.95999999999998</v>
      </c>
      <c r="G33" s="258">
        <f>'بنك القاهره شهريوليو'!AT35+'بنك القاهره شهريوليو'!AU35+'بنك القاهره شهريوليو'!AV35+'بنك القاهره شهريوليو'!AX35+'بنك القاهره شهريوليو'!BB35+'بنك القاهره شهريوليو'!BC35+'بنك القاهره شهريوليو'!BD35+'بنك القاهره شهريوليو'!BE35+'بنك القاهره شهريوليو'!BF35+'بنك القاهره شهريوليو'!BG35+'بنك القاهره شهريوليو'!BH35+'بنك القاهره شهريوليو'!BI35+'بنك القاهره شهريوليو'!BJ35+'بنك القاهره شهريوليو'!BK35+'بنك القاهره شهريوليو'!BL35</f>
        <v>43.39</v>
      </c>
      <c r="H33" s="258">
        <f t="shared" si="1"/>
        <v>464.24</v>
      </c>
      <c r="I33" s="258">
        <f t="shared" si="2"/>
        <v>3024.89</v>
      </c>
      <c r="J33" s="258">
        <f t="shared" si="3"/>
        <v>22.31</v>
      </c>
      <c r="K33" s="258">
        <f t="shared" si="4"/>
        <v>3002.58</v>
      </c>
      <c r="L33" s="258">
        <f t="shared" si="5"/>
        <v>1752.58</v>
      </c>
      <c r="M33" s="12">
        <f t="shared" si="6"/>
        <v>26.29</v>
      </c>
    </row>
    <row r="34" spans="1:13" ht="15.75">
      <c r="A34" s="256" t="str">
        <f>'بنك القاهره شهريوليو'!BO36</f>
        <v xml:space="preserve">خالد رجب سيد عبد الله </v>
      </c>
      <c r="B34" s="258">
        <f>'بنك القاهره شهريوليو'!O36</f>
        <v>1788.52</v>
      </c>
      <c r="C34" s="258">
        <f>'بنك القاهره شهريوليو'!Q36</f>
        <v>346.11</v>
      </c>
      <c r="D34" s="258">
        <f t="shared" si="0"/>
        <v>2134.63</v>
      </c>
      <c r="E34" s="258">
        <f>'بنك القاهره شهريوليو'!J36*14%</f>
        <v>65.430000000000007</v>
      </c>
      <c r="F34" s="258">
        <f>'بنك القاهره شهريوليو'!AF36*11%</f>
        <v>188.57</v>
      </c>
      <c r="G34" s="258">
        <f>'بنك القاهره شهريوليو'!AT36+'بنك القاهره شهريوليو'!AU36+'بنك القاهره شهريوليو'!AV36+'بنك القاهره شهريوليو'!AX36+'بنك القاهره شهريوليو'!BB36+'بنك القاهره شهريوليو'!BC36+'بنك القاهره شهريوليو'!BD36+'بنك القاهره شهريوليو'!BE36+'بنك القاهره شهريوليو'!BF36+'بنك القاهره شهريوليو'!BG36+'بنك القاهره شهريوليو'!BH36+'بنك القاهره شهريوليو'!BI36+'بنك القاهره شهريوليو'!BJ36+'بنك القاهره شهريوليو'!BK36+'بنك القاهره شهريوليو'!BL36</f>
        <v>0</v>
      </c>
      <c r="H34" s="258">
        <f t="shared" si="1"/>
        <v>254</v>
      </c>
      <c r="I34" s="258">
        <f t="shared" si="2"/>
        <v>1880.63</v>
      </c>
      <c r="J34" s="258">
        <f t="shared" si="3"/>
        <v>13.73</v>
      </c>
      <c r="K34" s="258">
        <f t="shared" si="4"/>
        <v>1866.9</v>
      </c>
      <c r="L34" s="258">
        <f t="shared" si="5"/>
        <v>616.9</v>
      </c>
      <c r="M34" s="12">
        <f t="shared" si="6"/>
        <v>9.25</v>
      </c>
    </row>
    <row r="35" spans="1:13" ht="15.75">
      <c r="A35" s="256" t="str">
        <f>'بنك القاهره شهريوليو'!BO37</f>
        <v>محمود عبد الوهاب محمد</v>
      </c>
      <c r="B35" s="258">
        <f>'بنك القاهره شهريوليو'!O37</f>
        <v>1750.11</v>
      </c>
      <c r="C35" s="258">
        <f>'بنك القاهره شهريوليو'!Q37</f>
        <v>307.14</v>
      </c>
      <c r="D35" s="258">
        <f t="shared" si="0"/>
        <v>2057.25</v>
      </c>
      <c r="E35" s="258">
        <f>'بنك القاهره شهريوليو'!J37*14%</f>
        <v>58.72</v>
      </c>
      <c r="F35" s="258">
        <f>'بنك القاهره شهريوليو'!AF37*11%</f>
        <v>184.33</v>
      </c>
      <c r="G35" s="258">
        <f>'بنك القاهره شهريوليو'!AT37+'بنك القاهره شهريوليو'!AU37+'بنك القاهره شهريوليو'!AV37+'بنك القاهره شهريوليو'!AX37+'بنك القاهره شهريوليو'!BB37+'بنك القاهره شهريوليو'!BC37+'بنك القاهره شهريوليو'!BD37+'بنك القاهره شهريوليو'!BE37+'بنك القاهره شهريوليو'!BF37+'بنك القاهره شهريوليو'!BG37+'بنك القاهره شهريوليو'!BH37+'بنك القاهره شهريوليو'!BI37+'بنك القاهره شهريوليو'!BJ37+'بنك القاهره شهريوليو'!BK37+'بنك القاهره شهريوليو'!BL37</f>
        <v>33.75</v>
      </c>
      <c r="H35" s="258">
        <f t="shared" si="1"/>
        <v>276.8</v>
      </c>
      <c r="I35" s="258">
        <f t="shared" si="2"/>
        <v>1780.45</v>
      </c>
      <c r="J35" s="258">
        <f t="shared" si="3"/>
        <v>12.98</v>
      </c>
      <c r="K35" s="258">
        <f t="shared" si="4"/>
        <v>1767.47</v>
      </c>
      <c r="L35" s="258">
        <f t="shared" si="5"/>
        <v>517.47</v>
      </c>
      <c r="M35" s="12">
        <f t="shared" si="6"/>
        <v>7.76</v>
      </c>
    </row>
    <row r="36" spans="1:13" ht="15.75">
      <c r="A36" s="256" t="str">
        <f>'بنك القاهره شهريوليو'!BO39</f>
        <v>جمال محروس على حسن</v>
      </c>
      <c r="B36" s="258">
        <f>'بنك القاهره شهريوليو'!O39</f>
        <v>2613.29</v>
      </c>
      <c r="C36" s="258">
        <f>'بنك القاهره شهريوليو'!Q39</f>
        <v>610.54999999999995</v>
      </c>
      <c r="D36" s="258">
        <f t="shared" si="0"/>
        <v>3223.84</v>
      </c>
      <c r="E36" s="258">
        <f>'بنك القاهره شهريوليو'!J39*14%</f>
        <v>117.69</v>
      </c>
      <c r="F36" s="258">
        <f>'بنك القاهره شهريوليو'!AF39*11%</f>
        <v>272.36</v>
      </c>
      <c r="G36" s="258">
        <f>'بنك القاهره شهريوليو'!AT39+'بنك القاهره شهريوليو'!AU39+'بنك القاهره شهريوليو'!AV39+'بنك القاهره شهريوليو'!AX39+'بنك القاهره شهريوليو'!BB39+'بنك القاهره شهريوليو'!BC39+'بنك القاهره شهريوليو'!BD39+'بنك القاهره شهريوليو'!BE39+'بنك القاهره شهريوليو'!BF39+'بنك القاهره شهريوليو'!BG39+'بنك القاهره شهريوليو'!BH39+'بنك القاهره شهريوليو'!BI39+'بنك القاهره شهريوليو'!BJ39+'بنك القاهره شهريوليو'!BK39+'بنك القاهره شهريوليو'!BL39</f>
        <v>0</v>
      </c>
      <c r="H36" s="258">
        <f t="shared" si="1"/>
        <v>390.05</v>
      </c>
      <c r="I36" s="258">
        <f t="shared" si="2"/>
        <v>2833.79</v>
      </c>
      <c r="J36" s="258">
        <f>(I36-50)*(8/1000)</f>
        <v>22.27</v>
      </c>
      <c r="K36" s="258">
        <f t="shared" si="4"/>
        <v>2811.52</v>
      </c>
      <c r="L36" s="258">
        <f t="shared" si="5"/>
        <v>1561.52</v>
      </c>
      <c r="M36" s="12">
        <f t="shared" si="6"/>
        <v>23.42</v>
      </c>
    </row>
    <row r="37" spans="1:13" ht="15.75">
      <c r="A37" s="256" t="str">
        <f>'بنك القاهره شهريوليو'!BO40</f>
        <v>حليمه محمد سليمان شديد</v>
      </c>
      <c r="B37" s="258">
        <f>'بنك القاهره شهريوليو'!O40</f>
        <v>1446.98</v>
      </c>
      <c r="C37" s="258">
        <f>'بنك القاهره شهريوليو'!Q40</f>
        <v>213.25</v>
      </c>
      <c r="D37" s="258">
        <f t="shared" si="0"/>
        <v>1660.23</v>
      </c>
      <c r="E37" s="258">
        <f>'بنك القاهره شهريوليو'!J40*14%</f>
        <v>41.35</v>
      </c>
      <c r="F37" s="258">
        <f>'بنك القاهره شهريوليو'!AF40*11%</f>
        <v>150.61000000000001</v>
      </c>
      <c r="G37" s="258">
        <f>'بنك القاهره شهريوليو'!AT40+'بنك القاهره شهريوليو'!AU40+'بنك القاهره شهريوليو'!AV40+'بنك القاهره شهريوليو'!AX40+'بنك القاهره شهريوليو'!BB40+'بنك القاهره شهريوليو'!BC40+'بنك القاهره شهريوليو'!BD40+'بنك القاهره شهريوليو'!BE40+'بنك القاهره شهريوليو'!BF40+'بنك القاهره شهريوليو'!BG40+'بنك القاهره شهريوليو'!BH40+'بنك القاهره شهريوليو'!BI40+'بنك القاهره شهريوليو'!BJ40+'بنك القاهره شهريوليو'!BK40+'بنك القاهره شهريوليو'!BL40</f>
        <v>0</v>
      </c>
      <c r="H37" s="258">
        <f t="shared" si="1"/>
        <v>191.96</v>
      </c>
      <c r="I37" s="258">
        <f t="shared" si="2"/>
        <v>1468.27</v>
      </c>
      <c r="J37" s="258">
        <f t="shared" si="3"/>
        <v>10.64</v>
      </c>
      <c r="K37" s="258">
        <f t="shared" si="4"/>
        <v>1457.63</v>
      </c>
      <c r="L37" s="258">
        <f t="shared" si="5"/>
        <v>207.63</v>
      </c>
      <c r="M37" s="12">
        <f t="shared" si="6"/>
        <v>3.11</v>
      </c>
    </row>
    <row r="38" spans="1:13" ht="15.75">
      <c r="A38" s="256" t="str">
        <f>'بنك القاهره شهريوليو'!BO41</f>
        <v>ست الكل عبد السلام سيد</v>
      </c>
      <c r="B38" s="258">
        <f>'بنك القاهره شهريوليو'!O41</f>
        <v>3074.03</v>
      </c>
      <c r="C38" s="258">
        <f>'بنك القاهره شهريوليو'!Q41</f>
        <v>727.42</v>
      </c>
      <c r="D38" s="258">
        <f t="shared" si="0"/>
        <v>3801.45</v>
      </c>
      <c r="E38" s="258">
        <f>'بنك القاهره شهريوليو'!J41*14%</f>
        <v>141.58000000000001</v>
      </c>
      <c r="F38" s="258">
        <f>'بنك القاهره شهريوليو'!AF41*11%</f>
        <v>318.8</v>
      </c>
      <c r="G38" s="258">
        <f>'بنك القاهره شهريوليو'!AT41+'بنك القاهره شهريوليو'!AU41+'بنك القاهره شهريوليو'!AV41+'بنك القاهره شهريوليو'!AX41+'بنك القاهره شهريوليو'!BB41+'بنك القاهره شهريوليو'!BC41+'بنك القاهره شهريوليو'!BD41+'بنك القاهره شهريوليو'!BE41+'بنك القاهره شهريوليو'!BF41+'بنك القاهره شهريوليو'!BG41+'بنك القاهره شهريوليو'!BH41+'بنك القاهره شهريوليو'!BI41+'بنك القاهره شهريوليو'!BJ41+'بنك القاهره شهريوليو'!BK41+'بنك القاهره شهريوليو'!BL41</f>
        <v>88.21</v>
      </c>
      <c r="H38" s="258">
        <f t="shared" si="1"/>
        <v>548.59</v>
      </c>
      <c r="I38" s="258">
        <f t="shared" si="2"/>
        <v>3252.86</v>
      </c>
      <c r="J38" s="258">
        <f t="shared" si="3"/>
        <v>24.02</v>
      </c>
      <c r="K38" s="258">
        <f t="shared" si="4"/>
        <v>3228.84</v>
      </c>
      <c r="L38" s="258">
        <f t="shared" si="5"/>
        <v>1978.84</v>
      </c>
      <c r="M38" s="12">
        <f t="shared" si="6"/>
        <v>112.84</v>
      </c>
    </row>
    <row r="39" spans="1:13" ht="15.75">
      <c r="A39" s="256" t="str">
        <f>'بنك القاهره شهريوليو'!BO42</f>
        <v>احمد عبد الرحيم على ابوزيد</v>
      </c>
      <c r="B39" s="258">
        <f>'بنك القاهره شهريوليو'!O42</f>
        <v>1998.58</v>
      </c>
      <c r="C39" s="258">
        <f>'بنك القاهره شهريوليو'!Q42</f>
        <v>422.73</v>
      </c>
      <c r="D39" s="258">
        <f t="shared" si="0"/>
        <v>2421.31</v>
      </c>
      <c r="E39" s="258">
        <f>'بنك القاهره شهريوليو'!J42*14%</f>
        <v>80.58</v>
      </c>
      <c r="F39" s="258">
        <f>'بنك القاهره شهريوليو'!AF42*11%</f>
        <v>210.9</v>
      </c>
      <c r="G39" s="258">
        <f>'بنك القاهره شهريوليو'!AT42+'بنك القاهره شهريوليو'!AU42+'بنك القاهره شهريوليو'!AV42+'بنك القاهره شهريوليو'!AX42+'بنك القاهره شهريوليو'!BB42+'بنك القاهره شهريوليو'!BC42+'بنك القاهره شهريوليو'!BD42+'بنك القاهره شهريوليو'!BE42+'بنك القاهره شهريوليو'!BF42+'بنك القاهره شهريوليو'!BG42+'بنك القاهره شهريوليو'!BH42+'بنك القاهره شهريوليو'!BI42+'بنك القاهره شهريوليو'!BJ42+'بنك القاهره شهريوليو'!BK42+'بنك القاهره شهريوليو'!BL42</f>
        <v>12.54</v>
      </c>
      <c r="H39" s="258">
        <f t="shared" si="1"/>
        <v>304.02</v>
      </c>
      <c r="I39" s="258">
        <f t="shared" si="2"/>
        <v>2117.29</v>
      </c>
      <c r="J39" s="258">
        <f t="shared" si="3"/>
        <v>15.5</v>
      </c>
      <c r="K39" s="258">
        <f t="shared" si="4"/>
        <v>2101.79</v>
      </c>
      <c r="L39" s="258">
        <f t="shared" si="5"/>
        <v>851.79</v>
      </c>
      <c r="M39" s="12">
        <f t="shared" si="6"/>
        <v>12.78</v>
      </c>
    </row>
    <row r="40" spans="1:13" ht="15.75">
      <c r="A40" s="256" t="str">
        <f>'بنك القاهره شهريوليو'!BO43</f>
        <v>منال فتحى فهمى السيد</v>
      </c>
      <c r="B40" s="258">
        <f>'بنك القاهره شهريوليو'!O43</f>
        <v>1995.77</v>
      </c>
      <c r="C40" s="258">
        <f>'بنك القاهره شهريوليو'!Q43</f>
        <v>434.87</v>
      </c>
      <c r="D40" s="258">
        <f t="shared" si="0"/>
        <v>2430.64</v>
      </c>
      <c r="E40" s="258">
        <f>'بنك القاهره شهريوليو'!J43*14%</f>
        <v>75.86</v>
      </c>
      <c r="F40" s="258">
        <f>'بنك القاهره شهريوليو'!AF43*11%</f>
        <v>215.23</v>
      </c>
      <c r="G40" s="258">
        <f>'بنك القاهره شهريوليو'!AT43+'بنك القاهره شهريوليو'!AU43+'بنك القاهره شهريوليو'!AV43+'بنك القاهره شهريوليو'!AX43+'بنك القاهره شهريوليو'!BB43+'بنك القاهره شهريوليو'!BC43+'بنك القاهره شهريوليو'!BD43+'بنك القاهره شهريوليو'!BE43+'بنك القاهره شهريوليو'!BF43+'بنك القاهره شهريوليو'!BG43+'بنك القاهره شهريوليو'!BH43+'بنك القاهره شهريوليو'!BI43+'بنك القاهره شهريوليو'!BJ43+'بنك القاهره شهريوليو'!BK43+'بنك القاهره شهريوليو'!BL43</f>
        <v>0</v>
      </c>
      <c r="H40" s="258">
        <f t="shared" si="1"/>
        <v>291.08999999999997</v>
      </c>
      <c r="I40" s="258">
        <f t="shared" si="2"/>
        <v>2139.5500000000002</v>
      </c>
      <c r="J40" s="258">
        <f t="shared" si="3"/>
        <v>15.67</v>
      </c>
      <c r="K40" s="258">
        <f t="shared" si="4"/>
        <v>2123.88</v>
      </c>
      <c r="L40" s="258">
        <f t="shared" si="5"/>
        <v>873.88</v>
      </c>
      <c r="M40" s="12">
        <f t="shared" si="6"/>
        <v>13.11</v>
      </c>
    </row>
    <row r="41" spans="1:13" ht="15.75">
      <c r="A41" s="256" t="str">
        <f>'بنك القاهره شهريوليو'!BO44</f>
        <v>جمعه عبد المجيد محمد خاطر</v>
      </c>
      <c r="B41" s="258">
        <f>'بنك القاهره شهريوليو'!O44</f>
        <v>1856.9</v>
      </c>
      <c r="C41" s="258">
        <f>'بنك القاهره شهريوليو'!Q44</f>
        <v>366.25</v>
      </c>
      <c r="D41" s="258">
        <f t="shared" si="0"/>
        <v>2223.15</v>
      </c>
      <c r="E41" s="258">
        <f>'بنك القاهره شهريوليو'!J44*14%</f>
        <v>69.41</v>
      </c>
      <c r="F41" s="258">
        <f>'بنك القاهره شهريوليو'!AF44*11%</f>
        <v>196.05</v>
      </c>
      <c r="G41" s="258">
        <f>'بنك القاهره شهريوليو'!AT44+'بنك القاهره شهريوليو'!AU44+'بنك القاهره شهريوليو'!AV44+'بنك القاهره شهريوليو'!AX44+'بنك القاهره شهريوليو'!BB44+'بنك القاهره شهريوليو'!BC44+'بنك القاهره شهريوليو'!BD44+'بنك القاهره شهريوليو'!BE44+'بنك القاهره شهريوليو'!BF44+'بنك القاهره شهريوليو'!BG44+'بنك القاهره شهريوليو'!BH44+'بنك القاهره شهريوليو'!BI44+'بنك القاهره شهريوليو'!BJ44+'بنك القاهره شهريوليو'!BK44+'بنك القاهره شهريوليو'!BL44</f>
        <v>21.08</v>
      </c>
      <c r="H41" s="258">
        <f t="shared" si="1"/>
        <v>286.54000000000002</v>
      </c>
      <c r="I41" s="258">
        <f t="shared" si="2"/>
        <v>1936.61</v>
      </c>
      <c r="J41" s="258">
        <f t="shared" si="3"/>
        <v>14.15</v>
      </c>
      <c r="K41" s="258">
        <f t="shared" si="4"/>
        <v>1922.46</v>
      </c>
      <c r="L41" s="258">
        <f t="shared" si="5"/>
        <v>672.46</v>
      </c>
      <c r="M41" s="12">
        <f t="shared" si="6"/>
        <v>10.09</v>
      </c>
    </row>
    <row r="42" spans="1:13" ht="15.75">
      <c r="A42" s="256" t="str">
        <f>'بنك القاهره شهريوليو'!BO45</f>
        <v>محمد ابراهيم عبد الجليل</v>
      </c>
      <c r="B42" s="258">
        <f>'بنك القاهره شهريوليو'!O45</f>
        <v>2153.36</v>
      </c>
      <c r="C42" s="258">
        <f>'بنك القاهره شهريوليو'!Q45</f>
        <v>468.22</v>
      </c>
      <c r="D42" s="258">
        <f t="shared" si="0"/>
        <v>2621.58</v>
      </c>
      <c r="E42" s="258">
        <f>'بنك القاهره شهريوليو'!J45*14%</f>
        <v>89.57</v>
      </c>
      <c r="F42" s="258">
        <f>'بنك القاهره شهريوليو'!AF45*11%</f>
        <v>226.87</v>
      </c>
      <c r="G42" s="258">
        <f>'بنك القاهره شهريوليو'!AT45+'بنك القاهره شهريوليو'!AU45+'بنك القاهره شهريوليو'!AV45+'بنك القاهره شهريوليو'!AX45+'بنك القاهره شهريوليو'!BB45+'بنك القاهره شهريوليو'!BC45+'بنك القاهره شهريوليو'!BD45+'بنك القاهره شهريوليو'!BE45+'بنك القاهره شهريوليو'!BF45+'بنك القاهره شهريوليو'!BG45+'بنك القاهره شهريوليو'!BH45+'بنك القاهره شهريوليو'!BI45+'بنك القاهره شهريوليو'!BJ45+'بنك القاهره شهريوليو'!BK45+'بنك القاهره شهريوليو'!BL45</f>
        <v>0</v>
      </c>
      <c r="H42" s="258">
        <f t="shared" si="1"/>
        <v>316.44</v>
      </c>
      <c r="I42" s="258">
        <f t="shared" si="2"/>
        <v>2305.14</v>
      </c>
      <c r="J42" s="258">
        <f t="shared" si="3"/>
        <v>16.91</v>
      </c>
      <c r="K42" s="258">
        <f t="shared" si="4"/>
        <v>2288.23</v>
      </c>
      <c r="L42" s="258">
        <f t="shared" si="5"/>
        <v>1038.23</v>
      </c>
      <c r="M42" s="12">
        <f t="shared" si="6"/>
        <v>15.57</v>
      </c>
    </row>
    <row r="43" spans="1:13" ht="15.75">
      <c r="A43" s="256" t="str">
        <f>'بنك القاهره شهريوليو'!BO46</f>
        <v>سناء جلال ابراهيم</v>
      </c>
      <c r="B43" s="258">
        <f>'بنك القاهره شهريوليو'!O46</f>
        <v>1849.47</v>
      </c>
      <c r="C43" s="258">
        <f>'بنك القاهره شهريوليو'!Q46</f>
        <v>355.77</v>
      </c>
      <c r="D43" s="258">
        <f t="shared" si="0"/>
        <v>2205.2399999999998</v>
      </c>
      <c r="E43" s="258">
        <f>'بنك القاهره شهريوليو'!J46*14%</f>
        <v>68.53</v>
      </c>
      <c r="F43" s="258">
        <f>'بنك القاهره شهريوليو'!AF46*11%</f>
        <v>194.82</v>
      </c>
      <c r="G43" s="258">
        <f>'بنك القاهره شهريوليو'!AT46+'بنك القاهره شهريوليو'!AU46+'بنك القاهره شهريوليو'!AV46+'بنك القاهره شهريوليو'!AX46+'بنك القاهره شهريوليو'!BB46+'بنك القاهره شهريوليو'!BC46+'بنك القاهره شهريوليو'!BD46+'بنك القاهره شهريوليو'!BE46+'بنك القاهره شهريوليو'!BF46+'بنك القاهره شهريوليو'!BG46+'بنك القاهره شهريوليو'!BH46+'بنك القاهره شهريوليو'!BI46+'بنك القاهره شهريوليو'!BJ46+'بنك القاهره شهريوليو'!BK46+'بنك القاهره شهريوليو'!BL46</f>
        <v>0</v>
      </c>
      <c r="H43" s="258">
        <f t="shared" si="1"/>
        <v>263.35000000000002</v>
      </c>
      <c r="I43" s="258">
        <f t="shared" si="2"/>
        <v>1941.89</v>
      </c>
      <c r="J43" s="258">
        <f t="shared" si="3"/>
        <v>14.19</v>
      </c>
      <c r="K43" s="258">
        <f t="shared" si="4"/>
        <v>1927.7</v>
      </c>
      <c r="L43" s="258">
        <f t="shared" si="5"/>
        <v>677.7</v>
      </c>
      <c r="M43" s="12">
        <f t="shared" si="6"/>
        <v>10.17</v>
      </c>
    </row>
    <row r="44" spans="1:13" ht="15.75">
      <c r="A44" s="256" t="str">
        <f>'بنك القاهره شهريوليو'!BO47</f>
        <v>خميس عبد الله عبد الغنى</v>
      </c>
      <c r="B44" s="258">
        <f>'بنك القاهره شهريوليو'!O47</f>
        <v>1880.07</v>
      </c>
      <c r="C44" s="258">
        <f>'بنك القاهره شهريوليو'!Q47</f>
        <v>358.63</v>
      </c>
      <c r="D44" s="258">
        <f t="shared" si="0"/>
        <v>2238.6999999999998</v>
      </c>
      <c r="E44" s="258">
        <f>'بنك القاهره شهريوليو'!J47*14%</f>
        <v>67.91</v>
      </c>
      <c r="F44" s="258">
        <f>'بنك القاهره شهريوليو'!AF47*11%</f>
        <v>193.27</v>
      </c>
      <c r="G44" s="258">
        <f>'بنك القاهره شهريوليو'!AT47+'بنك القاهره شهريوليو'!AU47+'بنك القاهره شهريوليو'!AV47+'بنك القاهره شهريوليو'!AX47+'بنك القاهره شهريوليو'!BB47+'بنك القاهره شهريوليو'!BC47+'بنك القاهره شهريوليو'!BD47+'بنك القاهره شهريوليو'!BE47+'بنك القاهره شهريوليو'!BF47+'بنك القاهره شهريوليو'!BG47+'بنك القاهره شهريوليو'!BH47+'بنك القاهره شهريوليو'!BI47+'بنك القاهره شهريوليو'!BJ47+'بنك القاهره شهريوليو'!BK47+'بنك القاهره شهريوليو'!BL47</f>
        <v>0</v>
      </c>
      <c r="H44" s="258">
        <f t="shared" si="1"/>
        <v>261.18</v>
      </c>
      <c r="I44" s="258">
        <f t="shared" si="2"/>
        <v>1977.52</v>
      </c>
      <c r="J44" s="258">
        <f t="shared" si="3"/>
        <v>14.46</v>
      </c>
      <c r="K44" s="258">
        <f t="shared" si="4"/>
        <v>1963.06</v>
      </c>
      <c r="L44" s="258">
        <f t="shared" si="5"/>
        <v>713.06</v>
      </c>
      <c r="M44" s="12">
        <f t="shared" si="6"/>
        <v>10.7</v>
      </c>
    </row>
    <row r="45" spans="1:13" ht="15.75">
      <c r="A45" s="256" t="str">
        <f>'بنك القاهره شهريوليو'!BO48</f>
        <v>فتحى عبد الحميد ابراهيم</v>
      </c>
      <c r="B45" s="258">
        <f>'بنك القاهره شهريوليو'!O48</f>
        <v>2079.6</v>
      </c>
      <c r="C45" s="258">
        <f>'بنك القاهره شهريوليو'!Q48</f>
        <v>449.53</v>
      </c>
      <c r="D45" s="258">
        <f t="shared" si="0"/>
        <v>2529.13</v>
      </c>
      <c r="E45" s="258">
        <f>'بنك القاهره شهريوليو'!J48*14%</f>
        <v>85.87</v>
      </c>
      <c r="F45" s="258">
        <f>'بنك القاهره شهريوليو'!AF48*11%</f>
        <v>218.87</v>
      </c>
      <c r="G45" s="258">
        <f>'بنك القاهره شهريوليو'!AT48+'بنك القاهره شهريوليو'!AU48+'بنك القاهره شهريوليو'!AV48+'بنك القاهره شهريوليو'!AX48+'بنك القاهره شهريوليو'!BB48+'بنك القاهره شهريوليو'!BC48+'بنك القاهره شهريوليو'!BD48+'بنك القاهره شهريوليو'!BE48+'بنك القاهره شهريوليو'!BF48+'بنك القاهره شهريوليو'!BG48+'بنك القاهره شهريوليو'!BH48+'بنك القاهره شهريوليو'!BI48+'بنك القاهره شهريوليو'!BJ48+'بنك القاهره شهريوليو'!BK48+'بنك القاهره شهريوليو'!BL48</f>
        <v>0</v>
      </c>
      <c r="H45" s="258">
        <f t="shared" si="1"/>
        <v>304.74</v>
      </c>
      <c r="I45" s="258">
        <f t="shared" si="2"/>
        <v>2224.39</v>
      </c>
      <c r="J45" s="258">
        <f t="shared" si="3"/>
        <v>16.309999999999999</v>
      </c>
      <c r="K45" s="258">
        <f t="shared" si="4"/>
        <v>2208.08</v>
      </c>
      <c r="L45" s="258">
        <f t="shared" si="5"/>
        <v>958.08</v>
      </c>
      <c r="M45" s="12">
        <f t="shared" si="6"/>
        <v>14.37</v>
      </c>
    </row>
    <row r="46" spans="1:13" ht="15.75">
      <c r="A46" s="256" t="str">
        <f>'بنك القاهره شهريوليو'!BO49</f>
        <v>خالد حيدر عبد العظيم</v>
      </c>
      <c r="B46" s="258">
        <f>'بنك القاهره شهريوليو'!O49</f>
        <v>1849.04</v>
      </c>
      <c r="C46" s="258">
        <f>'بنك القاهره شهريوليو'!Q49</f>
        <v>363.96</v>
      </c>
      <c r="D46" s="258">
        <f t="shared" si="0"/>
        <v>2213</v>
      </c>
      <c r="E46" s="258">
        <f>'بنك القاهره شهريوليو'!J49*14%</f>
        <v>68.959999999999994</v>
      </c>
      <c r="F46" s="258">
        <f>'بنك القاهره شهريوليو'!AF49*11%</f>
        <v>195.44</v>
      </c>
      <c r="G46" s="258">
        <f>'بنك القاهره شهريوليو'!AT49+'بنك القاهره شهريوليو'!AU49+'بنك القاهره شهريوليو'!AV49+'بنك القاهره شهريوليو'!AX49+'بنك القاهره شهريوليو'!BB49+'بنك القاهره شهريوليو'!BC49+'بنك القاهره شهريوليو'!BD49+'بنك القاهره شهريوليو'!BE49+'بنك القاهره شهريوليو'!BF49+'بنك القاهره شهريوليو'!BG49+'بنك القاهره شهريوليو'!BH49+'بنك القاهره شهريوليو'!BI49+'بنك القاهره شهريوليو'!BJ49+'بنك القاهره شهريوليو'!BK49+'بنك القاهره شهريوليو'!BL49</f>
        <v>0</v>
      </c>
      <c r="H46" s="258">
        <f t="shared" si="1"/>
        <v>264.39999999999998</v>
      </c>
      <c r="I46" s="258">
        <f t="shared" si="2"/>
        <v>1948.6</v>
      </c>
      <c r="J46" s="258">
        <f t="shared" si="3"/>
        <v>14.24</v>
      </c>
      <c r="K46" s="258">
        <f t="shared" si="4"/>
        <v>1934.36</v>
      </c>
      <c r="L46" s="258">
        <f t="shared" si="5"/>
        <v>684.36</v>
      </c>
      <c r="M46" s="12">
        <f t="shared" si="6"/>
        <v>10.27</v>
      </c>
    </row>
    <row r="47" spans="1:13" ht="15.75">
      <c r="A47" s="256" t="str">
        <f>'بنك القاهره شهريوليو'!BO50</f>
        <v>عاطف منصورمحمود مدنى</v>
      </c>
      <c r="B47" s="258">
        <f>'بنك القاهره شهريوليو'!O50</f>
        <v>1220.25</v>
      </c>
      <c r="C47" s="258">
        <f>'بنك القاهره شهريوليو'!Q50</f>
        <v>201.25</v>
      </c>
      <c r="D47" s="258">
        <f t="shared" si="0"/>
        <v>1421.5</v>
      </c>
      <c r="E47" s="258">
        <f>'بنك القاهره شهريوليو'!J50*14%</f>
        <v>38.979999999999997</v>
      </c>
      <c r="F47" s="258">
        <f>'بنك القاهره شهريوليو'!AF50*11%</f>
        <v>125.74</v>
      </c>
      <c r="G47" s="258">
        <f>'بنك القاهره شهريوليو'!AT50+'بنك القاهره شهريوليو'!AU50+'بنك القاهره شهريوليو'!AV50+'بنك القاهره شهريوليو'!AX50+'بنك القاهره شهريوليو'!BB50+'بنك القاهره شهريوليو'!BC50+'بنك القاهره شهريوليو'!BD50+'بنك القاهره شهريوليو'!BE50+'بنك القاهره شهريوليو'!BF50+'بنك القاهره شهريوليو'!BG50+'بنك القاهره شهريوليو'!BH50+'بنك القاهره شهريوليو'!BI50+'بنك القاهره شهريوليو'!BJ50+'بنك القاهره شهريوليو'!BK50+'بنك القاهره شهريوليو'!BL50</f>
        <v>11.84</v>
      </c>
      <c r="H47" s="258">
        <f t="shared" si="1"/>
        <v>176.56</v>
      </c>
      <c r="I47" s="258">
        <f t="shared" si="2"/>
        <v>1244.94</v>
      </c>
      <c r="J47" s="258">
        <f t="shared" si="3"/>
        <v>8.9600000000000009</v>
      </c>
      <c r="K47" s="258">
        <f t="shared" si="4"/>
        <v>1235.98</v>
      </c>
      <c r="L47" s="258">
        <f t="shared" si="5"/>
        <v>0</v>
      </c>
      <c r="M47" s="12">
        <f t="shared" si="6"/>
        <v>0</v>
      </c>
    </row>
    <row r="48" spans="1:13" ht="15.75">
      <c r="A48" s="256" t="str">
        <f>'بنك القاهره شهريوليو'!BO51</f>
        <v>صباح محمد عبد الجواد</v>
      </c>
      <c r="B48" s="258">
        <f>'بنك القاهره شهريوليو'!O51</f>
        <v>1850.08</v>
      </c>
      <c r="C48" s="258">
        <f>'بنك القاهره شهريوليو'!Q51</f>
        <v>357.94</v>
      </c>
      <c r="D48" s="274">
        <f t="shared" si="0"/>
        <v>2208.02</v>
      </c>
      <c r="E48" s="258">
        <f>'بنك القاهره شهريوليو'!J51*14%</f>
        <v>68.56</v>
      </c>
      <c r="F48" s="258">
        <f>'بنك القاهره شهريوليو'!AF51*11%</f>
        <v>195.13</v>
      </c>
      <c r="G48" s="258">
        <f>'بنك القاهره شهريوليو'!AT51+'بنك القاهره شهريوليو'!AU51+'بنك القاهره شهريوليو'!AV51+'بنك القاهره شهريوليو'!AX51+'بنك القاهره شهريوليو'!BB51+'بنك القاهره شهريوليو'!BC51+'بنك القاهره شهريوليو'!BD51+'بنك القاهره شهريوليو'!BE51+'بنك القاهره شهريوليو'!BF51+'بنك القاهره شهريوليو'!BG51+'بنك القاهره شهريوليو'!BH51+'بنك القاهره شهريوليو'!BI51+'بنك القاهره شهريوليو'!BJ51+'بنك القاهره شهريوليو'!BK51+'بنك القاهره شهريوليو'!BL51</f>
        <v>0</v>
      </c>
      <c r="H48" s="274">
        <f t="shared" si="1"/>
        <v>263.69</v>
      </c>
      <c r="I48" s="274">
        <f t="shared" si="2"/>
        <v>1944.33</v>
      </c>
      <c r="J48" s="274">
        <f t="shared" si="3"/>
        <v>14.21</v>
      </c>
      <c r="K48" s="274">
        <f t="shared" si="4"/>
        <v>1930.12</v>
      </c>
      <c r="L48" s="274">
        <f t="shared" ref="L48:L65" si="7">IF(K48-1183.33&lt;0,0,K48-1183.33)</f>
        <v>746.79</v>
      </c>
      <c r="M48" s="12">
        <f t="shared" si="6"/>
        <v>11.2</v>
      </c>
    </row>
    <row r="49" spans="1:13" ht="15.75">
      <c r="A49" s="256" t="str">
        <f>'بنك القاهره شهريوليو'!BO52</f>
        <v xml:space="preserve">طه سيد دردير محمد </v>
      </c>
      <c r="B49" s="258">
        <f>'بنك القاهره شهريوليو'!O52</f>
        <v>1060.4000000000001</v>
      </c>
      <c r="C49" s="258">
        <f>'بنك القاهره شهريوليو'!Q52</f>
        <v>221.1</v>
      </c>
      <c r="D49" s="258">
        <f t="shared" si="0"/>
        <v>1281.5</v>
      </c>
      <c r="E49" s="258">
        <f>'بنك القاهره شهريوليو'!J52*14%</f>
        <v>35.78</v>
      </c>
      <c r="F49" s="258">
        <f>'بنك القاهره شهريوليو'!AF52*11%</f>
        <v>112.85</v>
      </c>
      <c r="G49" s="258">
        <f>'بنك القاهره شهريوليو'!AT52+'بنك القاهره شهريوليو'!AU52+'بنك القاهره شهريوليو'!AV52+'بنك القاهره شهريوليو'!AX52+'بنك القاهره شهريوليو'!BB52+'بنك القاهره شهريوليو'!BC52+'بنك القاهره شهريوليو'!BD52+'بنك القاهره شهريوليو'!BE52+'بنك القاهره شهريوليو'!BF52+'بنك القاهره شهريوليو'!BG52+'بنك القاهره شهريوليو'!BH52+'بنك القاهره شهريوليو'!BI52+'بنك القاهره شهريوليو'!BJ52+'بنك القاهره شهريوليو'!BK52+'بنك القاهره شهريوليو'!BL52</f>
        <v>0</v>
      </c>
      <c r="H49" s="258">
        <f t="shared" si="1"/>
        <v>148.63</v>
      </c>
      <c r="I49" s="258">
        <f t="shared" si="2"/>
        <v>1132.8699999999999</v>
      </c>
      <c r="J49" s="258">
        <f t="shared" si="3"/>
        <v>8.1199999999999992</v>
      </c>
      <c r="K49" s="258">
        <f t="shared" si="4"/>
        <v>1124.75</v>
      </c>
      <c r="L49" s="258">
        <f t="shared" si="7"/>
        <v>0</v>
      </c>
      <c r="M49" s="12">
        <f t="shared" si="6"/>
        <v>0</v>
      </c>
    </row>
    <row r="50" spans="1:13" ht="15.75">
      <c r="A50" s="261"/>
      <c r="B50" s="262">
        <f>[1]مرتبات!G55</f>
        <v>0</v>
      </c>
      <c r="C50" s="262">
        <f>[1]مرتبات!I55</f>
        <v>0</v>
      </c>
      <c r="D50" s="262">
        <f t="shared" si="0"/>
        <v>0</v>
      </c>
      <c r="E50" s="262">
        <f>[1]مرتبات!B55*14%</f>
        <v>0</v>
      </c>
      <c r="F50" s="262">
        <f>[1]مرتبات!W55*11%</f>
        <v>0</v>
      </c>
      <c r="G50" s="262">
        <f>[1]مرتبات!AK55+[1]مرتبات!AL55+[1]مرتبات!AM55+[1]مرتبات!AN55+[1]مرتبات!AO55+[1]مرتبات!AR55+[1]مرتبات!AS55+[1]مرتبات!AT55+[1]مرتبات!AU55+[1]مرتبات!AV55+[1]مرتبات!AW55+[1]مرتبات!AX55+[1]مرتبات!AY55+[1]مرتبات!AZ55+[1]مرتبات!BA55</f>
        <v>0</v>
      </c>
      <c r="H50" s="262">
        <f t="shared" si="1"/>
        <v>0</v>
      </c>
      <c r="I50" s="262">
        <f t="shared" si="2"/>
        <v>0</v>
      </c>
      <c r="J50" s="262">
        <f t="shared" si="3"/>
        <v>-0.38</v>
      </c>
      <c r="K50" s="262">
        <f t="shared" si="4"/>
        <v>0.38</v>
      </c>
      <c r="L50" s="262">
        <f t="shared" si="7"/>
        <v>0</v>
      </c>
      <c r="M50" s="263">
        <f t="shared" ref="M50:M65" si="8">IF(L50&lt;=1900,(L50*10%)*20%,IF(L50&lt;=3150,(190+((L50-1900)*15%))*60%,((((L50-3150)*20%)+190+187.5))*95%))</f>
        <v>0</v>
      </c>
    </row>
    <row r="51" spans="1:13" ht="15.75">
      <c r="A51" s="256"/>
      <c r="B51" s="258">
        <f>[1]مرتبات!G56</f>
        <v>0</v>
      </c>
      <c r="C51" s="258">
        <f>[1]مرتبات!I56</f>
        <v>0</v>
      </c>
      <c r="D51" s="258">
        <f t="shared" si="0"/>
        <v>0</v>
      </c>
      <c r="E51" s="258">
        <f>[1]مرتبات!B56*14%</f>
        <v>0</v>
      </c>
      <c r="F51" s="258">
        <f>[1]مرتبات!W56*11%</f>
        <v>0</v>
      </c>
      <c r="G51" s="258">
        <f>[1]مرتبات!AK56+[1]مرتبات!AL56+[1]مرتبات!AM56+[1]مرتبات!AN56+[1]مرتبات!AO56+[1]مرتبات!AR56+[1]مرتبات!AS56+[1]مرتبات!AT56+[1]مرتبات!AU56+[1]مرتبات!AV56+[1]مرتبات!AW56+[1]مرتبات!AX56+[1]مرتبات!AY56+[1]مرتبات!AZ56+[1]مرتبات!BA56</f>
        <v>0</v>
      </c>
      <c r="H51" s="258">
        <f t="shared" si="1"/>
        <v>0</v>
      </c>
      <c r="I51" s="258">
        <f t="shared" si="2"/>
        <v>0</v>
      </c>
      <c r="J51" s="258">
        <f t="shared" si="3"/>
        <v>-0.38</v>
      </c>
      <c r="K51" s="258">
        <f t="shared" si="4"/>
        <v>0.38</v>
      </c>
      <c r="L51" s="258">
        <f t="shared" si="7"/>
        <v>0</v>
      </c>
      <c r="M51" s="145">
        <f t="shared" si="8"/>
        <v>0</v>
      </c>
    </row>
    <row r="52" spans="1:13" ht="15.75">
      <c r="A52" s="256"/>
      <c r="B52" s="258">
        <f>[1]مرتبات!G57</f>
        <v>0</v>
      </c>
      <c r="C52" s="258">
        <f>[1]مرتبات!I57</f>
        <v>0</v>
      </c>
      <c r="D52" s="258">
        <f t="shared" si="0"/>
        <v>0</v>
      </c>
      <c r="E52" s="258">
        <f>[1]مرتبات!B57*14%</f>
        <v>0</v>
      </c>
      <c r="F52" s="258">
        <f>[1]مرتبات!W57*11%</f>
        <v>0</v>
      </c>
      <c r="G52" s="258">
        <f>[1]مرتبات!AK57+[1]مرتبات!AL57+[1]مرتبات!AM57+[1]مرتبات!AN57+[1]مرتبات!AO57+[1]مرتبات!AR57+[1]مرتبات!AS57+[1]مرتبات!AT57+[1]مرتبات!AU57+[1]مرتبات!AV57+[1]مرتبات!AW57+[1]مرتبات!AX57+[1]مرتبات!AY57+[1]مرتبات!AZ57+[1]مرتبات!BA57</f>
        <v>0</v>
      </c>
      <c r="H52" s="258">
        <f t="shared" si="1"/>
        <v>0</v>
      </c>
      <c r="I52" s="258">
        <f t="shared" si="2"/>
        <v>0</v>
      </c>
      <c r="J52" s="258">
        <f t="shared" si="3"/>
        <v>-0.38</v>
      </c>
      <c r="K52" s="258">
        <f t="shared" si="4"/>
        <v>0.38</v>
      </c>
      <c r="L52" s="258">
        <f t="shared" si="7"/>
        <v>0</v>
      </c>
      <c r="M52" s="145">
        <f t="shared" si="8"/>
        <v>0</v>
      </c>
    </row>
    <row r="53" spans="1:13" ht="15.75">
      <c r="A53" s="256"/>
      <c r="B53" s="258">
        <f>[1]مرتبات!G58</f>
        <v>0</v>
      </c>
      <c r="C53" s="258">
        <f>[1]مرتبات!I58</f>
        <v>0</v>
      </c>
      <c r="D53" s="258">
        <f t="shared" si="0"/>
        <v>0</v>
      </c>
      <c r="E53" s="258">
        <f>[1]مرتبات!B58*14%</f>
        <v>0</v>
      </c>
      <c r="F53" s="258">
        <f>[1]مرتبات!W58*11%</f>
        <v>0</v>
      </c>
      <c r="G53" s="258">
        <f>[1]مرتبات!AK58+[1]مرتبات!AL58+[1]مرتبات!AM58+[1]مرتبات!AN58+[1]مرتبات!AO58+[1]مرتبات!AR58+[1]مرتبات!AS58+[1]مرتبات!AT58+[1]مرتبات!AU58+[1]مرتبات!AV58+[1]مرتبات!AW58+[1]مرتبات!AX58+[1]مرتبات!AY58+[1]مرتبات!AZ58+[1]مرتبات!BA58</f>
        <v>0</v>
      </c>
      <c r="H53" s="258">
        <f t="shared" si="1"/>
        <v>0</v>
      </c>
      <c r="I53" s="258">
        <f t="shared" si="2"/>
        <v>0</v>
      </c>
      <c r="J53" s="258">
        <f t="shared" si="3"/>
        <v>-0.38</v>
      </c>
      <c r="K53" s="258">
        <f t="shared" si="4"/>
        <v>0.38</v>
      </c>
      <c r="L53" s="258">
        <f t="shared" si="7"/>
        <v>0</v>
      </c>
      <c r="M53" s="145">
        <f t="shared" si="8"/>
        <v>0</v>
      </c>
    </row>
    <row r="54" spans="1:13" ht="15.75">
      <c r="A54" s="256"/>
      <c r="B54" s="258">
        <f>[1]مرتبات!G59</f>
        <v>0</v>
      </c>
      <c r="C54" s="258">
        <f>[1]مرتبات!I59</f>
        <v>0</v>
      </c>
      <c r="D54" s="258">
        <f t="shared" si="0"/>
        <v>0</v>
      </c>
      <c r="E54" s="258">
        <f>[1]مرتبات!B59*14%</f>
        <v>0</v>
      </c>
      <c r="F54" s="258">
        <f>[1]مرتبات!W59*11%</f>
        <v>0</v>
      </c>
      <c r="G54" s="258">
        <f>[1]مرتبات!AK59+[1]مرتبات!AL59+[1]مرتبات!AM59+[1]مرتبات!AN59+[1]مرتبات!AO59+[1]مرتبات!AR59+[1]مرتبات!AS59+[1]مرتبات!AT59+[1]مرتبات!AU59+[1]مرتبات!AV59+[1]مرتبات!AW59+[1]مرتبات!AX59+[1]مرتبات!AY59+[1]مرتبات!AZ59+[1]مرتبات!BA59</f>
        <v>0</v>
      </c>
      <c r="H54" s="258">
        <f t="shared" si="1"/>
        <v>0</v>
      </c>
      <c r="I54" s="258">
        <f t="shared" si="2"/>
        <v>0</v>
      </c>
      <c r="J54" s="258">
        <f t="shared" si="3"/>
        <v>-0.38</v>
      </c>
      <c r="K54" s="258">
        <f t="shared" si="4"/>
        <v>0.38</v>
      </c>
      <c r="L54" s="258">
        <f t="shared" si="7"/>
        <v>0</v>
      </c>
      <c r="M54" s="145">
        <f t="shared" si="8"/>
        <v>0</v>
      </c>
    </row>
    <row r="55" spans="1:13" ht="15.75">
      <c r="A55" s="256"/>
      <c r="B55" s="258">
        <f>[1]مرتبات!G60</f>
        <v>0</v>
      </c>
      <c r="C55" s="258">
        <f>[1]مرتبات!I60</f>
        <v>0</v>
      </c>
      <c r="D55" s="258">
        <f t="shared" si="0"/>
        <v>0</v>
      </c>
      <c r="E55" s="258">
        <f>[1]مرتبات!B60*14%</f>
        <v>0</v>
      </c>
      <c r="F55" s="258">
        <f>[1]مرتبات!W60*11%</f>
        <v>0</v>
      </c>
      <c r="G55" s="258">
        <f>[1]مرتبات!AK60+[1]مرتبات!AL60+[1]مرتبات!AM60+[1]مرتبات!AN60+[1]مرتبات!AO60+[1]مرتبات!AR60+[1]مرتبات!AS60+[1]مرتبات!AT60+[1]مرتبات!AU60+[1]مرتبات!AV60+[1]مرتبات!AW60+[1]مرتبات!AX60+[1]مرتبات!AY60+[1]مرتبات!AZ60+[1]مرتبات!BA60</f>
        <v>0</v>
      </c>
      <c r="H55" s="258">
        <f t="shared" si="1"/>
        <v>0</v>
      </c>
      <c r="I55" s="258">
        <f t="shared" si="2"/>
        <v>0</v>
      </c>
      <c r="J55" s="258">
        <f t="shared" si="3"/>
        <v>-0.38</v>
      </c>
      <c r="K55" s="258">
        <f t="shared" si="4"/>
        <v>0.38</v>
      </c>
      <c r="L55" s="258">
        <f t="shared" si="7"/>
        <v>0</v>
      </c>
      <c r="M55" s="145">
        <f t="shared" si="8"/>
        <v>0</v>
      </c>
    </row>
    <row r="56" spans="1:13" ht="15.75">
      <c r="A56" s="256"/>
      <c r="B56" s="258">
        <f>[1]مرتبات!G61</f>
        <v>0</v>
      </c>
      <c r="C56" s="258">
        <f>[1]مرتبات!I61</f>
        <v>0</v>
      </c>
      <c r="D56" s="258">
        <f t="shared" si="0"/>
        <v>0</v>
      </c>
      <c r="E56" s="258">
        <f>[1]مرتبات!B61*14%</f>
        <v>0</v>
      </c>
      <c r="F56" s="258">
        <f>[1]مرتبات!W61*11%</f>
        <v>0</v>
      </c>
      <c r="G56" s="258">
        <f>[1]مرتبات!AK61+[1]مرتبات!AL61+[1]مرتبات!AM61+[1]مرتبات!AN61+[1]مرتبات!AO61+[1]مرتبات!AR61+[1]مرتبات!AS61+[1]مرتبات!AT61+[1]مرتبات!AU61+[1]مرتبات!AV61+[1]مرتبات!AW61+[1]مرتبات!AX61+[1]مرتبات!AY61+[1]مرتبات!AZ61+[1]مرتبات!BA61</f>
        <v>0</v>
      </c>
      <c r="H56" s="258">
        <f t="shared" si="1"/>
        <v>0</v>
      </c>
      <c r="I56" s="258">
        <f t="shared" si="2"/>
        <v>0</v>
      </c>
      <c r="J56" s="258">
        <f t="shared" si="3"/>
        <v>-0.38</v>
      </c>
      <c r="K56" s="258">
        <f t="shared" si="4"/>
        <v>0.38</v>
      </c>
      <c r="L56" s="258">
        <f t="shared" si="7"/>
        <v>0</v>
      </c>
      <c r="M56" s="145">
        <f t="shared" si="8"/>
        <v>0</v>
      </c>
    </row>
    <row r="57" spans="1:13" ht="15.75">
      <c r="A57" s="256"/>
      <c r="B57" s="258">
        <f>[1]مرتبات!G62</f>
        <v>0</v>
      </c>
      <c r="C57" s="258">
        <f>[1]مرتبات!I62</f>
        <v>0</v>
      </c>
      <c r="D57" s="258">
        <f t="shared" si="0"/>
        <v>0</v>
      </c>
      <c r="E57" s="258">
        <f>[1]مرتبات!B62*14%</f>
        <v>0</v>
      </c>
      <c r="F57" s="258">
        <f>[1]مرتبات!W62*11%</f>
        <v>0</v>
      </c>
      <c r="G57" s="258">
        <f>[1]مرتبات!AK62+[1]مرتبات!AL62+[1]مرتبات!AM62+[1]مرتبات!AN62+[1]مرتبات!AO62+[1]مرتبات!AR62+[1]مرتبات!AS62+[1]مرتبات!AT62+[1]مرتبات!AU62+[1]مرتبات!AV62+[1]مرتبات!AW62+[1]مرتبات!AX62+[1]مرتبات!AY62+[1]مرتبات!AZ62+[1]مرتبات!BA62</f>
        <v>0</v>
      </c>
      <c r="H57" s="258">
        <f t="shared" si="1"/>
        <v>0</v>
      </c>
      <c r="I57" s="258">
        <f t="shared" si="2"/>
        <v>0</v>
      </c>
      <c r="J57" s="258">
        <f t="shared" si="3"/>
        <v>-0.38</v>
      </c>
      <c r="K57" s="258">
        <f t="shared" si="4"/>
        <v>0.38</v>
      </c>
      <c r="L57" s="258">
        <f t="shared" si="7"/>
        <v>0</v>
      </c>
      <c r="M57" s="145">
        <f t="shared" si="8"/>
        <v>0</v>
      </c>
    </row>
    <row r="58" spans="1:13" ht="15.75">
      <c r="A58" s="256"/>
      <c r="B58" s="258">
        <f>[1]مرتبات!G63</f>
        <v>0</v>
      </c>
      <c r="C58" s="258">
        <f>[1]مرتبات!I63</f>
        <v>0</v>
      </c>
      <c r="D58" s="258">
        <f t="shared" si="0"/>
        <v>0</v>
      </c>
      <c r="E58" s="258">
        <f>[1]مرتبات!B63*14%</f>
        <v>0</v>
      </c>
      <c r="F58" s="258">
        <f>[1]مرتبات!W63*11%</f>
        <v>0</v>
      </c>
      <c r="G58" s="258">
        <f>[1]مرتبات!AK63+[1]مرتبات!AL63+[1]مرتبات!AM63+[1]مرتبات!AN63+[1]مرتبات!AO63+[1]مرتبات!AR63+[1]مرتبات!AS63+[1]مرتبات!AT63+[1]مرتبات!AU63+[1]مرتبات!AV63+[1]مرتبات!AW63+[1]مرتبات!AX63+[1]مرتبات!AY63+[1]مرتبات!AZ63+[1]مرتبات!BA63</f>
        <v>0</v>
      </c>
      <c r="H58" s="258">
        <f t="shared" si="1"/>
        <v>0</v>
      </c>
      <c r="I58" s="258">
        <f t="shared" si="2"/>
        <v>0</v>
      </c>
      <c r="J58" s="258">
        <f t="shared" si="3"/>
        <v>-0.38</v>
      </c>
      <c r="K58" s="258">
        <f t="shared" si="4"/>
        <v>0.38</v>
      </c>
      <c r="L58" s="258">
        <f t="shared" si="7"/>
        <v>0</v>
      </c>
      <c r="M58" s="145">
        <f t="shared" si="8"/>
        <v>0</v>
      </c>
    </row>
    <row r="59" spans="1:13" ht="15.75">
      <c r="A59" s="256"/>
      <c r="B59" s="258">
        <f>[1]مرتبات!G64</f>
        <v>0</v>
      </c>
      <c r="C59" s="258">
        <f>[1]مرتبات!I64</f>
        <v>0</v>
      </c>
      <c r="D59" s="258">
        <f t="shared" si="0"/>
        <v>0</v>
      </c>
      <c r="E59" s="258">
        <f>[1]مرتبات!B64*14%</f>
        <v>0</v>
      </c>
      <c r="F59" s="258">
        <f>[1]مرتبات!W64*11%</f>
        <v>0</v>
      </c>
      <c r="G59" s="258">
        <f>[1]مرتبات!AK64+[1]مرتبات!AL64+[1]مرتبات!AM64+[1]مرتبات!AN64+[1]مرتبات!AO64+[1]مرتبات!AR64+[1]مرتبات!AS64+[1]مرتبات!AT64+[1]مرتبات!AU64+[1]مرتبات!AV64+[1]مرتبات!AW64+[1]مرتبات!AX64+[1]مرتبات!AY64+[1]مرتبات!AZ64+[1]مرتبات!BA64</f>
        <v>0</v>
      </c>
      <c r="H59" s="258">
        <f t="shared" si="1"/>
        <v>0</v>
      </c>
      <c r="I59" s="258">
        <f t="shared" si="2"/>
        <v>0</v>
      </c>
      <c r="J59" s="258">
        <f t="shared" si="3"/>
        <v>-0.38</v>
      </c>
      <c r="K59" s="258">
        <f t="shared" si="4"/>
        <v>0.38</v>
      </c>
      <c r="L59" s="258">
        <f t="shared" si="7"/>
        <v>0</v>
      </c>
      <c r="M59" s="145">
        <f t="shared" si="8"/>
        <v>0</v>
      </c>
    </row>
    <row r="60" spans="1:13" ht="15.75">
      <c r="A60" s="256"/>
      <c r="B60" s="258">
        <f>[1]مرتبات!G65</f>
        <v>0</v>
      </c>
      <c r="C60" s="258">
        <f>[1]مرتبات!I65</f>
        <v>0</v>
      </c>
      <c r="D60" s="258">
        <f t="shared" si="0"/>
        <v>0</v>
      </c>
      <c r="E60" s="258">
        <f>[1]مرتبات!B65*14%</f>
        <v>0</v>
      </c>
      <c r="F60" s="258">
        <f>[1]مرتبات!W65*11%</f>
        <v>0</v>
      </c>
      <c r="G60" s="258">
        <f>[1]مرتبات!AK65+[1]مرتبات!AL65+[1]مرتبات!AM65+[1]مرتبات!AN65+[1]مرتبات!AO65+[1]مرتبات!AR65+[1]مرتبات!AS65+[1]مرتبات!AT65+[1]مرتبات!AU65+[1]مرتبات!AV65+[1]مرتبات!AW65+[1]مرتبات!AX65+[1]مرتبات!AY65+[1]مرتبات!AZ65+[1]مرتبات!BA65</f>
        <v>0</v>
      </c>
      <c r="H60" s="258">
        <f t="shared" si="1"/>
        <v>0</v>
      </c>
      <c r="I60" s="258">
        <f t="shared" si="2"/>
        <v>0</v>
      </c>
      <c r="J60" s="258">
        <f t="shared" si="3"/>
        <v>-0.38</v>
      </c>
      <c r="K60" s="258">
        <f t="shared" si="4"/>
        <v>0.38</v>
      </c>
      <c r="L60" s="258">
        <f t="shared" si="7"/>
        <v>0</v>
      </c>
      <c r="M60" s="145">
        <f t="shared" si="8"/>
        <v>0</v>
      </c>
    </row>
    <row r="61" spans="1:13" ht="15.75">
      <c r="A61" s="256"/>
      <c r="B61" s="258">
        <f>[1]مرتبات!G66</f>
        <v>0</v>
      </c>
      <c r="C61" s="258">
        <f>[1]مرتبات!I66</f>
        <v>0</v>
      </c>
      <c r="D61" s="258">
        <f t="shared" si="0"/>
        <v>0</v>
      </c>
      <c r="E61" s="258">
        <f>[1]مرتبات!B66*14%</f>
        <v>0</v>
      </c>
      <c r="F61" s="258">
        <f>[1]مرتبات!W66*11%</f>
        <v>0</v>
      </c>
      <c r="G61" s="258">
        <f>[1]مرتبات!AK66+[1]مرتبات!AL66+[1]مرتبات!AM66+[1]مرتبات!AN66+[1]مرتبات!AO66+[1]مرتبات!AR66+[1]مرتبات!AS66+[1]مرتبات!AT66+[1]مرتبات!AU66+[1]مرتبات!AV66+[1]مرتبات!AW66+[1]مرتبات!AX66+[1]مرتبات!AY66+[1]مرتبات!AZ66+[1]مرتبات!BA66</f>
        <v>0</v>
      </c>
      <c r="H61" s="258">
        <f t="shared" si="1"/>
        <v>0</v>
      </c>
      <c r="I61" s="258">
        <f t="shared" si="2"/>
        <v>0</v>
      </c>
      <c r="J61" s="258">
        <f t="shared" si="3"/>
        <v>-0.38</v>
      </c>
      <c r="K61" s="258">
        <f t="shared" si="4"/>
        <v>0.38</v>
      </c>
      <c r="L61" s="258">
        <f t="shared" si="7"/>
        <v>0</v>
      </c>
      <c r="M61" s="145">
        <f t="shared" si="8"/>
        <v>0</v>
      </c>
    </row>
    <row r="62" spans="1:13" ht="15.75">
      <c r="A62" s="256"/>
      <c r="B62" s="258">
        <f>[1]مرتبات!G67</f>
        <v>0</v>
      </c>
      <c r="C62" s="258">
        <f>[1]مرتبات!I67</f>
        <v>0</v>
      </c>
      <c r="D62" s="258">
        <f t="shared" si="0"/>
        <v>0</v>
      </c>
      <c r="E62" s="258">
        <f>[1]مرتبات!B67*14%</f>
        <v>0</v>
      </c>
      <c r="F62" s="258">
        <f>[1]مرتبات!W67*11%</f>
        <v>0</v>
      </c>
      <c r="G62" s="258">
        <f>[1]مرتبات!AK67+[1]مرتبات!AL67+[1]مرتبات!AM67+[1]مرتبات!AN67+[1]مرتبات!AO67+[1]مرتبات!AR67+[1]مرتبات!AS67+[1]مرتبات!AT67+[1]مرتبات!AU67+[1]مرتبات!AV67+[1]مرتبات!AW67+[1]مرتبات!AX67+[1]مرتبات!AY67+[1]مرتبات!AZ67+[1]مرتبات!BA67</f>
        <v>0</v>
      </c>
      <c r="H62" s="258">
        <f t="shared" si="1"/>
        <v>0</v>
      </c>
      <c r="I62" s="258">
        <f t="shared" si="2"/>
        <v>0</v>
      </c>
      <c r="J62" s="258">
        <f t="shared" si="3"/>
        <v>-0.38</v>
      </c>
      <c r="K62" s="258">
        <f t="shared" si="4"/>
        <v>0.38</v>
      </c>
      <c r="L62" s="258">
        <f t="shared" si="7"/>
        <v>0</v>
      </c>
      <c r="M62" s="145">
        <f t="shared" si="8"/>
        <v>0</v>
      </c>
    </row>
    <row r="63" spans="1:13" ht="15.75">
      <c r="A63" s="256"/>
      <c r="B63" s="258">
        <f>[1]مرتبات!G68</f>
        <v>0</v>
      </c>
      <c r="C63" s="258">
        <f>[1]مرتبات!I68</f>
        <v>0</v>
      </c>
      <c r="D63" s="258">
        <f t="shared" si="0"/>
        <v>0</v>
      </c>
      <c r="E63" s="258">
        <f>[1]مرتبات!B68*14%</f>
        <v>0</v>
      </c>
      <c r="F63" s="258">
        <f>[1]مرتبات!W68*11%</f>
        <v>0</v>
      </c>
      <c r="G63" s="258">
        <f>[1]مرتبات!AK68+[1]مرتبات!AL68+[1]مرتبات!AM68+[1]مرتبات!AN68+[1]مرتبات!AO68+[1]مرتبات!AR68+[1]مرتبات!AS68+[1]مرتبات!AT68+[1]مرتبات!AU68+[1]مرتبات!AV68+[1]مرتبات!AW68+[1]مرتبات!AX68+[1]مرتبات!AY68+[1]مرتبات!AZ68+[1]مرتبات!BA68</f>
        <v>0</v>
      </c>
      <c r="H63" s="258">
        <f t="shared" si="1"/>
        <v>0</v>
      </c>
      <c r="I63" s="258">
        <f t="shared" si="2"/>
        <v>0</v>
      </c>
      <c r="J63" s="258">
        <f t="shared" si="3"/>
        <v>-0.38</v>
      </c>
      <c r="K63" s="258">
        <f t="shared" si="4"/>
        <v>0.38</v>
      </c>
      <c r="L63" s="258">
        <f t="shared" si="7"/>
        <v>0</v>
      </c>
      <c r="M63" s="145">
        <f t="shared" si="8"/>
        <v>0</v>
      </c>
    </row>
    <row r="64" spans="1:13" ht="15.75">
      <c r="A64" s="256"/>
      <c r="B64" s="258">
        <f>[1]مرتبات!G69</f>
        <v>0</v>
      </c>
      <c r="C64" s="258">
        <f>[1]مرتبات!I69</f>
        <v>0</v>
      </c>
      <c r="D64" s="258">
        <f t="shared" si="0"/>
        <v>0</v>
      </c>
      <c r="E64" s="258">
        <f>[1]مرتبات!B69*14%</f>
        <v>0</v>
      </c>
      <c r="F64" s="258">
        <f>[1]مرتبات!W69*11%</f>
        <v>0</v>
      </c>
      <c r="G64" s="258">
        <f>[1]مرتبات!AK69+[1]مرتبات!AL69+[1]مرتبات!AM69+[1]مرتبات!AN69+[1]مرتبات!AO69+[1]مرتبات!AR69+[1]مرتبات!AS69+[1]مرتبات!AT69+[1]مرتبات!AU69+[1]مرتبات!AV69+[1]مرتبات!AW69+[1]مرتبات!AX69+[1]مرتبات!AY69+[1]مرتبات!AZ69+[1]مرتبات!BA69</f>
        <v>0</v>
      </c>
      <c r="H64" s="258">
        <f t="shared" si="1"/>
        <v>0</v>
      </c>
      <c r="I64" s="258">
        <f t="shared" si="2"/>
        <v>0</v>
      </c>
      <c r="J64" s="258">
        <f t="shared" si="3"/>
        <v>-0.38</v>
      </c>
      <c r="K64" s="258">
        <f t="shared" si="4"/>
        <v>0.38</v>
      </c>
      <c r="L64" s="258">
        <f t="shared" si="7"/>
        <v>0</v>
      </c>
      <c r="M64" s="145">
        <f t="shared" si="8"/>
        <v>0</v>
      </c>
    </row>
    <row r="65" spans="1:13" ht="15.75">
      <c r="A65" s="256"/>
      <c r="B65" s="258">
        <f>[1]مرتبات!G70</f>
        <v>0</v>
      </c>
      <c r="C65" s="258">
        <f>[1]مرتبات!I70</f>
        <v>0</v>
      </c>
      <c r="D65" s="258">
        <f t="shared" si="0"/>
        <v>0</v>
      </c>
      <c r="E65" s="258">
        <f>[1]مرتبات!B70*14%</f>
        <v>0</v>
      </c>
      <c r="F65" s="258">
        <f>[1]مرتبات!W70*11%</f>
        <v>0</v>
      </c>
      <c r="G65" s="258">
        <f>[1]مرتبات!AK70+[1]مرتبات!AL70+[1]مرتبات!AM70+[1]مرتبات!AN70+[1]مرتبات!AO70+[1]مرتبات!AR70+[1]مرتبات!AS70+[1]مرتبات!AT70+[1]مرتبات!AU70+[1]مرتبات!AV70+[1]مرتبات!AW70+[1]مرتبات!AX70+[1]مرتبات!AY70+[1]مرتبات!AZ70+[1]مرتبات!BA70</f>
        <v>0</v>
      </c>
      <c r="H65" s="258">
        <f t="shared" si="1"/>
        <v>0</v>
      </c>
      <c r="I65" s="258">
        <f t="shared" si="2"/>
        <v>0</v>
      </c>
      <c r="J65" s="258">
        <f t="shared" si="3"/>
        <v>-0.38</v>
      </c>
      <c r="K65" s="258">
        <f t="shared" si="4"/>
        <v>0.38</v>
      </c>
      <c r="L65" s="258">
        <f t="shared" si="7"/>
        <v>0</v>
      </c>
      <c r="M65" s="145">
        <f t="shared" si="8"/>
        <v>0</v>
      </c>
    </row>
    <row r="66" spans="1:13" ht="15.75">
      <c r="A66" s="1"/>
      <c r="B66" s="258">
        <f>[1]مرتبات!G71</f>
        <v>0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.75">
      <c r="A67" s="1"/>
      <c r="B67" s="258">
        <f>[1]مرتبات!G72</f>
        <v>0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.75">
      <c r="A68" s="1"/>
      <c r="B68" s="258">
        <f>[1]مرتبات!G73</f>
        <v>0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.75">
      <c r="A69" s="1"/>
      <c r="B69" s="258">
        <f>[1]مرتبات!G74</f>
        <v>0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.75">
      <c r="A70" s="1"/>
      <c r="B70" s="258">
        <f>[1]مرتبات!G75</f>
        <v>0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>
      <c r="A71" s="1"/>
      <c r="B71" s="258">
        <f>[1]مرتبات!G76</f>
        <v>0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>
      <c r="A72" s="1"/>
      <c r="B72" s="258">
        <f>[1]مرتبات!G77</f>
        <v>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>
      <c r="A73" s="1"/>
      <c r="B73" s="258">
        <f>[1]مرتبات!G78</f>
        <v>0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>
      <c r="A74" s="1"/>
      <c r="B74" s="258">
        <f>[1]مرتبات!G79</f>
        <v>0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>
      <c r="A75" s="1"/>
      <c r="B75" s="258">
        <f>[1]مرتبات!G80</f>
        <v>0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>
      <c r="A76" s="1"/>
      <c r="B76" s="258">
        <f>[1]مرتبات!G81</f>
        <v>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:BI12"/>
  <sheetViews>
    <sheetView rightToLeft="1" topLeftCell="AS1" workbookViewId="0">
      <selection activeCell="O5" sqref="O5"/>
    </sheetView>
  </sheetViews>
  <sheetFormatPr defaultRowHeight="15"/>
  <cols>
    <col min="1" max="1" width="0.140625" customWidth="1"/>
    <col min="2" max="2" width="9.5703125" customWidth="1"/>
    <col min="3" max="6" width="9.140625" customWidth="1"/>
    <col min="7" max="7" width="10.5703125" customWidth="1"/>
    <col min="8" max="8" width="9.140625" customWidth="1"/>
    <col min="9" max="11" width="9.5703125" customWidth="1"/>
    <col min="12" max="12" width="9.140625" customWidth="1"/>
    <col min="13" max="13" width="6.5703125" customWidth="1"/>
    <col min="14" max="14" width="7.5703125" customWidth="1"/>
    <col min="15" max="15" width="6.5703125" customWidth="1"/>
    <col min="16" max="16" width="9.140625" customWidth="1"/>
    <col min="17" max="19" width="7.5703125" customWidth="1"/>
    <col min="20" max="20" width="6.5703125" customWidth="1"/>
    <col min="21" max="21" width="9.5703125" customWidth="1"/>
    <col min="22" max="23" width="9.140625" customWidth="1"/>
    <col min="24" max="25" width="10.5703125" customWidth="1"/>
    <col min="26" max="32" width="9.140625" customWidth="1"/>
    <col min="33" max="33" width="9.5703125" customWidth="1"/>
    <col min="34" max="35" width="9.140625" customWidth="1"/>
    <col min="36" max="36" width="9.5703125" customWidth="1"/>
    <col min="37" max="37" width="9.140625" customWidth="1"/>
    <col min="38" max="38" width="7.5703125" customWidth="1"/>
    <col min="39" max="39" width="6.5703125" customWidth="1"/>
    <col min="40" max="40" width="7.5703125" customWidth="1"/>
    <col min="41" max="42" width="6.5703125" customWidth="1"/>
    <col min="43" max="44" width="9.140625" customWidth="1"/>
    <col min="45" max="50" width="7.5703125" customWidth="1"/>
    <col min="51" max="51" width="8.140625" customWidth="1"/>
    <col min="52" max="52" width="7.140625" customWidth="1"/>
    <col min="53" max="53" width="6.5703125" customWidth="1"/>
    <col min="54" max="54" width="7.5703125" customWidth="1"/>
    <col min="55" max="56" width="6.5703125" customWidth="1"/>
    <col min="57" max="57" width="8.5703125" customWidth="1"/>
    <col min="58" max="58" width="10.140625" customWidth="1"/>
    <col min="59" max="59" width="10.5703125" customWidth="1"/>
    <col min="60" max="60" width="30.42578125" customWidth="1"/>
  </cols>
  <sheetData>
    <row r="1" spans="1:61" s="4" customFormat="1" ht="15.6" customHeight="1">
      <c r="A1" s="71" t="s">
        <v>112</v>
      </c>
      <c r="B1" s="437" t="s">
        <v>114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8" t="s">
        <v>113</v>
      </c>
      <c r="Z1" s="437" t="s">
        <v>111</v>
      </c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331"/>
      <c r="BF1" s="438" t="s">
        <v>117</v>
      </c>
      <c r="BG1" s="437" t="s">
        <v>48</v>
      </c>
      <c r="BH1" s="437" t="s">
        <v>118</v>
      </c>
      <c r="BI1" s="353" t="s">
        <v>119</v>
      </c>
    </row>
    <row r="2" spans="1:61" s="4" customFormat="1" ht="50.25" customHeight="1">
      <c r="A2" s="8"/>
      <c r="B2" s="443" t="s">
        <v>0</v>
      </c>
      <c r="C2" s="444"/>
      <c r="D2" s="444"/>
      <c r="E2" s="444"/>
      <c r="F2" s="445"/>
      <c r="G2" s="450" t="s">
        <v>6</v>
      </c>
      <c r="H2" s="448"/>
      <c r="I2" s="449"/>
      <c r="J2" s="450" t="s">
        <v>349</v>
      </c>
      <c r="K2" s="448"/>
      <c r="L2" s="448"/>
      <c r="M2" s="448"/>
      <c r="N2" s="448"/>
      <c r="O2" s="448"/>
      <c r="P2" s="448"/>
      <c r="Q2" s="448"/>
      <c r="R2" s="448"/>
      <c r="S2" s="448"/>
      <c r="T2" s="449"/>
      <c r="U2" s="443" t="s">
        <v>18</v>
      </c>
      <c r="V2" s="444"/>
      <c r="W2" s="445"/>
      <c r="X2" s="439" t="s">
        <v>22</v>
      </c>
      <c r="Y2" s="438"/>
      <c r="Z2" s="443" t="s">
        <v>23</v>
      </c>
      <c r="AA2" s="444"/>
      <c r="AB2" s="444"/>
      <c r="AC2" s="444"/>
      <c r="AD2" s="444"/>
      <c r="AE2" s="444"/>
      <c r="AF2" s="445"/>
      <c r="AG2" s="437" t="s">
        <v>30</v>
      </c>
      <c r="AH2" s="437"/>
      <c r="AI2" s="437"/>
      <c r="AJ2" s="437"/>
      <c r="AK2" s="437"/>
      <c r="AL2" s="438" t="s">
        <v>34</v>
      </c>
      <c r="AM2" s="438"/>
      <c r="AN2" s="438"/>
      <c r="AO2" s="438"/>
      <c r="AP2" s="443" t="s">
        <v>35</v>
      </c>
      <c r="AQ2" s="444"/>
      <c r="AR2" s="444"/>
      <c r="AS2" s="444"/>
      <c r="AT2" s="444"/>
      <c r="AU2" s="445"/>
      <c r="AV2" s="437" t="s">
        <v>39</v>
      </c>
      <c r="AW2" s="437"/>
      <c r="AX2" s="437"/>
      <c r="AY2" s="437"/>
      <c r="AZ2" s="437"/>
      <c r="BA2" s="437"/>
      <c r="BB2" s="437"/>
      <c r="BC2" s="331"/>
      <c r="BD2" s="331"/>
      <c r="BE2" s="331"/>
      <c r="BF2" s="438"/>
      <c r="BG2" s="437"/>
      <c r="BH2" s="437"/>
      <c r="BI2" s="353"/>
    </row>
    <row r="3" spans="1:61" s="4" customFormat="1" ht="52.5" customHeight="1">
      <c r="A3" s="330"/>
      <c r="B3" s="331" t="s">
        <v>1</v>
      </c>
      <c r="C3" s="332" t="s">
        <v>2</v>
      </c>
      <c r="D3" s="332" t="s">
        <v>3</v>
      </c>
      <c r="E3" s="332" t="s">
        <v>4</v>
      </c>
      <c r="F3" s="332" t="s">
        <v>5</v>
      </c>
      <c r="G3" s="332" t="s">
        <v>7</v>
      </c>
      <c r="H3" s="332" t="s">
        <v>109</v>
      </c>
      <c r="I3" s="332" t="s">
        <v>108</v>
      </c>
      <c r="J3" s="331" t="s">
        <v>8</v>
      </c>
      <c r="K3" s="331" t="s">
        <v>9</v>
      </c>
      <c r="L3" s="331" t="s">
        <v>10</v>
      </c>
      <c r="M3" s="332" t="s">
        <v>11</v>
      </c>
      <c r="N3" s="332" t="s">
        <v>12</v>
      </c>
      <c r="O3" s="332" t="s">
        <v>13</v>
      </c>
      <c r="P3" s="332" t="s">
        <v>180</v>
      </c>
      <c r="Q3" s="332" t="s">
        <v>14</v>
      </c>
      <c r="R3" s="332" t="s">
        <v>15</v>
      </c>
      <c r="S3" s="332" t="s">
        <v>16</v>
      </c>
      <c r="T3" s="332" t="s">
        <v>17</v>
      </c>
      <c r="U3" s="339" t="s">
        <v>336</v>
      </c>
      <c r="V3" s="332" t="s">
        <v>20</v>
      </c>
      <c r="W3" s="332" t="s">
        <v>21</v>
      </c>
      <c r="X3" s="440"/>
      <c r="Y3" s="438"/>
      <c r="Z3" s="332" t="s">
        <v>24</v>
      </c>
      <c r="AA3" s="332" t="s">
        <v>25</v>
      </c>
      <c r="AB3" s="332" t="s">
        <v>26</v>
      </c>
      <c r="AC3" s="332" t="s">
        <v>21</v>
      </c>
      <c r="AD3" s="332" t="s">
        <v>27</v>
      </c>
      <c r="AE3" s="332" t="s">
        <v>28</v>
      </c>
      <c r="AF3" s="332" t="s">
        <v>29</v>
      </c>
      <c r="AG3" s="332" t="s">
        <v>104</v>
      </c>
      <c r="AH3" s="332" t="s">
        <v>105</v>
      </c>
      <c r="AI3" s="332" t="s">
        <v>106</v>
      </c>
      <c r="AJ3" s="332" t="s">
        <v>107</v>
      </c>
      <c r="AK3" s="332" t="s">
        <v>3</v>
      </c>
      <c r="AL3" s="332" t="s">
        <v>31</v>
      </c>
      <c r="AM3" s="332" t="s">
        <v>116</v>
      </c>
      <c r="AN3" s="332" t="s">
        <v>32</v>
      </c>
      <c r="AO3" s="337" t="s">
        <v>167</v>
      </c>
      <c r="AP3" s="332" t="s">
        <v>36</v>
      </c>
      <c r="AQ3" s="332" t="s">
        <v>115</v>
      </c>
      <c r="AR3" s="332" t="s">
        <v>37</v>
      </c>
      <c r="AS3" s="332" t="s">
        <v>149</v>
      </c>
      <c r="AT3" s="332" t="s">
        <v>345</v>
      </c>
      <c r="AU3" s="332" t="s">
        <v>346</v>
      </c>
      <c r="AV3" s="332" t="s">
        <v>40</v>
      </c>
      <c r="AW3" s="332" t="s">
        <v>150</v>
      </c>
      <c r="AX3" s="332" t="s">
        <v>45</v>
      </c>
      <c r="AY3" s="332" t="s">
        <v>41</v>
      </c>
      <c r="AZ3" s="332" t="s">
        <v>42</v>
      </c>
      <c r="BA3" s="332" t="s">
        <v>43</v>
      </c>
      <c r="BB3" s="332" t="s">
        <v>44</v>
      </c>
      <c r="BC3" s="332" t="s">
        <v>46</v>
      </c>
      <c r="BD3" s="332" t="s">
        <v>47</v>
      </c>
      <c r="BE3" s="332" t="s">
        <v>497</v>
      </c>
      <c r="BF3" s="438"/>
      <c r="BG3" s="437"/>
      <c r="BH3" s="437"/>
      <c r="BI3" s="353"/>
    </row>
    <row r="4" spans="1:61" s="208" customFormat="1" ht="24.95" customHeight="1">
      <c r="B4" s="206">
        <v>3791.61</v>
      </c>
      <c r="C4" s="205">
        <v>568.76</v>
      </c>
      <c r="D4" s="205">
        <v>37.92</v>
      </c>
      <c r="E4" s="205">
        <v>75.83</v>
      </c>
      <c r="F4" s="205">
        <v>113.75</v>
      </c>
      <c r="G4" s="205">
        <v>12773.71</v>
      </c>
      <c r="H4" s="205">
        <v>436.77</v>
      </c>
      <c r="I4" s="205">
        <v>2929.1</v>
      </c>
      <c r="J4" s="205">
        <v>1608.06</v>
      </c>
      <c r="K4" s="205">
        <v>1072.04</v>
      </c>
      <c r="L4" s="205">
        <v>94.2</v>
      </c>
      <c r="M4" s="205">
        <v>0</v>
      </c>
      <c r="N4" s="205">
        <v>14.4</v>
      </c>
      <c r="O4" s="205">
        <v>0</v>
      </c>
      <c r="P4" s="205">
        <v>126</v>
      </c>
      <c r="Q4" s="205">
        <v>14.4</v>
      </c>
      <c r="R4" s="205">
        <v>0</v>
      </c>
      <c r="S4" s="205">
        <v>0</v>
      </c>
      <c r="T4" s="205">
        <v>0</v>
      </c>
      <c r="U4" s="205">
        <v>1852.19</v>
      </c>
      <c r="V4" s="205">
        <v>123.48</v>
      </c>
      <c r="W4" s="205">
        <v>370.43</v>
      </c>
      <c r="X4" s="205">
        <v>12347.97</v>
      </c>
      <c r="Y4" s="205">
        <v>19281.939999999999</v>
      </c>
      <c r="Z4" s="205">
        <v>568.76</v>
      </c>
      <c r="AA4" s="205">
        <v>37.92</v>
      </c>
      <c r="AB4" s="205">
        <v>75.83</v>
      </c>
      <c r="AC4" s="205">
        <v>113.75</v>
      </c>
      <c r="AD4" s="205">
        <v>379.16</v>
      </c>
      <c r="AE4" s="205">
        <v>113.75</v>
      </c>
      <c r="AF4" s="205">
        <v>37.92</v>
      </c>
      <c r="AG4" s="205">
        <v>1852.19</v>
      </c>
      <c r="AH4" s="205">
        <v>123.48</v>
      </c>
      <c r="AI4" s="205">
        <v>370.43</v>
      </c>
      <c r="AJ4" s="205">
        <v>1234.8</v>
      </c>
      <c r="AK4" s="205">
        <v>123.48</v>
      </c>
      <c r="AL4" s="205">
        <v>41.02</v>
      </c>
      <c r="AM4" s="205">
        <v>0</v>
      </c>
      <c r="AN4" s="205">
        <v>0</v>
      </c>
      <c r="AO4" s="205">
        <v>0</v>
      </c>
      <c r="AP4" s="205">
        <v>0</v>
      </c>
      <c r="AQ4" s="205">
        <v>173.84</v>
      </c>
      <c r="AR4" s="205">
        <v>101.97</v>
      </c>
      <c r="AS4" s="205">
        <v>0</v>
      </c>
      <c r="AT4" s="205">
        <v>0</v>
      </c>
      <c r="AU4" s="205">
        <v>0</v>
      </c>
      <c r="AV4" s="205">
        <v>0</v>
      </c>
      <c r="AW4" s="205">
        <v>0</v>
      </c>
      <c r="AX4" s="205">
        <v>25.09</v>
      </c>
      <c r="AY4" s="205">
        <v>18</v>
      </c>
      <c r="AZ4" s="205">
        <v>47.34</v>
      </c>
      <c r="BA4" s="205">
        <v>0</v>
      </c>
      <c r="BB4" s="205">
        <v>0</v>
      </c>
      <c r="BC4" s="205">
        <v>5</v>
      </c>
      <c r="BD4" s="205">
        <v>0</v>
      </c>
      <c r="BE4" s="205">
        <v>8</v>
      </c>
      <c r="BF4" s="205">
        <v>5451.73</v>
      </c>
      <c r="BG4" s="205">
        <v>13830.21</v>
      </c>
      <c r="BH4" s="205" t="s">
        <v>337</v>
      </c>
    </row>
    <row r="5" spans="1:61" s="208" customFormat="1" ht="24.95" customHeight="1">
      <c r="B5" s="205">
        <v>3644.3</v>
      </c>
      <c r="C5" s="205">
        <v>546.65</v>
      </c>
      <c r="D5" s="205">
        <v>36.44</v>
      </c>
      <c r="E5" s="205">
        <v>72.89</v>
      </c>
      <c r="F5" s="205">
        <v>109.32</v>
      </c>
      <c r="G5" s="205">
        <v>13244.1</v>
      </c>
      <c r="H5" s="205">
        <v>357.59</v>
      </c>
      <c r="I5" s="205">
        <v>2710.72</v>
      </c>
      <c r="J5" s="205">
        <v>1534.86</v>
      </c>
      <c r="K5" s="205">
        <v>1023.26</v>
      </c>
      <c r="L5" s="205">
        <v>117.2</v>
      </c>
      <c r="M5" s="205">
        <v>0</v>
      </c>
      <c r="N5" s="205">
        <v>35.4</v>
      </c>
      <c r="O5" s="205">
        <v>0</v>
      </c>
      <c r="P5" s="205">
        <v>0</v>
      </c>
      <c r="Q5" s="205">
        <v>0</v>
      </c>
      <c r="R5" s="205">
        <v>0</v>
      </c>
      <c r="S5" s="205">
        <v>0</v>
      </c>
      <c r="T5" s="205">
        <v>0</v>
      </c>
      <c r="U5" s="205">
        <v>1900.22</v>
      </c>
      <c r="V5" s="205">
        <v>126.67</v>
      </c>
      <c r="W5" s="205">
        <v>380.05</v>
      </c>
      <c r="X5" s="205">
        <v>12668.11</v>
      </c>
      <c r="Y5" s="205">
        <v>19484.650000000001</v>
      </c>
      <c r="Z5" s="205">
        <v>546.65</v>
      </c>
      <c r="AA5" s="205">
        <v>36.44</v>
      </c>
      <c r="AB5" s="205">
        <v>72.89</v>
      </c>
      <c r="AC5" s="205">
        <v>109.32</v>
      </c>
      <c r="AD5" s="205">
        <v>364.43</v>
      </c>
      <c r="AE5" s="205">
        <v>109.32</v>
      </c>
      <c r="AF5" s="205">
        <v>36.44</v>
      </c>
      <c r="AG5" s="205">
        <v>1900.22</v>
      </c>
      <c r="AH5" s="205">
        <v>126.67</v>
      </c>
      <c r="AI5" s="205">
        <v>380.05</v>
      </c>
      <c r="AJ5" s="205">
        <v>1266.81</v>
      </c>
      <c r="AK5" s="205">
        <v>126.67</v>
      </c>
      <c r="AL5" s="205">
        <v>14.8</v>
      </c>
      <c r="AM5" s="205">
        <v>0</v>
      </c>
      <c r="AN5" s="205">
        <v>0</v>
      </c>
      <c r="AO5" s="205">
        <v>0</v>
      </c>
      <c r="AP5" s="205">
        <v>0</v>
      </c>
      <c r="AQ5" s="205">
        <v>77.34</v>
      </c>
      <c r="AR5" s="205">
        <v>102.43</v>
      </c>
      <c r="AS5" s="205">
        <v>0</v>
      </c>
      <c r="AT5" s="205">
        <v>0</v>
      </c>
      <c r="AU5" s="205">
        <v>0</v>
      </c>
      <c r="AV5" s="205">
        <v>7.1</v>
      </c>
      <c r="AW5" s="205">
        <v>0</v>
      </c>
      <c r="AX5" s="205">
        <v>21.17</v>
      </c>
      <c r="AY5" s="205">
        <v>0</v>
      </c>
      <c r="AZ5" s="205">
        <v>0</v>
      </c>
      <c r="BA5" s="205">
        <v>0</v>
      </c>
      <c r="BB5" s="205">
        <v>0</v>
      </c>
      <c r="BC5" s="205">
        <v>0</v>
      </c>
      <c r="BD5" s="205">
        <v>0</v>
      </c>
      <c r="BE5" s="205">
        <v>45</v>
      </c>
      <c r="BF5" s="205">
        <v>5343.75</v>
      </c>
      <c r="BG5" s="205">
        <v>14140.9</v>
      </c>
      <c r="BH5" s="205" t="s">
        <v>338</v>
      </c>
    </row>
    <row r="6" spans="1:61" s="208" customFormat="1" ht="24.95" customHeight="1">
      <c r="B6" s="205">
        <v>3290.61</v>
      </c>
      <c r="C6" s="205">
        <v>493.59</v>
      </c>
      <c r="D6" s="205">
        <v>32.9</v>
      </c>
      <c r="E6" s="205">
        <v>65.81</v>
      </c>
      <c r="F6" s="205">
        <v>98.71</v>
      </c>
      <c r="G6" s="205">
        <v>12663.03</v>
      </c>
      <c r="H6" s="205">
        <v>338.73</v>
      </c>
      <c r="I6" s="205">
        <v>2523.75</v>
      </c>
      <c r="J6" s="205">
        <v>1456.16</v>
      </c>
      <c r="K6" s="205">
        <v>970.79</v>
      </c>
      <c r="L6" s="205">
        <v>86</v>
      </c>
      <c r="M6" s="205">
        <v>0</v>
      </c>
      <c r="N6" s="205">
        <v>0</v>
      </c>
      <c r="O6" s="205">
        <v>0</v>
      </c>
      <c r="P6" s="205">
        <v>0</v>
      </c>
      <c r="Q6" s="205">
        <v>10.8</v>
      </c>
      <c r="R6" s="205">
        <v>0</v>
      </c>
      <c r="S6" s="205">
        <v>0</v>
      </c>
      <c r="T6" s="205">
        <v>0</v>
      </c>
      <c r="U6" s="205">
        <v>1835.24</v>
      </c>
      <c r="V6" s="205">
        <v>122.35</v>
      </c>
      <c r="W6" s="205">
        <v>367.04</v>
      </c>
      <c r="X6" s="205">
        <v>12234.9</v>
      </c>
      <c r="Y6" s="205">
        <v>18541.150000000001</v>
      </c>
      <c r="Z6" s="205">
        <v>493.59</v>
      </c>
      <c r="AA6" s="205">
        <v>32.9</v>
      </c>
      <c r="AB6" s="205">
        <v>65.81</v>
      </c>
      <c r="AC6" s="205">
        <v>98.71</v>
      </c>
      <c r="AD6" s="205">
        <v>329.06</v>
      </c>
      <c r="AE6" s="205">
        <v>98.71</v>
      </c>
      <c r="AF6" s="205">
        <v>32.9</v>
      </c>
      <c r="AG6" s="205">
        <v>1835.24</v>
      </c>
      <c r="AH6" s="205">
        <v>122.35</v>
      </c>
      <c r="AI6" s="205">
        <v>367.04</v>
      </c>
      <c r="AJ6" s="205">
        <v>1223.49</v>
      </c>
      <c r="AK6" s="205">
        <v>122.35</v>
      </c>
      <c r="AL6" s="205">
        <v>0</v>
      </c>
      <c r="AM6" s="205">
        <v>0</v>
      </c>
      <c r="AN6" s="205">
        <v>0</v>
      </c>
      <c r="AO6" s="205">
        <v>0</v>
      </c>
      <c r="AP6" s="205">
        <v>0</v>
      </c>
      <c r="AQ6" s="205">
        <v>67.680000000000007</v>
      </c>
      <c r="AR6" s="205">
        <v>97.56</v>
      </c>
      <c r="AS6" s="205">
        <v>0</v>
      </c>
      <c r="AT6" s="205">
        <v>0</v>
      </c>
      <c r="AU6" s="205">
        <v>0</v>
      </c>
      <c r="AV6" s="205">
        <v>0</v>
      </c>
      <c r="AW6" s="205">
        <v>0</v>
      </c>
      <c r="AX6" s="205">
        <v>0</v>
      </c>
      <c r="AY6" s="205">
        <v>21</v>
      </c>
      <c r="AZ6" s="205">
        <v>0</v>
      </c>
      <c r="BA6" s="205">
        <v>0</v>
      </c>
      <c r="BB6" s="205">
        <v>0</v>
      </c>
      <c r="BC6" s="205">
        <v>0</v>
      </c>
      <c r="BD6" s="205">
        <v>0</v>
      </c>
      <c r="BE6" s="205">
        <v>22.6</v>
      </c>
      <c r="BF6" s="205">
        <v>5030.99</v>
      </c>
      <c r="BG6" s="205">
        <v>13510.16</v>
      </c>
      <c r="BH6" s="205" t="s">
        <v>339</v>
      </c>
    </row>
    <row r="7" spans="1:61" s="208" customFormat="1" ht="24.95" customHeight="1">
      <c r="B7" s="205">
        <v>11424.09</v>
      </c>
      <c r="C7" s="205">
        <v>1713.63</v>
      </c>
      <c r="D7" s="205">
        <v>114.25</v>
      </c>
      <c r="E7" s="205">
        <v>228.47</v>
      </c>
      <c r="F7" s="205">
        <v>342.73</v>
      </c>
      <c r="G7" s="205">
        <v>39774.410000000003</v>
      </c>
      <c r="H7" s="205">
        <v>1079.25</v>
      </c>
      <c r="I7" s="205">
        <v>9196.27</v>
      </c>
      <c r="J7" s="205">
        <v>4988.03</v>
      </c>
      <c r="K7" s="205">
        <v>3325.34</v>
      </c>
      <c r="L7" s="205">
        <v>359</v>
      </c>
      <c r="M7" s="205">
        <v>0</v>
      </c>
      <c r="N7" s="205">
        <v>523.9</v>
      </c>
      <c r="O7" s="205">
        <v>0</v>
      </c>
      <c r="P7" s="205">
        <v>0</v>
      </c>
      <c r="Q7" s="205">
        <v>0</v>
      </c>
      <c r="R7" s="205">
        <v>0</v>
      </c>
      <c r="S7" s="205">
        <v>0</v>
      </c>
      <c r="T7" s="205">
        <v>0</v>
      </c>
      <c r="U7" s="205">
        <v>5793.89</v>
      </c>
      <c r="V7" s="205">
        <v>386.26</v>
      </c>
      <c r="W7" s="205">
        <v>1158.77</v>
      </c>
      <c r="X7" s="205">
        <v>38625.839999999997</v>
      </c>
      <c r="Y7" s="205">
        <v>59787.93</v>
      </c>
      <c r="Z7" s="205">
        <v>1713.63</v>
      </c>
      <c r="AA7" s="205">
        <v>114.25</v>
      </c>
      <c r="AB7" s="205">
        <v>228.47</v>
      </c>
      <c r="AC7" s="205">
        <v>342.73</v>
      </c>
      <c r="AD7" s="205">
        <v>1142.42</v>
      </c>
      <c r="AE7" s="205">
        <v>342.73</v>
      </c>
      <c r="AF7" s="205">
        <v>114.25</v>
      </c>
      <c r="AG7" s="205">
        <v>5793.89</v>
      </c>
      <c r="AH7" s="205">
        <v>386.26</v>
      </c>
      <c r="AI7" s="205">
        <v>1158.77</v>
      </c>
      <c r="AJ7" s="205">
        <v>3862.59</v>
      </c>
      <c r="AK7" s="205">
        <v>386.26</v>
      </c>
      <c r="AL7" s="205">
        <v>156.08000000000001</v>
      </c>
      <c r="AM7" s="205">
        <v>0</v>
      </c>
      <c r="AN7" s="205">
        <v>4.71</v>
      </c>
      <c r="AO7" s="205">
        <v>0</v>
      </c>
      <c r="AP7" s="205">
        <v>0.6</v>
      </c>
      <c r="AQ7" s="205">
        <v>457.86</v>
      </c>
      <c r="AR7" s="205">
        <v>320.3</v>
      </c>
      <c r="AS7" s="205">
        <v>0</v>
      </c>
      <c r="AT7" s="205">
        <v>0</v>
      </c>
      <c r="AU7" s="205">
        <v>0</v>
      </c>
      <c r="AV7" s="205">
        <v>35.5</v>
      </c>
      <c r="AW7" s="205">
        <v>0</v>
      </c>
      <c r="AX7" s="205">
        <v>11.83</v>
      </c>
      <c r="AY7" s="205">
        <v>18</v>
      </c>
      <c r="AZ7" s="205">
        <v>0</v>
      </c>
      <c r="BA7" s="205">
        <v>0</v>
      </c>
      <c r="BB7" s="205">
        <v>0</v>
      </c>
      <c r="BC7" s="205">
        <v>5</v>
      </c>
      <c r="BD7" s="205">
        <v>0</v>
      </c>
      <c r="BE7" s="205">
        <v>450</v>
      </c>
      <c r="BF7" s="205">
        <v>17046.13</v>
      </c>
      <c r="BG7" s="205">
        <v>42741.8</v>
      </c>
      <c r="BH7" s="205" t="s">
        <v>341</v>
      </c>
    </row>
    <row r="8" spans="1:61" s="208" customFormat="1" ht="24.95" customHeight="1">
      <c r="B8" s="205">
        <v>2125.89</v>
      </c>
      <c r="C8" s="205">
        <v>318.88</v>
      </c>
      <c r="D8" s="205">
        <v>21.26</v>
      </c>
      <c r="E8" s="205">
        <v>42.52</v>
      </c>
      <c r="F8" s="205">
        <v>63.78</v>
      </c>
      <c r="G8" s="205">
        <v>7695.81</v>
      </c>
      <c r="H8" s="205">
        <v>247.32</v>
      </c>
      <c r="I8" s="205">
        <v>2921.73</v>
      </c>
      <c r="J8" s="205">
        <v>901.29</v>
      </c>
      <c r="K8" s="205">
        <v>600.86</v>
      </c>
      <c r="L8" s="205">
        <v>86</v>
      </c>
      <c r="M8" s="205">
        <v>0</v>
      </c>
      <c r="N8" s="205">
        <v>21</v>
      </c>
      <c r="O8" s="205">
        <v>0</v>
      </c>
      <c r="P8" s="205">
        <v>1225.08</v>
      </c>
      <c r="Q8" s="205">
        <v>35</v>
      </c>
      <c r="R8" s="205">
        <v>0</v>
      </c>
      <c r="S8" s="205">
        <v>52.5</v>
      </c>
      <c r="T8" s="205">
        <v>0</v>
      </c>
      <c r="U8" s="205">
        <v>1309.9100000000001</v>
      </c>
      <c r="V8" s="205">
        <v>87.33</v>
      </c>
      <c r="W8" s="205">
        <v>261.98</v>
      </c>
      <c r="X8" s="205">
        <v>8738.9699999999993</v>
      </c>
      <c r="Y8" s="205">
        <v>12970.52</v>
      </c>
      <c r="Z8" s="205">
        <v>318.88</v>
      </c>
      <c r="AA8" s="205">
        <v>21.26</v>
      </c>
      <c r="AB8" s="205">
        <v>42.52</v>
      </c>
      <c r="AC8" s="205">
        <v>63.78</v>
      </c>
      <c r="AD8" s="205">
        <v>212.58</v>
      </c>
      <c r="AE8" s="205">
        <v>63.78</v>
      </c>
      <c r="AF8" s="205">
        <v>21.26</v>
      </c>
      <c r="AG8" s="205">
        <v>1309.9100000000001</v>
      </c>
      <c r="AH8" s="205">
        <v>87.33</v>
      </c>
      <c r="AI8" s="205">
        <v>261.98</v>
      </c>
      <c r="AJ8" s="205">
        <v>873.28</v>
      </c>
      <c r="AK8" s="205">
        <v>87.33</v>
      </c>
      <c r="AL8" s="205">
        <v>9.82</v>
      </c>
      <c r="AM8" s="205">
        <v>0</v>
      </c>
      <c r="AN8" s="205">
        <v>0</v>
      </c>
      <c r="AO8" s="205">
        <v>0</v>
      </c>
      <c r="AP8" s="205">
        <v>0</v>
      </c>
      <c r="AQ8" s="205">
        <v>155.41999999999999</v>
      </c>
      <c r="AR8" s="205">
        <v>68.42</v>
      </c>
      <c r="AS8" s="205">
        <v>0</v>
      </c>
      <c r="AT8" s="205">
        <v>0</v>
      </c>
      <c r="AU8" s="205">
        <v>0</v>
      </c>
      <c r="AV8" s="205">
        <v>0</v>
      </c>
      <c r="AW8" s="205">
        <v>0</v>
      </c>
      <c r="AX8" s="205">
        <v>24.5</v>
      </c>
      <c r="AY8" s="205">
        <v>0</v>
      </c>
      <c r="AZ8" s="205">
        <v>0</v>
      </c>
      <c r="BA8" s="205">
        <v>0</v>
      </c>
      <c r="BB8" s="205">
        <v>0</v>
      </c>
      <c r="BC8" s="205">
        <v>5</v>
      </c>
      <c r="BD8" s="205">
        <v>0</v>
      </c>
      <c r="BE8" s="205">
        <v>222</v>
      </c>
      <c r="BF8" s="205">
        <v>3849.05</v>
      </c>
      <c r="BG8" s="205">
        <v>9121.4699999999993</v>
      </c>
      <c r="BH8" s="205" t="s">
        <v>340</v>
      </c>
    </row>
    <row r="9" spans="1:61" s="208" customFormat="1" ht="24.95" customHeight="1">
      <c r="B9" s="205">
        <v>10149.26</v>
      </c>
      <c r="C9" s="205">
        <v>1522.37</v>
      </c>
      <c r="D9" s="205">
        <v>101.49</v>
      </c>
      <c r="E9" s="205">
        <v>203</v>
      </c>
      <c r="F9" s="205">
        <v>304.48</v>
      </c>
      <c r="G9" s="205">
        <v>33410.19</v>
      </c>
      <c r="H9" s="205">
        <v>1068.82</v>
      </c>
      <c r="I9" s="205">
        <v>7943.07</v>
      </c>
      <c r="J9" s="205">
        <v>4502.38</v>
      </c>
      <c r="K9" s="205">
        <v>3001.6</v>
      </c>
      <c r="L9" s="205">
        <v>268.58999999999997</v>
      </c>
      <c r="M9" s="205">
        <v>0</v>
      </c>
      <c r="N9" s="205">
        <v>65.5</v>
      </c>
      <c r="O9" s="205">
        <v>0</v>
      </c>
      <c r="P9" s="205">
        <v>0</v>
      </c>
      <c r="Q9" s="205">
        <v>0</v>
      </c>
      <c r="R9" s="205">
        <v>105</v>
      </c>
      <c r="S9" s="205">
        <v>0</v>
      </c>
      <c r="T9" s="205">
        <v>0</v>
      </c>
      <c r="U9" s="205">
        <v>4840.93</v>
      </c>
      <c r="V9" s="205">
        <v>322.74</v>
      </c>
      <c r="W9" s="205">
        <v>968.2</v>
      </c>
      <c r="X9" s="205">
        <v>32272.82</v>
      </c>
      <c r="Y9" s="205">
        <v>50685.29</v>
      </c>
      <c r="Z9" s="205">
        <v>1522.37</v>
      </c>
      <c r="AA9" s="205">
        <v>101.49</v>
      </c>
      <c r="AB9" s="205">
        <v>203</v>
      </c>
      <c r="AC9" s="205">
        <v>304.48</v>
      </c>
      <c r="AD9" s="205">
        <v>1014.94</v>
      </c>
      <c r="AE9" s="205">
        <v>304.48</v>
      </c>
      <c r="AF9" s="205">
        <v>101.49</v>
      </c>
      <c r="AG9" s="205">
        <v>4840.93</v>
      </c>
      <c r="AH9" s="205">
        <v>322.74</v>
      </c>
      <c r="AI9" s="205">
        <v>968.2</v>
      </c>
      <c r="AJ9" s="205">
        <v>3227.29</v>
      </c>
      <c r="AK9" s="205">
        <v>322.74</v>
      </c>
      <c r="AL9" s="205">
        <v>76.31</v>
      </c>
      <c r="AM9" s="205">
        <v>0</v>
      </c>
      <c r="AN9" s="205">
        <v>110</v>
      </c>
      <c r="AO9" s="205">
        <v>0</v>
      </c>
      <c r="AP9" s="205">
        <v>0</v>
      </c>
      <c r="AQ9" s="205">
        <v>412.63</v>
      </c>
      <c r="AR9" s="205">
        <v>266.10000000000002</v>
      </c>
      <c r="AS9" s="205">
        <v>350</v>
      </c>
      <c r="AT9" s="205">
        <v>0</v>
      </c>
      <c r="AU9" s="205">
        <v>0</v>
      </c>
      <c r="AV9" s="205">
        <v>7.1</v>
      </c>
      <c r="AW9" s="205">
        <v>4</v>
      </c>
      <c r="AX9" s="205">
        <v>73.87</v>
      </c>
      <c r="AY9" s="205">
        <v>0</v>
      </c>
      <c r="AZ9" s="205">
        <v>0</v>
      </c>
      <c r="BA9" s="205">
        <v>10</v>
      </c>
      <c r="BB9" s="205">
        <v>0</v>
      </c>
      <c r="BC9" s="205">
        <v>0</v>
      </c>
      <c r="BD9" s="205">
        <v>0</v>
      </c>
      <c r="BE9" s="205">
        <v>272.02999999999997</v>
      </c>
      <c r="BF9" s="205">
        <v>14816.19</v>
      </c>
      <c r="BG9" s="205">
        <v>35869.1</v>
      </c>
      <c r="BH9" s="205" t="s">
        <v>342</v>
      </c>
    </row>
    <row r="10" spans="1:61" s="208" customFormat="1" ht="24.95" customHeight="1">
      <c r="B10" s="205">
        <v>9202.64</v>
      </c>
      <c r="C10" s="205">
        <v>1380.4</v>
      </c>
      <c r="D10" s="205">
        <v>92.02</v>
      </c>
      <c r="E10" s="205">
        <v>184.06</v>
      </c>
      <c r="F10" s="205">
        <v>276.08</v>
      </c>
      <c r="G10" s="205">
        <v>33514.370000000003</v>
      </c>
      <c r="H10" s="205">
        <v>940.35</v>
      </c>
      <c r="I10" s="205">
        <v>6975.05</v>
      </c>
      <c r="J10" s="205">
        <v>3946.72</v>
      </c>
      <c r="K10" s="205">
        <v>2631.13</v>
      </c>
      <c r="L10" s="205">
        <v>253</v>
      </c>
      <c r="M10" s="205">
        <v>0</v>
      </c>
      <c r="N10" s="205">
        <v>126.3</v>
      </c>
      <c r="O10" s="205">
        <v>0</v>
      </c>
      <c r="P10" s="205">
        <v>0</v>
      </c>
      <c r="Q10" s="205">
        <v>17.899999999999999</v>
      </c>
      <c r="R10" s="205">
        <v>0</v>
      </c>
      <c r="S10" s="205">
        <v>0</v>
      </c>
      <c r="T10" s="205">
        <v>0</v>
      </c>
      <c r="U10" s="205">
        <v>4834.08</v>
      </c>
      <c r="V10" s="205">
        <v>322.29000000000002</v>
      </c>
      <c r="W10" s="205">
        <v>966.83</v>
      </c>
      <c r="X10" s="205">
        <v>32227.13</v>
      </c>
      <c r="Y10" s="205">
        <v>49485.53</v>
      </c>
      <c r="Z10" s="205">
        <v>1380.4</v>
      </c>
      <c r="AA10" s="205">
        <v>92.02</v>
      </c>
      <c r="AB10" s="205">
        <v>184.06</v>
      </c>
      <c r="AC10" s="205">
        <v>276.08</v>
      </c>
      <c r="AD10" s="205">
        <v>920.28</v>
      </c>
      <c r="AE10" s="205">
        <v>276.08</v>
      </c>
      <c r="AF10" s="205">
        <v>92.02</v>
      </c>
      <c r="AG10" s="205">
        <v>4834.08</v>
      </c>
      <c r="AH10" s="205">
        <v>322.29000000000002</v>
      </c>
      <c r="AI10" s="205">
        <v>966.83</v>
      </c>
      <c r="AJ10" s="205">
        <v>3222.73</v>
      </c>
      <c r="AK10" s="205">
        <v>322.29000000000002</v>
      </c>
      <c r="AL10" s="205">
        <v>315.60000000000002</v>
      </c>
      <c r="AM10" s="205">
        <v>0</v>
      </c>
      <c r="AN10" s="205">
        <v>5.48</v>
      </c>
      <c r="AO10" s="205">
        <v>0</v>
      </c>
      <c r="AP10" s="205">
        <v>0</v>
      </c>
      <c r="AQ10" s="205">
        <v>204.26</v>
      </c>
      <c r="AR10" s="205">
        <v>257.05</v>
      </c>
      <c r="AS10" s="205">
        <v>380</v>
      </c>
      <c r="AT10" s="205">
        <v>9.14</v>
      </c>
      <c r="AU10" s="205">
        <v>45.67</v>
      </c>
      <c r="AV10" s="205">
        <v>7.1</v>
      </c>
      <c r="AW10" s="205">
        <v>0</v>
      </c>
      <c r="AX10" s="205">
        <v>125.28</v>
      </c>
      <c r="AY10" s="205">
        <v>18</v>
      </c>
      <c r="AZ10" s="205">
        <v>0</v>
      </c>
      <c r="BA10" s="205">
        <v>0</v>
      </c>
      <c r="BB10" s="205">
        <v>0</v>
      </c>
      <c r="BC10" s="205">
        <v>15</v>
      </c>
      <c r="BD10" s="205">
        <v>2</v>
      </c>
      <c r="BE10" s="205">
        <v>296.55</v>
      </c>
      <c r="BF10" s="205">
        <v>14570.29</v>
      </c>
      <c r="BG10" s="205">
        <v>34915.24</v>
      </c>
      <c r="BH10" s="205" t="s">
        <v>343</v>
      </c>
    </row>
    <row r="11" spans="1:61" s="208" customFormat="1" ht="24.95" customHeight="1">
      <c r="B11" s="205">
        <v>7504.53</v>
      </c>
      <c r="C11" s="205">
        <v>1125.68</v>
      </c>
      <c r="D11" s="205">
        <v>75.06</v>
      </c>
      <c r="E11" s="205">
        <v>150.1</v>
      </c>
      <c r="F11" s="205">
        <v>225.14</v>
      </c>
      <c r="G11" s="205">
        <v>26927.82</v>
      </c>
      <c r="H11" s="205">
        <v>724.88</v>
      </c>
      <c r="I11" s="205">
        <v>5551.47</v>
      </c>
      <c r="J11" s="205">
        <v>3216.28</v>
      </c>
      <c r="K11" s="205">
        <v>2144.19</v>
      </c>
      <c r="L11" s="205">
        <v>191</v>
      </c>
      <c r="M11" s="205">
        <v>0</v>
      </c>
      <c r="N11" s="205">
        <v>0</v>
      </c>
      <c r="O11" s="205">
        <v>0</v>
      </c>
      <c r="P11" s="205">
        <v>0</v>
      </c>
      <c r="Q11" s="205">
        <v>0</v>
      </c>
      <c r="R11" s="205">
        <v>0</v>
      </c>
      <c r="S11" s="205">
        <v>0</v>
      </c>
      <c r="T11" s="205">
        <v>0</v>
      </c>
      <c r="U11" s="205">
        <v>3854.95</v>
      </c>
      <c r="V11" s="205">
        <v>256.99</v>
      </c>
      <c r="W11" s="205">
        <v>770.97</v>
      </c>
      <c r="X11" s="205">
        <v>25699.64</v>
      </c>
      <c r="Y11" s="205">
        <v>39663.06</v>
      </c>
      <c r="Z11" s="205">
        <v>1125.68</v>
      </c>
      <c r="AA11" s="205">
        <v>75.06</v>
      </c>
      <c r="AB11" s="205">
        <v>150.1</v>
      </c>
      <c r="AC11" s="205">
        <v>225.14</v>
      </c>
      <c r="AD11" s="205">
        <v>750.48</v>
      </c>
      <c r="AE11" s="205">
        <v>225.14</v>
      </c>
      <c r="AF11" s="205">
        <v>75.06</v>
      </c>
      <c r="AG11" s="205">
        <v>3854.95</v>
      </c>
      <c r="AH11" s="205">
        <v>256.99</v>
      </c>
      <c r="AI11" s="205">
        <v>770.97</v>
      </c>
      <c r="AJ11" s="205">
        <v>2569.96</v>
      </c>
      <c r="AK11" s="205">
        <v>256.99</v>
      </c>
      <c r="AL11" s="205">
        <v>12.54</v>
      </c>
      <c r="AM11" s="205">
        <v>0</v>
      </c>
      <c r="AN11" s="205">
        <v>0</v>
      </c>
      <c r="AO11" s="205">
        <v>0</v>
      </c>
      <c r="AP11" s="205">
        <v>0</v>
      </c>
      <c r="AQ11" s="205">
        <v>247.63</v>
      </c>
      <c r="AR11" s="205">
        <v>209.65</v>
      </c>
      <c r="AS11" s="205">
        <v>0</v>
      </c>
      <c r="AT11" s="205">
        <v>0</v>
      </c>
      <c r="AU11" s="205">
        <v>0</v>
      </c>
      <c r="AV11" s="205">
        <v>0</v>
      </c>
      <c r="AW11" s="205">
        <v>0</v>
      </c>
      <c r="AX11" s="205">
        <v>75.73</v>
      </c>
      <c r="AY11" s="205">
        <v>0</v>
      </c>
      <c r="AZ11" s="205">
        <v>45.4</v>
      </c>
      <c r="BA11" s="205">
        <v>0</v>
      </c>
      <c r="BB11" s="205">
        <v>0</v>
      </c>
      <c r="BC11" s="205">
        <v>0</v>
      </c>
      <c r="BD11" s="205">
        <v>0</v>
      </c>
      <c r="BE11" s="205">
        <v>114</v>
      </c>
      <c r="BF11" s="205">
        <v>11041.47</v>
      </c>
      <c r="BG11" s="205">
        <v>28621.59</v>
      </c>
      <c r="BH11" s="205" t="s">
        <v>344</v>
      </c>
    </row>
    <row r="12" spans="1:61" s="208" customFormat="1" ht="24.95" customHeight="1">
      <c r="B12" s="217">
        <f>SUM(B4:B11)</f>
        <v>51132.93</v>
      </c>
      <c r="C12" s="217">
        <f t="shared" ref="C12:BG12" si="0">SUM(C4:C11)</f>
        <v>7669.96</v>
      </c>
      <c r="D12" s="217">
        <f t="shared" si="0"/>
        <v>511.34</v>
      </c>
      <c r="E12" s="217">
        <f t="shared" si="0"/>
        <v>1022.68</v>
      </c>
      <c r="F12" s="217">
        <f t="shared" si="0"/>
        <v>1533.99</v>
      </c>
      <c r="G12" s="217">
        <f t="shared" si="0"/>
        <v>180003.44</v>
      </c>
      <c r="H12" s="217">
        <f t="shared" si="0"/>
        <v>5193.71</v>
      </c>
      <c r="I12" s="217">
        <f t="shared" si="0"/>
        <v>40751.160000000003</v>
      </c>
      <c r="J12" s="217">
        <f t="shared" si="0"/>
        <v>22153.78</v>
      </c>
      <c r="K12" s="217">
        <f t="shared" si="0"/>
        <v>14769.21</v>
      </c>
      <c r="L12" s="217">
        <f t="shared" si="0"/>
        <v>1454.99</v>
      </c>
      <c r="M12" s="217">
        <f t="shared" si="0"/>
        <v>0</v>
      </c>
      <c r="N12" s="217">
        <f t="shared" si="0"/>
        <v>786.5</v>
      </c>
      <c r="O12" s="217">
        <f t="shared" si="0"/>
        <v>0</v>
      </c>
      <c r="P12" s="217">
        <f t="shared" si="0"/>
        <v>1351.08</v>
      </c>
      <c r="Q12" s="217">
        <f t="shared" si="0"/>
        <v>78.099999999999994</v>
      </c>
      <c r="R12" s="217">
        <f t="shared" si="0"/>
        <v>105</v>
      </c>
      <c r="S12" s="217">
        <f t="shared" si="0"/>
        <v>52.5</v>
      </c>
      <c r="T12" s="217">
        <f t="shared" si="0"/>
        <v>0</v>
      </c>
      <c r="U12" s="217">
        <f t="shared" si="0"/>
        <v>26221.41</v>
      </c>
      <c r="V12" s="217">
        <f t="shared" si="0"/>
        <v>1748.11</v>
      </c>
      <c r="W12" s="217">
        <f t="shared" si="0"/>
        <v>5244.27</v>
      </c>
      <c r="X12" s="217">
        <f t="shared" si="0"/>
        <v>174815.38</v>
      </c>
      <c r="Y12" s="217">
        <f t="shared" si="0"/>
        <v>269900.07</v>
      </c>
      <c r="Z12" s="217">
        <f t="shared" si="0"/>
        <v>7669.96</v>
      </c>
      <c r="AA12" s="217">
        <f t="shared" si="0"/>
        <v>511.34</v>
      </c>
      <c r="AB12" s="217">
        <f t="shared" si="0"/>
        <v>1022.68</v>
      </c>
      <c r="AC12" s="217">
        <f t="shared" si="0"/>
        <v>1533.99</v>
      </c>
      <c r="AD12" s="217">
        <f t="shared" si="0"/>
        <v>5113.3500000000004</v>
      </c>
      <c r="AE12" s="217">
        <f t="shared" si="0"/>
        <v>1533.99</v>
      </c>
      <c r="AF12" s="217">
        <f t="shared" si="0"/>
        <v>511.34</v>
      </c>
      <c r="AG12" s="217">
        <f t="shared" si="0"/>
        <v>26221.41</v>
      </c>
      <c r="AH12" s="217">
        <f t="shared" si="0"/>
        <v>1748.11</v>
      </c>
      <c r="AI12" s="217">
        <f t="shared" si="0"/>
        <v>5244.27</v>
      </c>
      <c r="AJ12" s="217">
        <f t="shared" si="0"/>
        <v>17480.95</v>
      </c>
      <c r="AK12" s="217">
        <f t="shared" si="0"/>
        <v>1748.11</v>
      </c>
      <c r="AL12" s="217">
        <f t="shared" si="0"/>
        <v>626.16999999999996</v>
      </c>
      <c r="AM12" s="217">
        <f t="shared" si="0"/>
        <v>0</v>
      </c>
      <c r="AN12" s="217">
        <f t="shared" si="0"/>
        <v>120.19</v>
      </c>
      <c r="AO12" s="217">
        <f t="shared" si="0"/>
        <v>0</v>
      </c>
      <c r="AP12" s="217">
        <f t="shared" si="0"/>
        <v>0.6</v>
      </c>
      <c r="AQ12" s="217">
        <f t="shared" si="0"/>
        <v>1796.66</v>
      </c>
      <c r="AR12" s="217">
        <f t="shared" si="0"/>
        <v>1423.48</v>
      </c>
      <c r="AS12" s="217">
        <f t="shared" si="0"/>
        <v>730</v>
      </c>
      <c r="AT12" s="217">
        <f t="shared" si="0"/>
        <v>9.14</v>
      </c>
      <c r="AU12" s="217">
        <f t="shared" si="0"/>
        <v>45.67</v>
      </c>
      <c r="AV12" s="217">
        <f t="shared" si="0"/>
        <v>56.8</v>
      </c>
      <c r="AW12" s="217">
        <f t="shared" si="0"/>
        <v>4</v>
      </c>
      <c r="AX12" s="217">
        <f t="shared" si="0"/>
        <v>357.47</v>
      </c>
      <c r="AY12" s="217">
        <f t="shared" si="0"/>
        <v>75</v>
      </c>
      <c r="AZ12" s="217">
        <f t="shared" si="0"/>
        <v>92.74</v>
      </c>
      <c r="BA12" s="217">
        <f t="shared" si="0"/>
        <v>10</v>
      </c>
      <c r="BB12" s="217">
        <f t="shared" si="0"/>
        <v>0</v>
      </c>
      <c r="BC12" s="217">
        <f t="shared" si="0"/>
        <v>30</v>
      </c>
      <c r="BD12" s="217">
        <f t="shared" si="0"/>
        <v>2</v>
      </c>
      <c r="BE12" s="217">
        <f t="shared" si="0"/>
        <v>1430.18</v>
      </c>
      <c r="BF12" s="217">
        <f t="shared" si="0"/>
        <v>77149.600000000006</v>
      </c>
      <c r="BG12" s="217">
        <f t="shared" si="0"/>
        <v>192750.47</v>
      </c>
      <c r="BH12" s="205" t="s">
        <v>347</v>
      </c>
    </row>
  </sheetData>
  <mergeCells count="18">
    <mergeCell ref="BG1:BG3"/>
    <mergeCell ref="AP2:AU2"/>
    <mergeCell ref="AV2:BB2"/>
    <mergeCell ref="BH1:BH3"/>
    <mergeCell ref="BI1:BI3"/>
    <mergeCell ref="BF1:BF3"/>
    <mergeCell ref="Z2:AF2"/>
    <mergeCell ref="AG2:AK2"/>
    <mergeCell ref="AL2:AO2"/>
    <mergeCell ref="B1:T1"/>
    <mergeCell ref="U1:X1"/>
    <mergeCell ref="Y1:Y3"/>
    <mergeCell ref="Z1:BD1"/>
    <mergeCell ref="B2:F2"/>
    <mergeCell ref="G2:I2"/>
    <mergeCell ref="J2:T2"/>
    <mergeCell ref="U2:W2"/>
    <mergeCell ref="X2:X3"/>
  </mergeCells>
  <pageMargins left="0.70866141732283472" right="0.70866141732283472" top="0.74803149606299213" bottom="0.74803149606299213" header="0.31496062992125984" footer="0.31496062992125984"/>
  <pageSetup paperSize="9" scale="86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L12"/>
  <sheetViews>
    <sheetView rightToLeft="1" topLeftCell="AL1" workbookViewId="0">
      <selection activeCell="AT3" sqref="AT3:AU3"/>
    </sheetView>
  </sheetViews>
  <sheetFormatPr defaultRowHeight="15"/>
  <cols>
    <col min="1" max="1" width="0.140625" customWidth="1"/>
    <col min="2" max="11" width="9.140625" customWidth="1"/>
    <col min="12" max="20" width="6.7109375" customWidth="1"/>
    <col min="21" max="38" width="9.140625" customWidth="1"/>
    <col min="39" max="42" width="6.7109375" customWidth="1"/>
    <col min="43" max="44" width="7.7109375" customWidth="1"/>
    <col min="45" max="56" width="6.7109375" customWidth="1"/>
    <col min="57" max="58" width="9.140625" customWidth="1"/>
    <col min="59" max="59" width="20.5703125" customWidth="1"/>
    <col min="60" max="60" width="18.7109375" customWidth="1"/>
  </cols>
  <sheetData>
    <row r="1" spans="1:64" s="4" customForma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416" t="s">
        <v>111</v>
      </c>
      <c r="AA1" s="417"/>
      <c r="AB1" s="417"/>
      <c r="AC1" s="417"/>
      <c r="AD1" s="417"/>
      <c r="AE1" s="417"/>
      <c r="AF1" s="417"/>
      <c r="AG1" s="417"/>
      <c r="AH1" s="417"/>
      <c r="AI1" s="417"/>
      <c r="AJ1" s="417"/>
      <c r="AK1" s="417"/>
      <c r="AL1" s="417"/>
      <c r="AM1" s="417"/>
      <c r="AN1" s="417"/>
      <c r="AO1" s="417"/>
      <c r="AP1" s="417"/>
      <c r="AQ1" s="417"/>
      <c r="AR1" s="417"/>
      <c r="AS1" s="417"/>
      <c r="AT1" s="417"/>
      <c r="AU1" s="417"/>
      <c r="AV1" s="417"/>
      <c r="AW1" s="417"/>
      <c r="AX1" s="417"/>
      <c r="AY1" s="417"/>
      <c r="AZ1" s="417"/>
      <c r="BA1" s="417"/>
      <c r="BB1" s="417"/>
      <c r="BC1" s="417"/>
      <c r="BD1" s="418"/>
      <c r="BE1" s="353" t="s">
        <v>117</v>
      </c>
      <c r="BF1" s="357" t="s">
        <v>48</v>
      </c>
      <c r="BG1" s="398" t="s">
        <v>118</v>
      </c>
      <c r="BH1" s="398" t="s">
        <v>288</v>
      </c>
      <c r="BI1" s="353" t="s">
        <v>119</v>
      </c>
      <c r="BJ1" s="353" t="s">
        <v>120</v>
      </c>
      <c r="BK1" s="353" t="s">
        <v>121</v>
      </c>
      <c r="BL1" s="401" t="s">
        <v>420</v>
      </c>
    </row>
    <row r="2" spans="1:64" s="4" customFormat="1" ht="40.5" customHeight="1">
      <c r="A2" s="8"/>
      <c r="B2" s="357" t="s">
        <v>0</v>
      </c>
      <c r="C2" s="357"/>
      <c r="D2" s="357"/>
      <c r="E2" s="357"/>
      <c r="F2" s="357"/>
      <c r="G2" s="109" t="s">
        <v>6</v>
      </c>
      <c r="H2" s="109"/>
      <c r="I2" s="72"/>
      <c r="J2" s="413" t="s">
        <v>110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0" t="s">
        <v>335</v>
      </c>
      <c r="V2" s="411"/>
      <c r="W2" s="412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407" t="s">
        <v>34</v>
      </c>
      <c r="AM2" s="408"/>
      <c r="AN2" s="408"/>
      <c r="AO2" s="408"/>
      <c r="AP2" s="408"/>
      <c r="AQ2" s="408"/>
      <c r="AR2" s="409"/>
      <c r="AS2" s="74"/>
      <c r="AT2" s="172"/>
      <c r="AU2" s="172"/>
      <c r="AV2" s="354" t="s">
        <v>39</v>
      </c>
      <c r="AW2" s="354"/>
      <c r="AX2" s="354"/>
      <c r="AY2" s="354"/>
      <c r="AZ2" s="354"/>
      <c r="BA2" s="354"/>
      <c r="BB2" s="354"/>
      <c r="BC2" s="74"/>
      <c r="BD2" s="74"/>
      <c r="BE2" s="353"/>
      <c r="BF2" s="357"/>
      <c r="BG2" s="399"/>
      <c r="BH2" s="399"/>
      <c r="BI2" s="353"/>
      <c r="BJ2" s="353"/>
      <c r="BK2" s="353"/>
      <c r="BL2" s="402"/>
    </row>
    <row r="3" spans="1:64" s="4" customFormat="1" ht="65.25" customHeight="1">
      <c r="A3" s="74"/>
      <c r="B3" s="70" t="s">
        <v>1</v>
      </c>
      <c r="C3" s="69" t="s">
        <v>2</v>
      </c>
      <c r="D3" s="69" t="s">
        <v>3</v>
      </c>
      <c r="E3" s="69" t="s">
        <v>4</v>
      </c>
      <c r="F3" s="69" t="s">
        <v>5</v>
      </c>
      <c r="G3" s="69" t="s">
        <v>7</v>
      </c>
      <c r="H3" s="69" t="s">
        <v>109</v>
      </c>
      <c r="I3" s="69" t="s">
        <v>108</v>
      </c>
      <c r="J3" s="70" t="s">
        <v>8</v>
      </c>
      <c r="K3" s="70" t="s">
        <v>9</v>
      </c>
      <c r="L3" s="70" t="s">
        <v>10</v>
      </c>
      <c r="M3" s="69" t="s">
        <v>11</v>
      </c>
      <c r="N3" s="69" t="s">
        <v>12</v>
      </c>
      <c r="O3" s="69" t="s">
        <v>13</v>
      </c>
      <c r="P3" s="69" t="s">
        <v>180</v>
      </c>
      <c r="Q3" s="69" t="s">
        <v>14</v>
      </c>
      <c r="R3" s="69" t="s">
        <v>15</v>
      </c>
      <c r="S3" s="69" t="s">
        <v>16</v>
      </c>
      <c r="T3" s="69" t="s">
        <v>17</v>
      </c>
      <c r="U3" s="69" t="s">
        <v>19</v>
      </c>
      <c r="V3" s="69" t="s">
        <v>20</v>
      </c>
      <c r="W3" s="69" t="s">
        <v>21</v>
      </c>
      <c r="X3" s="400"/>
      <c r="Y3" s="353"/>
      <c r="Z3" s="69" t="s">
        <v>24</v>
      </c>
      <c r="AA3" s="69" t="s">
        <v>25</v>
      </c>
      <c r="AB3" s="69" t="s">
        <v>26</v>
      </c>
      <c r="AC3" s="69" t="s">
        <v>21</v>
      </c>
      <c r="AD3" s="69" t="s">
        <v>27</v>
      </c>
      <c r="AE3" s="69" t="s">
        <v>28</v>
      </c>
      <c r="AF3" s="69" t="s">
        <v>29</v>
      </c>
      <c r="AG3" s="69" t="s">
        <v>104</v>
      </c>
      <c r="AH3" s="69" t="s">
        <v>105</v>
      </c>
      <c r="AI3" s="69" t="s">
        <v>106</v>
      </c>
      <c r="AJ3" s="69" t="s">
        <v>107</v>
      </c>
      <c r="AK3" s="69" t="s">
        <v>3</v>
      </c>
      <c r="AL3" s="69" t="s">
        <v>31</v>
      </c>
      <c r="AM3" s="69" t="s">
        <v>116</v>
      </c>
      <c r="AN3" s="69" t="s">
        <v>32</v>
      </c>
      <c r="AO3" s="70" t="s">
        <v>33</v>
      </c>
      <c r="AP3" s="69" t="s">
        <v>36</v>
      </c>
      <c r="AQ3" s="69" t="s">
        <v>115</v>
      </c>
      <c r="AR3" s="69" t="s">
        <v>37</v>
      </c>
      <c r="AS3" s="69" t="s">
        <v>149</v>
      </c>
      <c r="AT3" s="169" t="s">
        <v>231</v>
      </c>
      <c r="AU3" s="169" t="s">
        <v>232</v>
      </c>
      <c r="AV3" s="69" t="s">
        <v>40</v>
      </c>
      <c r="AW3" s="69" t="s">
        <v>150</v>
      </c>
      <c r="AX3" s="69" t="s">
        <v>45</v>
      </c>
      <c r="AY3" s="69" t="s">
        <v>41</v>
      </c>
      <c r="AZ3" s="69" t="s">
        <v>42</v>
      </c>
      <c r="BA3" s="69" t="s">
        <v>43</v>
      </c>
      <c r="BB3" s="69" t="s">
        <v>44</v>
      </c>
      <c r="BC3" s="69" t="s">
        <v>46</v>
      </c>
      <c r="BD3" s="69" t="s">
        <v>47</v>
      </c>
      <c r="BE3" s="353"/>
      <c r="BF3" s="357"/>
      <c r="BG3" s="400"/>
      <c r="BH3" s="400"/>
      <c r="BI3" s="353"/>
      <c r="BJ3" s="353"/>
      <c r="BK3" s="353"/>
      <c r="BL3" s="403"/>
    </row>
    <row r="4" spans="1:64" s="192" customFormat="1" ht="25.15" customHeight="1">
      <c r="B4" s="193">
        <v>535.80999999999995</v>
      </c>
      <c r="C4" s="190">
        <f>B4*15%</f>
        <v>80.37</v>
      </c>
      <c r="D4" s="190">
        <f>B4*1%</f>
        <v>5.36</v>
      </c>
      <c r="E4" s="190">
        <f>B4*2%</f>
        <v>10.72</v>
      </c>
      <c r="F4" s="190">
        <f>B4*3%</f>
        <v>16.07</v>
      </c>
      <c r="G4" s="193">
        <v>1701.34</v>
      </c>
      <c r="H4" s="193">
        <v>68.87</v>
      </c>
      <c r="I4" s="193">
        <f>SUM(J4:Q4)</f>
        <v>468.74</v>
      </c>
      <c r="J4" s="193">
        <v>263.10000000000002</v>
      </c>
      <c r="K4" s="193">
        <v>190.64</v>
      </c>
      <c r="L4" s="193">
        <v>15</v>
      </c>
      <c r="M4" s="193"/>
      <c r="N4" s="193"/>
      <c r="O4" s="193"/>
      <c r="P4" s="193"/>
      <c r="Q4" s="193"/>
      <c r="R4" s="193"/>
      <c r="S4" s="193"/>
      <c r="T4" s="193"/>
      <c r="U4" s="190">
        <f>IF(X4&gt;2800,2800*15%,X4*15%)</f>
        <v>255.47</v>
      </c>
      <c r="V4" s="190">
        <f>IF(X4&gt;2800,2800*1%,X4*1%)</f>
        <v>17.03</v>
      </c>
      <c r="W4" s="190">
        <f>IF(X4&gt;2800,2800*3%,X4*3%)</f>
        <v>51.09</v>
      </c>
      <c r="X4" s="193">
        <f>G4+H4+I4-B4</f>
        <v>1703.14</v>
      </c>
      <c r="Y4" s="190">
        <f>C4+D4+E4+F4+G4+H4+I4+U4+V4+W4</f>
        <v>2675.06</v>
      </c>
      <c r="Z4" s="190">
        <f>B4*15%</f>
        <v>80.37</v>
      </c>
      <c r="AA4" s="190">
        <f>B4*1%</f>
        <v>5.36</v>
      </c>
      <c r="AB4" s="190">
        <f>B4*2%</f>
        <v>10.72</v>
      </c>
      <c r="AC4" s="190">
        <f>B4*3%</f>
        <v>16.07</v>
      </c>
      <c r="AD4" s="190">
        <f>B4*10%</f>
        <v>53.58</v>
      </c>
      <c r="AE4" s="190">
        <f>B4*3%</f>
        <v>16.07</v>
      </c>
      <c r="AF4" s="190">
        <f>B4*1%</f>
        <v>5.36</v>
      </c>
      <c r="AG4" s="190">
        <f t="shared" ref="AG4" si="0">IF(X4&gt;2800,2800*15%,X4*15%)</f>
        <v>255.47</v>
      </c>
      <c r="AH4" s="190">
        <f>IF(X4&gt;2800,2800*1%,X4*1%)</f>
        <v>17.03</v>
      </c>
      <c r="AI4" s="190">
        <f>IF(X4&gt;2800,2800*3%,X4*3%)</f>
        <v>51.09</v>
      </c>
      <c r="AJ4" s="190">
        <f>IF(X4&gt;2800,2800*10%,X4*10%)</f>
        <v>170.31</v>
      </c>
      <c r="AK4" s="190">
        <f>IF(X4&gt;2800,2800*1%,X4*1%)</f>
        <v>17.03</v>
      </c>
      <c r="AL4" s="193"/>
      <c r="AM4" s="193"/>
      <c r="AN4" s="193"/>
      <c r="AO4" s="193"/>
      <c r="AP4" s="193"/>
      <c r="AQ4" s="193">
        <v>9.3699999999999992</v>
      </c>
      <c r="AR4" s="193">
        <v>13</v>
      </c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0">
        <f>SUM(Z4:BD4)</f>
        <v>720.83</v>
      </c>
      <c r="BF4" s="190">
        <f>AVERAGE(Y4-BE4)</f>
        <v>1954.23</v>
      </c>
      <c r="BG4" s="193" t="s">
        <v>187</v>
      </c>
      <c r="BH4" s="193" t="s">
        <v>300</v>
      </c>
      <c r="BI4" s="193"/>
      <c r="BJ4" s="193"/>
      <c r="BK4" s="193"/>
      <c r="BL4" s="193" t="s">
        <v>423</v>
      </c>
    </row>
    <row r="5" spans="1:64" s="192" customFormat="1" ht="25.15" customHeight="1">
      <c r="B5" s="193">
        <v>436</v>
      </c>
      <c r="C5" s="190">
        <f t="shared" ref="C5:C11" si="1">B5*15%</f>
        <v>65.400000000000006</v>
      </c>
      <c r="D5" s="190">
        <f t="shared" ref="D5:D11" si="2">B5*1%</f>
        <v>4.3600000000000003</v>
      </c>
      <c r="E5" s="190">
        <f t="shared" ref="E5:E11" si="3">B5*2%</f>
        <v>8.7200000000000006</v>
      </c>
      <c r="F5" s="190">
        <f>B5*3%</f>
        <v>13.08</v>
      </c>
      <c r="G5" s="193">
        <v>1577.87</v>
      </c>
      <c r="H5" s="193">
        <v>54.14</v>
      </c>
      <c r="I5" s="193">
        <f t="shared" ref="I5:I11" si="4">SUM(J5:Q5)</f>
        <v>346.49</v>
      </c>
      <c r="J5" s="193">
        <v>213.53</v>
      </c>
      <c r="K5" s="193">
        <v>122.96</v>
      </c>
      <c r="L5" s="193">
        <v>10</v>
      </c>
      <c r="M5" s="193"/>
      <c r="N5" s="193"/>
      <c r="O5" s="193"/>
      <c r="P5" s="193"/>
      <c r="Q5" s="193"/>
      <c r="R5" s="193"/>
      <c r="S5" s="193"/>
      <c r="T5" s="193"/>
      <c r="U5" s="190">
        <f t="shared" ref="U5:U11" si="5">IF(X5&gt;2800,2800*15%,X5*15%)</f>
        <v>231.38</v>
      </c>
      <c r="V5" s="190">
        <f t="shared" ref="V5:V11" si="6">IF(X5&gt;2800,2800*1%,X5*1%)</f>
        <v>15.43</v>
      </c>
      <c r="W5" s="190">
        <f t="shared" ref="W5:W11" si="7">IF(X5&gt;2800,2800*3%,X5*3%)</f>
        <v>46.28</v>
      </c>
      <c r="X5" s="193">
        <f t="shared" ref="X5:X11" si="8">G5+H5+I5-B5</f>
        <v>1542.5</v>
      </c>
      <c r="Y5" s="190">
        <f t="shared" ref="Y5:Y11" si="9">C5+D5+E5+F5+G5+H5+I5+U5+V5+W5</f>
        <v>2363.15</v>
      </c>
      <c r="Z5" s="190">
        <f t="shared" ref="Z5:Z11" si="10">B5*15%</f>
        <v>65.400000000000006</v>
      </c>
      <c r="AA5" s="190">
        <f t="shared" ref="AA5:AA11" si="11">B5*1%</f>
        <v>4.3600000000000003</v>
      </c>
      <c r="AB5" s="190">
        <f t="shared" ref="AB5:AB11" si="12">B5*2%</f>
        <v>8.7200000000000006</v>
      </c>
      <c r="AC5" s="190">
        <f t="shared" ref="AC5:AC11" si="13">B5*3%</f>
        <v>13.08</v>
      </c>
      <c r="AD5" s="190">
        <f t="shared" ref="AD5:AD11" si="14">B5*10%</f>
        <v>43.6</v>
      </c>
      <c r="AE5" s="190">
        <f t="shared" ref="AE5:AE11" si="15">B5*3%</f>
        <v>13.08</v>
      </c>
      <c r="AF5" s="190">
        <f t="shared" ref="AF5:AF11" si="16">B5*1%</f>
        <v>4.3600000000000003</v>
      </c>
      <c r="AG5" s="190">
        <f t="shared" ref="AG5:AG11" si="17">IF(X5&gt;2800,2800*15%,X5*15%)</f>
        <v>231.38</v>
      </c>
      <c r="AH5" s="190">
        <f t="shared" ref="AH5:AH11" si="18">IF(X5&gt;2800,2800*1%,X5*1%)</f>
        <v>15.43</v>
      </c>
      <c r="AI5" s="190">
        <f t="shared" ref="AI5:AI11" si="19">IF(X5&gt;2800,2800*3%,X5*3%)</f>
        <v>46.28</v>
      </c>
      <c r="AJ5" s="190">
        <f t="shared" ref="AJ5:AJ11" si="20">IF(X5&gt;2800,2800*10%,X5*10%)</f>
        <v>154.25</v>
      </c>
      <c r="AK5" s="190">
        <f t="shared" ref="AK5:AK11" si="21">IF(X5&gt;2800,2800*1%,X5*1%)</f>
        <v>15.43</v>
      </c>
      <c r="AL5" s="193"/>
      <c r="AM5" s="193"/>
      <c r="AN5" s="193"/>
      <c r="AO5" s="193"/>
      <c r="AP5" s="193"/>
      <c r="AQ5" s="193">
        <v>6.6</v>
      </c>
      <c r="AR5" s="193">
        <v>11.55</v>
      </c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0">
        <f t="shared" ref="BE5:BE11" si="22">SUM(Z5:BD5)</f>
        <v>633.52</v>
      </c>
      <c r="BF5" s="190">
        <f t="shared" ref="BF5:BF11" si="23">AVERAGE(Y5-BE5)</f>
        <v>1729.63</v>
      </c>
      <c r="BG5" s="193" t="s">
        <v>188</v>
      </c>
      <c r="BH5" s="193" t="s">
        <v>300</v>
      </c>
      <c r="BI5" s="193"/>
      <c r="BJ5" s="193"/>
      <c r="BK5" s="193"/>
      <c r="BL5" s="193" t="s">
        <v>423</v>
      </c>
    </row>
    <row r="6" spans="1:64" s="192" customFormat="1" ht="25.15" customHeight="1">
      <c r="B6" s="193">
        <v>625.15</v>
      </c>
      <c r="C6" s="190">
        <f t="shared" si="1"/>
        <v>93.77</v>
      </c>
      <c r="D6" s="190">
        <f t="shared" si="2"/>
        <v>6.25</v>
      </c>
      <c r="E6" s="190">
        <f t="shared" si="3"/>
        <v>12.5</v>
      </c>
      <c r="F6" s="190">
        <f t="shared" ref="F6:F11" si="24">B6*3%</f>
        <v>18.75</v>
      </c>
      <c r="G6" s="193">
        <v>1860.7</v>
      </c>
      <c r="H6" s="193">
        <v>77.77</v>
      </c>
      <c r="I6" s="193">
        <f t="shared" si="4"/>
        <v>538.74</v>
      </c>
      <c r="J6" s="193">
        <v>306.44</v>
      </c>
      <c r="K6" s="193">
        <v>217.3</v>
      </c>
      <c r="L6" s="193">
        <v>15</v>
      </c>
      <c r="M6" s="193"/>
      <c r="N6" s="193"/>
      <c r="O6" s="193"/>
      <c r="P6" s="193"/>
      <c r="Q6" s="193"/>
      <c r="R6" s="193"/>
      <c r="S6" s="193"/>
      <c r="T6" s="193"/>
      <c r="U6" s="190">
        <f t="shared" si="5"/>
        <v>277.81</v>
      </c>
      <c r="V6" s="190">
        <f t="shared" si="6"/>
        <v>18.52</v>
      </c>
      <c r="W6" s="190">
        <f t="shared" si="7"/>
        <v>55.56</v>
      </c>
      <c r="X6" s="193">
        <f t="shared" si="8"/>
        <v>1852.06</v>
      </c>
      <c r="Y6" s="190">
        <f t="shared" si="9"/>
        <v>2960.37</v>
      </c>
      <c r="Z6" s="190">
        <f t="shared" si="10"/>
        <v>93.77</v>
      </c>
      <c r="AA6" s="190">
        <f t="shared" si="11"/>
        <v>6.25</v>
      </c>
      <c r="AB6" s="190">
        <f t="shared" si="12"/>
        <v>12.5</v>
      </c>
      <c r="AC6" s="190">
        <f t="shared" si="13"/>
        <v>18.75</v>
      </c>
      <c r="AD6" s="190">
        <f t="shared" si="14"/>
        <v>62.52</v>
      </c>
      <c r="AE6" s="190">
        <f t="shared" si="15"/>
        <v>18.75</v>
      </c>
      <c r="AF6" s="190">
        <f t="shared" si="16"/>
        <v>6.25</v>
      </c>
      <c r="AG6" s="190">
        <f t="shared" si="17"/>
        <v>277.81</v>
      </c>
      <c r="AH6" s="190">
        <f t="shared" si="18"/>
        <v>18.52</v>
      </c>
      <c r="AI6" s="190">
        <f t="shared" si="19"/>
        <v>55.56</v>
      </c>
      <c r="AJ6" s="190">
        <f t="shared" si="20"/>
        <v>185.21</v>
      </c>
      <c r="AK6" s="190">
        <f t="shared" si="21"/>
        <v>18.52</v>
      </c>
      <c r="AL6" s="193">
        <v>64.62</v>
      </c>
      <c r="AM6" s="193"/>
      <c r="AN6" s="193"/>
      <c r="AO6" s="193"/>
      <c r="AP6" s="193"/>
      <c r="AQ6" s="193">
        <v>12.17</v>
      </c>
      <c r="AR6" s="193">
        <v>14.5</v>
      </c>
      <c r="AS6" s="193"/>
      <c r="AT6" s="193"/>
      <c r="AU6" s="193"/>
      <c r="AV6" s="193"/>
      <c r="AW6" s="193"/>
      <c r="AX6" s="193"/>
      <c r="AY6" s="193"/>
      <c r="AZ6" s="193"/>
      <c r="BA6" s="193"/>
      <c r="BB6" s="193">
        <v>30.48</v>
      </c>
      <c r="BC6" s="193"/>
      <c r="BD6" s="193"/>
      <c r="BE6" s="190">
        <f t="shared" si="22"/>
        <v>896.18</v>
      </c>
      <c r="BF6" s="190">
        <f t="shared" si="23"/>
        <v>2064.19</v>
      </c>
      <c r="BG6" s="193" t="s">
        <v>190</v>
      </c>
      <c r="BH6" s="193" t="s">
        <v>301</v>
      </c>
      <c r="BI6" s="193"/>
      <c r="BJ6" s="196" t="s">
        <v>363</v>
      </c>
      <c r="BK6" s="193"/>
      <c r="BL6" s="193" t="s">
        <v>436</v>
      </c>
    </row>
    <row r="7" spans="1:64" s="192" customFormat="1" ht="25.15" customHeight="1">
      <c r="B7" s="193">
        <v>270.98</v>
      </c>
      <c r="C7" s="190">
        <f t="shared" si="1"/>
        <v>40.65</v>
      </c>
      <c r="D7" s="190">
        <f t="shared" si="2"/>
        <v>2.71</v>
      </c>
      <c r="E7" s="190">
        <f t="shared" si="3"/>
        <v>5.42</v>
      </c>
      <c r="F7" s="190">
        <f t="shared" si="24"/>
        <v>8.1300000000000008</v>
      </c>
      <c r="G7" s="193">
        <v>1149.77</v>
      </c>
      <c r="H7" s="193">
        <v>4.28</v>
      </c>
      <c r="I7" s="193">
        <f t="shared" si="4"/>
        <v>217.25</v>
      </c>
      <c r="J7" s="193">
        <v>141.01</v>
      </c>
      <c r="K7" s="193">
        <v>57.44</v>
      </c>
      <c r="L7" s="193">
        <v>8</v>
      </c>
      <c r="M7" s="193"/>
      <c r="N7" s="193"/>
      <c r="O7" s="193"/>
      <c r="P7" s="193"/>
      <c r="Q7" s="193">
        <v>10.8</v>
      </c>
      <c r="R7" s="193"/>
      <c r="S7" s="193"/>
      <c r="T7" s="193"/>
      <c r="U7" s="190">
        <f t="shared" si="5"/>
        <v>165.05</v>
      </c>
      <c r="V7" s="190">
        <f t="shared" si="6"/>
        <v>11</v>
      </c>
      <c r="W7" s="190">
        <f t="shared" si="7"/>
        <v>33.01</v>
      </c>
      <c r="X7" s="193">
        <f t="shared" si="8"/>
        <v>1100.32</v>
      </c>
      <c r="Y7" s="190">
        <f t="shared" si="9"/>
        <v>1637.27</v>
      </c>
      <c r="Z7" s="190">
        <f t="shared" si="10"/>
        <v>40.65</v>
      </c>
      <c r="AA7" s="190">
        <f t="shared" si="11"/>
        <v>2.71</v>
      </c>
      <c r="AB7" s="190">
        <f t="shared" si="12"/>
        <v>5.42</v>
      </c>
      <c r="AC7" s="190">
        <f t="shared" si="13"/>
        <v>8.1300000000000008</v>
      </c>
      <c r="AD7" s="190">
        <f t="shared" si="14"/>
        <v>27.1</v>
      </c>
      <c r="AE7" s="190">
        <f t="shared" si="15"/>
        <v>8.1300000000000008</v>
      </c>
      <c r="AF7" s="190">
        <f t="shared" si="16"/>
        <v>2.71</v>
      </c>
      <c r="AG7" s="190">
        <f t="shared" si="17"/>
        <v>165.05</v>
      </c>
      <c r="AH7" s="190">
        <f t="shared" si="18"/>
        <v>11</v>
      </c>
      <c r="AI7" s="190">
        <f t="shared" si="19"/>
        <v>33.01</v>
      </c>
      <c r="AJ7" s="190">
        <f t="shared" si="20"/>
        <v>110.03</v>
      </c>
      <c r="AK7" s="190">
        <f t="shared" si="21"/>
        <v>11</v>
      </c>
      <c r="AL7" s="193"/>
      <c r="AM7" s="193"/>
      <c r="AN7" s="193"/>
      <c r="AO7" s="193"/>
      <c r="AP7" s="193"/>
      <c r="AQ7" s="193">
        <v>0.33</v>
      </c>
      <c r="AR7" s="193">
        <v>8.1</v>
      </c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0">
        <f t="shared" si="22"/>
        <v>433.37</v>
      </c>
      <c r="BF7" s="190">
        <f t="shared" si="23"/>
        <v>1203.9000000000001</v>
      </c>
      <c r="BG7" s="193" t="s">
        <v>189</v>
      </c>
      <c r="BH7" s="193" t="s">
        <v>302</v>
      </c>
      <c r="BI7" s="193"/>
      <c r="BJ7" s="193"/>
      <c r="BK7" s="193"/>
      <c r="BL7" s="193" t="s">
        <v>421</v>
      </c>
    </row>
    <row r="8" spans="1:64" s="192" customFormat="1" ht="25.15" customHeight="1">
      <c r="B8" s="193">
        <v>545.04</v>
      </c>
      <c r="C8" s="190">
        <f t="shared" si="1"/>
        <v>81.760000000000005</v>
      </c>
      <c r="D8" s="190">
        <f t="shared" si="2"/>
        <v>5.45</v>
      </c>
      <c r="E8" s="190">
        <f t="shared" si="3"/>
        <v>10.9</v>
      </c>
      <c r="F8" s="190">
        <f t="shared" si="24"/>
        <v>16.350000000000001</v>
      </c>
      <c r="G8" s="193">
        <v>1724.62</v>
      </c>
      <c r="H8" s="193">
        <v>69.62</v>
      </c>
      <c r="I8" s="193">
        <f t="shared" si="4"/>
        <v>435.88</v>
      </c>
      <c r="J8" s="193">
        <v>264.45</v>
      </c>
      <c r="K8" s="193">
        <v>156.43</v>
      </c>
      <c r="L8" s="193">
        <v>15</v>
      </c>
      <c r="M8" s="193"/>
      <c r="N8" s="193"/>
      <c r="O8" s="193"/>
      <c r="P8" s="193"/>
      <c r="Q8" s="193"/>
      <c r="R8" s="193"/>
      <c r="S8" s="193"/>
      <c r="T8" s="193"/>
      <c r="U8" s="190">
        <f t="shared" si="5"/>
        <v>252.76</v>
      </c>
      <c r="V8" s="190">
        <f t="shared" si="6"/>
        <v>16.850000000000001</v>
      </c>
      <c r="W8" s="190">
        <f t="shared" si="7"/>
        <v>50.55</v>
      </c>
      <c r="X8" s="193">
        <f t="shared" si="8"/>
        <v>1685.08</v>
      </c>
      <c r="Y8" s="190">
        <f t="shared" si="9"/>
        <v>2664.74</v>
      </c>
      <c r="Z8" s="190">
        <f t="shared" si="10"/>
        <v>81.760000000000005</v>
      </c>
      <c r="AA8" s="190">
        <f t="shared" si="11"/>
        <v>5.45</v>
      </c>
      <c r="AB8" s="190">
        <f t="shared" si="12"/>
        <v>10.9</v>
      </c>
      <c r="AC8" s="190">
        <f t="shared" si="13"/>
        <v>16.350000000000001</v>
      </c>
      <c r="AD8" s="190">
        <f t="shared" si="14"/>
        <v>54.5</v>
      </c>
      <c r="AE8" s="190">
        <f t="shared" si="15"/>
        <v>16.350000000000001</v>
      </c>
      <c r="AF8" s="190">
        <f t="shared" si="16"/>
        <v>5.45</v>
      </c>
      <c r="AG8" s="190">
        <f t="shared" si="17"/>
        <v>252.76</v>
      </c>
      <c r="AH8" s="190">
        <f t="shared" si="18"/>
        <v>16.850000000000001</v>
      </c>
      <c r="AI8" s="190">
        <f t="shared" si="19"/>
        <v>50.55</v>
      </c>
      <c r="AJ8" s="190">
        <f t="shared" si="20"/>
        <v>168.51</v>
      </c>
      <c r="AK8" s="190">
        <f t="shared" si="21"/>
        <v>16.850000000000001</v>
      </c>
      <c r="AL8" s="193"/>
      <c r="AM8" s="193"/>
      <c r="AN8" s="193"/>
      <c r="AO8" s="193"/>
      <c r="AP8" s="193"/>
      <c r="AQ8" s="193">
        <v>9.23</v>
      </c>
      <c r="AR8" s="193">
        <v>12.9</v>
      </c>
      <c r="AS8" s="193"/>
      <c r="AT8" s="193"/>
      <c r="AU8" s="193"/>
      <c r="AV8" s="193"/>
      <c r="AW8" s="193"/>
      <c r="AX8" s="193"/>
      <c r="AY8" s="193">
        <v>2</v>
      </c>
      <c r="AZ8" s="193"/>
      <c r="BA8" s="193"/>
      <c r="BB8" s="193"/>
      <c r="BC8" s="193"/>
      <c r="BD8" s="193"/>
      <c r="BE8" s="190">
        <f t="shared" si="22"/>
        <v>720.41</v>
      </c>
      <c r="BF8" s="190">
        <f t="shared" si="23"/>
        <v>1944.33</v>
      </c>
      <c r="BG8" s="193" t="s">
        <v>191</v>
      </c>
      <c r="BH8" s="193" t="s">
        <v>300</v>
      </c>
      <c r="BI8" s="193"/>
      <c r="BJ8" s="193"/>
      <c r="BK8" s="193"/>
      <c r="BL8" s="193" t="s">
        <v>423</v>
      </c>
    </row>
    <row r="9" spans="1:64" s="192" customFormat="1" ht="25.15" customHeight="1">
      <c r="B9" s="193">
        <v>552.63</v>
      </c>
      <c r="C9" s="190">
        <f t="shared" si="1"/>
        <v>82.89</v>
      </c>
      <c r="D9" s="190">
        <f t="shared" si="2"/>
        <v>5.53</v>
      </c>
      <c r="E9" s="190">
        <f t="shared" si="3"/>
        <v>11.05</v>
      </c>
      <c r="F9" s="190">
        <f t="shared" si="24"/>
        <v>16.579999999999998</v>
      </c>
      <c r="G9" s="193">
        <v>1742.97</v>
      </c>
      <c r="H9" s="193">
        <v>64.37</v>
      </c>
      <c r="I9" s="193">
        <f t="shared" si="4"/>
        <v>441.74</v>
      </c>
      <c r="J9" s="193">
        <v>265.58</v>
      </c>
      <c r="K9" s="193">
        <v>161.16</v>
      </c>
      <c r="L9" s="193">
        <v>15</v>
      </c>
      <c r="M9" s="193"/>
      <c r="N9" s="193"/>
      <c r="O9" s="193"/>
      <c r="P9" s="193"/>
      <c r="Q9" s="193"/>
      <c r="R9" s="193"/>
      <c r="S9" s="193"/>
      <c r="T9" s="193"/>
      <c r="U9" s="190">
        <f t="shared" si="5"/>
        <v>254.47</v>
      </c>
      <c r="V9" s="190">
        <f t="shared" si="6"/>
        <v>16.96</v>
      </c>
      <c r="W9" s="190">
        <f t="shared" si="7"/>
        <v>50.89</v>
      </c>
      <c r="X9" s="193">
        <f t="shared" si="8"/>
        <v>1696.45</v>
      </c>
      <c r="Y9" s="190">
        <f t="shared" si="9"/>
        <v>2687.45</v>
      </c>
      <c r="Z9" s="190">
        <f t="shared" si="10"/>
        <v>82.89</v>
      </c>
      <c r="AA9" s="190">
        <f t="shared" si="11"/>
        <v>5.53</v>
      </c>
      <c r="AB9" s="190">
        <f t="shared" si="12"/>
        <v>11.05</v>
      </c>
      <c r="AC9" s="190">
        <f t="shared" si="13"/>
        <v>16.579999999999998</v>
      </c>
      <c r="AD9" s="190">
        <f t="shared" si="14"/>
        <v>55.26</v>
      </c>
      <c r="AE9" s="190">
        <f t="shared" si="15"/>
        <v>16.579999999999998</v>
      </c>
      <c r="AF9" s="190">
        <f t="shared" si="16"/>
        <v>5.53</v>
      </c>
      <c r="AG9" s="190">
        <f t="shared" si="17"/>
        <v>254.47</v>
      </c>
      <c r="AH9" s="190">
        <f t="shared" si="18"/>
        <v>16.96</v>
      </c>
      <c r="AI9" s="190">
        <f t="shared" si="19"/>
        <v>50.89</v>
      </c>
      <c r="AJ9" s="190">
        <f t="shared" si="20"/>
        <v>169.65</v>
      </c>
      <c r="AK9" s="190">
        <f t="shared" si="21"/>
        <v>16.96</v>
      </c>
      <c r="AL9" s="193"/>
      <c r="AM9" s="193"/>
      <c r="AN9" s="193"/>
      <c r="AO9" s="193"/>
      <c r="AP9" s="193"/>
      <c r="AQ9" s="193">
        <v>9.56</v>
      </c>
      <c r="AR9" s="193">
        <v>13.1</v>
      </c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0">
        <f t="shared" si="22"/>
        <v>725.01</v>
      </c>
      <c r="BF9" s="190">
        <f t="shared" si="23"/>
        <v>1962.44</v>
      </c>
      <c r="BG9" s="193" t="s">
        <v>192</v>
      </c>
      <c r="BH9" s="193" t="s">
        <v>300</v>
      </c>
      <c r="BI9" s="193"/>
      <c r="BJ9" s="193"/>
      <c r="BK9" s="193"/>
      <c r="BL9" s="193" t="s">
        <v>423</v>
      </c>
    </row>
    <row r="10" spans="1:64" s="192" customFormat="1" ht="25.15" customHeight="1">
      <c r="B10" s="193">
        <v>437.35</v>
      </c>
      <c r="C10" s="190">
        <f t="shared" si="1"/>
        <v>65.599999999999994</v>
      </c>
      <c r="D10" s="190">
        <f t="shared" si="2"/>
        <v>4.37</v>
      </c>
      <c r="E10" s="190">
        <f t="shared" si="3"/>
        <v>8.75</v>
      </c>
      <c r="F10" s="190">
        <f t="shared" si="24"/>
        <v>13.12</v>
      </c>
      <c r="G10" s="193">
        <v>1514.84</v>
      </c>
      <c r="H10" s="193">
        <v>49.68</v>
      </c>
      <c r="I10" s="193">
        <f t="shared" si="4"/>
        <v>352.72</v>
      </c>
      <c r="J10" s="193">
        <v>217.5</v>
      </c>
      <c r="K10" s="193">
        <v>120.22</v>
      </c>
      <c r="L10" s="193">
        <v>15</v>
      </c>
      <c r="M10" s="193"/>
      <c r="N10" s="193"/>
      <c r="O10" s="193"/>
      <c r="P10" s="193"/>
      <c r="Q10" s="193"/>
      <c r="R10" s="193"/>
      <c r="S10" s="193"/>
      <c r="T10" s="193"/>
      <c r="U10" s="190">
        <f t="shared" si="5"/>
        <v>221.98</v>
      </c>
      <c r="V10" s="190">
        <f t="shared" si="6"/>
        <v>14.8</v>
      </c>
      <c r="W10" s="190">
        <f t="shared" si="7"/>
        <v>44.4</v>
      </c>
      <c r="X10" s="193">
        <f t="shared" si="8"/>
        <v>1479.89</v>
      </c>
      <c r="Y10" s="190">
        <f t="shared" si="9"/>
        <v>2290.2600000000002</v>
      </c>
      <c r="Z10" s="190">
        <f t="shared" si="10"/>
        <v>65.599999999999994</v>
      </c>
      <c r="AA10" s="190">
        <f t="shared" si="11"/>
        <v>4.37</v>
      </c>
      <c r="AB10" s="190">
        <f t="shared" si="12"/>
        <v>8.75</v>
      </c>
      <c r="AC10" s="190">
        <f t="shared" si="13"/>
        <v>13.12</v>
      </c>
      <c r="AD10" s="190">
        <f t="shared" si="14"/>
        <v>43.74</v>
      </c>
      <c r="AE10" s="190">
        <f t="shared" si="15"/>
        <v>13.12</v>
      </c>
      <c r="AF10" s="190">
        <f t="shared" si="16"/>
        <v>4.37</v>
      </c>
      <c r="AG10" s="190">
        <f t="shared" si="17"/>
        <v>221.98</v>
      </c>
      <c r="AH10" s="190">
        <f t="shared" si="18"/>
        <v>14.8</v>
      </c>
      <c r="AI10" s="190">
        <f t="shared" si="19"/>
        <v>44.4</v>
      </c>
      <c r="AJ10" s="190">
        <f t="shared" si="20"/>
        <v>147.99</v>
      </c>
      <c r="AK10" s="190">
        <f t="shared" si="21"/>
        <v>14.8</v>
      </c>
      <c r="AL10" s="193"/>
      <c r="AM10" s="193"/>
      <c r="AN10" s="193"/>
      <c r="AO10" s="193"/>
      <c r="AP10" s="193"/>
      <c r="AQ10" s="193">
        <v>5.94</v>
      </c>
      <c r="AR10" s="193">
        <v>11.15</v>
      </c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0">
        <f t="shared" si="22"/>
        <v>614.13</v>
      </c>
      <c r="BF10" s="190">
        <f t="shared" si="23"/>
        <v>1676.13</v>
      </c>
      <c r="BG10" s="193" t="s">
        <v>193</v>
      </c>
      <c r="BH10" s="193" t="s">
        <v>300</v>
      </c>
      <c r="BI10" s="193"/>
      <c r="BJ10" s="193"/>
      <c r="BK10" s="193"/>
      <c r="BL10" s="193" t="s">
        <v>423</v>
      </c>
    </row>
    <row r="11" spans="1:64" s="192" customFormat="1" ht="25.15" customHeight="1">
      <c r="B11" s="193">
        <v>280.56</v>
      </c>
      <c r="C11" s="190">
        <f t="shared" si="1"/>
        <v>42.08</v>
      </c>
      <c r="D11" s="190">
        <f t="shared" si="2"/>
        <v>2.81</v>
      </c>
      <c r="E11" s="190">
        <f t="shared" si="3"/>
        <v>5.61</v>
      </c>
      <c r="F11" s="190">
        <f t="shared" si="24"/>
        <v>8.42</v>
      </c>
      <c r="G11" s="193">
        <v>1217.03</v>
      </c>
      <c r="H11" s="193">
        <v>22.5</v>
      </c>
      <c r="I11" s="193">
        <f t="shared" si="4"/>
        <v>255.4</v>
      </c>
      <c r="J11" s="193">
        <v>160.79</v>
      </c>
      <c r="K11" s="193">
        <v>86.61</v>
      </c>
      <c r="L11" s="193">
        <v>8</v>
      </c>
      <c r="M11" s="193"/>
      <c r="N11" s="193"/>
      <c r="O11" s="193"/>
      <c r="P11" s="193"/>
      <c r="Q11" s="193"/>
      <c r="R11" s="193"/>
      <c r="S11" s="193"/>
      <c r="T11" s="193"/>
      <c r="U11" s="190">
        <f t="shared" si="5"/>
        <v>182.16</v>
      </c>
      <c r="V11" s="190">
        <f t="shared" si="6"/>
        <v>12.14</v>
      </c>
      <c r="W11" s="190">
        <f t="shared" si="7"/>
        <v>36.43</v>
      </c>
      <c r="X11" s="193">
        <f t="shared" si="8"/>
        <v>1214.3699999999999</v>
      </c>
      <c r="Y11" s="190">
        <f t="shared" si="9"/>
        <v>1784.58</v>
      </c>
      <c r="Z11" s="190">
        <f t="shared" si="10"/>
        <v>42.08</v>
      </c>
      <c r="AA11" s="190">
        <f t="shared" si="11"/>
        <v>2.81</v>
      </c>
      <c r="AB11" s="190">
        <f t="shared" si="12"/>
        <v>5.61</v>
      </c>
      <c r="AC11" s="190">
        <f t="shared" si="13"/>
        <v>8.42</v>
      </c>
      <c r="AD11" s="190">
        <f t="shared" si="14"/>
        <v>28.06</v>
      </c>
      <c r="AE11" s="190">
        <f t="shared" si="15"/>
        <v>8.42</v>
      </c>
      <c r="AF11" s="190">
        <f t="shared" si="16"/>
        <v>2.81</v>
      </c>
      <c r="AG11" s="190">
        <f t="shared" si="17"/>
        <v>182.16</v>
      </c>
      <c r="AH11" s="190">
        <f t="shared" si="18"/>
        <v>12.14</v>
      </c>
      <c r="AI11" s="190">
        <f t="shared" si="19"/>
        <v>36.43</v>
      </c>
      <c r="AJ11" s="190">
        <f t="shared" si="20"/>
        <v>121.44</v>
      </c>
      <c r="AK11" s="190">
        <f t="shared" si="21"/>
        <v>12.14</v>
      </c>
      <c r="AL11" s="193"/>
      <c r="AM11" s="193"/>
      <c r="AN11" s="193"/>
      <c r="AO11" s="193"/>
      <c r="AP11" s="193"/>
      <c r="AQ11" s="193">
        <v>0.61</v>
      </c>
      <c r="AR11" s="193">
        <v>8.75</v>
      </c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0">
        <f t="shared" si="22"/>
        <v>471.88</v>
      </c>
      <c r="BF11" s="190">
        <f t="shared" si="23"/>
        <v>1312.7</v>
      </c>
      <c r="BG11" s="193" t="s">
        <v>194</v>
      </c>
      <c r="BH11" s="193" t="s">
        <v>300</v>
      </c>
      <c r="BI11" s="193"/>
      <c r="BJ11" s="193"/>
      <c r="BK11" s="193"/>
      <c r="BL11" s="193" t="s">
        <v>423</v>
      </c>
    </row>
    <row r="12" spans="1:64" s="194" customFormat="1" ht="25.15" customHeight="1">
      <c r="B12" s="195">
        <f>SUM(B4:B11)</f>
        <v>3683.52</v>
      </c>
      <c r="C12" s="195">
        <f t="shared" ref="C12:BF12" si="25">SUM(C4:C11)</f>
        <v>552.52</v>
      </c>
      <c r="D12" s="195">
        <f t="shared" si="25"/>
        <v>36.840000000000003</v>
      </c>
      <c r="E12" s="195">
        <f t="shared" si="25"/>
        <v>73.67</v>
      </c>
      <c r="F12" s="195">
        <f t="shared" si="25"/>
        <v>110.5</v>
      </c>
      <c r="G12" s="195">
        <f t="shared" si="25"/>
        <v>12489.14</v>
      </c>
      <c r="H12" s="195">
        <f t="shared" si="25"/>
        <v>411.23</v>
      </c>
      <c r="I12" s="195">
        <f t="shared" si="25"/>
        <v>3056.96</v>
      </c>
      <c r="J12" s="195">
        <f t="shared" si="25"/>
        <v>1832.4</v>
      </c>
      <c r="K12" s="195">
        <f t="shared" si="25"/>
        <v>1112.76</v>
      </c>
      <c r="L12" s="195">
        <f t="shared" si="25"/>
        <v>101</v>
      </c>
      <c r="M12" s="195">
        <f t="shared" si="25"/>
        <v>0</v>
      </c>
      <c r="N12" s="195">
        <f t="shared" si="25"/>
        <v>0</v>
      </c>
      <c r="O12" s="195">
        <f t="shared" si="25"/>
        <v>0</v>
      </c>
      <c r="P12" s="195">
        <f t="shared" si="25"/>
        <v>0</v>
      </c>
      <c r="Q12" s="195">
        <f t="shared" si="25"/>
        <v>10.8</v>
      </c>
      <c r="R12" s="195">
        <f t="shared" si="25"/>
        <v>0</v>
      </c>
      <c r="S12" s="195">
        <f t="shared" si="25"/>
        <v>0</v>
      </c>
      <c r="T12" s="195">
        <f t="shared" si="25"/>
        <v>0</v>
      </c>
      <c r="U12" s="195">
        <f t="shared" si="25"/>
        <v>1841.08</v>
      </c>
      <c r="V12" s="195">
        <f t="shared" si="25"/>
        <v>122.73</v>
      </c>
      <c r="W12" s="195">
        <f t="shared" si="25"/>
        <v>368.21</v>
      </c>
      <c r="X12" s="195">
        <f t="shared" si="25"/>
        <v>12273.81</v>
      </c>
      <c r="Y12" s="195">
        <f t="shared" si="25"/>
        <v>19062.88</v>
      </c>
      <c r="Z12" s="195">
        <f t="shared" si="25"/>
        <v>552.52</v>
      </c>
      <c r="AA12" s="195">
        <f t="shared" si="25"/>
        <v>36.840000000000003</v>
      </c>
      <c r="AB12" s="195">
        <f t="shared" si="25"/>
        <v>73.67</v>
      </c>
      <c r="AC12" s="195">
        <f t="shared" si="25"/>
        <v>110.5</v>
      </c>
      <c r="AD12" s="195">
        <f t="shared" si="25"/>
        <v>368.36</v>
      </c>
      <c r="AE12" s="195">
        <f t="shared" si="25"/>
        <v>110.5</v>
      </c>
      <c r="AF12" s="195">
        <f t="shared" si="25"/>
        <v>36.840000000000003</v>
      </c>
      <c r="AG12" s="195">
        <f t="shared" si="25"/>
        <v>1841.08</v>
      </c>
      <c r="AH12" s="195">
        <f t="shared" si="25"/>
        <v>122.73</v>
      </c>
      <c r="AI12" s="195">
        <f t="shared" si="25"/>
        <v>368.21</v>
      </c>
      <c r="AJ12" s="195">
        <f t="shared" si="25"/>
        <v>1227.3900000000001</v>
      </c>
      <c r="AK12" s="195">
        <f t="shared" si="25"/>
        <v>122.73</v>
      </c>
      <c r="AL12" s="195">
        <f t="shared" si="25"/>
        <v>64.62</v>
      </c>
      <c r="AM12" s="195">
        <f t="shared" si="25"/>
        <v>0</v>
      </c>
      <c r="AN12" s="195">
        <f t="shared" si="25"/>
        <v>0</v>
      </c>
      <c r="AO12" s="195">
        <f t="shared" si="25"/>
        <v>0</v>
      </c>
      <c r="AP12" s="195">
        <f t="shared" si="25"/>
        <v>0</v>
      </c>
      <c r="AQ12" s="195">
        <f t="shared" si="25"/>
        <v>53.81</v>
      </c>
      <c r="AR12" s="195">
        <f t="shared" si="25"/>
        <v>93.05</v>
      </c>
      <c r="AS12" s="195">
        <f t="shared" si="25"/>
        <v>0</v>
      </c>
      <c r="AT12" s="195"/>
      <c r="AU12" s="195"/>
      <c r="AV12" s="195">
        <f t="shared" si="25"/>
        <v>0</v>
      </c>
      <c r="AW12" s="195">
        <f t="shared" si="25"/>
        <v>0</v>
      </c>
      <c r="AX12" s="195">
        <f t="shared" si="25"/>
        <v>0</v>
      </c>
      <c r="AY12" s="195">
        <f t="shared" si="25"/>
        <v>2</v>
      </c>
      <c r="AZ12" s="195">
        <f t="shared" si="25"/>
        <v>0</v>
      </c>
      <c r="BA12" s="195">
        <f t="shared" si="25"/>
        <v>0</v>
      </c>
      <c r="BB12" s="195">
        <f t="shared" si="25"/>
        <v>30.48</v>
      </c>
      <c r="BC12" s="195">
        <f t="shared" si="25"/>
        <v>0</v>
      </c>
      <c r="BD12" s="195">
        <f t="shared" si="25"/>
        <v>0</v>
      </c>
      <c r="BE12" s="195">
        <f t="shared" si="25"/>
        <v>5215.33</v>
      </c>
      <c r="BF12" s="195">
        <f t="shared" si="25"/>
        <v>13847.55</v>
      </c>
      <c r="BG12" s="195"/>
      <c r="BH12" s="195"/>
      <c r="BI12" s="195"/>
      <c r="BJ12" s="195"/>
      <c r="BK12" s="195"/>
      <c r="BL12" s="195"/>
    </row>
  </sheetData>
  <mergeCells count="20">
    <mergeCell ref="BL1:BL3"/>
    <mergeCell ref="BG1:BG3"/>
    <mergeCell ref="BI1:BI3"/>
    <mergeCell ref="BJ1:BJ3"/>
    <mergeCell ref="BK1:BK3"/>
    <mergeCell ref="BE1:BE3"/>
    <mergeCell ref="BF1:BF3"/>
    <mergeCell ref="BH1:BH3"/>
    <mergeCell ref="B1:T1"/>
    <mergeCell ref="U1:X1"/>
    <mergeCell ref="Y1:Y3"/>
    <mergeCell ref="Z1:BD1"/>
    <mergeCell ref="B2:F2"/>
    <mergeCell ref="J2:T2"/>
    <mergeCell ref="Z2:AF2"/>
    <mergeCell ref="AG2:AK2"/>
    <mergeCell ref="AV2:BB2"/>
    <mergeCell ref="U2:W2"/>
    <mergeCell ref="AL2:AR2"/>
    <mergeCell ref="X2:X3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300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B1:BR29"/>
  <sheetViews>
    <sheetView rightToLeft="1" topLeftCell="N1" workbookViewId="0">
      <selection activeCell="AC5" sqref="AC5"/>
    </sheetView>
  </sheetViews>
  <sheetFormatPr defaultRowHeight="15"/>
  <cols>
    <col min="1" max="1" width="0.140625" customWidth="1"/>
    <col min="3" max="4" width="9.5703125" customWidth="1"/>
    <col min="10" max="10" width="10.5703125" customWidth="1"/>
    <col min="11" max="14" width="9.140625" customWidth="1"/>
    <col min="15" max="15" width="10.140625" customWidth="1"/>
    <col min="16" max="16" width="9.140625" customWidth="1"/>
    <col min="17" max="17" width="10.140625" customWidth="1"/>
    <col min="18" max="19" width="9.140625" customWidth="1"/>
    <col min="20" max="20" width="8.7109375" customWidth="1"/>
    <col min="21" max="21" width="6.7109375" customWidth="1"/>
    <col min="22" max="22" width="7.140625" customWidth="1"/>
    <col min="23" max="28" width="6.7109375" customWidth="1"/>
    <col min="29" max="31" width="9.140625" customWidth="1"/>
    <col min="32" max="32" width="10.140625" customWidth="1"/>
    <col min="33" max="33" width="10.7109375" customWidth="1"/>
    <col min="34" max="45" width="9.140625" customWidth="1"/>
    <col min="46" max="46" width="7.7109375" customWidth="1"/>
    <col min="47" max="50" width="6.7109375" customWidth="1"/>
    <col min="51" max="52" width="8.140625" customWidth="1"/>
    <col min="53" max="64" width="6.7109375" customWidth="1"/>
    <col min="65" max="65" width="7.7109375" customWidth="1"/>
    <col min="66" max="67" width="10.5703125" customWidth="1"/>
    <col min="68" max="68" width="20" customWidth="1"/>
    <col min="69" max="70" width="7.7109375" customWidth="1"/>
  </cols>
  <sheetData>
    <row r="1" spans="2:70" ht="23.25" customHeight="1">
      <c r="B1" s="324"/>
      <c r="C1" s="324"/>
      <c r="D1" s="324"/>
      <c r="E1" s="324"/>
      <c r="F1" s="324"/>
      <c r="G1" s="324"/>
      <c r="H1" s="324"/>
      <c r="I1" s="324"/>
      <c r="J1" s="437" t="s">
        <v>114</v>
      </c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8" t="s">
        <v>113</v>
      </c>
      <c r="AH1" s="437" t="s">
        <v>111</v>
      </c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37"/>
      <c r="BB1" s="437"/>
      <c r="BC1" s="437"/>
      <c r="BD1" s="437"/>
      <c r="BE1" s="437"/>
      <c r="BF1" s="437"/>
      <c r="BG1" s="437"/>
      <c r="BH1" s="437"/>
      <c r="BI1" s="437"/>
      <c r="BJ1" s="437"/>
      <c r="BK1" s="437"/>
      <c r="BL1" s="437"/>
      <c r="BM1" s="331"/>
      <c r="BN1" s="438" t="s">
        <v>117</v>
      </c>
      <c r="BO1" s="437" t="s">
        <v>48</v>
      </c>
      <c r="BP1" s="441" t="s">
        <v>118</v>
      </c>
      <c r="BQ1" s="438" t="s">
        <v>119</v>
      </c>
      <c r="BR1" s="441" t="s">
        <v>120</v>
      </c>
    </row>
    <row r="2" spans="2:70" ht="33" customHeight="1">
      <c r="B2" s="324"/>
      <c r="C2" s="324"/>
      <c r="D2" s="324"/>
      <c r="E2" s="324"/>
      <c r="F2" s="324"/>
      <c r="G2" s="324"/>
      <c r="H2" s="324"/>
      <c r="I2" s="324"/>
      <c r="J2" s="437" t="s">
        <v>0</v>
      </c>
      <c r="K2" s="437"/>
      <c r="L2" s="437"/>
      <c r="M2" s="437"/>
      <c r="N2" s="437"/>
      <c r="O2" s="443" t="s">
        <v>287</v>
      </c>
      <c r="P2" s="444"/>
      <c r="Q2" s="445"/>
      <c r="R2" s="443" t="s">
        <v>110</v>
      </c>
      <c r="S2" s="444"/>
      <c r="T2" s="444"/>
      <c r="U2" s="338"/>
      <c r="V2" s="338"/>
      <c r="W2" s="338"/>
      <c r="X2" s="338"/>
      <c r="Y2" s="338"/>
      <c r="Z2" s="338"/>
      <c r="AA2" s="338"/>
      <c r="AB2" s="339"/>
      <c r="AC2" s="331" t="s">
        <v>18</v>
      </c>
      <c r="AD2" s="336"/>
      <c r="AE2" s="337"/>
      <c r="AF2" s="441" t="s">
        <v>22</v>
      </c>
      <c r="AG2" s="438"/>
      <c r="AH2" s="437" t="s">
        <v>23</v>
      </c>
      <c r="AI2" s="437"/>
      <c r="AJ2" s="437"/>
      <c r="AK2" s="437"/>
      <c r="AL2" s="437"/>
      <c r="AM2" s="437"/>
      <c r="AN2" s="437"/>
      <c r="AO2" s="437" t="s">
        <v>30</v>
      </c>
      <c r="AP2" s="437"/>
      <c r="AQ2" s="437"/>
      <c r="AR2" s="437"/>
      <c r="AS2" s="437"/>
      <c r="AT2" s="450" t="s">
        <v>286</v>
      </c>
      <c r="AU2" s="448"/>
      <c r="AV2" s="448"/>
      <c r="AW2" s="448" t="s">
        <v>35</v>
      </c>
      <c r="AX2" s="448"/>
      <c r="AY2" s="449"/>
      <c r="AZ2" s="331"/>
      <c r="BA2" s="331"/>
      <c r="BB2" s="331"/>
      <c r="BC2" s="331"/>
      <c r="BD2" s="437" t="s">
        <v>39</v>
      </c>
      <c r="BE2" s="437"/>
      <c r="BF2" s="437"/>
      <c r="BG2" s="437"/>
      <c r="BH2" s="437"/>
      <c r="BI2" s="437"/>
      <c r="BJ2" s="437"/>
      <c r="BK2" s="441" t="s">
        <v>46</v>
      </c>
      <c r="BL2" s="441" t="s">
        <v>47</v>
      </c>
      <c r="BM2" s="334"/>
      <c r="BN2" s="438"/>
      <c r="BO2" s="437"/>
      <c r="BP2" s="447"/>
      <c r="BQ2" s="438"/>
      <c r="BR2" s="447"/>
    </row>
    <row r="3" spans="2:70" ht="63" customHeight="1">
      <c r="B3" s="325">
        <v>0.09</v>
      </c>
      <c r="C3" s="326" t="s">
        <v>1</v>
      </c>
      <c r="D3" s="327" t="s">
        <v>7</v>
      </c>
      <c r="E3" s="325">
        <v>7.0000000000000007E-2</v>
      </c>
      <c r="F3" s="268" t="s">
        <v>467</v>
      </c>
      <c r="G3" s="326" t="s">
        <v>8</v>
      </c>
      <c r="H3" s="326" t="s">
        <v>9</v>
      </c>
      <c r="I3" s="328" t="s">
        <v>493</v>
      </c>
      <c r="J3" s="333" t="s">
        <v>1</v>
      </c>
      <c r="K3" s="334" t="s">
        <v>2</v>
      </c>
      <c r="L3" s="334" t="s">
        <v>3</v>
      </c>
      <c r="M3" s="334" t="s">
        <v>4</v>
      </c>
      <c r="N3" s="334" t="s">
        <v>5</v>
      </c>
      <c r="O3" s="334" t="s">
        <v>7</v>
      </c>
      <c r="P3" s="334" t="s">
        <v>109</v>
      </c>
      <c r="Q3" s="333" t="s">
        <v>108</v>
      </c>
      <c r="R3" s="333" t="s">
        <v>494</v>
      </c>
      <c r="S3" s="333" t="s">
        <v>495</v>
      </c>
      <c r="T3" s="333" t="s">
        <v>10</v>
      </c>
      <c r="U3" s="334" t="s">
        <v>11</v>
      </c>
      <c r="V3" s="334" t="s">
        <v>12</v>
      </c>
      <c r="W3" s="334" t="s">
        <v>13</v>
      </c>
      <c r="X3" s="334" t="s">
        <v>180</v>
      </c>
      <c r="Y3" s="334" t="s">
        <v>14</v>
      </c>
      <c r="Z3" s="334" t="s">
        <v>15</v>
      </c>
      <c r="AA3" s="334" t="s">
        <v>16</v>
      </c>
      <c r="AB3" s="334" t="s">
        <v>17</v>
      </c>
      <c r="AC3" s="334" t="s">
        <v>19</v>
      </c>
      <c r="AD3" s="334" t="s">
        <v>20</v>
      </c>
      <c r="AE3" s="334" t="s">
        <v>21</v>
      </c>
      <c r="AF3" s="442"/>
      <c r="AG3" s="438"/>
      <c r="AH3" s="334" t="s">
        <v>24</v>
      </c>
      <c r="AI3" s="334" t="s">
        <v>25</v>
      </c>
      <c r="AJ3" s="334" t="s">
        <v>26</v>
      </c>
      <c r="AK3" s="334" t="s">
        <v>21</v>
      </c>
      <c r="AL3" s="334" t="s">
        <v>27</v>
      </c>
      <c r="AM3" s="334" t="s">
        <v>28</v>
      </c>
      <c r="AN3" s="334" t="s">
        <v>29</v>
      </c>
      <c r="AO3" s="334" t="s">
        <v>104</v>
      </c>
      <c r="AP3" s="334" t="s">
        <v>105</v>
      </c>
      <c r="AQ3" s="334" t="s">
        <v>106</v>
      </c>
      <c r="AR3" s="334" t="s">
        <v>107</v>
      </c>
      <c r="AS3" s="334" t="s">
        <v>3</v>
      </c>
      <c r="AT3" s="334" t="s">
        <v>31</v>
      </c>
      <c r="AU3" s="334" t="s">
        <v>116</v>
      </c>
      <c r="AV3" s="334" t="s">
        <v>32</v>
      </c>
      <c r="AW3" s="333" t="s">
        <v>33</v>
      </c>
      <c r="AX3" s="334" t="s">
        <v>36</v>
      </c>
      <c r="AY3" s="334" t="s">
        <v>115</v>
      </c>
      <c r="AZ3" s="334" t="s">
        <v>37</v>
      </c>
      <c r="BA3" s="334" t="s">
        <v>149</v>
      </c>
      <c r="BB3" s="334" t="s">
        <v>231</v>
      </c>
      <c r="BC3" s="334" t="s">
        <v>232</v>
      </c>
      <c r="BD3" s="334" t="s">
        <v>40</v>
      </c>
      <c r="BE3" s="334" t="s">
        <v>150</v>
      </c>
      <c r="BF3" s="334" t="s">
        <v>45</v>
      </c>
      <c r="BG3" s="334" t="s">
        <v>233</v>
      </c>
      <c r="BH3" s="334" t="s">
        <v>42</v>
      </c>
      <c r="BI3" s="334" t="s">
        <v>43</v>
      </c>
      <c r="BJ3" s="334" t="s">
        <v>44</v>
      </c>
      <c r="BK3" s="442"/>
      <c r="BL3" s="442"/>
      <c r="BM3" s="335" t="s">
        <v>497</v>
      </c>
      <c r="BN3" s="438"/>
      <c r="BO3" s="437"/>
      <c r="BP3" s="442"/>
      <c r="BQ3" s="438"/>
      <c r="BR3" s="442"/>
    </row>
    <row r="4" spans="2:70" s="1" customFormat="1" ht="24.95" customHeight="1">
      <c r="B4" s="283">
        <f>C4*9%</f>
        <v>93.42</v>
      </c>
      <c r="C4" s="268">
        <v>1037.95</v>
      </c>
      <c r="D4" s="268">
        <v>2854.19</v>
      </c>
      <c r="E4" s="283">
        <f>D4*7%</f>
        <v>199.79</v>
      </c>
      <c r="F4" s="268">
        <v>180</v>
      </c>
      <c r="G4" s="268">
        <v>580.38</v>
      </c>
      <c r="H4" s="268">
        <v>212.11</v>
      </c>
      <c r="I4" s="268">
        <f>G4+H4</f>
        <v>792.49</v>
      </c>
      <c r="J4" s="203">
        <f>C4+B4</f>
        <v>1131.3699999999999</v>
      </c>
      <c r="K4" s="203">
        <f>J4*15%</f>
        <v>169.71</v>
      </c>
      <c r="L4" s="203">
        <f>J4*1%</f>
        <v>11.31</v>
      </c>
      <c r="M4" s="203">
        <f>J4*2%</f>
        <v>22.63</v>
      </c>
      <c r="N4" s="203">
        <f>J4*3%</f>
        <v>33.94</v>
      </c>
      <c r="O4" s="203">
        <f>D4+E4+F4</f>
        <v>3233.98</v>
      </c>
      <c r="P4" s="202">
        <v>126.04</v>
      </c>
      <c r="Q4" s="202">
        <f>SUM(R4:AB4)</f>
        <v>859.99</v>
      </c>
      <c r="R4" s="203">
        <f>I4*60%</f>
        <v>475.49</v>
      </c>
      <c r="S4" s="203">
        <f>I4*40%</f>
        <v>317</v>
      </c>
      <c r="T4" s="202">
        <v>30</v>
      </c>
      <c r="U4" s="202"/>
      <c r="V4" s="202">
        <v>37.5</v>
      </c>
      <c r="W4" s="202"/>
      <c r="X4" s="202"/>
      <c r="Y4" s="202"/>
      <c r="Z4" s="202"/>
      <c r="AA4" s="202"/>
      <c r="AB4" s="202"/>
      <c r="AC4" s="203">
        <f>IF(AF4&gt;3360,3360*15%,AF4*15%)</f>
        <v>463.3</v>
      </c>
      <c r="AD4" s="203">
        <f>IF(AF4&gt;3360,3360*1%,AF4*1%)</f>
        <v>30.89</v>
      </c>
      <c r="AE4" s="203">
        <f>IF(AF4&gt;3360,3360*3%,AF4*3%)</f>
        <v>92.66</v>
      </c>
      <c r="AF4" s="202">
        <f>O4+P4+Q4-J4</f>
        <v>3088.64</v>
      </c>
      <c r="AG4" s="203">
        <f>K4+L4+M4+N4+O4+P4+Q4+AC4+AD4+AE4</f>
        <v>5044.45</v>
      </c>
      <c r="AH4" s="203">
        <f>J4*15%</f>
        <v>169.71</v>
      </c>
      <c r="AI4" s="203">
        <f>J4*1%</f>
        <v>11.31</v>
      </c>
      <c r="AJ4" s="203">
        <f>J4*2%</f>
        <v>22.63</v>
      </c>
      <c r="AK4" s="203">
        <f>J4*3%</f>
        <v>33.94</v>
      </c>
      <c r="AL4" s="203">
        <f>J4*10%</f>
        <v>113.14</v>
      </c>
      <c r="AM4" s="203">
        <f>J4*3%</f>
        <v>33.94</v>
      </c>
      <c r="AN4" s="203">
        <f>J4*1%</f>
        <v>11.31</v>
      </c>
      <c r="AO4" s="203">
        <f>IF(AF4&gt;3360,3360*15%,AF4*15%)</f>
        <v>463.3</v>
      </c>
      <c r="AP4" s="203">
        <f>IF(AF4&gt;3360,3360*1%,AF4*1%)</f>
        <v>30.89</v>
      </c>
      <c r="AQ4" s="203">
        <f>IF(AF4&gt;3360,3360*3%,AF4*3%)</f>
        <v>92.66</v>
      </c>
      <c r="AR4" s="203">
        <f>IF(AF4&gt;3360,3360*10%,AF4*10%)</f>
        <v>308.86</v>
      </c>
      <c r="AS4" s="203">
        <f>IF(AF4&gt;3360,3360*1%,AF4*1%)</f>
        <v>30.89</v>
      </c>
      <c r="AT4" s="202"/>
      <c r="AU4" s="202"/>
      <c r="AV4" s="202"/>
      <c r="AW4" s="202"/>
      <c r="AX4" s="202"/>
      <c r="AY4" s="203">
        <f>'ضرائب ست الكل شهر يوليو '!M3</f>
        <v>140.19</v>
      </c>
      <c r="AZ4" s="203">
        <f>'ضرائب ست الكل شهر يوليو '!J3</f>
        <v>28.31</v>
      </c>
      <c r="BA4" s="202"/>
      <c r="BB4" s="202"/>
      <c r="BC4" s="202"/>
      <c r="BD4" s="202">
        <v>7.1</v>
      </c>
      <c r="BE4" s="202"/>
      <c r="BF4" s="202"/>
      <c r="BG4" s="202"/>
      <c r="BH4" s="202"/>
      <c r="BI4" s="202"/>
      <c r="BJ4" s="202"/>
      <c r="BK4" s="202"/>
      <c r="BL4" s="202"/>
      <c r="BM4" s="202">
        <v>174</v>
      </c>
      <c r="BN4" s="203">
        <f>SUM(AH4:BM4)</f>
        <v>1672.18</v>
      </c>
      <c r="BO4" s="203">
        <f>AVERAGE(AG4-BN4)</f>
        <v>3372.27</v>
      </c>
      <c r="BP4" s="199" t="s">
        <v>469</v>
      </c>
      <c r="BQ4" s="199" t="s">
        <v>351</v>
      </c>
      <c r="BR4" s="202">
        <v>1363</v>
      </c>
    </row>
    <row r="5" spans="2:70" s="1" customFormat="1" ht="24.95" customHeight="1">
      <c r="B5" s="283">
        <f t="shared" ref="B5:B28" si="0">C5*9%</f>
        <v>60.14</v>
      </c>
      <c r="C5" s="268">
        <v>668.23</v>
      </c>
      <c r="D5" s="268">
        <v>2029.38</v>
      </c>
      <c r="E5" s="283">
        <f t="shared" ref="E5:E28" si="1">D5*7%</f>
        <v>142.06</v>
      </c>
      <c r="F5" s="268">
        <v>190</v>
      </c>
      <c r="G5" s="268">
        <v>364.92</v>
      </c>
      <c r="H5" s="268">
        <v>145.08000000000001</v>
      </c>
      <c r="I5" s="268">
        <f t="shared" ref="I5:I28" si="2">G5+H5</f>
        <v>510</v>
      </c>
      <c r="J5" s="203">
        <f t="shared" ref="J5:J28" si="3">C5+B5</f>
        <v>728.37</v>
      </c>
      <c r="K5" s="203">
        <f t="shared" ref="K5:K28" si="4">J5*15%</f>
        <v>109.26</v>
      </c>
      <c r="L5" s="203">
        <f t="shared" ref="L5:L28" si="5">J5*1%</f>
        <v>7.28</v>
      </c>
      <c r="M5" s="203">
        <f t="shared" ref="M5:M28" si="6">J5*2%</f>
        <v>14.57</v>
      </c>
      <c r="N5" s="203">
        <f t="shared" ref="N5:N28" si="7">J5*3%</f>
        <v>21.85</v>
      </c>
      <c r="O5" s="203">
        <f t="shared" ref="O5:O28" si="8">D5+E5+F5</f>
        <v>2361.44</v>
      </c>
      <c r="P5" s="202">
        <v>86.74</v>
      </c>
      <c r="Q5" s="202">
        <f t="shared" ref="Q5:Q28" si="9">SUM(R5:AB5)</f>
        <v>525</v>
      </c>
      <c r="R5" s="203">
        <f t="shared" ref="R5:R28" si="10">I5*60%</f>
        <v>306</v>
      </c>
      <c r="S5" s="203">
        <f t="shared" ref="S5:S28" si="11">I5*40%</f>
        <v>204</v>
      </c>
      <c r="T5" s="202">
        <v>15</v>
      </c>
      <c r="U5" s="202"/>
      <c r="V5" s="202"/>
      <c r="W5" s="202"/>
      <c r="X5" s="202"/>
      <c r="Y5" s="202"/>
      <c r="Z5" s="202"/>
      <c r="AA5" s="202"/>
      <c r="AB5" s="202"/>
      <c r="AC5" s="203">
        <f t="shared" ref="AC5:AC28" si="12">IF(AF5&gt;3360,3360*15%,AF5*15%)</f>
        <v>336.72</v>
      </c>
      <c r="AD5" s="203">
        <f t="shared" ref="AD5:AD28" si="13">IF(AF5&gt;3360,3360*1%,AF5*1%)</f>
        <v>22.45</v>
      </c>
      <c r="AE5" s="203">
        <f t="shared" ref="AE5:AE28" si="14">IF(AF5&gt;3360,3360*3%,AF5*3%)</f>
        <v>67.34</v>
      </c>
      <c r="AF5" s="202">
        <f t="shared" ref="AF5:AF28" si="15">O5+P5+Q5-J5</f>
        <v>2244.81</v>
      </c>
      <c r="AG5" s="203">
        <f t="shared" ref="AG5:AG28" si="16">K5+L5+M5+N5+O5+P5+Q5+AC5+AD5+AE5</f>
        <v>3552.65</v>
      </c>
      <c r="AH5" s="203">
        <f t="shared" ref="AH5:AH28" si="17">J5*15%</f>
        <v>109.26</v>
      </c>
      <c r="AI5" s="203">
        <f t="shared" ref="AI5:AI28" si="18">J5*1%</f>
        <v>7.28</v>
      </c>
      <c r="AJ5" s="203">
        <f t="shared" ref="AJ5:AJ28" si="19">J5*2%</f>
        <v>14.57</v>
      </c>
      <c r="AK5" s="203">
        <f t="shared" ref="AK5:AK28" si="20">J5*3%</f>
        <v>21.85</v>
      </c>
      <c r="AL5" s="203">
        <f t="shared" ref="AL5:AL28" si="21">J5*10%</f>
        <v>72.84</v>
      </c>
      <c r="AM5" s="203">
        <f t="shared" ref="AM5:AM28" si="22">J5*3%</f>
        <v>21.85</v>
      </c>
      <c r="AN5" s="203">
        <f t="shared" ref="AN5:AN28" si="23">J5*1%</f>
        <v>7.28</v>
      </c>
      <c r="AO5" s="203">
        <f t="shared" ref="AO5:AO28" si="24">IF(AF5&gt;3360,3360*15%,AF5*15%)</f>
        <v>336.72</v>
      </c>
      <c r="AP5" s="203">
        <f t="shared" ref="AP5:AP28" si="25">IF(AF5&gt;3360,3360*1%,AF5*1%)</f>
        <v>22.45</v>
      </c>
      <c r="AQ5" s="203">
        <f t="shared" ref="AQ5:AQ28" si="26">IF(AF5&gt;3360,3360*3%,AF5*3%)</f>
        <v>67.34</v>
      </c>
      <c r="AR5" s="203">
        <f t="shared" ref="AR5:AR28" si="27">IF(AF5&gt;3360,3360*10%,AF5*10%)</f>
        <v>224.48</v>
      </c>
      <c r="AS5" s="203">
        <f t="shared" ref="AS5:AS28" si="28">IF(AF5&gt;3360,3360*1%,AF5*1%)</f>
        <v>22.45</v>
      </c>
      <c r="AT5" s="202">
        <v>9.5399999999999991</v>
      </c>
      <c r="AU5" s="202"/>
      <c r="AV5" s="202"/>
      <c r="AW5" s="202"/>
      <c r="AX5" s="202"/>
      <c r="AY5" s="203">
        <f>'ضرائب ست الكل شهر يوليو '!M4</f>
        <v>18.89</v>
      </c>
      <c r="AZ5" s="203">
        <f>'ضرائب ست الكل شهر يوليو '!J4</f>
        <v>18.59</v>
      </c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3">
        <f t="shared" ref="BN5:BN28" si="29">SUM(AH5:BM5)</f>
        <v>975.39</v>
      </c>
      <c r="BO5" s="203">
        <f t="shared" ref="BO5:BO28" si="30">AVERAGE(AG5-BN5)</f>
        <v>2577.2600000000002</v>
      </c>
      <c r="BP5" s="199" t="s">
        <v>470</v>
      </c>
      <c r="BQ5" s="199" t="s">
        <v>351</v>
      </c>
      <c r="BR5" s="202">
        <v>740</v>
      </c>
    </row>
    <row r="6" spans="2:70" s="1" customFormat="1" ht="24.95" customHeight="1">
      <c r="B6" s="283">
        <f t="shared" si="0"/>
        <v>60.14</v>
      </c>
      <c r="C6" s="268">
        <v>668.23</v>
      </c>
      <c r="D6" s="268">
        <v>2027.16</v>
      </c>
      <c r="E6" s="283">
        <f t="shared" si="1"/>
        <v>141.9</v>
      </c>
      <c r="F6" s="268">
        <v>190</v>
      </c>
      <c r="G6" s="268">
        <v>364.92</v>
      </c>
      <c r="H6" s="268">
        <v>147.08000000000001</v>
      </c>
      <c r="I6" s="268">
        <f t="shared" si="2"/>
        <v>512</v>
      </c>
      <c r="J6" s="203">
        <f t="shared" si="3"/>
        <v>728.37</v>
      </c>
      <c r="K6" s="203">
        <f t="shared" si="4"/>
        <v>109.26</v>
      </c>
      <c r="L6" s="203">
        <f t="shared" si="5"/>
        <v>7.28</v>
      </c>
      <c r="M6" s="203">
        <f t="shared" si="6"/>
        <v>14.57</v>
      </c>
      <c r="N6" s="203">
        <f t="shared" si="7"/>
        <v>21.85</v>
      </c>
      <c r="O6" s="203">
        <f t="shared" si="8"/>
        <v>2359.06</v>
      </c>
      <c r="P6" s="202">
        <v>86.79</v>
      </c>
      <c r="Q6" s="202">
        <f t="shared" si="9"/>
        <v>527</v>
      </c>
      <c r="R6" s="203">
        <f t="shared" si="10"/>
        <v>307.2</v>
      </c>
      <c r="S6" s="203">
        <f t="shared" si="11"/>
        <v>204.8</v>
      </c>
      <c r="T6" s="202">
        <v>15</v>
      </c>
      <c r="U6" s="202"/>
      <c r="V6" s="202"/>
      <c r="W6" s="202"/>
      <c r="X6" s="202"/>
      <c r="Y6" s="202"/>
      <c r="Z6" s="202"/>
      <c r="AA6" s="202"/>
      <c r="AB6" s="202"/>
      <c r="AC6" s="203">
        <f t="shared" si="12"/>
        <v>336.67</v>
      </c>
      <c r="AD6" s="203">
        <f t="shared" si="13"/>
        <v>22.44</v>
      </c>
      <c r="AE6" s="203">
        <f t="shared" si="14"/>
        <v>67.33</v>
      </c>
      <c r="AF6" s="202">
        <f t="shared" si="15"/>
        <v>2244.48</v>
      </c>
      <c r="AG6" s="203">
        <f t="shared" si="16"/>
        <v>3552.25</v>
      </c>
      <c r="AH6" s="203">
        <f t="shared" si="17"/>
        <v>109.26</v>
      </c>
      <c r="AI6" s="203">
        <f t="shared" si="18"/>
        <v>7.28</v>
      </c>
      <c r="AJ6" s="203">
        <f t="shared" si="19"/>
        <v>14.57</v>
      </c>
      <c r="AK6" s="203">
        <f t="shared" si="20"/>
        <v>21.85</v>
      </c>
      <c r="AL6" s="203">
        <f t="shared" si="21"/>
        <v>72.84</v>
      </c>
      <c r="AM6" s="203">
        <f t="shared" si="22"/>
        <v>21.85</v>
      </c>
      <c r="AN6" s="203">
        <f t="shared" si="23"/>
        <v>7.28</v>
      </c>
      <c r="AO6" s="203">
        <f t="shared" si="24"/>
        <v>336.67</v>
      </c>
      <c r="AP6" s="203">
        <f t="shared" si="25"/>
        <v>22.44</v>
      </c>
      <c r="AQ6" s="203">
        <f t="shared" si="26"/>
        <v>67.33</v>
      </c>
      <c r="AR6" s="203">
        <f t="shared" si="27"/>
        <v>224.45</v>
      </c>
      <c r="AS6" s="203">
        <f t="shared" si="28"/>
        <v>22.44</v>
      </c>
      <c r="AT6" s="202">
        <v>5.44</v>
      </c>
      <c r="AU6" s="202"/>
      <c r="AV6" s="202"/>
      <c r="AW6" s="202"/>
      <c r="AX6" s="202"/>
      <c r="AY6" s="203">
        <f>'ضرائب ست الكل شهر يوليو '!M5</f>
        <v>18.95</v>
      </c>
      <c r="AZ6" s="203">
        <f>'ضرائب ست الكل شهر يوليو '!J5</f>
        <v>18.61</v>
      </c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3">
        <f t="shared" si="29"/>
        <v>971.26</v>
      </c>
      <c r="BO6" s="203">
        <f t="shared" si="30"/>
        <v>2580.9899999999998</v>
      </c>
      <c r="BP6" s="199" t="s">
        <v>471</v>
      </c>
      <c r="BQ6" s="199" t="s">
        <v>351</v>
      </c>
      <c r="BR6" s="202">
        <v>728</v>
      </c>
    </row>
    <row r="7" spans="2:70" s="1" customFormat="1" ht="24.95" customHeight="1">
      <c r="B7" s="283">
        <f t="shared" si="0"/>
        <v>45.69</v>
      </c>
      <c r="C7" s="268">
        <v>507.65</v>
      </c>
      <c r="D7" s="268">
        <v>1688.86</v>
      </c>
      <c r="E7" s="283">
        <f t="shared" si="1"/>
        <v>118.22</v>
      </c>
      <c r="F7" s="268">
        <v>190</v>
      </c>
      <c r="G7" s="268">
        <v>276.64</v>
      </c>
      <c r="H7" s="268">
        <v>113.36</v>
      </c>
      <c r="I7" s="268">
        <f t="shared" si="2"/>
        <v>390</v>
      </c>
      <c r="J7" s="203">
        <f t="shared" si="3"/>
        <v>553.34</v>
      </c>
      <c r="K7" s="203">
        <f t="shared" si="4"/>
        <v>83</v>
      </c>
      <c r="L7" s="203">
        <f t="shared" si="5"/>
        <v>5.53</v>
      </c>
      <c r="M7" s="203">
        <f t="shared" si="6"/>
        <v>11.07</v>
      </c>
      <c r="N7" s="203">
        <f t="shared" si="7"/>
        <v>16.600000000000001</v>
      </c>
      <c r="O7" s="203">
        <f t="shared" si="8"/>
        <v>1997.08</v>
      </c>
      <c r="P7" s="202">
        <v>72.69</v>
      </c>
      <c r="Q7" s="202">
        <f t="shared" si="9"/>
        <v>405</v>
      </c>
      <c r="R7" s="203">
        <f t="shared" si="10"/>
        <v>234</v>
      </c>
      <c r="S7" s="203">
        <f t="shared" si="11"/>
        <v>156</v>
      </c>
      <c r="T7" s="202">
        <v>15</v>
      </c>
      <c r="U7" s="202"/>
      <c r="V7" s="202"/>
      <c r="W7" s="202"/>
      <c r="X7" s="202"/>
      <c r="Y7" s="202"/>
      <c r="Z7" s="202"/>
      <c r="AA7" s="202"/>
      <c r="AB7" s="202"/>
      <c r="AC7" s="203">
        <f t="shared" si="12"/>
        <v>288.20999999999998</v>
      </c>
      <c r="AD7" s="203">
        <f t="shared" si="13"/>
        <v>19.21</v>
      </c>
      <c r="AE7" s="203">
        <f t="shared" si="14"/>
        <v>57.64</v>
      </c>
      <c r="AF7" s="202">
        <f t="shared" si="15"/>
        <v>1921.43</v>
      </c>
      <c r="AG7" s="203">
        <f t="shared" si="16"/>
        <v>2956.03</v>
      </c>
      <c r="AH7" s="203">
        <f t="shared" si="17"/>
        <v>83</v>
      </c>
      <c r="AI7" s="203">
        <f t="shared" si="18"/>
        <v>5.53</v>
      </c>
      <c r="AJ7" s="203">
        <f t="shared" si="19"/>
        <v>11.07</v>
      </c>
      <c r="AK7" s="203">
        <f t="shared" si="20"/>
        <v>16.600000000000001</v>
      </c>
      <c r="AL7" s="203">
        <f t="shared" si="21"/>
        <v>55.33</v>
      </c>
      <c r="AM7" s="203">
        <f t="shared" si="22"/>
        <v>16.600000000000001</v>
      </c>
      <c r="AN7" s="203">
        <f t="shared" si="23"/>
        <v>5.53</v>
      </c>
      <c r="AO7" s="203">
        <f t="shared" si="24"/>
        <v>288.20999999999998</v>
      </c>
      <c r="AP7" s="203">
        <f t="shared" si="25"/>
        <v>19.21</v>
      </c>
      <c r="AQ7" s="203">
        <f t="shared" si="26"/>
        <v>57.64</v>
      </c>
      <c r="AR7" s="203">
        <f t="shared" si="27"/>
        <v>192.14</v>
      </c>
      <c r="AS7" s="203">
        <f t="shared" si="28"/>
        <v>19.21</v>
      </c>
      <c r="AT7" s="202">
        <v>3.18</v>
      </c>
      <c r="AU7" s="202"/>
      <c r="AV7" s="202"/>
      <c r="AW7" s="202"/>
      <c r="AX7" s="202"/>
      <c r="AY7" s="203">
        <f>'ضرائب ست الكل شهر يوليو '!M6</f>
        <v>12.67</v>
      </c>
      <c r="AZ7" s="203">
        <f>'ضرائب ست الكل شهر يوليو '!J6</f>
        <v>15.45</v>
      </c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>
        <v>4</v>
      </c>
      <c r="BN7" s="203">
        <f t="shared" si="29"/>
        <v>805.37</v>
      </c>
      <c r="BO7" s="203">
        <f t="shared" si="30"/>
        <v>2150.66</v>
      </c>
      <c r="BP7" s="199" t="s">
        <v>472</v>
      </c>
      <c r="BQ7" s="199" t="s">
        <v>351</v>
      </c>
      <c r="BR7" s="202">
        <v>727</v>
      </c>
    </row>
    <row r="8" spans="2:70" s="1" customFormat="1" ht="24.95" customHeight="1">
      <c r="B8" s="283">
        <f t="shared" si="0"/>
        <v>52.83</v>
      </c>
      <c r="C8" s="268">
        <v>586.97</v>
      </c>
      <c r="D8" s="268">
        <v>1875.47</v>
      </c>
      <c r="E8" s="283">
        <f t="shared" si="1"/>
        <v>131.28</v>
      </c>
      <c r="F8" s="268">
        <v>190</v>
      </c>
      <c r="G8" s="268">
        <v>319.52</v>
      </c>
      <c r="H8" s="268">
        <v>129.72999999999999</v>
      </c>
      <c r="I8" s="268">
        <f t="shared" si="2"/>
        <v>449.25</v>
      </c>
      <c r="J8" s="203">
        <f t="shared" si="3"/>
        <v>639.79999999999995</v>
      </c>
      <c r="K8" s="203">
        <f t="shared" si="4"/>
        <v>95.97</v>
      </c>
      <c r="L8" s="203">
        <f t="shared" si="5"/>
        <v>6.4</v>
      </c>
      <c r="M8" s="203">
        <f t="shared" si="6"/>
        <v>12.8</v>
      </c>
      <c r="N8" s="203">
        <f t="shared" si="7"/>
        <v>19.190000000000001</v>
      </c>
      <c r="O8" s="203">
        <f t="shared" si="8"/>
        <v>2196.75</v>
      </c>
      <c r="P8" s="202">
        <v>76.25</v>
      </c>
      <c r="Q8" s="202">
        <f t="shared" si="9"/>
        <v>464.25</v>
      </c>
      <c r="R8" s="203">
        <f t="shared" si="10"/>
        <v>269.55</v>
      </c>
      <c r="S8" s="203">
        <f t="shared" si="11"/>
        <v>179.7</v>
      </c>
      <c r="T8" s="202">
        <v>15</v>
      </c>
      <c r="U8" s="202"/>
      <c r="V8" s="202"/>
      <c r="W8" s="202"/>
      <c r="X8" s="202"/>
      <c r="Y8" s="202"/>
      <c r="Z8" s="202"/>
      <c r="AA8" s="202"/>
      <c r="AB8" s="202"/>
      <c r="AC8" s="203">
        <f t="shared" si="12"/>
        <v>314.62</v>
      </c>
      <c r="AD8" s="203">
        <f t="shared" si="13"/>
        <v>20.97</v>
      </c>
      <c r="AE8" s="203">
        <f t="shared" si="14"/>
        <v>62.92</v>
      </c>
      <c r="AF8" s="202">
        <f t="shared" si="15"/>
        <v>2097.4499999999998</v>
      </c>
      <c r="AG8" s="203">
        <f t="shared" si="16"/>
        <v>3270.12</v>
      </c>
      <c r="AH8" s="203">
        <f t="shared" si="17"/>
        <v>95.97</v>
      </c>
      <c r="AI8" s="203">
        <f t="shared" si="18"/>
        <v>6.4</v>
      </c>
      <c r="AJ8" s="203">
        <f t="shared" si="19"/>
        <v>12.8</v>
      </c>
      <c r="AK8" s="203">
        <f t="shared" si="20"/>
        <v>19.190000000000001</v>
      </c>
      <c r="AL8" s="203">
        <f t="shared" si="21"/>
        <v>63.98</v>
      </c>
      <c r="AM8" s="203">
        <f t="shared" si="22"/>
        <v>19.190000000000001</v>
      </c>
      <c r="AN8" s="203">
        <f t="shared" si="23"/>
        <v>6.4</v>
      </c>
      <c r="AO8" s="203">
        <f t="shared" si="24"/>
        <v>314.62</v>
      </c>
      <c r="AP8" s="203">
        <f t="shared" si="25"/>
        <v>20.97</v>
      </c>
      <c r="AQ8" s="203">
        <f t="shared" si="26"/>
        <v>62.92</v>
      </c>
      <c r="AR8" s="203">
        <f t="shared" si="27"/>
        <v>209.75</v>
      </c>
      <c r="AS8" s="203">
        <f t="shared" si="28"/>
        <v>20.97</v>
      </c>
      <c r="AT8" s="202"/>
      <c r="AU8" s="202"/>
      <c r="AV8" s="202"/>
      <c r="AW8" s="202"/>
      <c r="AX8" s="202"/>
      <c r="AY8" s="203">
        <f>'ضرائب ست الكل شهر يوليو '!M7</f>
        <v>16.100000000000001</v>
      </c>
      <c r="AZ8" s="203">
        <f>'ضرائب ست الكل شهر يوليو '!J7</f>
        <v>17.18</v>
      </c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>
        <v>1</v>
      </c>
      <c r="BN8" s="203">
        <f t="shared" si="29"/>
        <v>887.44</v>
      </c>
      <c r="BO8" s="203">
        <f t="shared" si="30"/>
        <v>2382.6799999999998</v>
      </c>
      <c r="BP8" s="199" t="s">
        <v>473</v>
      </c>
      <c r="BQ8" s="199" t="s">
        <v>351</v>
      </c>
      <c r="BR8" s="202">
        <v>698</v>
      </c>
    </row>
    <row r="9" spans="2:70" s="1" customFormat="1" ht="24.95" customHeight="1">
      <c r="B9" s="283">
        <f t="shared" si="0"/>
        <v>52.65</v>
      </c>
      <c r="C9" s="268">
        <v>584.95000000000005</v>
      </c>
      <c r="D9" s="268">
        <v>1966.47</v>
      </c>
      <c r="E9" s="283">
        <f t="shared" si="1"/>
        <v>137.65</v>
      </c>
      <c r="F9" s="268">
        <v>190</v>
      </c>
      <c r="G9" s="268">
        <v>324.24</v>
      </c>
      <c r="H9" s="268">
        <v>123.45</v>
      </c>
      <c r="I9" s="268">
        <f t="shared" si="2"/>
        <v>447.69</v>
      </c>
      <c r="J9" s="203">
        <f t="shared" si="3"/>
        <v>637.6</v>
      </c>
      <c r="K9" s="203">
        <f t="shared" si="4"/>
        <v>95.64</v>
      </c>
      <c r="L9" s="203">
        <f t="shared" si="5"/>
        <v>6.38</v>
      </c>
      <c r="M9" s="203">
        <f t="shared" si="6"/>
        <v>12.75</v>
      </c>
      <c r="N9" s="203">
        <f t="shared" si="7"/>
        <v>19.13</v>
      </c>
      <c r="O9" s="203">
        <f t="shared" si="8"/>
        <v>2294.12</v>
      </c>
      <c r="P9" s="202">
        <v>76.569999999999993</v>
      </c>
      <c r="Q9" s="202">
        <f t="shared" si="9"/>
        <v>462.69</v>
      </c>
      <c r="R9" s="203">
        <f t="shared" si="10"/>
        <v>268.61</v>
      </c>
      <c r="S9" s="203">
        <f t="shared" si="11"/>
        <v>179.08</v>
      </c>
      <c r="T9" s="202">
        <v>15</v>
      </c>
      <c r="U9" s="202"/>
      <c r="V9" s="202"/>
      <c r="W9" s="202"/>
      <c r="X9" s="202"/>
      <c r="Y9" s="202"/>
      <c r="Z9" s="202"/>
      <c r="AA9" s="202"/>
      <c r="AB9" s="202"/>
      <c r="AC9" s="203">
        <f t="shared" si="12"/>
        <v>329.37</v>
      </c>
      <c r="AD9" s="203">
        <f t="shared" si="13"/>
        <v>21.96</v>
      </c>
      <c r="AE9" s="203">
        <f t="shared" si="14"/>
        <v>65.87</v>
      </c>
      <c r="AF9" s="202">
        <f t="shared" si="15"/>
        <v>2195.7800000000002</v>
      </c>
      <c r="AG9" s="203">
        <f t="shared" si="16"/>
        <v>3384.48</v>
      </c>
      <c r="AH9" s="203">
        <f t="shared" si="17"/>
        <v>95.64</v>
      </c>
      <c r="AI9" s="203">
        <f t="shared" si="18"/>
        <v>6.38</v>
      </c>
      <c r="AJ9" s="203">
        <f t="shared" si="19"/>
        <v>12.75</v>
      </c>
      <c r="AK9" s="203">
        <f t="shared" si="20"/>
        <v>19.13</v>
      </c>
      <c r="AL9" s="203">
        <f t="shared" si="21"/>
        <v>63.76</v>
      </c>
      <c r="AM9" s="203">
        <f t="shared" si="22"/>
        <v>19.13</v>
      </c>
      <c r="AN9" s="203">
        <f t="shared" si="23"/>
        <v>6.38</v>
      </c>
      <c r="AO9" s="203">
        <f t="shared" si="24"/>
        <v>329.37</v>
      </c>
      <c r="AP9" s="203">
        <f t="shared" si="25"/>
        <v>21.96</v>
      </c>
      <c r="AQ9" s="203">
        <f t="shared" si="26"/>
        <v>65.87</v>
      </c>
      <c r="AR9" s="203">
        <f t="shared" si="27"/>
        <v>219.58</v>
      </c>
      <c r="AS9" s="203">
        <f t="shared" si="28"/>
        <v>21.96</v>
      </c>
      <c r="AT9" s="202"/>
      <c r="AU9" s="202"/>
      <c r="AV9" s="202"/>
      <c r="AW9" s="202"/>
      <c r="AX9" s="202"/>
      <c r="AY9" s="203">
        <f>'ضرائب ست الكل شهر يوليو '!M8</f>
        <v>17.37</v>
      </c>
      <c r="AZ9" s="203">
        <f>'ضرائب ست الكل شهر يوليو '!J8</f>
        <v>17.82</v>
      </c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3">
        <f t="shared" si="29"/>
        <v>917.1</v>
      </c>
      <c r="BO9" s="203">
        <f t="shared" si="30"/>
        <v>2467.38</v>
      </c>
      <c r="BP9" s="199" t="s">
        <v>474</v>
      </c>
      <c r="BQ9" s="199" t="s">
        <v>351</v>
      </c>
      <c r="BR9" s="202">
        <v>732</v>
      </c>
    </row>
    <row r="10" spans="2:70" s="1" customFormat="1" ht="24.95" customHeight="1">
      <c r="B10" s="283">
        <f t="shared" si="0"/>
        <v>37.200000000000003</v>
      </c>
      <c r="C10" s="268">
        <v>413.35</v>
      </c>
      <c r="D10" s="268">
        <v>1457.18</v>
      </c>
      <c r="E10" s="283">
        <f t="shared" si="1"/>
        <v>102</v>
      </c>
      <c r="F10" s="268">
        <v>190</v>
      </c>
      <c r="G10" s="268">
        <v>206.1</v>
      </c>
      <c r="H10" s="268">
        <v>111.09</v>
      </c>
      <c r="I10" s="268">
        <f t="shared" si="2"/>
        <v>317.19</v>
      </c>
      <c r="J10" s="203">
        <f t="shared" si="3"/>
        <v>450.55</v>
      </c>
      <c r="K10" s="203">
        <f t="shared" si="4"/>
        <v>67.58</v>
      </c>
      <c r="L10" s="203">
        <f t="shared" si="5"/>
        <v>4.51</v>
      </c>
      <c r="M10" s="203">
        <f t="shared" si="6"/>
        <v>9.01</v>
      </c>
      <c r="N10" s="203">
        <f t="shared" si="7"/>
        <v>13.52</v>
      </c>
      <c r="O10" s="203">
        <f t="shared" si="8"/>
        <v>1749.18</v>
      </c>
      <c r="P10" s="202">
        <v>39.19</v>
      </c>
      <c r="Q10" s="202">
        <f t="shared" si="9"/>
        <v>332.19</v>
      </c>
      <c r="R10" s="203">
        <f t="shared" si="10"/>
        <v>190.31</v>
      </c>
      <c r="S10" s="203">
        <f t="shared" si="11"/>
        <v>126.88</v>
      </c>
      <c r="T10" s="202">
        <v>15</v>
      </c>
      <c r="U10" s="202"/>
      <c r="V10" s="202"/>
      <c r="W10" s="202"/>
      <c r="X10" s="202"/>
      <c r="Y10" s="202"/>
      <c r="Z10" s="202"/>
      <c r="AA10" s="202"/>
      <c r="AB10" s="202"/>
      <c r="AC10" s="203">
        <f t="shared" si="12"/>
        <v>250.5</v>
      </c>
      <c r="AD10" s="203">
        <f t="shared" si="13"/>
        <v>16.7</v>
      </c>
      <c r="AE10" s="203">
        <f t="shared" si="14"/>
        <v>50.1</v>
      </c>
      <c r="AF10" s="202">
        <f t="shared" si="15"/>
        <v>1670.01</v>
      </c>
      <c r="AG10" s="203">
        <f t="shared" si="16"/>
        <v>2532.48</v>
      </c>
      <c r="AH10" s="203">
        <f t="shared" si="17"/>
        <v>67.58</v>
      </c>
      <c r="AI10" s="203">
        <f t="shared" si="18"/>
        <v>4.51</v>
      </c>
      <c r="AJ10" s="203">
        <f t="shared" si="19"/>
        <v>9.01</v>
      </c>
      <c r="AK10" s="203">
        <f t="shared" si="20"/>
        <v>13.52</v>
      </c>
      <c r="AL10" s="203">
        <f t="shared" si="21"/>
        <v>45.06</v>
      </c>
      <c r="AM10" s="203">
        <f t="shared" si="22"/>
        <v>13.52</v>
      </c>
      <c r="AN10" s="203">
        <f t="shared" si="23"/>
        <v>4.51</v>
      </c>
      <c r="AO10" s="203">
        <f t="shared" si="24"/>
        <v>250.5</v>
      </c>
      <c r="AP10" s="203">
        <f t="shared" si="25"/>
        <v>16.7</v>
      </c>
      <c r="AQ10" s="203">
        <f t="shared" si="26"/>
        <v>50.1</v>
      </c>
      <c r="AR10" s="203">
        <f t="shared" si="27"/>
        <v>167</v>
      </c>
      <c r="AS10" s="203">
        <f t="shared" si="28"/>
        <v>16.7</v>
      </c>
      <c r="AT10" s="202">
        <v>9.2200000000000006</v>
      </c>
      <c r="AU10" s="202"/>
      <c r="AV10" s="202"/>
      <c r="AW10" s="202"/>
      <c r="AX10" s="202"/>
      <c r="AY10" s="203">
        <f>'ضرائب ست الكل شهر يوليو '!M9</f>
        <v>8.15</v>
      </c>
      <c r="AZ10" s="203">
        <f>'ضرائب ست الكل شهر يوليو '!J9</f>
        <v>13.17</v>
      </c>
      <c r="BA10" s="202"/>
      <c r="BB10" s="202"/>
      <c r="BC10" s="202"/>
      <c r="BD10" s="202"/>
      <c r="BE10" s="202"/>
      <c r="BF10" s="202">
        <v>19.149999999999999</v>
      </c>
      <c r="BG10" s="202"/>
      <c r="BH10" s="202"/>
      <c r="BI10" s="202"/>
      <c r="BJ10" s="202"/>
      <c r="BK10" s="202"/>
      <c r="BL10" s="202"/>
      <c r="BM10" s="202">
        <v>8</v>
      </c>
      <c r="BN10" s="203">
        <f t="shared" si="29"/>
        <v>716.4</v>
      </c>
      <c r="BO10" s="203">
        <f t="shared" si="30"/>
        <v>1816.08</v>
      </c>
      <c r="BP10" s="199" t="s">
        <v>475</v>
      </c>
      <c r="BQ10" s="199" t="s">
        <v>351</v>
      </c>
      <c r="BR10" s="202">
        <v>804</v>
      </c>
    </row>
    <row r="11" spans="2:70" s="1" customFormat="1" ht="24.95" customHeight="1">
      <c r="B11" s="283">
        <f t="shared" si="0"/>
        <v>48.98</v>
      </c>
      <c r="C11" s="268">
        <v>544.20000000000005</v>
      </c>
      <c r="D11" s="268">
        <v>1774.71</v>
      </c>
      <c r="E11" s="283">
        <f t="shared" si="1"/>
        <v>124.23</v>
      </c>
      <c r="F11" s="268">
        <v>190</v>
      </c>
      <c r="G11" s="268">
        <v>322.2</v>
      </c>
      <c r="H11" s="268">
        <v>98.03</v>
      </c>
      <c r="I11" s="268">
        <f t="shared" si="2"/>
        <v>420.23</v>
      </c>
      <c r="J11" s="203">
        <f t="shared" si="3"/>
        <v>593.17999999999995</v>
      </c>
      <c r="K11" s="203">
        <f t="shared" si="4"/>
        <v>88.98</v>
      </c>
      <c r="L11" s="203">
        <f t="shared" si="5"/>
        <v>5.93</v>
      </c>
      <c r="M11" s="203">
        <f t="shared" si="6"/>
        <v>11.86</v>
      </c>
      <c r="N11" s="203">
        <f t="shared" si="7"/>
        <v>17.8</v>
      </c>
      <c r="O11" s="203">
        <f t="shared" si="8"/>
        <v>2088.94</v>
      </c>
      <c r="P11" s="202">
        <v>81.33</v>
      </c>
      <c r="Q11" s="202">
        <f t="shared" si="9"/>
        <v>435.23</v>
      </c>
      <c r="R11" s="203">
        <f t="shared" si="10"/>
        <v>252.14</v>
      </c>
      <c r="S11" s="203">
        <f t="shared" si="11"/>
        <v>168.09</v>
      </c>
      <c r="T11" s="202">
        <v>15</v>
      </c>
      <c r="U11" s="202"/>
      <c r="V11" s="202"/>
      <c r="W11" s="202"/>
      <c r="X11" s="202"/>
      <c r="Y11" s="202"/>
      <c r="Z11" s="202"/>
      <c r="AA11" s="202"/>
      <c r="AB11" s="202"/>
      <c r="AC11" s="203">
        <f t="shared" si="12"/>
        <v>301.85000000000002</v>
      </c>
      <c r="AD11" s="203">
        <f t="shared" si="13"/>
        <v>20.12</v>
      </c>
      <c r="AE11" s="203">
        <f t="shared" si="14"/>
        <v>60.37</v>
      </c>
      <c r="AF11" s="202">
        <f t="shared" si="15"/>
        <v>2012.32</v>
      </c>
      <c r="AG11" s="203">
        <f t="shared" si="16"/>
        <v>3112.41</v>
      </c>
      <c r="AH11" s="203">
        <f t="shared" si="17"/>
        <v>88.98</v>
      </c>
      <c r="AI11" s="203">
        <f t="shared" si="18"/>
        <v>5.93</v>
      </c>
      <c r="AJ11" s="203">
        <f t="shared" si="19"/>
        <v>11.86</v>
      </c>
      <c r="AK11" s="203">
        <f t="shared" si="20"/>
        <v>17.8</v>
      </c>
      <c r="AL11" s="203">
        <f t="shared" si="21"/>
        <v>59.32</v>
      </c>
      <c r="AM11" s="203">
        <f t="shared" si="22"/>
        <v>17.8</v>
      </c>
      <c r="AN11" s="203">
        <f t="shared" si="23"/>
        <v>5.93</v>
      </c>
      <c r="AO11" s="203">
        <f t="shared" si="24"/>
        <v>301.85000000000002</v>
      </c>
      <c r="AP11" s="203">
        <f t="shared" si="25"/>
        <v>20.12</v>
      </c>
      <c r="AQ11" s="203">
        <f t="shared" si="26"/>
        <v>60.37</v>
      </c>
      <c r="AR11" s="203">
        <f t="shared" si="27"/>
        <v>201.23</v>
      </c>
      <c r="AS11" s="203">
        <f t="shared" si="28"/>
        <v>20.12</v>
      </c>
      <c r="AT11" s="202"/>
      <c r="AU11" s="202"/>
      <c r="AV11" s="202"/>
      <c r="AW11" s="202"/>
      <c r="AX11" s="202"/>
      <c r="AY11" s="203">
        <f>'ضرائب ست الكل شهر يوليو '!M10</f>
        <v>14.3</v>
      </c>
      <c r="AZ11" s="203">
        <f>'ضرائب ست الكل شهر يوليو '!J10</f>
        <v>16.27</v>
      </c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>
        <v>10</v>
      </c>
      <c r="BN11" s="203">
        <f t="shared" si="29"/>
        <v>851.88</v>
      </c>
      <c r="BO11" s="203">
        <f t="shared" si="30"/>
        <v>2260.5300000000002</v>
      </c>
      <c r="BP11" s="199" t="s">
        <v>476</v>
      </c>
      <c r="BQ11" s="199" t="s">
        <v>351</v>
      </c>
      <c r="BR11" s="202">
        <v>1743</v>
      </c>
    </row>
    <row r="12" spans="2:70" s="1" customFormat="1" ht="24.95" customHeight="1">
      <c r="B12" s="283">
        <f t="shared" si="0"/>
        <v>57.61</v>
      </c>
      <c r="C12" s="268">
        <v>640.07000000000005</v>
      </c>
      <c r="D12" s="268">
        <v>1954.7</v>
      </c>
      <c r="E12" s="283">
        <f t="shared" si="1"/>
        <v>136.83000000000001</v>
      </c>
      <c r="F12" s="268">
        <v>190</v>
      </c>
      <c r="G12" s="268">
        <v>318.24</v>
      </c>
      <c r="H12" s="268">
        <v>176.02</v>
      </c>
      <c r="I12" s="268">
        <f t="shared" si="2"/>
        <v>494.26</v>
      </c>
      <c r="J12" s="203">
        <f t="shared" si="3"/>
        <v>697.68</v>
      </c>
      <c r="K12" s="203">
        <f t="shared" si="4"/>
        <v>104.65</v>
      </c>
      <c r="L12" s="203">
        <f t="shared" si="5"/>
        <v>6.98</v>
      </c>
      <c r="M12" s="203">
        <f t="shared" si="6"/>
        <v>13.95</v>
      </c>
      <c r="N12" s="203">
        <f t="shared" si="7"/>
        <v>20.93</v>
      </c>
      <c r="O12" s="203">
        <f t="shared" si="8"/>
        <v>2281.5300000000002</v>
      </c>
      <c r="P12" s="202">
        <v>83.42</v>
      </c>
      <c r="Q12" s="202">
        <f t="shared" si="9"/>
        <v>509.26</v>
      </c>
      <c r="R12" s="203">
        <f t="shared" si="10"/>
        <v>296.56</v>
      </c>
      <c r="S12" s="203">
        <f t="shared" si="11"/>
        <v>197.7</v>
      </c>
      <c r="T12" s="202">
        <v>15</v>
      </c>
      <c r="U12" s="202"/>
      <c r="V12" s="202"/>
      <c r="W12" s="202"/>
      <c r="X12" s="202"/>
      <c r="Y12" s="202"/>
      <c r="Z12" s="202"/>
      <c r="AA12" s="202"/>
      <c r="AB12" s="202"/>
      <c r="AC12" s="203">
        <f t="shared" si="12"/>
        <v>326.48</v>
      </c>
      <c r="AD12" s="203">
        <f t="shared" si="13"/>
        <v>21.77</v>
      </c>
      <c r="AE12" s="203">
        <f t="shared" si="14"/>
        <v>65.3</v>
      </c>
      <c r="AF12" s="202">
        <f t="shared" si="15"/>
        <v>2176.5300000000002</v>
      </c>
      <c r="AG12" s="203">
        <f t="shared" si="16"/>
        <v>3434.27</v>
      </c>
      <c r="AH12" s="203">
        <f t="shared" si="17"/>
        <v>104.65</v>
      </c>
      <c r="AI12" s="203">
        <f t="shared" si="18"/>
        <v>6.98</v>
      </c>
      <c r="AJ12" s="203">
        <f t="shared" si="19"/>
        <v>13.95</v>
      </c>
      <c r="AK12" s="203">
        <f t="shared" si="20"/>
        <v>20.93</v>
      </c>
      <c r="AL12" s="203">
        <f t="shared" si="21"/>
        <v>69.77</v>
      </c>
      <c r="AM12" s="203">
        <f t="shared" si="22"/>
        <v>20.93</v>
      </c>
      <c r="AN12" s="203">
        <f t="shared" si="23"/>
        <v>6.98</v>
      </c>
      <c r="AO12" s="203">
        <f t="shared" si="24"/>
        <v>326.48</v>
      </c>
      <c r="AP12" s="203">
        <f t="shared" si="25"/>
        <v>21.77</v>
      </c>
      <c r="AQ12" s="203">
        <f t="shared" si="26"/>
        <v>65.3</v>
      </c>
      <c r="AR12" s="203">
        <f t="shared" si="27"/>
        <v>217.65</v>
      </c>
      <c r="AS12" s="203">
        <f t="shared" si="28"/>
        <v>21.77</v>
      </c>
      <c r="AT12" s="202"/>
      <c r="AU12" s="202"/>
      <c r="AV12" s="202"/>
      <c r="AW12" s="202"/>
      <c r="AX12" s="202"/>
      <c r="AY12" s="203">
        <f>'ضرائب ست الكل شهر يوليو '!M11</f>
        <v>17.78</v>
      </c>
      <c r="AZ12" s="203">
        <f>'ضرائب ست الكل شهر يوليو '!J11</f>
        <v>18.03</v>
      </c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>
        <v>120</v>
      </c>
      <c r="BN12" s="203">
        <f t="shared" si="29"/>
        <v>1052.97</v>
      </c>
      <c r="BO12" s="203">
        <f t="shared" si="30"/>
        <v>2381.3000000000002</v>
      </c>
      <c r="BP12" s="199" t="s">
        <v>477</v>
      </c>
      <c r="BQ12" s="199" t="s">
        <v>351</v>
      </c>
      <c r="BR12" s="202">
        <v>1741</v>
      </c>
    </row>
    <row r="13" spans="2:70" s="1" customFormat="1" ht="24.95" customHeight="1">
      <c r="B13" s="283">
        <f t="shared" si="0"/>
        <v>52.29</v>
      </c>
      <c r="C13" s="268">
        <v>580.97</v>
      </c>
      <c r="D13" s="268">
        <v>1810.8</v>
      </c>
      <c r="E13" s="283">
        <f t="shared" si="1"/>
        <v>126.76</v>
      </c>
      <c r="F13" s="268">
        <v>190</v>
      </c>
      <c r="G13" s="268">
        <v>321.89999999999998</v>
      </c>
      <c r="H13" s="268">
        <v>126.72</v>
      </c>
      <c r="I13" s="268">
        <f t="shared" si="2"/>
        <v>448.62</v>
      </c>
      <c r="J13" s="203">
        <f t="shared" si="3"/>
        <v>633.26</v>
      </c>
      <c r="K13" s="203">
        <f t="shared" si="4"/>
        <v>94.99</v>
      </c>
      <c r="L13" s="203">
        <f t="shared" si="5"/>
        <v>6.33</v>
      </c>
      <c r="M13" s="203">
        <f t="shared" si="6"/>
        <v>12.67</v>
      </c>
      <c r="N13" s="203">
        <f t="shared" si="7"/>
        <v>19</v>
      </c>
      <c r="O13" s="203">
        <f t="shared" si="8"/>
        <v>2127.56</v>
      </c>
      <c r="P13" s="202">
        <v>74.3</v>
      </c>
      <c r="Q13" s="202">
        <f t="shared" si="9"/>
        <v>463.62</v>
      </c>
      <c r="R13" s="203">
        <f t="shared" si="10"/>
        <v>269.17</v>
      </c>
      <c r="S13" s="203">
        <f t="shared" si="11"/>
        <v>179.45</v>
      </c>
      <c r="T13" s="202">
        <v>15</v>
      </c>
      <c r="U13" s="202"/>
      <c r="V13" s="202"/>
      <c r="W13" s="202"/>
      <c r="X13" s="202"/>
      <c r="Y13" s="202"/>
      <c r="Z13" s="202"/>
      <c r="AA13" s="202"/>
      <c r="AB13" s="202"/>
      <c r="AC13" s="203">
        <f t="shared" si="12"/>
        <v>304.83</v>
      </c>
      <c r="AD13" s="203">
        <f t="shared" si="13"/>
        <v>20.32</v>
      </c>
      <c r="AE13" s="203">
        <f t="shared" si="14"/>
        <v>60.97</v>
      </c>
      <c r="AF13" s="202">
        <f t="shared" si="15"/>
        <v>2032.22</v>
      </c>
      <c r="AG13" s="203">
        <f t="shared" si="16"/>
        <v>3184.59</v>
      </c>
      <c r="AH13" s="203">
        <f t="shared" si="17"/>
        <v>94.99</v>
      </c>
      <c r="AI13" s="203">
        <f t="shared" si="18"/>
        <v>6.33</v>
      </c>
      <c r="AJ13" s="203">
        <f t="shared" si="19"/>
        <v>12.67</v>
      </c>
      <c r="AK13" s="203">
        <f t="shared" si="20"/>
        <v>19</v>
      </c>
      <c r="AL13" s="203">
        <f t="shared" si="21"/>
        <v>63.33</v>
      </c>
      <c r="AM13" s="203">
        <f t="shared" si="22"/>
        <v>19</v>
      </c>
      <c r="AN13" s="203">
        <f t="shared" si="23"/>
        <v>6.33</v>
      </c>
      <c r="AO13" s="203">
        <f t="shared" si="24"/>
        <v>304.83</v>
      </c>
      <c r="AP13" s="203">
        <f t="shared" si="25"/>
        <v>20.32</v>
      </c>
      <c r="AQ13" s="203">
        <f t="shared" si="26"/>
        <v>60.97</v>
      </c>
      <c r="AR13" s="203">
        <f t="shared" si="27"/>
        <v>203.22</v>
      </c>
      <c r="AS13" s="203">
        <f t="shared" si="28"/>
        <v>20.32</v>
      </c>
      <c r="AT13" s="202"/>
      <c r="AU13" s="202"/>
      <c r="AV13" s="202"/>
      <c r="AW13" s="202"/>
      <c r="AX13" s="202"/>
      <c r="AY13" s="203">
        <f>'ضرائب ست الكل شهر يوليو '!M12</f>
        <v>15.18</v>
      </c>
      <c r="AZ13" s="203">
        <f>'ضرائب ست الكل شهر يوليو '!J12</f>
        <v>16.72</v>
      </c>
      <c r="BA13" s="202"/>
      <c r="BB13" s="202"/>
      <c r="BC13" s="202"/>
      <c r="BD13" s="202"/>
      <c r="BE13" s="202"/>
      <c r="BF13" s="202"/>
      <c r="BG13" s="202"/>
      <c r="BH13" s="202"/>
      <c r="BI13" s="202"/>
      <c r="BJ13" s="202"/>
      <c r="BK13" s="202"/>
      <c r="BL13" s="202"/>
      <c r="BM13" s="202">
        <v>100</v>
      </c>
      <c r="BN13" s="203">
        <f t="shared" si="29"/>
        <v>963.21</v>
      </c>
      <c r="BO13" s="203">
        <f t="shared" si="30"/>
        <v>2221.38</v>
      </c>
      <c r="BP13" s="199" t="s">
        <v>478</v>
      </c>
      <c r="BQ13" s="199" t="s">
        <v>351</v>
      </c>
      <c r="BR13" s="202">
        <v>2296</v>
      </c>
    </row>
    <row r="14" spans="2:70" s="1" customFormat="1" ht="24.95" customHeight="1">
      <c r="B14" s="283">
        <f t="shared" si="0"/>
        <v>49.06</v>
      </c>
      <c r="C14" s="268">
        <v>545.14</v>
      </c>
      <c r="D14" s="268">
        <v>1775.2</v>
      </c>
      <c r="E14" s="283">
        <f t="shared" si="1"/>
        <v>124.26</v>
      </c>
      <c r="F14" s="268">
        <v>190</v>
      </c>
      <c r="G14" s="268">
        <v>193.94</v>
      </c>
      <c r="H14" s="268">
        <v>227.02</v>
      </c>
      <c r="I14" s="268">
        <f t="shared" si="2"/>
        <v>420.96</v>
      </c>
      <c r="J14" s="203">
        <f t="shared" si="3"/>
        <v>594.20000000000005</v>
      </c>
      <c r="K14" s="203">
        <f t="shared" si="4"/>
        <v>89.13</v>
      </c>
      <c r="L14" s="203">
        <f t="shared" si="5"/>
        <v>5.94</v>
      </c>
      <c r="M14" s="203">
        <f t="shared" si="6"/>
        <v>11.88</v>
      </c>
      <c r="N14" s="203">
        <f t="shared" si="7"/>
        <v>17.829999999999998</v>
      </c>
      <c r="O14" s="203">
        <f t="shared" si="8"/>
        <v>2089.46</v>
      </c>
      <c r="P14" s="202">
        <v>66.569999999999993</v>
      </c>
      <c r="Q14" s="202">
        <f t="shared" si="9"/>
        <v>435.96</v>
      </c>
      <c r="R14" s="203">
        <f t="shared" si="10"/>
        <v>252.58</v>
      </c>
      <c r="S14" s="203">
        <f t="shared" si="11"/>
        <v>168.38</v>
      </c>
      <c r="T14" s="202">
        <v>15</v>
      </c>
      <c r="U14" s="202"/>
      <c r="V14" s="202"/>
      <c r="W14" s="202"/>
      <c r="X14" s="202"/>
      <c r="Y14" s="202"/>
      <c r="Z14" s="202"/>
      <c r="AA14" s="202"/>
      <c r="AB14" s="202"/>
      <c r="AC14" s="203">
        <f t="shared" si="12"/>
        <v>299.67</v>
      </c>
      <c r="AD14" s="203">
        <f t="shared" si="13"/>
        <v>19.98</v>
      </c>
      <c r="AE14" s="203">
        <f t="shared" si="14"/>
        <v>59.93</v>
      </c>
      <c r="AF14" s="202">
        <f t="shared" si="15"/>
        <v>1997.79</v>
      </c>
      <c r="AG14" s="203">
        <f t="shared" si="16"/>
        <v>3096.35</v>
      </c>
      <c r="AH14" s="203">
        <f t="shared" si="17"/>
        <v>89.13</v>
      </c>
      <c r="AI14" s="203">
        <f t="shared" si="18"/>
        <v>5.94</v>
      </c>
      <c r="AJ14" s="203">
        <f t="shared" si="19"/>
        <v>11.88</v>
      </c>
      <c r="AK14" s="203">
        <f t="shared" si="20"/>
        <v>17.829999999999998</v>
      </c>
      <c r="AL14" s="203">
        <f t="shared" si="21"/>
        <v>59.42</v>
      </c>
      <c r="AM14" s="203">
        <f t="shared" si="22"/>
        <v>17.829999999999998</v>
      </c>
      <c r="AN14" s="203">
        <f t="shared" si="23"/>
        <v>5.94</v>
      </c>
      <c r="AO14" s="203">
        <f t="shared" si="24"/>
        <v>299.67</v>
      </c>
      <c r="AP14" s="203">
        <f t="shared" si="25"/>
        <v>19.98</v>
      </c>
      <c r="AQ14" s="203">
        <f t="shared" si="26"/>
        <v>59.93</v>
      </c>
      <c r="AR14" s="203">
        <f t="shared" si="27"/>
        <v>199.78</v>
      </c>
      <c r="AS14" s="203">
        <f t="shared" si="28"/>
        <v>19.98</v>
      </c>
      <c r="AT14" s="202">
        <v>7</v>
      </c>
      <c r="AU14" s="202"/>
      <c r="AV14" s="202"/>
      <c r="AW14" s="202"/>
      <c r="AX14" s="202"/>
      <c r="AY14" s="203">
        <f>'ضرائب ست الكل شهر يوليو '!M13</f>
        <v>14.24</v>
      </c>
      <c r="AZ14" s="203">
        <f>'ضرائب ست الكل شهر يوليو '!J13</f>
        <v>16.239999999999998</v>
      </c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>
        <v>3</v>
      </c>
      <c r="BN14" s="203">
        <f t="shared" si="29"/>
        <v>847.79</v>
      </c>
      <c r="BO14" s="203">
        <f t="shared" si="30"/>
        <v>2248.56</v>
      </c>
      <c r="BP14" s="199" t="s">
        <v>479</v>
      </c>
      <c r="BQ14" s="199" t="s">
        <v>351</v>
      </c>
      <c r="BR14" s="202">
        <v>2301</v>
      </c>
    </row>
    <row r="15" spans="2:70" s="1" customFormat="1" ht="24.95" customHeight="1">
      <c r="B15" s="283">
        <f t="shared" si="0"/>
        <v>39.75</v>
      </c>
      <c r="C15" s="268">
        <v>441.67</v>
      </c>
      <c r="D15" s="268">
        <v>1525.43</v>
      </c>
      <c r="E15" s="283">
        <f t="shared" si="1"/>
        <v>106.78</v>
      </c>
      <c r="F15" s="268">
        <v>190</v>
      </c>
      <c r="G15" s="268">
        <v>249.47</v>
      </c>
      <c r="H15" s="268">
        <v>91.59</v>
      </c>
      <c r="I15" s="268">
        <f t="shared" si="2"/>
        <v>341.06</v>
      </c>
      <c r="J15" s="203">
        <f t="shared" si="3"/>
        <v>481.42</v>
      </c>
      <c r="K15" s="203">
        <f t="shared" si="4"/>
        <v>72.209999999999994</v>
      </c>
      <c r="L15" s="203">
        <f t="shared" si="5"/>
        <v>4.8099999999999996</v>
      </c>
      <c r="M15" s="203">
        <f t="shared" si="6"/>
        <v>9.6300000000000008</v>
      </c>
      <c r="N15" s="203">
        <f t="shared" si="7"/>
        <v>14.44</v>
      </c>
      <c r="O15" s="203">
        <f t="shared" si="8"/>
        <v>1822.21</v>
      </c>
      <c r="P15" s="202">
        <v>51.78</v>
      </c>
      <c r="Q15" s="202">
        <f t="shared" si="9"/>
        <v>356.06</v>
      </c>
      <c r="R15" s="203">
        <f t="shared" si="10"/>
        <v>204.64</v>
      </c>
      <c r="S15" s="203">
        <f t="shared" si="11"/>
        <v>136.41999999999999</v>
      </c>
      <c r="T15" s="202">
        <v>15</v>
      </c>
      <c r="U15" s="202"/>
      <c r="V15" s="202"/>
      <c r="W15" s="202"/>
      <c r="X15" s="202"/>
      <c r="Y15" s="202"/>
      <c r="Z15" s="202"/>
      <c r="AA15" s="202"/>
      <c r="AB15" s="202"/>
      <c r="AC15" s="203">
        <f t="shared" si="12"/>
        <v>262.29000000000002</v>
      </c>
      <c r="AD15" s="203">
        <f t="shared" si="13"/>
        <v>17.489999999999998</v>
      </c>
      <c r="AE15" s="203">
        <f t="shared" si="14"/>
        <v>52.46</v>
      </c>
      <c r="AF15" s="202">
        <f t="shared" si="15"/>
        <v>1748.63</v>
      </c>
      <c r="AG15" s="203">
        <f t="shared" si="16"/>
        <v>2663.38</v>
      </c>
      <c r="AH15" s="203">
        <f t="shared" si="17"/>
        <v>72.209999999999994</v>
      </c>
      <c r="AI15" s="203">
        <f t="shared" si="18"/>
        <v>4.8099999999999996</v>
      </c>
      <c r="AJ15" s="203">
        <f t="shared" si="19"/>
        <v>9.6300000000000008</v>
      </c>
      <c r="AK15" s="203">
        <f t="shared" si="20"/>
        <v>14.44</v>
      </c>
      <c r="AL15" s="203">
        <f t="shared" si="21"/>
        <v>48.14</v>
      </c>
      <c r="AM15" s="203">
        <f t="shared" si="22"/>
        <v>14.44</v>
      </c>
      <c r="AN15" s="203">
        <f t="shared" si="23"/>
        <v>4.8099999999999996</v>
      </c>
      <c r="AO15" s="203">
        <f t="shared" si="24"/>
        <v>262.29000000000002</v>
      </c>
      <c r="AP15" s="203">
        <f t="shared" si="25"/>
        <v>17.489999999999998</v>
      </c>
      <c r="AQ15" s="203">
        <f t="shared" si="26"/>
        <v>52.46</v>
      </c>
      <c r="AR15" s="203">
        <f t="shared" si="27"/>
        <v>174.86</v>
      </c>
      <c r="AS15" s="203">
        <f t="shared" si="28"/>
        <v>17.489999999999998</v>
      </c>
      <c r="AT15" s="202">
        <v>1.43</v>
      </c>
      <c r="AU15" s="202"/>
      <c r="AV15" s="202"/>
      <c r="AW15" s="202"/>
      <c r="AX15" s="202"/>
      <c r="AY15" s="203">
        <f>'ضرائب ست الكل شهر يوليو '!M14</f>
        <v>9.8000000000000007</v>
      </c>
      <c r="AZ15" s="203">
        <f>'ضرائب ست الكل شهر يوليو '!J14</f>
        <v>14</v>
      </c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>
        <v>96</v>
      </c>
      <c r="BN15" s="203">
        <f t="shared" si="29"/>
        <v>814.3</v>
      </c>
      <c r="BO15" s="203">
        <f t="shared" si="30"/>
        <v>1849.08</v>
      </c>
      <c r="BP15" s="199" t="s">
        <v>480</v>
      </c>
      <c r="BQ15" s="199" t="s">
        <v>351</v>
      </c>
      <c r="BR15" s="202">
        <v>2298</v>
      </c>
    </row>
    <row r="16" spans="2:70" s="1" customFormat="1" ht="24.95" customHeight="1">
      <c r="B16" s="283">
        <f t="shared" si="0"/>
        <v>40.35</v>
      </c>
      <c r="C16" s="268">
        <v>448.3</v>
      </c>
      <c r="D16" s="268">
        <v>1542.53</v>
      </c>
      <c r="E16" s="283">
        <f t="shared" si="1"/>
        <v>107.98</v>
      </c>
      <c r="F16" s="268">
        <v>190</v>
      </c>
      <c r="G16" s="268">
        <v>255.9</v>
      </c>
      <c r="H16" s="268">
        <v>90.28</v>
      </c>
      <c r="I16" s="268">
        <f t="shared" si="2"/>
        <v>346.18</v>
      </c>
      <c r="J16" s="203">
        <f t="shared" si="3"/>
        <v>488.65</v>
      </c>
      <c r="K16" s="203">
        <f t="shared" si="4"/>
        <v>73.3</v>
      </c>
      <c r="L16" s="203">
        <f t="shared" si="5"/>
        <v>4.8899999999999997</v>
      </c>
      <c r="M16" s="203">
        <f t="shared" si="6"/>
        <v>9.77</v>
      </c>
      <c r="N16" s="203">
        <f t="shared" si="7"/>
        <v>14.66</v>
      </c>
      <c r="O16" s="203">
        <f t="shared" si="8"/>
        <v>1840.51</v>
      </c>
      <c r="P16" s="202">
        <v>52.96</v>
      </c>
      <c r="Q16" s="202">
        <f t="shared" si="9"/>
        <v>361.18</v>
      </c>
      <c r="R16" s="203">
        <f t="shared" si="10"/>
        <v>207.71</v>
      </c>
      <c r="S16" s="203">
        <f t="shared" si="11"/>
        <v>138.47</v>
      </c>
      <c r="T16" s="202">
        <v>15</v>
      </c>
      <c r="U16" s="202"/>
      <c r="V16" s="202"/>
      <c r="W16" s="202"/>
      <c r="X16" s="202"/>
      <c r="Y16" s="202"/>
      <c r="Z16" s="202"/>
      <c r="AA16" s="202"/>
      <c r="AB16" s="202"/>
      <c r="AC16" s="203">
        <f t="shared" si="12"/>
        <v>264.89999999999998</v>
      </c>
      <c r="AD16" s="203">
        <f t="shared" si="13"/>
        <v>17.66</v>
      </c>
      <c r="AE16" s="203">
        <f t="shared" si="14"/>
        <v>52.98</v>
      </c>
      <c r="AF16" s="202">
        <f t="shared" si="15"/>
        <v>1766</v>
      </c>
      <c r="AG16" s="203">
        <f t="shared" si="16"/>
        <v>2692.81</v>
      </c>
      <c r="AH16" s="203">
        <f t="shared" si="17"/>
        <v>73.3</v>
      </c>
      <c r="AI16" s="203">
        <f t="shared" si="18"/>
        <v>4.8899999999999997</v>
      </c>
      <c r="AJ16" s="203">
        <f t="shared" si="19"/>
        <v>9.77</v>
      </c>
      <c r="AK16" s="203">
        <f t="shared" si="20"/>
        <v>14.66</v>
      </c>
      <c r="AL16" s="203">
        <f t="shared" si="21"/>
        <v>48.87</v>
      </c>
      <c r="AM16" s="203">
        <f t="shared" si="22"/>
        <v>14.66</v>
      </c>
      <c r="AN16" s="203">
        <f t="shared" si="23"/>
        <v>4.8899999999999997</v>
      </c>
      <c r="AO16" s="203">
        <f t="shared" si="24"/>
        <v>264.89999999999998</v>
      </c>
      <c r="AP16" s="203">
        <f t="shared" si="25"/>
        <v>17.66</v>
      </c>
      <c r="AQ16" s="203">
        <f t="shared" si="26"/>
        <v>52.98</v>
      </c>
      <c r="AR16" s="203">
        <f t="shared" si="27"/>
        <v>176.6</v>
      </c>
      <c r="AS16" s="203">
        <f t="shared" si="28"/>
        <v>17.66</v>
      </c>
      <c r="AT16" s="202"/>
      <c r="AU16" s="202"/>
      <c r="AV16" s="202"/>
      <c r="AW16" s="202"/>
      <c r="AX16" s="202"/>
      <c r="AY16" s="203">
        <f>'ضرائب ست الكل شهر يوليو '!M15</f>
        <v>10.119999999999999</v>
      </c>
      <c r="AZ16" s="203">
        <f>'ضرائب ست الكل شهر يوليو '!J15</f>
        <v>14.17</v>
      </c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>
        <v>18</v>
      </c>
      <c r="BN16" s="203">
        <f t="shared" si="29"/>
        <v>743.13</v>
      </c>
      <c r="BO16" s="203">
        <f t="shared" si="30"/>
        <v>1949.68</v>
      </c>
      <c r="BP16" s="199" t="s">
        <v>481</v>
      </c>
      <c r="BQ16" s="199" t="s">
        <v>351</v>
      </c>
      <c r="BR16" s="202">
        <v>755</v>
      </c>
    </row>
    <row r="17" spans="2:70" s="1" customFormat="1" ht="24.95" customHeight="1">
      <c r="B17" s="283">
        <f t="shared" si="0"/>
        <v>40.46</v>
      </c>
      <c r="C17" s="268">
        <v>449.59</v>
      </c>
      <c r="D17" s="268">
        <v>1544.32</v>
      </c>
      <c r="E17" s="283">
        <f t="shared" si="1"/>
        <v>108.1</v>
      </c>
      <c r="F17" s="268">
        <v>190</v>
      </c>
      <c r="G17" s="268">
        <v>250.16</v>
      </c>
      <c r="H17" s="268">
        <v>97.12</v>
      </c>
      <c r="I17" s="268">
        <f t="shared" si="2"/>
        <v>347.28</v>
      </c>
      <c r="J17" s="203">
        <f t="shared" si="3"/>
        <v>490.05</v>
      </c>
      <c r="K17" s="203">
        <f t="shared" si="4"/>
        <v>73.510000000000005</v>
      </c>
      <c r="L17" s="203">
        <f t="shared" si="5"/>
        <v>4.9000000000000004</v>
      </c>
      <c r="M17" s="203">
        <f t="shared" si="6"/>
        <v>9.8000000000000007</v>
      </c>
      <c r="N17" s="203">
        <f t="shared" si="7"/>
        <v>14.7</v>
      </c>
      <c r="O17" s="203">
        <f t="shared" si="8"/>
        <v>1842.42</v>
      </c>
      <c r="P17" s="202">
        <v>53.29</v>
      </c>
      <c r="Q17" s="202">
        <f t="shared" si="9"/>
        <v>362.28</v>
      </c>
      <c r="R17" s="203">
        <f t="shared" si="10"/>
        <v>208.37</v>
      </c>
      <c r="S17" s="203">
        <f t="shared" si="11"/>
        <v>138.91</v>
      </c>
      <c r="T17" s="202">
        <v>15</v>
      </c>
      <c r="U17" s="202"/>
      <c r="V17" s="202"/>
      <c r="W17" s="202"/>
      <c r="X17" s="202"/>
      <c r="Y17" s="202"/>
      <c r="Z17" s="202"/>
      <c r="AA17" s="202"/>
      <c r="AB17" s="202"/>
      <c r="AC17" s="203">
        <f t="shared" si="12"/>
        <v>265.19</v>
      </c>
      <c r="AD17" s="203">
        <f t="shared" si="13"/>
        <v>17.68</v>
      </c>
      <c r="AE17" s="203">
        <f t="shared" si="14"/>
        <v>53.04</v>
      </c>
      <c r="AF17" s="202">
        <f t="shared" si="15"/>
        <v>1767.94</v>
      </c>
      <c r="AG17" s="203">
        <f t="shared" si="16"/>
        <v>2696.81</v>
      </c>
      <c r="AH17" s="203">
        <f t="shared" si="17"/>
        <v>73.510000000000005</v>
      </c>
      <c r="AI17" s="203">
        <f t="shared" si="18"/>
        <v>4.9000000000000004</v>
      </c>
      <c r="AJ17" s="203">
        <f t="shared" si="19"/>
        <v>9.8000000000000007</v>
      </c>
      <c r="AK17" s="203">
        <f t="shared" si="20"/>
        <v>14.7</v>
      </c>
      <c r="AL17" s="203">
        <f t="shared" si="21"/>
        <v>49.01</v>
      </c>
      <c r="AM17" s="203">
        <f t="shared" si="22"/>
        <v>14.7</v>
      </c>
      <c r="AN17" s="203">
        <f t="shared" si="23"/>
        <v>4.9000000000000004</v>
      </c>
      <c r="AO17" s="203">
        <f t="shared" si="24"/>
        <v>265.19</v>
      </c>
      <c r="AP17" s="203">
        <f t="shared" si="25"/>
        <v>17.68</v>
      </c>
      <c r="AQ17" s="203">
        <f t="shared" si="26"/>
        <v>53.04</v>
      </c>
      <c r="AR17" s="203">
        <f t="shared" si="27"/>
        <v>176.79</v>
      </c>
      <c r="AS17" s="203">
        <f t="shared" si="28"/>
        <v>17.68</v>
      </c>
      <c r="AT17" s="202"/>
      <c r="AU17" s="202"/>
      <c r="AV17" s="202"/>
      <c r="AW17" s="202"/>
      <c r="AX17" s="202"/>
      <c r="AY17" s="203">
        <f>'ضرائب ست الكل شهر يوليو '!M16</f>
        <v>10.16</v>
      </c>
      <c r="AZ17" s="203">
        <f>'ضرائب ست الكل شهر يوليو '!J16</f>
        <v>14.19</v>
      </c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>
        <v>3</v>
      </c>
      <c r="BN17" s="203">
        <f t="shared" si="29"/>
        <v>729.25</v>
      </c>
      <c r="BO17" s="203">
        <f t="shared" si="30"/>
        <v>1967.56</v>
      </c>
      <c r="BP17" s="199" t="s">
        <v>482</v>
      </c>
      <c r="BQ17" s="199" t="s">
        <v>351</v>
      </c>
      <c r="BR17" s="202">
        <v>2283</v>
      </c>
    </row>
    <row r="18" spans="2:70" s="1" customFormat="1" ht="24.95" customHeight="1">
      <c r="B18" s="283">
        <f t="shared" si="0"/>
        <v>40.97</v>
      </c>
      <c r="C18" s="268">
        <v>455.2</v>
      </c>
      <c r="D18" s="268">
        <v>1559.13</v>
      </c>
      <c r="E18" s="283">
        <f t="shared" si="1"/>
        <v>109.14</v>
      </c>
      <c r="F18" s="268">
        <v>200</v>
      </c>
      <c r="G18" s="268">
        <v>251.05</v>
      </c>
      <c r="H18" s="268">
        <v>100.45</v>
      </c>
      <c r="I18" s="268">
        <f t="shared" si="2"/>
        <v>351.5</v>
      </c>
      <c r="J18" s="203">
        <f t="shared" si="3"/>
        <v>496.17</v>
      </c>
      <c r="K18" s="203">
        <f t="shared" si="4"/>
        <v>74.430000000000007</v>
      </c>
      <c r="L18" s="203">
        <f t="shared" si="5"/>
        <v>4.96</v>
      </c>
      <c r="M18" s="203">
        <f t="shared" si="6"/>
        <v>9.92</v>
      </c>
      <c r="N18" s="203">
        <f t="shared" si="7"/>
        <v>14.89</v>
      </c>
      <c r="O18" s="203">
        <f t="shared" si="8"/>
        <v>1868.27</v>
      </c>
      <c r="P18" s="202">
        <v>53.76</v>
      </c>
      <c r="Q18" s="202">
        <f t="shared" si="9"/>
        <v>366.5</v>
      </c>
      <c r="R18" s="203">
        <f t="shared" si="10"/>
        <v>210.9</v>
      </c>
      <c r="S18" s="203">
        <f t="shared" si="11"/>
        <v>140.6</v>
      </c>
      <c r="T18" s="202">
        <v>15</v>
      </c>
      <c r="U18" s="202"/>
      <c r="V18" s="202"/>
      <c r="W18" s="202"/>
      <c r="X18" s="202"/>
      <c r="Y18" s="202"/>
      <c r="Z18" s="202"/>
      <c r="AA18" s="202"/>
      <c r="AB18" s="202"/>
      <c r="AC18" s="203">
        <f t="shared" si="12"/>
        <v>268.85000000000002</v>
      </c>
      <c r="AD18" s="203">
        <f t="shared" si="13"/>
        <v>17.920000000000002</v>
      </c>
      <c r="AE18" s="203">
        <f t="shared" si="14"/>
        <v>53.77</v>
      </c>
      <c r="AF18" s="202">
        <f t="shared" si="15"/>
        <v>1792.36</v>
      </c>
      <c r="AG18" s="203">
        <f t="shared" si="16"/>
        <v>2733.27</v>
      </c>
      <c r="AH18" s="203">
        <f t="shared" si="17"/>
        <v>74.430000000000007</v>
      </c>
      <c r="AI18" s="203">
        <f t="shared" si="18"/>
        <v>4.96</v>
      </c>
      <c r="AJ18" s="203">
        <f t="shared" si="19"/>
        <v>9.92</v>
      </c>
      <c r="AK18" s="203">
        <f t="shared" si="20"/>
        <v>14.89</v>
      </c>
      <c r="AL18" s="203">
        <f t="shared" si="21"/>
        <v>49.62</v>
      </c>
      <c r="AM18" s="203">
        <f t="shared" si="22"/>
        <v>14.89</v>
      </c>
      <c r="AN18" s="203">
        <f t="shared" si="23"/>
        <v>4.96</v>
      </c>
      <c r="AO18" s="203">
        <f t="shared" si="24"/>
        <v>268.85000000000002</v>
      </c>
      <c r="AP18" s="203">
        <f t="shared" si="25"/>
        <v>17.920000000000002</v>
      </c>
      <c r="AQ18" s="203">
        <f t="shared" si="26"/>
        <v>53.77</v>
      </c>
      <c r="AR18" s="203">
        <f t="shared" si="27"/>
        <v>179.24</v>
      </c>
      <c r="AS18" s="203">
        <f t="shared" si="28"/>
        <v>17.920000000000002</v>
      </c>
      <c r="AT18" s="202"/>
      <c r="AU18" s="202"/>
      <c r="AV18" s="202"/>
      <c r="AW18" s="202"/>
      <c r="AX18" s="202"/>
      <c r="AY18" s="203">
        <f>'ضرائب ست الكل شهر يوليو '!M17</f>
        <v>10.56</v>
      </c>
      <c r="AZ18" s="203">
        <f>'ضرائب ست الكل شهر يوليو '!J17</f>
        <v>14.39</v>
      </c>
      <c r="BA18" s="202"/>
      <c r="BB18" s="202"/>
      <c r="BC18" s="202"/>
      <c r="BD18" s="202"/>
      <c r="BE18" s="202"/>
      <c r="BF18" s="202"/>
      <c r="BG18" s="202"/>
      <c r="BH18" s="202"/>
      <c r="BI18" s="202"/>
      <c r="BJ18" s="202"/>
      <c r="BK18" s="202"/>
      <c r="BL18" s="202"/>
      <c r="BM18" s="202"/>
      <c r="BN18" s="203">
        <f t="shared" si="29"/>
        <v>736.32</v>
      </c>
      <c r="BO18" s="203">
        <f t="shared" si="30"/>
        <v>1996.95</v>
      </c>
      <c r="BP18" s="199" t="s">
        <v>483</v>
      </c>
      <c r="BQ18" s="199" t="s">
        <v>351</v>
      </c>
      <c r="BR18" s="202">
        <v>754</v>
      </c>
    </row>
    <row r="19" spans="2:70" s="1" customFormat="1" ht="24.95" customHeight="1">
      <c r="B19" s="283">
        <f t="shared" si="0"/>
        <v>40.99</v>
      </c>
      <c r="C19" s="268">
        <v>455.41</v>
      </c>
      <c r="D19" s="268">
        <v>1558.25</v>
      </c>
      <c r="E19" s="283">
        <f t="shared" si="1"/>
        <v>109.08</v>
      </c>
      <c r="F19" s="268">
        <v>190</v>
      </c>
      <c r="G19" s="268">
        <v>251.05</v>
      </c>
      <c r="H19" s="268">
        <v>100.45</v>
      </c>
      <c r="I19" s="268">
        <f t="shared" si="2"/>
        <v>351.5</v>
      </c>
      <c r="J19" s="203">
        <f t="shared" si="3"/>
        <v>496.4</v>
      </c>
      <c r="K19" s="203">
        <f t="shared" si="4"/>
        <v>74.459999999999994</v>
      </c>
      <c r="L19" s="203">
        <f t="shared" si="5"/>
        <v>4.96</v>
      </c>
      <c r="M19" s="203">
        <f t="shared" si="6"/>
        <v>9.93</v>
      </c>
      <c r="N19" s="203">
        <f t="shared" si="7"/>
        <v>14.89</v>
      </c>
      <c r="O19" s="203">
        <f t="shared" si="8"/>
        <v>1857.33</v>
      </c>
      <c r="P19" s="202">
        <v>53.7</v>
      </c>
      <c r="Q19" s="202">
        <f t="shared" si="9"/>
        <v>366.5</v>
      </c>
      <c r="R19" s="203">
        <f t="shared" si="10"/>
        <v>210.9</v>
      </c>
      <c r="S19" s="203">
        <f t="shared" si="11"/>
        <v>140.6</v>
      </c>
      <c r="T19" s="202">
        <v>15</v>
      </c>
      <c r="U19" s="202"/>
      <c r="V19" s="202"/>
      <c r="W19" s="202"/>
      <c r="X19" s="202"/>
      <c r="Y19" s="202"/>
      <c r="Z19" s="202"/>
      <c r="AA19" s="202"/>
      <c r="AB19" s="202"/>
      <c r="AC19" s="203">
        <f t="shared" si="12"/>
        <v>267.17</v>
      </c>
      <c r="AD19" s="203">
        <f t="shared" si="13"/>
        <v>17.809999999999999</v>
      </c>
      <c r="AE19" s="203">
        <f t="shared" si="14"/>
        <v>53.43</v>
      </c>
      <c r="AF19" s="202">
        <f t="shared" si="15"/>
        <v>1781.13</v>
      </c>
      <c r="AG19" s="203">
        <f t="shared" si="16"/>
        <v>2720.18</v>
      </c>
      <c r="AH19" s="203">
        <f t="shared" si="17"/>
        <v>74.459999999999994</v>
      </c>
      <c r="AI19" s="203">
        <f t="shared" si="18"/>
        <v>4.96</v>
      </c>
      <c r="AJ19" s="203">
        <f t="shared" si="19"/>
        <v>9.93</v>
      </c>
      <c r="AK19" s="203">
        <f t="shared" si="20"/>
        <v>14.89</v>
      </c>
      <c r="AL19" s="203">
        <f t="shared" si="21"/>
        <v>49.64</v>
      </c>
      <c r="AM19" s="203">
        <f t="shared" si="22"/>
        <v>14.89</v>
      </c>
      <c r="AN19" s="203">
        <f t="shared" si="23"/>
        <v>4.96</v>
      </c>
      <c r="AO19" s="203">
        <f t="shared" si="24"/>
        <v>267.17</v>
      </c>
      <c r="AP19" s="203">
        <f t="shared" si="25"/>
        <v>17.809999999999999</v>
      </c>
      <c r="AQ19" s="203">
        <f t="shared" si="26"/>
        <v>53.43</v>
      </c>
      <c r="AR19" s="203">
        <f t="shared" si="27"/>
        <v>178.11</v>
      </c>
      <c r="AS19" s="203">
        <f t="shared" si="28"/>
        <v>17.809999999999999</v>
      </c>
      <c r="AT19" s="202"/>
      <c r="AU19" s="202"/>
      <c r="AV19" s="202"/>
      <c r="AW19" s="202"/>
      <c r="AX19" s="202"/>
      <c r="AY19" s="203">
        <f>'ضرائب ست الكل شهر يوليو '!M18</f>
        <v>10.41</v>
      </c>
      <c r="AZ19" s="203">
        <f>'ضرائب ست الكل شهر يوليو '!J18</f>
        <v>14.31</v>
      </c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3">
        <f t="shared" si="29"/>
        <v>732.78</v>
      </c>
      <c r="BO19" s="203">
        <f t="shared" si="30"/>
        <v>1987.4</v>
      </c>
      <c r="BP19" s="199" t="s">
        <v>484</v>
      </c>
      <c r="BQ19" s="199" t="s">
        <v>351</v>
      </c>
      <c r="BR19" s="202">
        <v>782</v>
      </c>
    </row>
    <row r="20" spans="2:70" s="1" customFormat="1" ht="24.95" customHeight="1">
      <c r="B20" s="283">
        <f t="shared" si="0"/>
        <v>40.700000000000003</v>
      </c>
      <c r="C20" s="268">
        <v>452.2</v>
      </c>
      <c r="D20" s="268">
        <v>1551</v>
      </c>
      <c r="E20" s="283">
        <f t="shared" si="1"/>
        <v>108.57</v>
      </c>
      <c r="F20" s="268">
        <v>190</v>
      </c>
      <c r="G20" s="268">
        <v>255.86</v>
      </c>
      <c r="H20" s="268">
        <v>93.32</v>
      </c>
      <c r="I20" s="268">
        <f t="shared" si="2"/>
        <v>349.18</v>
      </c>
      <c r="J20" s="203">
        <f t="shared" si="3"/>
        <v>492.9</v>
      </c>
      <c r="K20" s="203">
        <f t="shared" si="4"/>
        <v>73.94</v>
      </c>
      <c r="L20" s="203">
        <f t="shared" si="5"/>
        <v>4.93</v>
      </c>
      <c r="M20" s="203">
        <f t="shared" si="6"/>
        <v>9.86</v>
      </c>
      <c r="N20" s="203">
        <f t="shared" si="7"/>
        <v>14.79</v>
      </c>
      <c r="O20" s="203">
        <f t="shared" si="8"/>
        <v>1849.57</v>
      </c>
      <c r="P20" s="202">
        <v>52.88</v>
      </c>
      <c r="Q20" s="202">
        <f t="shared" si="9"/>
        <v>364.18</v>
      </c>
      <c r="R20" s="203">
        <f t="shared" si="10"/>
        <v>209.51</v>
      </c>
      <c r="S20" s="203">
        <f t="shared" si="11"/>
        <v>139.66999999999999</v>
      </c>
      <c r="T20" s="202">
        <v>15</v>
      </c>
      <c r="U20" s="202"/>
      <c r="V20" s="202"/>
      <c r="W20" s="202"/>
      <c r="X20" s="202"/>
      <c r="Y20" s="202"/>
      <c r="Z20" s="202"/>
      <c r="AA20" s="202"/>
      <c r="AB20" s="202"/>
      <c r="AC20" s="203">
        <f t="shared" si="12"/>
        <v>266.06</v>
      </c>
      <c r="AD20" s="203">
        <f t="shared" si="13"/>
        <v>17.739999999999998</v>
      </c>
      <c r="AE20" s="203">
        <f t="shared" si="14"/>
        <v>53.21</v>
      </c>
      <c r="AF20" s="202">
        <f t="shared" si="15"/>
        <v>1773.73</v>
      </c>
      <c r="AG20" s="203">
        <f t="shared" si="16"/>
        <v>2707.16</v>
      </c>
      <c r="AH20" s="203">
        <f t="shared" si="17"/>
        <v>73.94</v>
      </c>
      <c r="AI20" s="203">
        <f t="shared" si="18"/>
        <v>4.93</v>
      </c>
      <c r="AJ20" s="203">
        <f t="shared" si="19"/>
        <v>9.86</v>
      </c>
      <c r="AK20" s="203">
        <f t="shared" si="20"/>
        <v>14.79</v>
      </c>
      <c r="AL20" s="203">
        <f t="shared" si="21"/>
        <v>49.29</v>
      </c>
      <c r="AM20" s="203">
        <f t="shared" si="22"/>
        <v>14.79</v>
      </c>
      <c r="AN20" s="203">
        <f t="shared" si="23"/>
        <v>4.93</v>
      </c>
      <c r="AO20" s="203">
        <f t="shared" si="24"/>
        <v>266.06</v>
      </c>
      <c r="AP20" s="203">
        <f t="shared" si="25"/>
        <v>17.739999999999998</v>
      </c>
      <c r="AQ20" s="203">
        <f t="shared" si="26"/>
        <v>53.21</v>
      </c>
      <c r="AR20" s="203">
        <f t="shared" si="27"/>
        <v>177.37</v>
      </c>
      <c r="AS20" s="203">
        <f t="shared" si="28"/>
        <v>17.739999999999998</v>
      </c>
      <c r="AT20" s="202"/>
      <c r="AU20" s="202"/>
      <c r="AV20" s="202"/>
      <c r="AW20" s="202"/>
      <c r="AX20" s="202"/>
      <c r="AY20" s="203">
        <f>'ضرائب ست الكل شهر يوليو '!M19</f>
        <v>10.28</v>
      </c>
      <c r="AZ20" s="203">
        <f>'ضرائب ست الكل شهر يوليو '!J19</f>
        <v>14.25</v>
      </c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3">
        <f t="shared" si="29"/>
        <v>729.18</v>
      </c>
      <c r="BO20" s="203">
        <f t="shared" si="30"/>
        <v>1977.98</v>
      </c>
      <c r="BP20" s="199" t="s">
        <v>485</v>
      </c>
      <c r="BQ20" s="199" t="s">
        <v>351</v>
      </c>
      <c r="BR20" s="202">
        <v>806</v>
      </c>
    </row>
    <row r="21" spans="2:70" s="1" customFormat="1" ht="24.95" customHeight="1">
      <c r="B21" s="283">
        <f t="shared" si="0"/>
        <v>42.76</v>
      </c>
      <c r="C21" s="268">
        <v>475.08</v>
      </c>
      <c r="D21" s="268">
        <v>1606.64</v>
      </c>
      <c r="E21" s="283">
        <f t="shared" si="1"/>
        <v>112.46</v>
      </c>
      <c r="F21" s="268">
        <v>190</v>
      </c>
      <c r="G21" s="268">
        <v>273.87</v>
      </c>
      <c r="H21" s="268">
        <v>93</v>
      </c>
      <c r="I21" s="268">
        <f t="shared" si="2"/>
        <v>366.87</v>
      </c>
      <c r="J21" s="203">
        <f t="shared" si="3"/>
        <v>517.84</v>
      </c>
      <c r="K21" s="203">
        <f t="shared" si="4"/>
        <v>77.680000000000007</v>
      </c>
      <c r="L21" s="203">
        <f t="shared" si="5"/>
        <v>5.18</v>
      </c>
      <c r="M21" s="203">
        <f t="shared" si="6"/>
        <v>10.36</v>
      </c>
      <c r="N21" s="203">
        <f t="shared" si="7"/>
        <v>15.54</v>
      </c>
      <c r="O21" s="203">
        <f t="shared" si="8"/>
        <v>1909.1</v>
      </c>
      <c r="P21" s="202">
        <v>60.96</v>
      </c>
      <c r="Q21" s="202">
        <f t="shared" si="9"/>
        <v>381.87</v>
      </c>
      <c r="R21" s="203">
        <f t="shared" si="10"/>
        <v>220.12</v>
      </c>
      <c r="S21" s="203">
        <f t="shared" si="11"/>
        <v>146.75</v>
      </c>
      <c r="T21" s="202">
        <v>15</v>
      </c>
      <c r="U21" s="202"/>
      <c r="V21" s="202"/>
      <c r="W21" s="202"/>
      <c r="X21" s="202"/>
      <c r="Y21" s="202"/>
      <c r="Z21" s="202"/>
      <c r="AA21" s="202"/>
      <c r="AB21" s="202"/>
      <c r="AC21" s="203">
        <f t="shared" si="12"/>
        <v>275.11</v>
      </c>
      <c r="AD21" s="203">
        <f t="shared" si="13"/>
        <v>18.34</v>
      </c>
      <c r="AE21" s="203">
        <f t="shared" si="14"/>
        <v>55.02</v>
      </c>
      <c r="AF21" s="202">
        <f t="shared" si="15"/>
        <v>1834.09</v>
      </c>
      <c r="AG21" s="203">
        <f t="shared" si="16"/>
        <v>2809.16</v>
      </c>
      <c r="AH21" s="203">
        <f t="shared" si="17"/>
        <v>77.680000000000007</v>
      </c>
      <c r="AI21" s="203">
        <f t="shared" si="18"/>
        <v>5.18</v>
      </c>
      <c r="AJ21" s="203">
        <f t="shared" si="19"/>
        <v>10.36</v>
      </c>
      <c r="AK21" s="203">
        <f t="shared" si="20"/>
        <v>15.54</v>
      </c>
      <c r="AL21" s="203">
        <f t="shared" si="21"/>
        <v>51.78</v>
      </c>
      <c r="AM21" s="203">
        <f t="shared" si="22"/>
        <v>15.54</v>
      </c>
      <c r="AN21" s="203">
        <f t="shared" si="23"/>
        <v>5.18</v>
      </c>
      <c r="AO21" s="203">
        <f t="shared" si="24"/>
        <v>275.11</v>
      </c>
      <c r="AP21" s="203">
        <f t="shared" si="25"/>
        <v>18.34</v>
      </c>
      <c r="AQ21" s="203">
        <f t="shared" si="26"/>
        <v>55.02</v>
      </c>
      <c r="AR21" s="203">
        <f t="shared" si="27"/>
        <v>183.41</v>
      </c>
      <c r="AS21" s="203">
        <f t="shared" si="28"/>
        <v>18.34</v>
      </c>
      <c r="AT21" s="202"/>
      <c r="AU21" s="202"/>
      <c r="AV21" s="202"/>
      <c r="AW21" s="202"/>
      <c r="AX21" s="202"/>
      <c r="AY21" s="203">
        <f>'ضرائب ست الكل شهر يوليو '!M20</f>
        <v>11.28</v>
      </c>
      <c r="AZ21" s="203">
        <f>'ضرائب ست الكل شهر يوليو '!J20</f>
        <v>14.75</v>
      </c>
      <c r="BA21" s="202"/>
      <c r="BB21" s="202"/>
      <c r="BC21" s="202"/>
      <c r="BD21" s="202"/>
      <c r="BE21" s="202"/>
      <c r="BF21" s="202"/>
      <c r="BG21" s="202"/>
      <c r="BH21" s="202"/>
      <c r="BI21" s="202"/>
      <c r="BJ21" s="202"/>
      <c r="BK21" s="202"/>
      <c r="BL21" s="202"/>
      <c r="BM21" s="202">
        <v>96</v>
      </c>
      <c r="BN21" s="203">
        <f t="shared" si="29"/>
        <v>853.51</v>
      </c>
      <c r="BO21" s="203">
        <f t="shared" si="30"/>
        <v>1955.65</v>
      </c>
      <c r="BP21" s="199" t="s">
        <v>486</v>
      </c>
      <c r="BQ21" s="199" t="s">
        <v>351</v>
      </c>
      <c r="BR21" s="202">
        <v>758</v>
      </c>
    </row>
    <row r="22" spans="2:70" s="1" customFormat="1" ht="24.95" customHeight="1">
      <c r="B22" s="283"/>
      <c r="C22" s="268"/>
      <c r="D22" s="268"/>
      <c r="E22" s="283"/>
      <c r="F22" s="268"/>
      <c r="G22" s="268"/>
      <c r="H22" s="268"/>
      <c r="I22" s="268"/>
      <c r="J22" s="217">
        <f>SUM(J4:J21)</f>
        <v>10851.15</v>
      </c>
      <c r="K22" s="217">
        <f t="shared" ref="K22:BO22" si="31">SUM(K4:K21)</f>
        <v>1627.7</v>
      </c>
      <c r="L22" s="217">
        <f t="shared" si="31"/>
        <v>108.5</v>
      </c>
      <c r="M22" s="217">
        <f t="shared" si="31"/>
        <v>217.03</v>
      </c>
      <c r="N22" s="217">
        <f t="shared" si="31"/>
        <v>325.55</v>
      </c>
      <c r="O22" s="217">
        <f t="shared" si="31"/>
        <v>37768.51</v>
      </c>
      <c r="P22" s="217">
        <f t="shared" si="31"/>
        <v>1249.22</v>
      </c>
      <c r="Q22" s="217">
        <f t="shared" si="31"/>
        <v>7978.76</v>
      </c>
      <c r="R22" s="217">
        <f t="shared" si="31"/>
        <v>4593.76</v>
      </c>
      <c r="S22" s="217">
        <f t="shared" si="31"/>
        <v>3062.5</v>
      </c>
      <c r="T22" s="217">
        <f t="shared" si="31"/>
        <v>285</v>
      </c>
      <c r="U22" s="217">
        <f t="shared" si="31"/>
        <v>0</v>
      </c>
      <c r="V22" s="217">
        <f t="shared" si="31"/>
        <v>37.5</v>
      </c>
      <c r="W22" s="217">
        <f t="shared" si="31"/>
        <v>0</v>
      </c>
      <c r="X22" s="217">
        <f t="shared" si="31"/>
        <v>0</v>
      </c>
      <c r="Y22" s="217">
        <f t="shared" si="31"/>
        <v>0</v>
      </c>
      <c r="Z22" s="217">
        <f t="shared" si="31"/>
        <v>0</v>
      </c>
      <c r="AA22" s="217">
        <f t="shared" si="31"/>
        <v>0</v>
      </c>
      <c r="AB22" s="217">
        <f t="shared" si="31"/>
        <v>0</v>
      </c>
      <c r="AC22" s="217">
        <f t="shared" si="31"/>
        <v>5421.79</v>
      </c>
      <c r="AD22" s="217">
        <f t="shared" si="31"/>
        <v>361.45</v>
      </c>
      <c r="AE22" s="217">
        <f t="shared" si="31"/>
        <v>1084.3399999999999</v>
      </c>
      <c r="AF22" s="217">
        <f t="shared" si="31"/>
        <v>36145.339999999997</v>
      </c>
      <c r="AG22" s="217">
        <f t="shared" si="31"/>
        <v>56142.85</v>
      </c>
      <c r="AH22" s="217">
        <f t="shared" si="31"/>
        <v>1627.7</v>
      </c>
      <c r="AI22" s="217">
        <f t="shared" si="31"/>
        <v>108.5</v>
      </c>
      <c r="AJ22" s="217">
        <f t="shared" si="31"/>
        <v>217.03</v>
      </c>
      <c r="AK22" s="217">
        <f t="shared" si="31"/>
        <v>325.55</v>
      </c>
      <c r="AL22" s="217">
        <f t="shared" si="31"/>
        <v>1085.1400000000001</v>
      </c>
      <c r="AM22" s="217">
        <f t="shared" si="31"/>
        <v>325.55</v>
      </c>
      <c r="AN22" s="217">
        <f t="shared" si="31"/>
        <v>108.5</v>
      </c>
      <c r="AO22" s="217">
        <f t="shared" si="31"/>
        <v>5421.79</v>
      </c>
      <c r="AP22" s="217">
        <f t="shared" si="31"/>
        <v>361.45</v>
      </c>
      <c r="AQ22" s="217">
        <f t="shared" si="31"/>
        <v>1084.3399999999999</v>
      </c>
      <c r="AR22" s="217">
        <f t="shared" si="31"/>
        <v>3614.52</v>
      </c>
      <c r="AS22" s="217">
        <f t="shared" si="31"/>
        <v>361.45</v>
      </c>
      <c r="AT22" s="217">
        <f t="shared" si="31"/>
        <v>35.81</v>
      </c>
      <c r="AU22" s="217">
        <f t="shared" si="31"/>
        <v>0</v>
      </c>
      <c r="AV22" s="217">
        <f t="shared" si="31"/>
        <v>0</v>
      </c>
      <c r="AW22" s="217">
        <f t="shared" si="31"/>
        <v>0</v>
      </c>
      <c r="AX22" s="217">
        <f t="shared" si="31"/>
        <v>0</v>
      </c>
      <c r="AY22" s="217">
        <f t="shared" si="31"/>
        <v>366.43</v>
      </c>
      <c r="AZ22" s="217">
        <f t="shared" si="31"/>
        <v>296.45</v>
      </c>
      <c r="BA22" s="217">
        <f t="shared" si="31"/>
        <v>0</v>
      </c>
      <c r="BB22" s="217">
        <f t="shared" si="31"/>
        <v>0</v>
      </c>
      <c r="BC22" s="217">
        <f t="shared" si="31"/>
        <v>0</v>
      </c>
      <c r="BD22" s="217">
        <f t="shared" si="31"/>
        <v>7.1</v>
      </c>
      <c r="BE22" s="217">
        <f t="shared" si="31"/>
        <v>0</v>
      </c>
      <c r="BF22" s="217">
        <f t="shared" si="31"/>
        <v>19.149999999999999</v>
      </c>
      <c r="BG22" s="217">
        <f t="shared" si="31"/>
        <v>0</v>
      </c>
      <c r="BH22" s="217">
        <f t="shared" si="31"/>
        <v>0</v>
      </c>
      <c r="BI22" s="217">
        <f t="shared" si="31"/>
        <v>0</v>
      </c>
      <c r="BJ22" s="217">
        <f t="shared" si="31"/>
        <v>0</v>
      </c>
      <c r="BK22" s="217">
        <f t="shared" si="31"/>
        <v>0</v>
      </c>
      <c r="BL22" s="217">
        <f t="shared" si="31"/>
        <v>0</v>
      </c>
      <c r="BM22" s="217">
        <f t="shared" si="31"/>
        <v>633</v>
      </c>
      <c r="BN22" s="217">
        <f t="shared" si="31"/>
        <v>15999.46</v>
      </c>
      <c r="BO22" s="217">
        <f t="shared" si="31"/>
        <v>40143.39</v>
      </c>
      <c r="BP22" s="199"/>
      <c r="BQ22" s="199"/>
      <c r="BR22" s="202"/>
    </row>
    <row r="23" spans="2:70" s="1" customFormat="1" ht="24.95" customHeight="1">
      <c r="B23" s="329">
        <f t="shared" si="0"/>
        <v>39.43</v>
      </c>
      <c r="C23" s="281">
        <v>438.07</v>
      </c>
      <c r="D23" s="281">
        <v>1516.67</v>
      </c>
      <c r="E23" s="329">
        <f t="shared" si="1"/>
        <v>106.17</v>
      </c>
      <c r="F23" s="281">
        <v>190</v>
      </c>
      <c r="G23" s="281">
        <v>244.65</v>
      </c>
      <c r="H23" s="281">
        <v>93.63</v>
      </c>
      <c r="I23" s="281">
        <f t="shared" si="2"/>
        <v>338.28</v>
      </c>
      <c r="J23" s="203">
        <f t="shared" si="3"/>
        <v>477.5</v>
      </c>
      <c r="K23" s="203">
        <f t="shared" si="4"/>
        <v>71.63</v>
      </c>
      <c r="L23" s="203">
        <f t="shared" si="5"/>
        <v>4.78</v>
      </c>
      <c r="M23" s="203">
        <f t="shared" si="6"/>
        <v>9.5500000000000007</v>
      </c>
      <c r="N23" s="203">
        <f t="shared" si="7"/>
        <v>14.33</v>
      </c>
      <c r="O23" s="203">
        <f t="shared" si="8"/>
        <v>1812.84</v>
      </c>
      <c r="P23" s="202">
        <v>49.95</v>
      </c>
      <c r="Q23" s="202">
        <f t="shared" si="9"/>
        <v>353.28</v>
      </c>
      <c r="R23" s="203">
        <f t="shared" si="10"/>
        <v>202.97</v>
      </c>
      <c r="S23" s="203">
        <f t="shared" si="11"/>
        <v>135.31</v>
      </c>
      <c r="T23" s="202">
        <v>15</v>
      </c>
      <c r="U23" s="202"/>
      <c r="V23" s="202"/>
      <c r="W23" s="202"/>
      <c r="X23" s="202"/>
      <c r="Y23" s="202"/>
      <c r="Z23" s="202"/>
      <c r="AA23" s="202"/>
      <c r="AB23" s="202"/>
      <c r="AC23" s="203">
        <f t="shared" si="12"/>
        <v>260.79000000000002</v>
      </c>
      <c r="AD23" s="203">
        <f t="shared" si="13"/>
        <v>17.39</v>
      </c>
      <c r="AE23" s="203">
        <f t="shared" si="14"/>
        <v>52.16</v>
      </c>
      <c r="AF23" s="202">
        <f t="shared" si="15"/>
        <v>1738.57</v>
      </c>
      <c r="AG23" s="203">
        <f t="shared" si="16"/>
        <v>2646.7</v>
      </c>
      <c r="AH23" s="203">
        <f t="shared" si="17"/>
        <v>71.63</v>
      </c>
      <c r="AI23" s="203">
        <f t="shared" si="18"/>
        <v>4.78</v>
      </c>
      <c r="AJ23" s="203">
        <f t="shared" si="19"/>
        <v>9.5500000000000007</v>
      </c>
      <c r="AK23" s="203">
        <f t="shared" si="20"/>
        <v>14.33</v>
      </c>
      <c r="AL23" s="203">
        <f t="shared" si="21"/>
        <v>47.75</v>
      </c>
      <c r="AM23" s="203">
        <f t="shared" si="22"/>
        <v>14.33</v>
      </c>
      <c r="AN23" s="203">
        <f t="shared" si="23"/>
        <v>4.78</v>
      </c>
      <c r="AO23" s="203">
        <f t="shared" si="24"/>
        <v>260.79000000000002</v>
      </c>
      <c r="AP23" s="203">
        <f t="shared" si="25"/>
        <v>17.39</v>
      </c>
      <c r="AQ23" s="203">
        <f t="shared" si="26"/>
        <v>52.16</v>
      </c>
      <c r="AR23" s="203">
        <f t="shared" si="27"/>
        <v>173.86</v>
      </c>
      <c r="AS23" s="203">
        <f t="shared" si="28"/>
        <v>17.39</v>
      </c>
      <c r="AT23" s="202"/>
      <c r="AU23" s="202"/>
      <c r="AV23" s="202"/>
      <c r="AW23" s="202"/>
      <c r="AX23" s="202"/>
      <c r="AY23" s="203">
        <f>'ضرائب ست الكل شهر يوليو '!M21</f>
        <v>9.65</v>
      </c>
      <c r="AZ23" s="203">
        <f>'ضرائب ست الكل شهر يوليو '!J21</f>
        <v>13.93</v>
      </c>
      <c r="BA23" s="202"/>
      <c r="BB23" s="202"/>
      <c r="BC23" s="202"/>
      <c r="BD23" s="202"/>
      <c r="BE23" s="202"/>
      <c r="BF23" s="202"/>
      <c r="BG23" s="202"/>
      <c r="BH23" s="202"/>
      <c r="BI23" s="202"/>
      <c r="BJ23" s="202"/>
      <c r="BK23" s="202">
        <v>5</v>
      </c>
      <c r="BL23" s="202"/>
      <c r="BM23" s="202">
        <v>96</v>
      </c>
      <c r="BN23" s="203">
        <f t="shared" si="29"/>
        <v>813.32</v>
      </c>
      <c r="BO23" s="203">
        <f t="shared" si="30"/>
        <v>1833.38</v>
      </c>
      <c r="BP23" s="199" t="s">
        <v>487</v>
      </c>
      <c r="BQ23" s="199" t="s">
        <v>351</v>
      </c>
      <c r="BR23" s="202">
        <v>785</v>
      </c>
    </row>
    <row r="24" spans="2:70" s="1" customFormat="1" ht="24.95" customHeight="1">
      <c r="B24" s="329">
        <f t="shared" si="0"/>
        <v>39.700000000000003</v>
      </c>
      <c r="C24" s="281">
        <v>441.07</v>
      </c>
      <c r="D24" s="281">
        <v>1523.9</v>
      </c>
      <c r="E24" s="329">
        <f t="shared" si="1"/>
        <v>106.67</v>
      </c>
      <c r="F24" s="281">
        <v>200</v>
      </c>
      <c r="G24" s="281">
        <v>246.47</v>
      </c>
      <c r="H24" s="281">
        <v>94.12</v>
      </c>
      <c r="I24" s="281">
        <f t="shared" si="2"/>
        <v>340.59</v>
      </c>
      <c r="J24" s="203">
        <f t="shared" si="3"/>
        <v>480.77</v>
      </c>
      <c r="K24" s="203">
        <f t="shared" si="4"/>
        <v>72.12</v>
      </c>
      <c r="L24" s="203">
        <f t="shared" si="5"/>
        <v>4.8099999999999996</v>
      </c>
      <c r="M24" s="203">
        <f t="shared" si="6"/>
        <v>9.6199999999999992</v>
      </c>
      <c r="N24" s="203">
        <f t="shared" si="7"/>
        <v>14.42</v>
      </c>
      <c r="O24" s="203">
        <f t="shared" si="8"/>
        <v>1830.57</v>
      </c>
      <c r="P24" s="202">
        <v>50.22</v>
      </c>
      <c r="Q24" s="202">
        <f t="shared" si="9"/>
        <v>355.59</v>
      </c>
      <c r="R24" s="203">
        <f t="shared" si="10"/>
        <v>204.35</v>
      </c>
      <c r="S24" s="203">
        <f t="shared" si="11"/>
        <v>136.24</v>
      </c>
      <c r="T24" s="202">
        <v>15</v>
      </c>
      <c r="U24" s="202"/>
      <c r="V24" s="202"/>
      <c r="W24" s="202"/>
      <c r="X24" s="202"/>
      <c r="Y24" s="202"/>
      <c r="Z24" s="202"/>
      <c r="AA24" s="202"/>
      <c r="AB24" s="202"/>
      <c r="AC24" s="203">
        <f t="shared" si="12"/>
        <v>263.33999999999997</v>
      </c>
      <c r="AD24" s="203">
        <f t="shared" si="13"/>
        <v>17.559999999999999</v>
      </c>
      <c r="AE24" s="203">
        <f t="shared" si="14"/>
        <v>52.67</v>
      </c>
      <c r="AF24" s="202">
        <f t="shared" si="15"/>
        <v>1755.61</v>
      </c>
      <c r="AG24" s="203">
        <f t="shared" si="16"/>
        <v>2670.92</v>
      </c>
      <c r="AH24" s="203">
        <f t="shared" si="17"/>
        <v>72.12</v>
      </c>
      <c r="AI24" s="203">
        <f t="shared" si="18"/>
        <v>4.8099999999999996</v>
      </c>
      <c r="AJ24" s="203">
        <f t="shared" si="19"/>
        <v>9.6199999999999992</v>
      </c>
      <c r="AK24" s="203">
        <f t="shared" si="20"/>
        <v>14.42</v>
      </c>
      <c r="AL24" s="203">
        <f t="shared" si="21"/>
        <v>48.08</v>
      </c>
      <c r="AM24" s="203">
        <f t="shared" si="22"/>
        <v>14.42</v>
      </c>
      <c r="AN24" s="203">
        <f t="shared" si="23"/>
        <v>4.8099999999999996</v>
      </c>
      <c r="AO24" s="203">
        <f t="shared" si="24"/>
        <v>263.33999999999997</v>
      </c>
      <c r="AP24" s="203">
        <f t="shared" si="25"/>
        <v>17.559999999999999</v>
      </c>
      <c r="AQ24" s="203">
        <f t="shared" si="26"/>
        <v>52.67</v>
      </c>
      <c r="AR24" s="203">
        <f t="shared" si="27"/>
        <v>175.56</v>
      </c>
      <c r="AS24" s="203">
        <f t="shared" si="28"/>
        <v>17.559999999999999</v>
      </c>
      <c r="AT24" s="202"/>
      <c r="AU24" s="202"/>
      <c r="AV24" s="202"/>
      <c r="AW24" s="202"/>
      <c r="AX24" s="202"/>
      <c r="AY24" s="203">
        <f>'ضرائب ست الكل شهر يوليو '!M22</f>
        <v>9.91</v>
      </c>
      <c r="AZ24" s="203">
        <f>'ضرائب ست الكل شهر يوليو '!J22</f>
        <v>14.06</v>
      </c>
      <c r="BA24" s="202"/>
      <c r="BB24" s="202"/>
      <c r="BC24" s="202"/>
      <c r="BD24" s="202"/>
      <c r="BE24" s="202"/>
      <c r="BF24" s="202"/>
      <c r="BG24" s="202"/>
      <c r="BH24" s="202"/>
      <c r="BI24" s="202"/>
      <c r="BJ24" s="202"/>
      <c r="BK24" s="202">
        <v>5</v>
      </c>
      <c r="BL24" s="202"/>
      <c r="BM24" s="202">
        <v>96</v>
      </c>
      <c r="BN24" s="203">
        <f t="shared" si="29"/>
        <v>819.94</v>
      </c>
      <c r="BO24" s="203">
        <f t="shared" si="30"/>
        <v>1850.98</v>
      </c>
      <c r="BP24" s="199" t="s">
        <v>488</v>
      </c>
      <c r="BQ24" s="199" t="s">
        <v>351</v>
      </c>
      <c r="BR24" s="202">
        <v>1953</v>
      </c>
    </row>
    <row r="25" spans="2:70" s="1" customFormat="1" ht="24.95" customHeight="1">
      <c r="B25" s="329">
        <f t="shared" si="0"/>
        <v>46.05</v>
      </c>
      <c r="C25" s="281">
        <v>511.65</v>
      </c>
      <c r="D25" s="281">
        <v>1694</v>
      </c>
      <c r="E25" s="329">
        <f t="shared" si="1"/>
        <v>118.58</v>
      </c>
      <c r="F25" s="281">
        <v>190</v>
      </c>
      <c r="G25" s="281">
        <v>282.41000000000003</v>
      </c>
      <c r="H25" s="281">
        <v>112.68</v>
      </c>
      <c r="I25" s="281">
        <f t="shared" si="2"/>
        <v>395.09</v>
      </c>
      <c r="J25" s="203">
        <f t="shared" si="3"/>
        <v>557.70000000000005</v>
      </c>
      <c r="K25" s="203">
        <f t="shared" si="4"/>
        <v>83.66</v>
      </c>
      <c r="L25" s="203">
        <f t="shared" si="5"/>
        <v>5.58</v>
      </c>
      <c r="M25" s="203">
        <f t="shared" si="6"/>
        <v>11.15</v>
      </c>
      <c r="N25" s="203">
        <f t="shared" si="7"/>
        <v>16.73</v>
      </c>
      <c r="O25" s="203">
        <f t="shared" si="8"/>
        <v>2002.58</v>
      </c>
      <c r="P25" s="202">
        <v>77.56</v>
      </c>
      <c r="Q25" s="202">
        <f t="shared" si="9"/>
        <v>444.59</v>
      </c>
      <c r="R25" s="203">
        <f t="shared" si="10"/>
        <v>237.05</v>
      </c>
      <c r="S25" s="203">
        <f t="shared" si="11"/>
        <v>158.04</v>
      </c>
      <c r="T25" s="202">
        <v>28.5</v>
      </c>
      <c r="U25" s="202"/>
      <c r="V25" s="202">
        <v>21</v>
      </c>
      <c r="W25" s="202"/>
      <c r="X25" s="202"/>
      <c r="Y25" s="202"/>
      <c r="Z25" s="202"/>
      <c r="AA25" s="202"/>
      <c r="AB25" s="202"/>
      <c r="AC25" s="203">
        <f t="shared" si="12"/>
        <v>295.05</v>
      </c>
      <c r="AD25" s="203">
        <f t="shared" si="13"/>
        <v>19.670000000000002</v>
      </c>
      <c r="AE25" s="203">
        <f t="shared" si="14"/>
        <v>59.01</v>
      </c>
      <c r="AF25" s="202">
        <f t="shared" si="15"/>
        <v>1967.03</v>
      </c>
      <c r="AG25" s="203">
        <f t="shared" si="16"/>
        <v>3015.58</v>
      </c>
      <c r="AH25" s="203">
        <f t="shared" si="17"/>
        <v>83.66</v>
      </c>
      <c r="AI25" s="203">
        <f t="shared" si="18"/>
        <v>5.58</v>
      </c>
      <c r="AJ25" s="203">
        <f t="shared" si="19"/>
        <v>11.15</v>
      </c>
      <c r="AK25" s="203">
        <f t="shared" si="20"/>
        <v>16.73</v>
      </c>
      <c r="AL25" s="203">
        <f t="shared" si="21"/>
        <v>55.77</v>
      </c>
      <c r="AM25" s="203">
        <f t="shared" si="22"/>
        <v>16.73</v>
      </c>
      <c r="AN25" s="203">
        <f t="shared" si="23"/>
        <v>5.58</v>
      </c>
      <c r="AO25" s="203">
        <f t="shared" si="24"/>
        <v>295.05</v>
      </c>
      <c r="AP25" s="203">
        <f t="shared" si="25"/>
        <v>19.670000000000002</v>
      </c>
      <c r="AQ25" s="203">
        <f t="shared" si="26"/>
        <v>59.01</v>
      </c>
      <c r="AR25" s="203">
        <f t="shared" si="27"/>
        <v>196.7</v>
      </c>
      <c r="AS25" s="203">
        <f t="shared" si="28"/>
        <v>19.670000000000002</v>
      </c>
      <c r="AT25" s="202"/>
      <c r="AU25" s="202"/>
      <c r="AV25" s="202"/>
      <c r="AW25" s="202"/>
      <c r="AX25" s="202"/>
      <c r="AY25" s="203">
        <f>'ضرائب ست الكل شهر يوليو '!M23</f>
        <v>13.18</v>
      </c>
      <c r="AZ25" s="203">
        <f>'ضرائب ست الكل شهر يوليو '!J23</f>
        <v>15.71</v>
      </c>
      <c r="BA25" s="202"/>
      <c r="BB25" s="202"/>
      <c r="BC25" s="202"/>
      <c r="BD25" s="202">
        <v>7.1</v>
      </c>
      <c r="BE25" s="202"/>
      <c r="BF25" s="202"/>
      <c r="BG25" s="202"/>
      <c r="BH25" s="202"/>
      <c r="BI25" s="202"/>
      <c r="BJ25" s="202"/>
      <c r="BK25" s="202">
        <v>5</v>
      </c>
      <c r="BL25" s="202"/>
      <c r="BM25" s="202"/>
      <c r="BN25" s="203">
        <f t="shared" si="29"/>
        <v>826.29</v>
      </c>
      <c r="BO25" s="203">
        <f t="shared" si="30"/>
        <v>2189.29</v>
      </c>
      <c r="BP25" s="199" t="s">
        <v>489</v>
      </c>
      <c r="BQ25" s="199" t="s">
        <v>351</v>
      </c>
      <c r="BR25" s="202">
        <v>792</v>
      </c>
    </row>
    <row r="26" spans="2:70" s="1" customFormat="1" ht="24.95" customHeight="1">
      <c r="B26" s="329">
        <f t="shared" si="0"/>
        <v>39.729999999999997</v>
      </c>
      <c r="C26" s="281">
        <v>441.49</v>
      </c>
      <c r="D26" s="281">
        <v>1525.23</v>
      </c>
      <c r="E26" s="329">
        <f t="shared" si="1"/>
        <v>106.77</v>
      </c>
      <c r="F26" s="281">
        <v>200</v>
      </c>
      <c r="G26" s="281">
        <v>249.46</v>
      </c>
      <c r="H26" s="281">
        <v>91.45</v>
      </c>
      <c r="I26" s="281">
        <f t="shared" si="2"/>
        <v>340.91</v>
      </c>
      <c r="J26" s="203">
        <f t="shared" si="3"/>
        <v>481.22</v>
      </c>
      <c r="K26" s="203">
        <f t="shared" si="4"/>
        <v>72.180000000000007</v>
      </c>
      <c r="L26" s="203">
        <f t="shared" si="5"/>
        <v>4.8099999999999996</v>
      </c>
      <c r="M26" s="203">
        <f t="shared" si="6"/>
        <v>9.6199999999999992</v>
      </c>
      <c r="N26" s="203">
        <f t="shared" si="7"/>
        <v>14.44</v>
      </c>
      <c r="O26" s="203">
        <f t="shared" si="8"/>
        <v>1832</v>
      </c>
      <c r="P26" s="202">
        <v>50.35</v>
      </c>
      <c r="Q26" s="202">
        <f t="shared" si="9"/>
        <v>355.91</v>
      </c>
      <c r="R26" s="203">
        <f t="shared" si="10"/>
        <v>204.55</v>
      </c>
      <c r="S26" s="203">
        <f t="shared" si="11"/>
        <v>136.36000000000001</v>
      </c>
      <c r="T26" s="202">
        <v>15</v>
      </c>
      <c r="U26" s="202"/>
      <c r="V26" s="202"/>
      <c r="W26" s="202"/>
      <c r="X26" s="202"/>
      <c r="Y26" s="202"/>
      <c r="Z26" s="202"/>
      <c r="AA26" s="202"/>
      <c r="AB26" s="202"/>
      <c r="AC26" s="203">
        <f t="shared" si="12"/>
        <v>263.56</v>
      </c>
      <c r="AD26" s="203">
        <f t="shared" si="13"/>
        <v>17.57</v>
      </c>
      <c r="AE26" s="203">
        <f t="shared" si="14"/>
        <v>52.71</v>
      </c>
      <c r="AF26" s="202">
        <f t="shared" si="15"/>
        <v>1757.04</v>
      </c>
      <c r="AG26" s="203">
        <f t="shared" si="16"/>
        <v>2673.15</v>
      </c>
      <c r="AH26" s="203">
        <f t="shared" si="17"/>
        <v>72.180000000000007</v>
      </c>
      <c r="AI26" s="203">
        <f t="shared" si="18"/>
        <v>4.8099999999999996</v>
      </c>
      <c r="AJ26" s="203">
        <f t="shared" si="19"/>
        <v>9.6199999999999992</v>
      </c>
      <c r="AK26" s="203">
        <f t="shared" si="20"/>
        <v>14.44</v>
      </c>
      <c r="AL26" s="203">
        <f t="shared" si="21"/>
        <v>48.12</v>
      </c>
      <c r="AM26" s="203">
        <f t="shared" si="22"/>
        <v>14.44</v>
      </c>
      <c r="AN26" s="203">
        <f t="shared" si="23"/>
        <v>4.8099999999999996</v>
      </c>
      <c r="AO26" s="203">
        <f t="shared" si="24"/>
        <v>263.56</v>
      </c>
      <c r="AP26" s="203">
        <f t="shared" si="25"/>
        <v>17.57</v>
      </c>
      <c r="AQ26" s="203">
        <f t="shared" si="26"/>
        <v>52.71</v>
      </c>
      <c r="AR26" s="203">
        <f t="shared" si="27"/>
        <v>175.7</v>
      </c>
      <c r="AS26" s="203">
        <f t="shared" si="28"/>
        <v>17.57</v>
      </c>
      <c r="AT26" s="202"/>
      <c r="AU26" s="202"/>
      <c r="AV26" s="202"/>
      <c r="AW26" s="202"/>
      <c r="AX26" s="202"/>
      <c r="AY26" s="203">
        <f>'ضرائب ست الكل شهر يوليو '!M24</f>
        <v>9.93</v>
      </c>
      <c r="AZ26" s="203">
        <f>'ضرائب ست الكل شهر يوليو '!J24</f>
        <v>14.07</v>
      </c>
      <c r="BA26" s="202"/>
      <c r="BB26" s="202"/>
      <c r="BC26" s="202"/>
      <c r="BD26" s="202"/>
      <c r="BE26" s="202"/>
      <c r="BF26" s="202"/>
      <c r="BG26" s="202"/>
      <c r="BH26" s="202"/>
      <c r="BI26" s="202"/>
      <c r="BJ26" s="202"/>
      <c r="BK26" s="202">
        <v>5</v>
      </c>
      <c r="BL26" s="202"/>
      <c r="BM26" s="202">
        <v>96</v>
      </c>
      <c r="BN26" s="203">
        <f t="shared" si="29"/>
        <v>820.53</v>
      </c>
      <c r="BO26" s="203">
        <f t="shared" si="30"/>
        <v>1852.62</v>
      </c>
      <c r="BP26" s="199" t="s">
        <v>490</v>
      </c>
      <c r="BQ26" s="199" t="s">
        <v>351</v>
      </c>
      <c r="BR26" s="202">
        <v>582</v>
      </c>
    </row>
    <row r="27" spans="2:70" s="1" customFormat="1" ht="24.95" customHeight="1">
      <c r="B27" s="329">
        <f t="shared" si="0"/>
        <v>39.43</v>
      </c>
      <c r="C27" s="281">
        <v>438.09</v>
      </c>
      <c r="D27" s="281">
        <v>1592.47</v>
      </c>
      <c r="E27" s="329">
        <f t="shared" si="1"/>
        <v>111.47</v>
      </c>
      <c r="F27" s="281">
        <v>200</v>
      </c>
      <c r="G27" s="281">
        <v>245.66</v>
      </c>
      <c r="H27" s="281">
        <v>92.62</v>
      </c>
      <c r="I27" s="281">
        <f t="shared" si="2"/>
        <v>338.28</v>
      </c>
      <c r="J27" s="203">
        <f t="shared" si="3"/>
        <v>477.52</v>
      </c>
      <c r="K27" s="203">
        <f t="shared" si="4"/>
        <v>71.63</v>
      </c>
      <c r="L27" s="203">
        <f t="shared" si="5"/>
        <v>4.78</v>
      </c>
      <c r="M27" s="203">
        <f t="shared" si="6"/>
        <v>9.5500000000000007</v>
      </c>
      <c r="N27" s="203">
        <f t="shared" si="7"/>
        <v>14.33</v>
      </c>
      <c r="O27" s="203">
        <f t="shared" si="8"/>
        <v>1903.94</v>
      </c>
      <c r="P27" s="202">
        <v>49.47</v>
      </c>
      <c r="Q27" s="202">
        <f t="shared" si="9"/>
        <v>353.28</v>
      </c>
      <c r="R27" s="203">
        <f t="shared" si="10"/>
        <v>202.97</v>
      </c>
      <c r="S27" s="203">
        <f t="shared" si="11"/>
        <v>135.31</v>
      </c>
      <c r="T27" s="202">
        <v>15</v>
      </c>
      <c r="U27" s="202"/>
      <c r="V27" s="202"/>
      <c r="W27" s="202"/>
      <c r="X27" s="202"/>
      <c r="Y27" s="202"/>
      <c r="Z27" s="202"/>
      <c r="AA27" s="202"/>
      <c r="AB27" s="202"/>
      <c r="AC27" s="203">
        <f t="shared" si="12"/>
        <v>274.38</v>
      </c>
      <c r="AD27" s="203">
        <f t="shared" si="13"/>
        <v>18.29</v>
      </c>
      <c r="AE27" s="203">
        <f t="shared" si="14"/>
        <v>54.88</v>
      </c>
      <c r="AF27" s="202">
        <f t="shared" si="15"/>
        <v>1829.17</v>
      </c>
      <c r="AG27" s="203">
        <f t="shared" si="16"/>
        <v>2754.53</v>
      </c>
      <c r="AH27" s="203">
        <f t="shared" si="17"/>
        <v>71.63</v>
      </c>
      <c r="AI27" s="203">
        <f t="shared" si="18"/>
        <v>4.78</v>
      </c>
      <c r="AJ27" s="203">
        <f t="shared" si="19"/>
        <v>9.5500000000000007</v>
      </c>
      <c r="AK27" s="203">
        <f t="shared" si="20"/>
        <v>14.33</v>
      </c>
      <c r="AL27" s="203">
        <f t="shared" si="21"/>
        <v>47.75</v>
      </c>
      <c r="AM27" s="203">
        <f t="shared" si="22"/>
        <v>14.33</v>
      </c>
      <c r="AN27" s="203">
        <f t="shared" si="23"/>
        <v>4.78</v>
      </c>
      <c r="AO27" s="203">
        <f t="shared" si="24"/>
        <v>274.38</v>
      </c>
      <c r="AP27" s="203">
        <f t="shared" si="25"/>
        <v>18.29</v>
      </c>
      <c r="AQ27" s="203">
        <f t="shared" si="26"/>
        <v>54.88</v>
      </c>
      <c r="AR27" s="203">
        <f t="shared" si="27"/>
        <v>182.92</v>
      </c>
      <c r="AS27" s="203">
        <f t="shared" si="28"/>
        <v>18.29</v>
      </c>
      <c r="AT27" s="202"/>
      <c r="AU27" s="202"/>
      <c r="AV27" s="202"/>
      <c r="AW27" s="202"/>
      <c r="AX27" s="202"/>
      <c r="AY27" s="203">
        <f>'ضرائب ست الكل شهر يوليو '!M25</f>
        <v>10.85</v>
      </c>
      <c r="AZ27" s="203">
        <f>'ضرائب ست الكل شهر يوليو '!J25</f>
        <v>14.54</v>
      </c>
      <c r="BA27" s="202"/>
      <c r="BB27" s="202"/>
      <c r="BC27" s="202"/>
      <c r="BD27" s="202"/>
      <c r="BE27" s="202"/>
      <c r="BF27" s="202"/>
      <c r="BG27" s="202"/>
      <c r="BH27" s="202"/>
      <c r="BI27" s="202"/>
      <c r="BJ27" s="202"/>
      <c r="BK27" s="202">
        <v>5</v>
      </c>
      <c r="BL27" s="202"/>
      <c r="BM27" s="202">
        <v>96</v>
      </c>
      <c r="BN27" s="203">
        <f t="shared" si="29"/>
        <v>842.3</v>
      </c>
      <c r="BO27" s="203">
        <f t="shared" si="30"/>
        <v>1912.23</v>
      </c>
      <c r="BP27" s="199" t="s">
        <v>491</v>
      </c>
      <c r="BQ27" s="199" t="s">
        <v>351</v>
      </c>
      <c r="BR27" s="202">
        <v>809</v>
      </c>
    </row>
    <row r="28" spans="2:70" s="1" customFormat="1" ht="24.95" customHeight="1">
      <c r="B28" s="329">
        <f t="shared" si="0"/>
        <v>19.36</v>
      </c>
      <c r="C28" s="281">
        <v>215.06</v>
      </c>
      <c r="D28" s="281">
        <v>960.5</v>
      </c>
      <c r="E28" s="329">
        <f t="shared" si="1"/>
        <v>67.239999999999995</v>
      </c>
      <c r="F28" s="281">
        <v>200</v>
      </c>
      <c r="G28" s="281">
        <v>88.76</v>
      </c>
      <c r="H28" s="281">
        <v>108.5</v>
      </c>
      <c r="I28" s="281">
        <f t="shared" si="2"/>
        <v>197.26</v>
      </c>
      <c r="J28" s="203">
        <f t="shared" si="3"/>
        <v>234.42</v>
      </c>
      <c r="K28" s="203">
        <f t="shared" si="4"/>
        <v>35.159999999999997</v>
      </c>
      <c r="L28" s="203">
        <f t="shared" si="5"/>
        <v>2.34</v>
      </c>
      <c r="M28" s="203">
        <f t="shared" si="6"/>
        <v>4.6900000000000004</v>
      </c>
      <c r="N28" s="203">
        <f t="shared" si="7"/>
        <v>7.03</v>
      </c>
      <c r="O28" s="203">
        <f t="shared" si="8"/>
        <v>1227.74</v>
      </c>
      <c r="P28" s="202"/>
      <c r="Q28" s="202">
        <f t="shared" si="9"/>
        <v>205.26</v>
      </c>
      <c r="R28" s="203">
        <f t="shared" si="10"/>
        <v>118.36</v>
      </c>
      <c r="S28" s="203">
        <f t="shared" si="11"/>
        <v>78.900000000000006</v>
      </c>
      <c r="T28" s="202">
        <v>8</v>
      </c>
      <c r="U28" s="202"/>
      <c r="V28" s="202"/>
      <c r="W28" s="202"/>
      <c r="X28" s="202"/>
      <c r="Y28" s="202"/>
      <c r="Z28" s="202"/>
      <c r="AA28" s="202"/>
      <c r="AB28" s="202"/>
      <c r="AC28" s="203">
        <f t="shared" si="12"/>
        <v>179.79</v>
      </c>
      <c r="AD28" s="203">
        <f t="shared" si="13"/>
        <v>11.99</v>
      </c>
      <c r="AE28" s="203">
        <f t="shared" si="14"/>
        <v>35.96</v>
      </c>
      <c r="AF28" s="202">
        <f t="shared" si="15"/>
        <v>1198.58</v>
      </c>
      <c r="AG28" s="203">
        <f t="shared" si="16"/>
        <v>1709.96</v>
      </c>
      <c r="AH28" s="203">
        <f t="shared" si="17"/>
        <v>35.159999999999997</v>
      </c>
      <c r="AI28" s="203">
        <f t="shared" si="18"/>
        <v>2.34</v>
      </c>
      <c r="AJ28" s="203">
        <f t="shared" si="19"/>
        <v>4.6900000000000004</v>
      </c>
      <c r="AK28" s="203">
        <f t="shared" si="20"/>
        <v>7.03</v>
      </c>
      <c r="AL28" s="203">
        <f t="shared" si="21"/>
        <v>23.44</v>
      </c>
      <c r="AM28" s="203">
        <f t="shared" si="22"/>
        <v>7.03</v>
      </c>
      <c r="AN28" s="203">
        <f t="shared" si="23"/>
        <v>2.34</v>
      </c>
      <c r="AO28" s="203">
        <f t="shared" si="24"/>
        <v>179.79</v>
      </c>
      <c r="AP28" s="203">
        <f t="shared" si="25"/>
        <v>11.99</v>
      </c>
      <c r="AQ28" s="203">
        <f t="shared" si="26"/>
        <v>35.96</v>
      </c>
      <c r="AR28" s="203">
        <f t="shared" si="27"/>
        <v>119.86</v>
      </c>
      <c r="AS28" s="203">
        <f t="shared" si="28"/>
        <v>11.99</v>
      </c>
      <c r="AT28" s="202">
        <v>58</v>
      </c>
      <c r="AU28" s="202"/>
      <c r="AV28" s="202"/>
      <c r="AW28" s="202"/>
      <c r="AX28" s="202"/>
      <c r="AY28" s="203">
        <f>'ضرائب ست الكل شهر يوليو '!M26</f>
        <v>0</v>
      </c>
      <c r="AZ28" s="203">
        <f>'ضرائب ست الكل شهر يوليو '!J26</f>
        <v>8.6999999999999993</v>
      </c>
      <c r="BA28" s="202"/>
      <c r="BB28" s="202"/>
      <c r="BC28" s="202"/>
      <c r="BD28" s="202"/>
      <c r="BE28" s="202"/>
      <c r="BF28" s="202"/>
      <c r="BG28" s="202"/>
      <c r="BH28" s="202"/>
      <c r="BI28" s="202"/>
      <c r="BJ28" s="202"/>
      <c r="BK28" s="202"/>
      <c r="BL28" s="202"/>
      <c r="BM28" s="202"/>
      <c r="BN28" s="203">
        <f t="shared" si="29"/>
        <v>508.32</v>
      </c>
      <c r="BO28" s="203">
        <f t="shared" si="30"/>
        <v>1201.6400000000001</v>
      </c>
      <c r="BP28" s="199" t="s">
        <v>492</v>
      </c>
      <c r="BQ28" s="199" t="s">
        <v>351</v>
      </c>
      <c r="BR28" s="202">
        <v>2675</v>
      </c>
    </row>
    <row r="29" spans="2:70" s="1" customFormat="1" ht="24.95" customHeight="1">
      <c r="B29" s="281"/>
      <c r="C29" s="281"/>
      <c r="D29" s="281"/>
      <c r="E29" s="281"/>
      <c r="F29" s="281"/>
      <c r="G29" s="281"/>
      <c r="H29" s="281"/>
      <c r="I29" s="281"/>
      <c r="J29" s="264">
        <f>SUM(J23:J28)</f>
        <v>2709.13</v>
      </c>
      <c r="K29" s="264">
        <f t="shared" ref="K29:BO29" si="32">SUM(K23:K28)</f>
        <v>406.38</v>
      </c>
      <c r="L29" s="264">
        <f t="shared" si="32"/>
        <v>27.1</v>
      </c>
      <c r="M29" s="264">
        <f t="shared" si="32"/>
        <v>54.18</v>
      </c>
      <c r="N29" s="264">
        <f t="shared" si="32"/>
        <v>81.28</v>
      </c>
      <c r="O29" s="264">
        <f t="shared" si="32"/>
        <v>10609.67</v>
      </c>
      <c r="P29" s="264">
        <f t="shared" si="32"/>
        <v>277.55</v>
      </c>
      <c r="Q29" s="264">
        <f t="shared" si="32"/>
        <v>2067.91</v>
      </c>
      <c r="R29" s="264">
        <f t="shared" si="32"/>
        <v>1170.25</v>
      </c>
      <c r="S29" s="264">
        <f t="shared" si="32"/>
        <v>780.16</v>
      </c>
      <c r="T29" s="264">
        <f t="shared" si="32"/>
        <v>96.5</v>
      </c>
      <c r="U29" s="264">
        <f t="shared" si="32"/>
        <v>0</v>
      </c>
      <c r="V29" s="264">
        <f t="shared" si="32"/>
        <v>21</v>
      </c>
      <c r="W29" s="264">
        <f t="shared" si="32"/>
        <v>0</v>
      </c>
      <c r="X29" s="264">
        <f t="shared" si="32"/>
        <v>0</v>
      </c>
      <c r="Y29" s="264">
        <f t="shared" si="32"/>
        <v>0</v>
      </c>
      <c r="Z29" s="264">
        <f t="shared" si="32"/>
        <v>0</v>
      </c>
      <c r="AA29" s="264">
        <f t="shared" si="32"/>
        <v>0</v>
      </c>
      <c r="AB29" s="264">
        <f t="shared" si="32"/>
        <v>0</v>
      </c>
      <c r="AC29" s="264">
        <f t="shared" si="32"/>
        <v>1536.91</v>
      </c>
      <c r="AD29" s="264">
        <f t="shared" si="32"/>
        <v>102.47</v>
      </c>
      <c r="AE29" s="264">
        <f t="shared" si="32"/>
        <v>307.39</v>
      </c>
      <c r="AF29" s="264">
        <f t="shared" si="32"/>
        <v>10246</v>
      </c>
      <c r="AG29" s="264">
        <f t="shared" si="32"/>
        <v>15470.84</v>
      </c>
      <c r="AH29" s="264">
        <f t="shared" si="32"/>
        <v>406.38</v>
      </c>
      <c r="AI29" s="264">
        <f t="shared" si="32"/>
        <v>27.1</v>
      </c>
      <c r="AJ29" s="264">
        <f t="shared" si="32"/>
        <v>54.18</v>
      </c>
      <c r="AK29" s="264">
        <f t="shared" si="32"/>
        <v>81.28</v>
      </c>
      <c r="AL29" s="264">
        <f t="shared" si="32"/>
        <v>270.91000000000003</v>
      </c>
      <c r="AM29" s="264">
        <f t="shared" si="32"/>
        <v>81.28</v>
      </c>
      <c r="AN29" s="264">
        <f t="shared" si="32"/>
        <v>27.1</v>
      </c>
      <c r="AO29" s="264">
        <f t="shared" si="32"/>
        <v>1536.91</v>
      </c>
      <c r="AP29" s="264">
        <f t="shared" si="32"/>
        <v>102.47</v>
      </c>
      <c r="AQ29" s="264">
        <f t="shared" si="32"/>
        <v>307.39</v>
      </c>
      <c r="AR29" s="264">
        <f t="shared" si="32"/>
        <v>1024.5999999999999</v>
      </c>
      <c r="AS29" s="264">
        <f t="shared" si="32"/>
        <v>102.47</v>
      </c>
      <c r="AT29" s="264">
        <f t="shared" si="32"/>
        <v>58</v>
      </c>
      <c r="AU29" s="264">
        <f t="shared" si="32"/>
        <v>0</v>
      </c>
      <c r="AV29" s="264">
        <f t="shared" si="32"/>
        <v>0</v>
      </c>
      <c r="AW29" s="264">
        <f t="shared" si="32"/>
        <v>0</v>
      </c>
      <c r="AX29" s="264">
        <f t="shared" si="32"/>
        <v>0</v>
      </c>
      <c r="AY29" s="264">
        <f t="shared" si="32"/>
        <v>53.52</v>
      </c>
      <c r="AZ29" s="264">
        <f t="shared" si="32"/>
        <v>81.010000000000005</v>
      </c>
      <c r="BA29" s="264">
        <f t="shared" si="32"/>
        <v>0</v>
      </c>
      <c r="BB29" s="264">
        <f t="shared" si="32"/>
        <v>0</v>
      </c>
      <c r="BC29" s="264">
        <f t="shared" si="32"/>
        <v>0</v>
      </c>
      <c r="BD29" s="264">
        <f t="shared" si="32"/>
        <v>7.1</v>
      </c>
      <c r="BE29" s="264">
        <f t="shared" si="32"/>
        <v>0</v>
      </c>
      <c r="BF29" s="264">
        <f t="shared" si="32"/>
        <v>0</v>
      </c>
      <c r="BG29" s="264">
        <f t="shared" si="32"/>
        <v>0</v>
      </c>
      <c r="BH29" s="264">
        <f t="shared" si="32"/>
        <v>0</v>
      </c>
      <c r="BI29" s="264">
        <f t="shared" si="32"/>
        <v>0</v>
      </c>
      <c r="BJ29" s="264">
        <f t="shared" si="32"/>
        <v>0</v>
      </c>
      <c r="BK29" s="264">
        <f t="shared" si="32"/>
        <v>25</v>
      </c>
      <c r="BL29" s="264">
        <f t="shared" si="32"/>
        <v>0</v>
      </c>
      <c r="BM29" s="264">
        <f t="shared" si="32"/>
        <v>384</v>
      </c>
      <c r="BN29" s="264">
        <f t="shared" si="32"/>
        <v>4630.7</v>
      </c>
      <c r="BO29" s="264">
        <f t="shared" si="32"/>
        <v>10840.14</v>
      </c>
      <c r="BP29" s="199"/>
      <c r="BQ29" s="199"/>
      <c r="BR29" s="199"/>
    </row>
  </sheetData>
  <mergeCells count="20">
    <mergeCell ref="BP1:BP3"/>
    <mergeCell ref="BQ1:BQ3"/>
    <mergeCell ref="BR1:BR3"/>
    <mergeCell ref="BN1:BN3"/>
    <mergeCell ref="BO1:BO3"/>
    <mergeCell ref="AO2:AS2"/>
    <mergeCell ref="AT2:AV2"/>
    <mergeCell ref="J1:AB1"/>
    <mergeCell ref="AC1:AF1"/>
    <mergeCell ref="AG1:AG3"/>
    <mergeCell ref="AH1:BL1"/>
    <mergeCell ref="AW2:AY2"/>
    <mergeCell ref="BD2:BJ2"/>
    <mergeCell ref="J2:N2"/>
    <mergeCell ref="O2:Q2"/>
    <mergeCell ref="R2:T2"/>
    <mergeCell ref="AF2:AF3"/>
    <mergeCell ref="AH2:AN2"/>
    <mergeCell ref="BK2:BK3"/>
    <mergeCell ref="BL2:BL3"/>
  </mergeCells>
  <pageMargins left="0.70866141732283472" right="0.70866141732283472" top="0.74803149606299213" bottom="0.74803149606299213" header="0.31496062992125984" footer="0.31496062992125984"/>
  <pageSetup paperSize="9" scale="85" pageOrder="overThenDown" orientation="landscape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BM74"/>
  <sheetViews>
    <sheetView rightToLeft="1" tabSelected="1" topLeftCell="BU1" workbookViewId="0">
      <selection activeCell="CN4" sqref="CN4"/>
    </sheetView>
  </sheetViews>
  <sheetFormatPr defaultRowHeight="15"/>
  <cols>
    <col min="1" max="3" width="8.5703125" hidden="1" customWidth="1"/>
    <col min="4" max="4" width="9.5703125" customWidth="1"/>
    <col min="5" max="8" width="9.140625" customWidth="1"/>
    <col min="9" max="11" width="9.5703125" customWidth="1"/>
    <col min="12" max="13" width="9.140625" customWidth="1"/>
    <col min="14" max="14" width="8.5703125" customWidth="1"/>
    <col min="15" max="22" width="6.5703125" customWidth="1"/>
    <col min="23" max="25" width="9.140625" customWidth="1"/>
    <col min="26" max="26" width="9.5703125" customWidth="1"/>
    <col min="27" max="27" width="10.5703125" style="352" customWidth="1"/>
    <col min="28" max="39" width="9.140625" customWidth="1"/>
    <col min="40" max="40" width="7.5703125" customWidth="1"/>
    <col min="41" max="43" width="6.5703125" customWidth="1"/>
    <col min="44" max="44" width="7.5703125" customWidth="1"/>
    <col min="45" max="46" width="8.5703125" customWidth="1"/>
    <col min="47" max="51" width="6.5703125" customWidth="1"/>
    <col min="52" max="52" width="7.5703125" customWidth="1"/>
    <col min="53" max="58" width="6.5703125" customWidth="1"/>
    <col min="59" max="59" width="7.5703125" customWidth="1"/>
    <col min="60" max="60" width="9.5703125" style="352" customWidth="1"/>
    <col min="61" max="61" width="9.5703125" customWidth="1"/>
    <col min="62" max="62" width="21.140625" customWidth="1"/>
    <col min="63" max="63" width="6.5703125" customWidth="1"/>
    <col min="64" max="65" width="7.5703125" customWidth="1"/>
  </cols>
  <sheetData>
    <row r="1" spans="1:65">
      <c r="D1" s="354" t="s">
        <v>114</v>
      </c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451" t="s">
        <v>113</v>
      </c>
      <c r="AB1" s="357" t="s">
        <v>111</v>
      </c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44"/>
      <c r="BH1" s="451" t="s">
        <v>117</v>
      </c>
      <c r="BI1" s="357" t="s">
        <v>48</v>
      </c>
      <c r="BJ1" s="422" t="s">
        <v>118</v>
      </c>
      <c r="BK1" s="353" t="s">
        <v>119</v>
      </c>
      <c r="BL1" s="422" t="s">
        <v>120</v>
      </c>
      <c r="BM1" s="422" t="s">
        <v>420</v>
      </c>
    </row>
    <row r="2" spans="1:65">
      <c r="D2" s="354" t="s">
        <v>0</v>
      </c>
      <c r="E2" s="354"/>
      <c r="F2" s="354"/>
      <c r="G2" s="354"/>
      <c r="H2" s="354"/>
      <c r="I2" s="429" t="s">
        <v>287</v>
      </c>
      <c r="J2" s="430"/>
      <c r="K2" s="433"/>
      <c r="L2" s="429" t="s">
        <v>110</v>
      </c>
      <c r="M2" s="430"/>
      <c r="N2" s="430"/>
      <c r="O2" s="98"/>
      <c r="P2" s="98"/>
      <c r="Q2" s="98"/>
      <c r="R2" s="98"/>
      <c r="S2" s="98"/>
      <c r="T2" s="98"/>
      <c r="U2" s="98"/>
      <c r="V2" s="99"/>
      <c r="W2" s="342" t="s">
        <v>18</v>
      </c>
      <c r="X2" s="346"/>
      <c r="Y2" s="347"/>
      <c r="Z2" s="342"/>
      <c r="AA2" s="451"/>
      <c r="AB2" s="354" t="s">
        <v>23</v>
      </c>
      <c r="AC2" s="354"/>
      <c r="AD2" s="354"/>
      <c r="AE2" s="354"/>
      <c r="AF2" s="354"/>
      <c r="AG2" s="354"/>
      <c r="AH2" s="354"/>
      <c r="AI2" s="354" t="s">
        <v>30</v>
      </c>
      <c r="AJ2" s="354"/>
      <c r="AK2" s="354"/>
      <c r="AL2" s="354"/>
      <c r="AM2" s="354"/>
      <c r="AN2" s="431" t="s">
        <v>286</v>
      </c>
      <c r="AO2" s="432"/>
      <c r="AP2" s="432"/>
      <c r="AQ2" s="101"/>
      <c r="AR2" s="88" t="s">
        <v>35</v>
      </c>
      <c r="AS2" s="345"/>
      <c r="AT2" s="72"/>
      <c r="AU2" s="343"/>
      <c r="AV2" s="343"/>
      <c r="AW2" s="343"/>
      <c r="AX2" s="354" t="s">
        <v>39</v>
      </c>
      <c r="AY2" s="354"/>
      <c r="AZ2" s="354"/>
      <c r="BA2" s="354"/>
      <c r="BB2" s="354"/>
      <c r="BC2" s="354"/>
      <c r="BD2" s="354"/>
      <c r="BE2" s="343"/>
      <c r="BF2" s="422" t="s">
        <v>47</v>
      </c>
      <c r="BG2" s="348"/>
      <c r="BH2" s="451"/>
      <c r="BI2" s="357"/>
      <c r="BJ2" s="424"/>
      <c r="BK2" s="353"/>
      <c r="BL2" s="424"/>
      <c r="BM2" s="424"/>
    </row>
    <row r="3" spans="1:65" ht="102">
      <c r="A3" s="139" t="s">
        <v>8</v>
      </c>
      <c r="B3" s="139" t="s">
        <v>498</v>
      </c>
      <c r="C3" s="139" t="s">
        <v>499</v>
      </c>
      <c r="D3" s="344" t="s">
        <v>1</v>
      </c>
      <c r="E3" s="341" t="s">
        <v>2</v>
      </c>
      <c r="F3" s="341" t="s">
        <v>3</v>
      </c>
      <c r="G3" s="341" t="s">
        <v>4</v>
      </c>
      <c r="H3" s="341" t="s">
        <v>5</v>
      </c>
      <c r="I3" s="341" t="s">
        <v>7</v>
      </c>
      <c r="J3" s="341" t="s">
        <v>109</v>
      </c>
      <c r="K3" s="344" t="s">
        <v>108</v>
      </c>
      <c r="L3" s="344" t="s">
        <v>8</v>
      </c>
      <c r="M3" s="344" t="s">
        <v>9</v>
      </c>
      <c r="N3" s="344" t="s">
        <v>10</v>
      </c>
      <c r="O3" s="341" t="s">
        <v>11</v>
      </c>
      <c r="P3" s="341" t="s">
        <v>12</v>
      </c>
      <c r="Q3" s="341" t="s">
        <v>13</v>
      </c>
      <c r="R3" s="341" t="s">
        <v>180</v>
      </c>
      <c r="S3" s="341" t="s">
        <v>14</v>
      </c>
      <c r="T3" s="341" t="s">
        <v>15</v>
      </c>
      <c r="U3" s="341" t="s">
        <v>16</v>
      </c>
      <c r="V3" s="341" t="s">
        <v>17</v>
      </c>
      <c r="W3" s="341" t="s">
        <v>19</v>
      </c>
      <c r="X3" s="341" t="s">
        <v>20</v>
      </c>
      <c r="Y3" s="341" t="s">
        <v>21</v>
      </c>
      <c r="Z3" s="341" t="s">
        <v>22</v>
      </c>
      <c r="AA3" s="451"/>
      <c r="AB3" s="341" t="s">
        <v>24</v>
      </c>
      <c r="AC3" s="341" t="s">
        <v>25</v>
      </c>
      <c r="AD3" s="341" t="s">
        <v>26</v>
      </c>
      <c r="AE3" s="341" t="s">
        <v>21</v>
      </c>
      <c r="AF3" s="341" t="s">
        <v>27</v>
      </c>
      <c r="AG3" s="341" t="s">
        <v>28</v>
      </c>
      <c r="AH3" s="341" t="s">
        <v>29</v>
      </c>
      <c r="AI3" s="341" t="s">
        <v>104</v>
      </c>
      <c r="AJ3" s="341" t="s">
        <v>105</v>
      </c>
      <c r="AK3" s="341" t="s">
        <v>106</v>
      </c>
      <c r="AL3" s="341" t="s">
        <v>107</v>
      </c>
      <c r="AM3" s="341" t="s">
        <v>3</v>
      </c>
      <c r="AN3" s="341" t="s">
        <v>31</v>
      </c>
      <c r="AO3" s="341" t="s">
        <v>116</v>
      </c>
      <c r="AP3" s="341" t="s">
        <v>32</v>
      </c>
      <c r="AQ3" s="344" t="s">
        <v>33</v>
      </c>
      <c r="AR3" s="341" t="s">
        <v>36</v>
      </c>
      <c r="AS3" s="341" t="s">
        <v>115</v>
      </c>
      <c r="AT3" s="341" t="s">
        <v>37</v>
      </c>
      <c r="AU3" s="341" t="s">
        <v>149</v>
      </c>
      <c r="AV3" s="341" t="s">
        <v>231</v>
      </c>
      <c r="AW3" s="341" t="s">
        <v>232</v>
      </c>
      <c r="AX3" s="341" t="s">
        <v>40</v>
      </c>
      <c r="AY3" s="341" t="s">
        <v>150</v>
      </c>
      <c r="AZ3" s="341" t="s">
        <v>45</v>
      </c>
      <c r="BA3" s="341" t="s">
        <v>233</v>
      </c>
      <c r="BB3" s="341" t="s">
        <v>42</v>
      </c>
      <c r="BC3" s="341" t="s">
        <v>43</v>
      </c>
      <c r="BD3" s="341" t="s">
        <v>44</v>
      </c>
      <c r="BE3" s="341" t="s">
        <v>46</v>
      </c>
      <c r="BF3" s="423"/>
      <c r="BG3" s="349" t="s">
        <v>497</v>
      </c>
      <c r="BH3" s="451"/>
      <c r="BI3" s="357"/>
      <c r="BJ3" s="423"/>
      <c r="BK3" s="353"/>
      <c r="BL3" s="423"/>
      <c r="BM3" s="423"/>
    </row>
    <row r="4" spans="1:65" ht="24.95" customHeight="1">
      <c r="A4" s="203">
        <v>387.34</v>
      </c>
      <c r="B4" s="203">
        <v>315.05</v>
      </c>
      <c r="C4" s="203">
        <f>A4+B4</f>
        <v>702.39</v>
      </c>
      <c r="D4" s="203">
        <v>871.47</v>
      </c>
      <c r="E4" s="203">
        <f t="shared" ref="E4:E71" si="0">IF(D4&gt;1510,1510*15%,D4*15%)</f>
        <v>130.72</v>
      </c>
      <c r="F4" s="203">
        <f>IF(D4&gt;1510,1510*1%,D4*1%)</f>
        <v>8.7100000000000009</v>
      </c>
      <c r="G4" s="203">
        <f>IF(D4&gt;1510,1510*2%,D4*2%)</f>
        <v>17.43</v>
      </c>
      <c r="H4" s="203">
        <f>IF(D4&gt;1510,1510*3%,D4*3%)</f>
        <v>26.14</v>
      </c>
      <c r="I4" s="203">
        <v>2617.5700000000002</v>
      </c>
      <c r="J4" s="203">
        <v>94.22</v>
      </c>
      <c r="K4" s="203">
        <f>SUM(L4:V4)</f>
        <v>717.39</v>
      </c>
      <c r="L4" s="203">
        <f>C4*60%</f>
        <v>421.43</v>
      </c>
      <c r="M4" s="203">
        <f>C4*40%</f>
        <v>280.95999999999998</v>
      </c>
      <c r="N4" s="203">
        <v>15</v>
      </c>
      <c r="O4" s="203"/>
      <c r="P4" s="203"/>
      <c r="Q4" s="203"/>
      <c r="R4" s="203"/>
      <c r="S4" s="203"/>
      <c r="T4" s="203"/>
      <c r="U4" s="203"/>
      <c r="V4" s="203"/>
      <c r="W4" s="203">
        <f>IF(Z4&gt;3360,3360*15%,Z4*15%)</f>
        <v>383.66</v>
      </c>
      <c r="X4" s="203">
        <f>IF(Z4&gt;3360,3360*1%,Z4*1%)</f>
        <v>25.58</v>
      </c>
      <c r="Y4" s="203">
        <f>IF(Z4&gt;3360,3360*3%,Z4*3%)</f>
        <v>76.73</v>
      </c>
      <c r="Z4" s="203">
        <f>I4+J4+K4-D4</f>
        <v>2557.71</v>
      </c>
      <c r="AA4" s="217">
        <f>E4+F4+G4+H4+I4+J4+K4+W4+X4+Y4</f>
        <v>4098.1499999999996</v>
      </c>
      <c r="AB4" s="203">
        <f>IF(D4&gt;1510,1510*15%,D4*15%)</f>
        <v>130.72</v>
      </c>
      <c r="AC4" s="203">
        <f>IF(D4&gt;1510,1510*1%,D4*1%)</f>
        <v>8.7100000000000009</v>
      </c>
      <c r="AD4" s="203">
        <f>IF(D4&gt;1510,1510*2%,D4*2%)</f>
        <v>17.43</v>
      </c>
      <c r="AE4" s="203">
        <f>IF(D4&gt;1510,1510*3%,D4*3%)</f>
        <v>26.14</v>
      </c>
      <c r="AF4" s="203">
        <f>IF(D4&gt;1510,1510*10%,D4*10%)</f>
        <v>87.15</v>
      </c>
      <c r="AG4" s="203">
        <f>IF(D4&gt;1510,1510*3%,D4*3%)</f>
        <v>26.14</v>
      </c>
      <c r="AH4" s="203">
        <f>IF(D4&gt;1510,1510*1%,D4*1%)</f>
        <v>8.7100000000000009</v>
      </c>
      <c r="AI4" s="203">
        <f>IF(Z4&gt;3360,3360*15%,Z4*15%)</f>
        <v>383.66</v>
      </c>
      <c r="AJ4" s="203">
        <f>IF(Z4&gt;3360,3360*1%,Z4*1%)</f>
        <v>25.58</v>
      </c>
      <c r="AK4" s="203">
        <f>IF(Z4&gt;3360,3360*3%,Z4*3%)</f>
        <v>76.73</v>
      </c>
      <c r="AL4" s="203">
        <f>IF(Z4&gt;3360,3360*10%,Z4*10%)</f>
        <v>255.77</v>
      </c>
      <c r="AM4" s="203">
        <f>IF(Z4&gt;3360,3360*1%,Z4*1%)</f>
        <v>25.58</v>
      </c>
      <c r="AN4" s="203"/>
      <c r="AO4" s="203"/>
      <c r="AP4" s="203"/>
      <c r="AQ4" s="203"/>
      <c r="AR4" s="203"/>
      <c r="AS4" s="203">
        <f>'حيدر ضرائب'!M3</f>
        <v>24.88</v>
      </c>
      <c r="AT4" s="203">
        <f>'حيدر ضرائب'!J3</f>
        <v>23.05</v>
      </c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17">
        <f>SUM(AB4:BG4)</f>
        <v>1120.25</v>
      </c>
      <c r="BI4" s="203">
        <f>AA4-BH4</f>
        <v>2977.9</v>
      </c>
      <c r="BJ4" s="203"/>
      <c r="BK4" s="203"/>
      <c r="BL4" s="351">
        <v>951</v>
      </c>
      <c r="BM4" s="203"/>
    </row>
    <row r="5" spans="1:65" ht="24.95" customHeight="1">
      <c r="A5" s="203">
        <v>421.69</v>
      </c>
      <c r="B5" s="203">
        <v>290.74</v>
      </c>
      <c r="C5" s="203">
        <f t="shared" ref="C5:C71" si="1">A5+B5</f>
        <v>712.43</v>
      </c>
      <c r="D5" s="203">
        <v>1011.28</v>
      </c>
      <c r="E5" s="203">
        <f t="shared" si="0"/>
        <v>151.69</v>
      </c>
      <c r="F5" s="203">
        <f t="shared" ref="F5:F71" si="2">IF(D5&gt;1510,1510*1%,D5*1%)</f>
        <v>10.11</v>
      </c>
      <c r="G5" s="203">
        <f t="shared" ref="G5:G71" si="3">IF(D5&gt;1510,1510*2%,D5*2%)</f>
        <v>20.23</v>
      </c>
      <c r="H5" s="203">
        <f t="shared" ref="H5:H71" si="4">IF(D5&gt;1510,1510*3%,D5*3%)</f>
        <v>30.34</v>
      </c>
      <c r="I5" s="203">
        <v>2881.62</v>
      </c>
      <c r="J5" s="203">
        <v>107.05</v>
      </c>
      <c r="K5" s="203">
        <f t="shared" ref="K5:K68" si="5">SUM(L5:V5)</f>
        <v>727.43</v>
      </c>
      <c r="L5" s="203">
        <f t="shared" ref="L5:L71" si="6">C5*60%</f>
        <v>427.46</v>
      </c>
      <c r="M5" s="203">
        <f t="shared" ref="M5:M71" si="7">C5*40%</f>
        <v>284.97000000000003</v>
      </c>
      <c r="N5" s="203">
        <v>15</v>
      </c>
      <c r="O5" s="203"/>
      <c r="P5" s="203"/>
      <c r="Q5" s="203"/>
      <c r="R5" s="203"/>
      <c r="S5" s="203"/>
      <c r="T5" s="203"/>
      <c r="U5" s="203"/>
      <c r="V5" s="203"/>
      <c r="W5" s="203">
        <f t="shared" ref="W5:W71" si="8">IF(Z5&gt;3360,3360*15%,Z5*15%)</f>
        <v>405.72</v>
      </c>
      <c r="X5" s="203">
        <f t="shared" ref="X5:X71" si="9">IF(Z5&gt;3360,3360*1%,Z5*1%)</f>
        <v>27.05</v>
      </c>
      <c r="Y5" s="203">
        <f t="shared" ref="Y5:Y71" si="10">IF(Z5&gt;3360,3360*3%,Z5*3%)</f>
        <v>81.14</v>
      </c>
      <c r="Z5" s="203">
        <f t="shared" ref="Z5:Z71" si="11">I5+J5+K5-D5</f>
        <v>2704.82</v>
      </c>
      <c r="AA5" s="217">
        <f t="shared" ref="AA5:AA71" si="12">E5+F5+G5+H5+I5+J5+K5+W5+X5+Y5</f>
        <v>4442.38</v>
      </c>
      <c r="AB5" s="203">
        <f t="shared" ref="AB5:AB71" si="13">D5*15%</f>
        <v>151.69</v>
      </c>
      <c r="AC5" s="203">
        <f t="shared" ref="AC5:AC71" si="14">D5*1%</f>
        <v>10.11</v>
      </c>
      <c r="AD5" s="203">
        <f t="shared" ref="AD5:AD71" si="15">D5*2%</f>
        <v>20.23</v>
      </c>
      <c r="AE5" s="203">
        <f t="shared" ref="AE5:AE71" si="16">D5*3%</f>
        <v>30.34</v>
      </c>
      <c r="AF5" s="203">
        <f t="shared" ref="AF5:AF71" si="17">D5*10%</f>
        <v>101.13</v>
      </c>
      <c r="AG5" s="203">
        <f t="shared" ref="AG5:AG71" si="18">D5*3%</f>
        <v>30.34</v>
      </c>
      <c r="AH5" s="203">
        <f t="shared" ref="AH5:AH71" si="19">D5*1%</f>
        <v>10.11</v>
      </c>
      <c r="AI5" s="203">
        <f t="shared" ref="AI5:AI71" si="20">IF(Z5&gt;3360,3360*15%,Z5*15%)</f>
        <v>405.72</v>
      </c>
      <c r="AJ5" s="203">
        <f t="shared" ref="AJ5:AJ71" si="21">IF(Z5&gt;3360,3360*1%,Z5*1%)</f>
        <v>27.05</v>
      </c>
      <c r="AK5" s="203">
        <f t="shared" ref="AK5:AK71" si="22">IF(Z5&gt;3360,3360*3%,Z5*3%)</f>
        <v>81.14</v>
      </c>
      <c r="AL5" s="203">
        <f t="shared" ref="AL5:AL71" si="23">IF(Z5&gt;3360,3360*10%,Z5*10%)</f>
        <v>270.48</v>
      </c>
      <c r="AM5" s="203">
        <f t="shared" ref="AM5:AM71" si="24">IF(Z5&gt;3360,3360*1%,Z5*1%)</f>
        <v>27.05</v>
      </c>
      <c r="AN5" s="203">
        <v>19.45</v>
      </c>
      <c r="AO5" s="203"/>
      <c r="AP5" s="203"/>
      <c r="AQ5" s="203"/>
      <c r="AR5" s="203"/>
      <c r="AS5" s="203">
        <f>'حيدر ضرائب'!M4</f>
        <v>104.33</v>
      </c>
      <c r="AT5" s="203">
        <f>'حيدر ضرائب'!J4</f>
        <v>24.8</v>
      </c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3">
        <v>5</v>
      </c>
      <c r="BH5" s="217">
        <f t="shared" ref="BH5:BH71" si="25">SUM(AB5:BG5)</f>
        <v>1318.97</v>
      </c>
      <c r="BI5" s="203">
        <f t="shared" ref="BI5:BI71" si="26">AA5-BH5</f>
        <v>3123.41</v>
      </c>
      <c r="BJ5" s="203"/>
      <c r="BK5" s="203"/>
      <c r="BL5" s="351">
        <v>836</v>
      </c>
      <c r="BM5" s="203"/>
    </row>
    <row r="6" spans="1:65" ht="24.95" customHeight="1">
      <c r="A6" s="203">
        <v>140.5</v>
      </c>
      <c r="B6" s="203">
        <v>140.5</v>
      </c>
      <c r="C6" s="203">
        <f t="shared" si="1"/>
        <v>281</v>
      </c>
      <c r="D6" s="203">
        <v>396.66</v>
      </c>
      <c r="E6" s="203">
        <f t="shared" si="0"/>
        <v>59.5</v>
      </c>
      <c r="F6" s="203">
        <f t="shared" si="2"/>
        <v>3.97</v>
      </c>
      <c r="G6" s="203">
        <f t="shared" si="3"/>
        <v>7.93</v>
      </c>
      <c r="H6" s="203">
        <f t="shared" si="4"/>
        <v>11.9</v>
      </c>
      <c r="I6" s="203">
        <v>1532.6</v>
      </c>
      <c r="J6" s="203">
        <v>26.88</v>
      </c>
      <c r="K6" s="203">
        <f t="shared" si="5"/>
        <v>296</v>
      </c>
      <c r="L6" s="203">
        <f t="shared" si="6"/>
        <v>168.6</v>
      </c>
      <c r="M6" s="203">
        <f t="shared" si="7"/>
        <v>112.4</v>
      </c>
      <c r="N6" s="203">
        <v>15</v>
      </c>
      <c r="O6" s="203"/>
      <c r="P6" s="203"/>
      <c r="Q6" s="203"/>
      <c r="R6" s="203"/>
      <c r="S6" s="203"/>
      <c r="T6" s="203"/>
      <c r="U6" s="203"/>
      <c r="V6" s="203"/>
      <c r="W6" s="203">
        <f t="shared" si="8"/>
        <v>218.82</v>
      </c>
      <c r="X6" s="203">
        <f t="shared" si="9"/>
        <v>14.59</v>
      </c>
      <c r="Y6" s="203">
        <f t="shared" si="10"/>
        <v>43.76</v>
      </c>
      <c r="Z6" s="203">
        <f t="shared" si="11"/>
        <v>1458.82</v>
      </c>
      <c r="AA6" s="217">
        <f t="shared" si="12"/>
        <v>2215.9499999999998</v>
      </c>
      <c r="AB6" s="203">
        <f t="shared" si="13"/>
        <v>59.5</v>
      </c>
      <c r="AC6" s="203">
        <f t="shared" si="14"/>
        <v>3.97</v>
      </c>
      <c r="AD6" s="203">
        <f t="shared" si="15"/>
        <v>7.93</v>
      </c>
      <c r="AE6" s="203">
        <f t="shared" si="16"/>
        <v>11.9</v>
      </c>
      <c r="AF6" s="203">
        <f t="shared" si="17"/>
        <v>39.67</v>
      </c>
      <c r="AG6" s="203">
        <f t="shared" si="18"/>
        <v>11.9</v>
      </c>
      <c r="AH6" s="203">
        <f t="shared" si="19"/>
        <v>3.97</v>
      </c>
      <c r="AI6" s="203">
        <f t="shared" si="20"/>
        <v>218.82</v>
      </c>
      <c r="AJ6" s="203">
        <f t="shared" si="21"/>
        <v>14.59</v>
      </c>
      <c r="AK6" s="203">
        <f t="shared" si="22"/>
        <v>43.76</v>
      </c>
      <c r="AL6" s="203">
        <f t="shared" si="23"/>
        <v>145.88</v>
      </c>
      <c r="AM6" s="203">
        <f t="shared" si="24"/>
        <v>14.59</v>
      </c>
      <c r="AN6" s="203">
        <v>41.66</v>
      </c>
      <c r="AO6" s="203"/>
      <c r="AP6" s="203"/>
      <c r="AQ6" s="203"/>
      <c r="AR6" s="203"/>
      <c r="AS6" s="203">
        <f>'حيدر ضرائب'!M5</f>
        <v>4.6399999999999997</v>
      </c>
      <c r="AT6" s="203">
        <f>'حيدر ضرائب'!J5</f>
        <v>11.41</v>
      </c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17">
        <f t="shared" si="25"/>
        <v>634.19000000000005</v>
      </c>
      <c r="BI6" s="203">
        <f t="shared" si="26"/>
        <v>1581.76</v>
      </c>
      <c r="BJ6" s="203"/>
      <c r="BK6" s="203"/>
      <c r="BL6" s="351"/>
      <c r="BM6" s="203"/>
    </row>
    <row r="7" spans="1:65" ht="24.95" customHeight="1">
      <c r="A7" s="203">
        <v>413.91</v>
      </c>
      <c r="B7" s="203">
        <v>261.89</v>
      </c>
      <c r="C7" s="203">
        <f t="shared" si="1"/>
        <v>675.8</v>
      </c>
      <c r="D7" s="203">
        <v>959.57</v>
      </c>
      <c r="E7" s="203">
        <f t="shared" si="0"/>
        <v>143.94</v>
      </c>
      <c r="F7" s="203">
        <f t="shared" si="2"/>
        <v>9.6</v>
      </c>
      <c r="G7" s="203">
        <f t="shared" si="3"/>
        <v>19.190000000000001</v>
      </c>
      <c r="H7" s="203">
        <f t="shared" si="4"/>
        <v>28.79</v>
      </c>
      <c r="I7" s="203">
        <v>2885.73</v>
      </c>
      <c r="J7" s="203">
        <v>102.8</v>
      </c>
      <c r="K7" s="203">
        <f t="shared" si="5"/>
        <v>690.8</v>
      </c>
      <c r="L7" s="203">
        <f t="shared" si="6"/>
        <v>405.48</v>
      </c>
      <c r="M7" s="203">
        <f t="shared" si="7"/>
        <v>270.32</v>
      </c>
      <c r="N7" s="203">
        <v>15</v>
      </c>
      <c r="O7" s="203"/>
      <c r="P7" s="203"/>
      <c r="Q7" s="203"/>
      <c r="R7" s="203"/>
      <c r="S7" s="203"/>
      <c r="T7" s="203"/>
      <c r="U7" s="203"/>
      <c r="V7" s="203"/>
      <c r="W7" s="203">
        <f t="shared" si="8"/>
        <v>407.96</v>
      </c>
      <c r="X7" s="203">
        <f t="shared" si="9"/>
        <v>27.2</v>
      </c>
      <c r="Y7" s="203">
        <f t="shared" si="10"/>
        <v>81.59</v>
      </c>
      <c r="Z7" s="203">
        <f t="shared" si="11"/>
        <v>2719.76</v>
      </c>
      <c r="AA7" s="217">
        <f t="shared" si="12"/>
        <v>4397.6000000000004</v>
      </c>
      <c r="AB7" s="203">
        <f t="shared" si="13"/>
        <v>143.94</v>
      </c>
      <c r="AC7" s="203">
        <f t="shared" si="14"/>
        <v>9.6</v>
      </c>
      <c r="AD7" s="203">
        <f t="shared" si="15"/>
        <v>19.190000000000001</v>
      </c>
      <c r="AE7" s="203">
        <f t="shared" si="16"/>
        <v>28.79</v>
      </c>
      <c r="AF7" s="203">
        <f t="shared" si="17"/>
        <v>95.96</v>
      </c>
      <c r="AG7" s="203">
        <f t="shared" si="18"/>
        <v>28.79</v>
      </c>
      <c r="AH7" s="203">
        <f t="shared" si="19"/>
        <v>9.6</v>
      </c>
      <c r="AI7" s="203">
        <f t="shared" si="20"/>
        <v>407.96</v>
      </c>
      <c r="AJ7" s="203">
        <f t="shared" si="21"/>
        <v>27.2</v>
      </c>
      <c r="AK7" s="203">
        <f t="shared" si="22"/>
        <v>81.59</v>
      </c>
      <c r="AL7" s="203">
        <f t="shared" si="23"/>
        <v>271.98</v>
      </c>
      <c r="AM7" s="203">
        <f t="shared" si="24"/>
        <v>27.2</v>
      </c>
      <c r="AN7" s="203"/>
      <c r="AO7" s="203"/>
      <c r="AP7" s="203"/>
      <c r="AQ7" s="203"/>
      <c r="AR7" s="203"/>
      <c r="AS7" s="203">
        <f>'حيدر ضرائب'!M6</f>
        <v>103.84</v>
      </c>
      <c r="AT7" s="203">
        <f>'حيدر ضرائب'!J6</f>
        <v>23.2</v>
      </c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>
        <v>1</v>
      </c>
      <c r="BH7" s="217">
        <f t="shared" si="25"/>
        <v>1279.8399999999999</v>
      </c>
      <c r="BI7" s="203">
        <f t="shared" si="26"/>
        <v>3117.76</v>
      </c>
      <c r="BJ7" s="203"/>
      <c r="BK7" s="203"/>
      <c r="BL7" s="351">
        <v>929</v>
      </c>
      <c r="BM7" s="203"/>
    </row>
    <row r="8" spans="1:65" ht="24.95" customHeight="1">
      <c r="A8" s="203">
        <v>446.36</v>
      </c>
      <c r="B8" s="203">
        <v>355.3</v>
      </c>
      <c r="C8" s="203">
        <f t="shared" si="1"/>
        <v>801.66</v>
      </c>
      <c r="D8" s="203">
        <v>1027.24</v>
      </c>
      <c r="E8" s="203">
        <f t="shared" si="0"/>
        <v>154.09</v>
      </c>
      <c r="F8" s="203">
        <f t="shared" si="2"/>
        <v>10.27</v>
      </c>
      <c r="G8" s="203">
        <f t="shared" si="3"/>
        <v>20.54</v>
      </c>
      <c r="H8" s="203">
        <f t="shared" si="4"/>
        <v>30.82</v>
      </c>
      <c r="I8" s="203">
        <v>2954.93</v>
      </c>
      <c r="J8" s="203">
        <v>108.07</v>
      </c>
      <c r="K8" s="203">
        <f t="shared" si="5"/>
        <v>816.66</v>
      </c>
      <c r="L8" s="203">
        <f t="shared" si="6"/>
        <v>481</v>
      </c>
      <c r="M8" s="203">
        <f t="shared" si="7"/>
        <v>320.66000000000003</v>
      </c>
      <c r="N8" s="203">
        <v>15</v>
      </c>
      <c r="O8" s="203"/>
      <c r="P8" s="203"/>
      <c r="Q8" s="203"/>
      <c r="R8" s="203"/>
      <c r="S8" s="203"/>
      <c r="T8" s="203"/>
      <c r="U8" s="203"/>
      <c r="V8" s="203"/>
      <c r="W8" s="203">
        <f t="shared" si="8"/>
        <v>427.86</v>
      </c>
      <c r="X8" s="203">
        <f t="shared" si="9"/>
        <v>28.52</v>
      </c>
      <c r="Y8" s="203">
        <f t="shared" si="10"/>
        <v>85.57</v>
      </c>
      <c r="Z8" s="203">
        <f t="shared" si="11"/>
        <v>2852.42</v>
      </c>
      <c r="AA8" s="217">
        <f t="shared" si="12"/>
        <v>4637.33</v>
      </c>
      <c r="AB8" s="203">
        <f t="shared" si="13"/>
        <v>154.09</v>
      </c>
      <c r="AC8" s="203">
        <f t="shared" si="14"/>
        <v>10.27</v>
      </c>
      <c r="AD8" s="203">
        <f t="shared" si="15"/>
        <v>20.54</v>
      </c>
      <c r="AE8" s="203">
        <f t="shared" si="16"/>
        <v>30.82</v>
      </c>
      <c r="AF8" s="203">
        <f t="shared" si="17"/>
        <v>102.72</v>
      </c>
      <c r="AG8" s="203">
        <f t="shared" si="18"/>
        <v>30.82</v>
      </c>
      <c r="AH8" s="203">
        <f t="shared" si="19"/>
        <v>10.27</v>
      </c>
      <c r="AI8" s="203">
        <f t="shared" si="20"/>
        <v>427.86</v>
      </c>
      <c r="AJ8" s="203">
        <f t="shared" si="21"/>
        <v>28.52</v>
      </c>
      <c r="AK8" s="203">
        <f t="shared" si="22"/>
        <v>85.57</v>
      </c>
      <c r="AL8" s="203">
        <f t="shared" si="23"/>
        <v>285.24</v>
      </c>
      <c r="AM8" s="203">
        <f t="shared" si="24"/>
        <v>28.52</v>
      </c>
      <c r="AN8" s="203"/>
      <c r="AO8" s="203"/>
      <c r="AP8" s="203"/>
      <c r="AQ8" s="203"/>
      <c r="AR8" s="203"/>
      <c r="AS8" s="203">
        <f>'حيدر ضرائب'!M7</f>
        <v>117.71</v>
      </c>
      <c r="AT8" s="203">
        <f>'حيدر ضرائب'!J7</f>
        <v>26.11</v>
      </c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>
        <v>1</v>
      </c>
      <c r="BH8" s="217">
        <f t="shared" si="25"/>
        <v>1360.06</v>
      </c>
      <c r="BI8" s="203">
        <f t="shared" si="26"/>
        <v>3277.27</v>
      </c>
      <c r="BJ8" s="203"/>
      <c r="BK8" s="203"/>
      <c r="BL8" s="351">
        <v>2015</v>
      </c>
      <c r="BM8" s="203"/>
    </row>
    <row r="9" spans="1:65" ht="24.95" customHeight="1">
      <c r="A9" s="203">
        <v>280.20999999999998</v>
      </c>
      <c r="B9" s="203">
        <v>418.14</v>
      </c>
      <c r="C9" s="203">
        <f t="shared" si="1"/>
        <v>698.35</v>
      </c>
      <c r="D9" s="203">
        <v>991.42</v>
      </c>
      <c r="E9" s="203">
        <f t="shared" si="0"/>
        <v>148.71</v>
      </c>
      <c r="F9" s="203">
        <f t="shared" si="2"/>
        <v>9.91</v>
      </c>
      <c r="G9" s="203">
        <f t="shared" si="3"/>
        <v>19.829999999999998</v>
      </c>
      <c r="H9" s="203">
        <f t="shared" si="4"/>
        <v>29.74</v>
      </c>
      <c r="I9" s="203">
        <v>3025.06</v>
      </c>
      <c r="J9" s="203">
        <v>103.1</v>
      </c>
      <c r="K9" s="203">
        <f t="shared" si="5"/>
        <v>713.35</v>
      </c>
      <c r="L9" s="203">
        <f t="shared" si="6"/>
        <v>419.01</v>
      </c>
      <c r="M9" s="203">
        <f t="shared" si="7"/>
        <v>279.33999999999997</v>
      </c>
      <c r="N9" s="203">
        <v>15</v>
      </c>
      <c r="O9" s="203"/>
      <c r="P9" s="203"/>
      <c r="Q9" s="203"/>
      <c r="R9" s="203"/>
      <c r="S9" s="203"/>
      <c r="T9" s="203"/>
      <c r="U9" s="203"/>
      <c r="V9" s="203"/>
      <c r="W9" s="203">
        <f t="shared" si="8"/>
        <v>427.51</v>
      </c>
      <c r="X9" s="203">
        <f t="shared" si="9"/>
        <v>28.5</v>
      </c>
      <c r="Y9" s="203">
        <f t="shared" si="10"/>
        <v>85.5</v>
      </c>
      <c r="Z9" s="203">
        <f t="shared" si="11"/>
        <v>2850.09</v>
      </c>
      <c r="AA9" s="217">
        <f t="shared" si="12"/>
        <v>4591.21</v>
      </c>
      <c r="AB9" s="203">
        <f t="shared" si="13"/>
        <v>148.71</v>
      </c>
      <c r="AC9" s="203">
        <f t="shared" si="14"/>
        <v>9.91</v>
      </c>
      <c r="AD9" s="203">
        <f t="shared" si="15"/>
        <v>19.829999999999998</v>
      </c>
      <c r="AE9" s="203">
        <f t="shared" si="16"/>
        <v>29.74</v>
      </c>
      <c r="AF9" s="203">
        <f t="shared" si="17"/>
        <v>99.14</v>
      </c>
      <c r="AG9" s="203">
        <f t="shared" si="18"/>
        <v>29.74</v>
      </c>
      <c r="AH9" s="203">
        <f t="shared" si="19"/>
        <v>9.91</v>
      </c>
      <c r="AI9" s="203">
        <f t="shared" si="20"/>
        <v>427.51</v>
      </c>
      <c r="AJ9" s="203">
        <f t="shared" si="21"/>
        <v>28.5</v>
      </c>
      <c r="AK9" s="203">
        <f t="shared" si="22"/>
        <v>85.5</v>
      </c>
      <c r="AL9" s="203">
        <f t="shared" si="23"/>
        <v>285.01</v>
      </c>
      <c r="AM9" s="203">
        <f t="shared" si="24"/>
        <v>28.5</v>
      </c>
      <c r="AN9" s="203"/>
      <c r="AO9" s="203"/>
      <c r="AP9" s="203"/>
      <c r="AQ9" s="203"/>
      <c r="AR9" s="203"/>
      <c r="AS9" s="203">
        <f>'حيدر ضرائب'!M8</f>
        <v>115.42</v>
      </c>
      <c r="AT9" s="203">
        <f>'حيدر ضرائب'!J8</f>
        <v>25.89</v>
      </c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>
        <v>1</v>
      </c>
      <c r="BH9" s="217">
        <f t="shared" si="25"/>
        <v>1344.31</v>
      </c>
      <c r="BI9" s="203">
        <f t="shared" si="26"/>
        <v>3246.9</v>
      </c>
      <c r="BJ9" s="203"/>
      <c r="BK9" s="203"/>
      <c r="BL9" s="351">
        <v>882</v>
      </c>
      <c r="BM9" s="203"/>
    </row>
    <row r="10" spans="1:65" ht="24.95" customHeight="1">
      <c r="A10" s="203">
        <v>414.07</v>
      </c>
      <c r="B10" s="203">
        <v>270.47000000000003</v>
      </c>
      <c r="C10" s="203">
        <f t="shared" si="1"/>
        <v>684.54</v>
      </c>
      <c r="D10" s="203">
        <v>971.9</v>
      </c>
      <c r="E10" s="203">
        <f t="shared" si="0"/>
        <v>145.79</v>
      </c>
      <c r="F10" s="203">
        <f t="shared" si="2"/>
        <v>9.7200000000000006</v>
      </c>
      <c r="G10" s="203">
        <f t="shared" si="3"/>
        <v>19.440000000000001</v>
      </c>
      <c r="H10" s="203">
        <f t="shared" si="4"/>
        <v>29.16</v>
      </c>
      <c r="I10" s="203">
        <v>2847.76</v>
      </c>
      <c r="J10" s="203">
        <v>103.25</v>
      </c>
      <c r="K10" s="203">
        <f t="shared" si="5"/>
        <v>699.54</v>
      </c>
      <c r="L10" s="203">
        <f t="shared" si="6"/>
        <v>410.72</v>
      </c>
      <c r="M10" s="203">
        <f t="shared" si="7"/>
        <v>273.82</v>
      </c>
      <c r="N10" s="203">
        <v>15</v>
      </c>
      <c r="O10" s="203"/>
      <c r="P10" s="203"/>
      <c r="Q10" s="203"/>
      <c r="R10" s="203"/>
      <c r="S10" s="203"/>
      <c r="T10" s="203"/>
      <c r="U10" s="203"/>
      <c r="V10" s="203"/>
      <c r="W10" s="203">
        <f t="shared" si="8"/>
        <v>401.8</v>
      </c>
      <c r="X10" s="203">
        <f t="shared" si="9"/>
        <v>26.79</v>
      </c>
      <c r="Y10" s="203">
        <f t="shared" si="10"/>
        <v>80.36</v>
      </c>
      <c r="Z10" s="203">
        <f t="shared" si="11"/>
        <v>2678.65</v>
      </c>
      <c r="AA10" s="217">
        <f t="shared" si="12"/>
        <v>4363.6099999999997</v>
      </c>
      <c r="AB10" s="203">
        <f t="shared" si="13"/>
        <v>145.79</v>
      </c>
      <c r="AC10" s="203">
        <f t="shared" si="14"/>
        <v>9.7200000000000006</v>
      </c>
      <c r="AD10" s="203">
        <f t="shared" si="15"/>
        <v>19.440000000000001</v>
      </c>
      <c r="AE10" s="203">
        <f t="shared" si="16"/>
        <v>29.16</v>
      </c>
      <c r="AF10" s="203">
        <f t="shared" si="17"/>
        <v>97.19</v>
      </c>
      <c r="AG10" s="203">
        <f t="shared" si="18"/>
        <v>29.16</v>
      </c>
      <c r="AH10" s="203">
        <f t="shared" si="19"/>
        <v>9.7200000000000006</v>
      </c>
      <c r="AI10" s="203">
        <f t="shared" si="20"/>
        <v>401.8</v>
      </c>
      <c r="AJ10" s="203">
        <f t="shared" si="21"/>
        <v>26.79</v>
      </c>
      <c r="AK10" s="203">
        <f t="shared" si="22"/>
        <v>80.36</v>
      </c>
      <c r="AL10" s="203">
        <f t="shared" si="23"/>
        <v>267.87</v>
      </c>
      <c r="AM10" s="203">
        <f t="shared" si="24"/>
        <v>26.79</v>
      </c>
      <c r="AN10" s="203"/>
      <c r="AO10" s="203"/>
      <c r="AP10" s="203"/>
      <c r="AQ10" s="203"/>
      <c r="AR10" s="203"/>
      <c r="AS10" s="203">
        <f>'حيدر ضرائب'!M9</f>
        <v>101.55</v>
      </c>
      <c r="AT10" s="203">
        <f>'حيدر ضرائب'!J9</f>
        <v>24.53</v>
      </c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>
        <v>1</v>
      </c>
      <c r="BH10" s="217">
        <f t="shared" si="25"/>
        <v>1270.8699999999999</v>
      </c>
      <c r="BI10" s="203">
        <f t="shared" si="26"/>
        <v>3092.74</v>
      </c>
      <c r="BJ10" s="203"/>
      <c r="BK10" s="203"/>
      <c r="BL10" s="351">
        <v>897</v>
      </c>
      <c r="BM10" s="203"/>
    </row>
    <row r="11" spans="1:65" ht="24.95" customHeight="1">
      <c r="A11" s="203">
        <v>427.01</v>
      </c>
      <c r="B11" s="203">
        <v>283.01</v>
      </c>
      <c r="C11" s="203">
        <f t="shared" si="1"/>
        <v>710.02</v>
      </c>
      <c r="D11" s="203">
        <v>1007.87</v>
      </c>
      <c r="E11" s="203">
        <f t="shared" si="0"/>
        <v>151.18</v>
      </c>
      <c r="F11" s="203">
        <f t="shared" si="2"/>
        <v>10.08</v>
      </c>
      <c r="G11" s="203">
        <f t="shared" si="3"/>
        <v>20.16</v>
      </c>
      <c r="H11" s="203">
        <f t="shared" si="4"/>
        <v>30.24</v>
      </c>
      <c r="I11" s="203">
        <v>2927.25</v>
      </c>
      <c r="J11" s="203">
        <v>107.05</v>
      </c>
      <c r="K11" s="203">
        <f t="shared" si="5"/>
        <v>725.02</v>
      </c>
      <c r="L11" s="203">
        <f t="shared" si="6"/>
        <v>426.01</v>
      </c>
      <c r="M11" s="203">
        <f t="shared" si="7"/>
        <v>284.01</v>
      </c>
      <c r="N11" s="203">
        <v>15</v>
      </c>
      <c r="O11" s="203"/>
      <c r="P11" s="203"/>
      <c r="Q11" s="203"/>
      <c r="R11" s="203"/>
      <c r="S11" s="203"/>
      <c r="T11" s="203"/>
      <c r="U11" s="203"/>
      <c r="V11" s="203"/>
      <c r="W11" s="203">
        <f t="shared" si="8"/>
        <v>412.72</v>
      </c>
      <c r="X11" s="203">
        <f t="shared" si="9"/>
        <v>27.51</v>
      </c>
      <c r="Y11" s="203">
        <f t="shared" si="10"/>
        <v>82.54</v>
      </c>
      <c r="Z11" s="203">
        <f t="shared" si="11"/>
        <v>2751.45</v>
      </c>
      <c r="AA11" s="217">
        <f t="shared" si="12"/>
        <v>4493.75</v>
      </c>
      <c r="AB11" s="203">
        <f t="shared" si="13"/>
        <v>151.18</v>
      </c>
      <c r="AC11" s="203">
        <f t="shared" si="14"/>
        <v>10.08</v>
      </c>
      <c r="AD11" s="203">
        <f t="shared" si="15"/>
        <v>20.16</v>
      </c>
      <c r="AE11" s="203">
        <f t="shared" si="16"/>
        <v>30.24</v>
      </c>
      <c r="AF11" s="203">
        <f t="shared" si="17"/>
        <v>100.79</v>
      </c>
      <c r="AG11" s="203">
        <f t="shared" si="18"/>
        <v>30.24</v>
      </c>
      <c r="AH11" s="203">
        <f t="shared" si="19"/>
        <v>10.08</v>
      </c>
      <c r="AI11" s="203">
        <f t="shared" si="20"/>
        <v>412.72</v>
      </c>
      <c r="AJ11" s="203">
        <f t="shared" si="21"/>
        <v>27.51</v>
      </c>
      <c r="AK11" s="203">
        <f t="shared" si="22"/>
        <v>82.54</v>
      </c>
      <c r="AL11" s="203">
        <f t="shared" si="23"/>
        <v>275.14999999999998</v>
      </c>
      <c r="AM11" s="203">
        <f t="shared" si="24"/>
        <v>27.51</v>
      </c>
      <c r="AN11" s="203"/>
      <c r="AO11" s="203"/>
      <c r="AP11" s="203"/>
      <c r="AQ11" s="203"/>
      <c r="AR11" s="203"/>
      <c r="AS11" s="203">
        <f>'حيدر ضرائب'!M10</f>
        <v>109.07</v>
      </c>
      <c r="AT11" s="203">
        <f>'حيدر ضرائب'!J10</f>
        <v>25.27</v>
      </c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>
        <v>2</v>
      </c>
      <c r="BH11" s="217">
        <f t="shared" si="25"/>
        <v>1314.54</v>
      </c>
      <c r="BI11" s="203">
        <f t="shared" si="26"/>
        <v>3179.21</v>
      </c>
      <c r="BJ11" s="203"/>
      <c r="BK11" s="203"/>
      <c r="BL11" s="351">
        <v>934</v>
      </c>
      <c r="BM11" s="203"/>
    </row>
    <row r="12" spans="1:65" ht="24.95" customHeight="1">
      <c r="A12" s="203">
        <v>426.97</v>
      </c>
      <c r="B12" s="203">
        <v>288.19</v>
      </c>
      <c r="C12" s="203">
        <f t="shared" si="1"/>
        <v>715.16</v>
      </c>
      <c r="D12" s="203">
        <v>1015.12</v>
      </c>
      <c r="E12" s="203">
        <f t="shared" si="0"/>
        <v>152.27000000000001</v>
      </c>
      <c r="F12" s="203">
        <f t="shared" si="2"/>
        <v>10.15</v>
      </c>
      <c r="G12" s="203">
        <f t="shared" si="3"/>
        <v>20.3</v>
      </c>
      <c r="H12" s="203">
        <f t="shared" si="4"/>
        <v>30.45</v>
      </c>
      <c r="I12" s="203">
        <v>3086.09</v>
      </c>
      <c r="J12" s="203">
        <v>107.99</v>
      </c>
      <c r="K12" s="203">
        <f t="shared" si="5"/>
        <v>730.16</v>
      </c>
      <c r="L12" s="203">
        <f t="shared" si="6"/>
        <v>429.1</v>
      </c>
      <c r="M12" s="203">
        <f t="shared" si="7"/>
        <v>286.06</v>
      </c>
      <c r="N12" s="203">
        <v>15</v>
      </c>
      <c r="O12" s="203"/>
      <c r="P12" s="203"/>
      <c r="Q12" s="203"/>
      <c r="R12" s="203"/>
      <c r="S12" s="203"/>
      <c r="T12" s="203"/>
      <c r="U12" s="203"/>
      <c r="V12" s="203"/>
      <c r="W12" s="203">
        <f t="shared" si="8"/>
        <v>436.37</v>
      </c>
      <c r="X12" s="203">
        <f t="shared" si="9"/>
        <v>29.09</v>
      </c>
      <c r="Y12" s="203">
        <f t="shared" si="10"/>
        <v>87.27</v>
      </c>
      <c r="Z12" s="203">
        <f t="shared" si="11"/>
        <v>2909.12</v>
      </c>
      <c r="AA12" s="217">
        <f t="shared" si="12"/>
        <v>4690.1400000000003</v>
      </c>
      <c r="AB12" s="203">
        <f t="shared" si="13"/>
        <v>152.27000000000001</v>
      </c>
      <c r="AC12" s="203">
        <f t="shared" si="14"/>
        <v>10.15</v>
      </c>
      <c r="AD12" s="203">
        <f t="shared" si="15"/>
        <v>20.3</v>
      </c>
      <c r="AE12" s="203">
        <f t="shared" si="16"/>
        <v>30.45</v>
      </c>
      <c r="AF12" s="203">
        <f t="shared" si="17"/>
        <v>101.51</v>
      </c>
      <c r="AG12" s="203">
        <f t="shared" si="18"/>
        <v>30.45</v>
      </c>
      <c r="AH12" s="203">
        <f t="shared" si="19"/>
        <v>10.15</v>
      </c>
      <c r="AI12" s="203">
        <f t="shared" si="20"/>
        <v>436.37</v>
      </c>
      <c r="AJ12" s="203">
        <f t="shared" si="21"/>
        <v>29.09</v>
      </c>
      <c r="AK12" s="203">
        <f t="shared" si="22"/>
        <v>87.27</v>
      </c>
      <c r="AL12" s="203">
        <f t="shared" si="23"/>
        <v>290.91000000000003</v>
      </c>
      <c r="AM12" s="203">
        <f t="shared" si="24"/>
        <v>29.09</v>
      </c>
      <c r="AN12" s="203">
        <v>6.22</v>
      </c>
      <c r="AO12" s="203"/>
      <c r="AP12" s="203"/>
      <c r="AQ12" s="203"/>
      <c r="AR12" s="203"/>
      <c r="AS12" s="203">
        <f>'حيدر ضرائب'!M11</f>
        <v>0</v>
      </c>
      <c r="AT12" s="203">
        <f>'حيدر ضرائب'!J11</f>
        <v>0</v>
      </c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>
        <v>1</v>
      </c>
      <c r="BH12" s="217">
        <f t="shared" si="25"/>
        <v>1235.23</v>
      </c>
      <c r="BI12" s="203">
        <f t="shared" si="26"/>
        <v>3454.91</v>
      </c>
      <c r="BJ12" s="203"/>
      <c r="BK12" s="203"/>
      <c r="BL12" s="351">
        <v>982</v>
      </c>
      <c r="BM12" s="203"/>
    </row>
    <row r="13" spans="1:65" ht="24.95" customHeight="1">
      <c r="A13" s="203">
        <v>378.08</v>
      </c>
      <c r="B13" s="203">
        <v>249.05</v>
      </c>
      <c r="C13" s="203">
        <f t="shared" si="1"/>
        <v>627.13</v>
      </c>
      <c r="D13" s="203">
        <v>890.87</v>
      </c>
      <c r="E13" s="203">
        <f t="shared" si="0"/>
        <v>133.63</v>
      </c>
      <c r="F13" s="203">
        <f t="shared" si="2"/>
        <v>8.91</v>
      </c>
      <c r="G13" s="203">
        <f t="shared" si="3"/>
        <v>17.82</v>
      </c>
      <c r="H13" s="203">
        <f t="shared" si="4"/>
        <v>26.73</v>
      </c>
      <c r="I13" s="203">
        <v>2784.78</v>
      </c>
      <c r="J13" s="203">
        <v>95.18</v>
      </c>
      <c r="K13" s="203">
        <f t="shared" si="5"/>
        <v>642.13</v>
      </c>
      <c r="L13" s="203">
        <f t="shared" si="6"/>
        <v>376.28</v>
      </c>
      <c r="M13" s="203">
        <f t="shared" si="7"/>
        <v>250.85</v>
      </c>
      <c r="N13" s="203">
        <v>15</v>
      </c>
      <c r="O13" s="203"/>
      <c r="P13" s="203"/>
      <c r="Q13" s="203"/>
      <c r="R13" s="203"/>
      <c r="S13" s="203"/>
      <c r="T13" s="203"/>
      <c r="U13" s="203"/>
      <c r="V13" s="203"/>
      <c r="W13" s="203">
        <f t="shared" si="8"/>
        <v>394.68</v>
      </c>
      <c r="X13" s="203">
        <f t="shared" si="9"/>
        <v>26.31</v>
      </c>
      <c r="Y13" s="203">
        <f t="shared" si="10"/>
        <v>78.94</v>
      </c>
      <c r="Z13" s="203">
        <f t="shared" si="11"/>
        <v>2631.22</v>
      </c>
      <c r="AA13" s="217">
        <f t="shared" si="12"/>
        <v>4209.1099999999997</v>
      </c>
      <c r="AB13" s="203">
        <f t="shared" si="13"/>
        <v>133.63</v>
      </c>
      <c r="AC13" s="203">
        <f t="shared" si="14"/>
        <v>8.91</v>
      </c>
      <c r="AD13" s="203">
        <f t="shared" si="15"/>
        <v>17.82</v>
      </c>
      <c r="AE13" s="203">
        <f t="shared" si="16"/>
        <v>26.73</v>
      </c>
      <c r="AF13" s="203">
        <f t="shared" si="17"/>
        <v>89.09</v>
      </c>
      <c r="AG13" s="203">
        <f t="shared" si="18"/>
        <v>26.73</v>
      </c>
      <c r="AH13" s="203">
        <f t="shared" si="19"/>
        <v>8.91</v>
      </c>
      <c r="AI13" s="203">
        <f t="shared" si="20"/>
        <v>394.68</v>
      </c>
      <c r="AJ13" s="203">
        <f t="shared" si="21"/>
        <v>26.31</v>
      </c>
      <c r="AK13" s="203">
        <f t="shared" si="22"/>
        <v>78.94</v>
      </c>
      <c r="AL13" s="203">
        <f t="shared" si="23"/>
        <v>263.12</v>
      </c>
      <c r="AM13" s="203">
        <f t="shared" si="24"/>
        <v>26.31</v>
      </c>
      <c r="AN13" s="203"/>
      <c r="AO13" s="203"/>
      <c r="AP13" s="203"/>
      <c r="AQ13" s="203"/>
      <c r="AR13" s="203"/>
      <c r="AS13" s="203">
        <f>'حيدر ضرائب'!M12</f>
        <v>0</v>
      </c>
      <c r="AT13" s="203">
        <f>'حيدر ضرائب'!J12</f>
        <v>0</v>
      </c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17">
        <f t="shared" si="25"/>
        <v>1101.18</v>
      </c>
      <c r="BI13" s="203">
        <f t="shared" si="26"/>
        <v>3107.93</v>
      </c>
      <c r="BJ13" s="203"/>
      <c r="BK13" s="203"/>
      <c r="BL13" s="351">
        <v>865</v>
      </c>
      <c r="BM13" s="203"/>
    </row>
    <row r="14" spans="1:65" ht="24.95" customHeight="1">
      <c r="A14" s="203">
        <v>344.8</v>
      </c>
      <c r="B14" s="203">
        <v>298.93</v>
      </c>
      <c r="C14" s="203">
        <f t="shared" si="1"/>
        <v>643.73</v>
      </c>
      <c r="D14" s="203">
        <v>914.31</v>
      </c>
      <c r="E14" s="203">
        <f t="shared" si="0"/>
        <v>137.15</v>
      </c>
      <c r="F14" s="203">
        <f t="shared" si="2"/>
        <v>9.14</v>
      </c>
      <c r="G14" s="203">
        <f t="shared" si="3"/>
        <v>18.29</v>
      </c>
      <c r="H14" s="203">
        <f t="shared" si="4"/>
        <v>27.43</v>
      </c>
      <c r="I14" s="203">
        <v>2844.47</v>
      </c>
      <c r="J14" s="203">
        <v>97.56</v>
      </c>
      <c r="K14" s="203">
        <f t="shared" si="5"/>
        <v>658.73</v>
      </c>
      <c r="L14" s="203">
        <f t="shared" si="6"/>
        <v>386.24</v>
      </c>
      <c r="M14" s="203">
        <f t="shared" si="7"/>
        <v>257.49</v>
      </c>
      <c r="N14" s="203">
        <v>15</v>
      </c>
      <c r="O14" s="203"/>
      <c r="P14" s="203"/>
      <c r="Q14" s="203"/>
      <c r="R14" s="203"/>
      <c r="S14" s="203"/>
      <c r="T14" s="203"/>
      <c r="U14" s="203"/>
      <c r="V14" s="203"/>
      <c r="W14" s="203">
        <f t="shared" si="8"/>
        <v>402.97</v>
      </c>
      <c r="X14" s="203">
        <f t="shared" si="9"/>
        <v>26.86</v>
      </c>
      <c r="Y14" s="203">
        <f t="shared" si="10"/>
        <v>80.59</v>
      </c>
      <c r="Z14" s="203">
        <f t="shared" si="11"/>
        <v>2686.45</v>
      </c>
      <c r="AA14" s="217">
        <f t="shared" si="12"/>
        <v>4303.1899999999996</v>
      </c>
      <c r="AB14" s="203">
        <f t="shared" si="13"/>
        <v>137.15</v>
      </c>
      <c r="AC14" s="203">
        <f t="shared" si="14"/>
        <v>9.14</v>
      </c>
      <c r="AD14" s="203">
        <f t="shared" si="15"/>
        <v>18.29</v>
      </c>
      <c r="AE14" s="203">
        <f t="shared" si="16"/>
        <v>27.43</v>
      </c>
      <c r="AF14" s="203">
        <f t="shared" si="17"/>
        <v>91.43</v>
      </c>
      <c r="AG14" s="203">
        <f t="shared" si="18"/>
        <v>27.43</v>
      </c>
      <c r="AH14" s="203">
        <f t="shared" si="19"/>
        <v>9.14</v>
      </c>
      <c r="AI14" s="203">
        <f t="shared" si="20"/>
        <v>402.97</v>
      </c>
      <c r="AJ14" s="203">
        <f t="shared" si="21"/>
        <v>26.86</v>
      </c>
      <c r="AK14" s="203">
        <f t="shared" si="22"/>
        <v>80.59</v>
      </c>
      <c r="AL14" s="203">
        <f t="shared" si="23"/>
        <v>268.64999999999998</v>
      </c>
      <c r="AM14" s="203">
        <f t="shared" si="24"/>
        <v>26.86</v>
      </c>
      <c r="AN14" s="203">
        <v>11.07</v>
      </c>
      <c r="AO14" s="203"/>
      <c r="AP14" s="203"/>
      <c r="AQ14" s="203"/>
      <c r="AR14" s="203"/>
      <c r="AS14" s="203">
        <f>'حيدر ضرائب'!M13</f>
        <v>0</v>
      </c>
      <c r="AT14" s="203">
        <f>'حيدر ضرائب'!J13</f>
        <v>0</v>
      </c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>
        <v>1</v>
      </c>
      <c r="BH14" s="217">
        <f t="shared" si="25"/>
        <v>1138.01</v>
      </c>
      <c r="BI14" s="203">
        <f t="shared" si="26"/>
        <v>3165.18</v>
      </c>
      <c r="BJ14" s="203"/>
      <c r="BK14" s="203"/>
      <c r="BL14" s="351">
        <v>894</v>
      </c>
      <c r="BM14" s="203"/>
    </row>
    <row r="15" spans="1:65" ht="24.95" customHeight="1">
      <c r="A15" s="203">
        <v>375.04</v>
      </c>
      <c r="B15" s="203">
        <v>241.03</v>
      </c>
      <c r="C15" s="203">
        <f t="shared" si="1"/>
        <v>616.07000000000005</v>
      </c>
      <c r="D15" s="203">
        <v>875.25</v>
      </c>
      <c r="E15" s="203">
        <f t="shared" si="0"/>
        <v>131.29</v>
      </c>
      <c r="F15" s="203">
        <f t="shared" si="2"/>
        <v>8.75</v>
      </c>
      <c r="G15" s="203">
        <f t="shared" si="3"/>
        <v>17.510000000000002</v>
      </c>
      <c r="H15" s="203">
        <f t="shared" si="4"/>
        <v>26.26</v>
      </c>
      <c r="I15" s="203">
        <v>2624.35</v>
      </c>
      <c r="J15" s="203">
        <v>95</v>
      </c>
      <c r="K15" s="203">
        <f t="shared" si="5"/>
        <v>631.07000000000005</v>
      </c>
      <c r="L15" s="203">
        <f t="shared" si="6"/>
        <v>369.64</v>
      </c>
      <c r="M15" s="203">
        <f t="shared" si="7"/>
        <v>246.43</v>
      </c>
      <c r="N15" s="203">
        <v>15</v>
      </c>
      <c r="O15" s="203"/>
      <c r="P15" s="203"/>
      <c r="Q15" s="203"/>
      <c r="R15" s="203"/>
      <c r="S15" s="203"/>
      <c r="T15" s="203"/>
      <c r="U15" s="203"/>
      <c r="V15" s="203"/>
      <c r="W15" s="203">
        <f t="shared" si="8"/>
        <v>371.28</v>
      </c>
      <c r="X15" s="203">
        <f t="shared" si="9"/>
        <v>24.75</v>
      </c>
      <c r="Y15" s="203">
        <f t="shared" si="10"/>
        <v>74.260000000000005</v>
      </c>
      <c r="Z15" s="203">
        <f t="shared" si="11"/>
        <v>2475.17</v>
      </c>
      <c r="AA15" s="217">
        <f t="shared" si="12"/>
        <v>4004.52</v>
      </c>
      <c r="AB15" s="203">
        <f t="shared" si="13"/>
        <v>131.29</v>
      </c>
      <c r="AC15" s="203">
        <f t="shared" si="14"/>
        <v>8.75</v>
      </c>
      <c r="AD15" s="203">
        <f t="shared" si="15"/>
        <v>17.510000000000002</v>
      </c>
      <c r="AE15" s="203">
        <f t="shared" si="16"/>
        <v>26.26</v>
      </c>
      <c r="AF15" s="203">
        <f t="shared" si="17"/>
        <v>87.53</v>
      </c>
      <c r="AG15" s="203">
        <f t="shared" si="18"/>
        <v>26.26</v>
      </c>
      <c r="AH15" s="203">
        <f t="shared" si="19"/>
        <v>8.75</v>
      </c>
      <c r="AI15" s="203">
        <f t="shared" si="20"/>
        <v>371.28</v>
      </c>
      <c r="AJ15" s="203">
        <f t="shared" si="21"/>
        <v>24.75</v>
      </c>
      <c r="AK15" s="203">
        <f t="shared" si="22"/>
        <v>74.260000000000005</v>
      </c>
      <c r="AL15" s="203">
        <f t="shared" si="23"/>
        <v>247.52</v>
      </c>
      <c r="AM15" s="203">
        <f t="shared" si="24"/>
        <v>24.75</v>
      </c>
      <c r="AN15" s="203"/>
      <c r="AO15" s="203"/>
      <c r="AP15" s="203"/>
      <c r="AQ15" s="203"/>
      <c r="AR15" s="203"/>
      <c r="AS15" s="203">
        <f>'حيدر ضرائب'!M14</f>
        <v>0</v>
      </c>
      <c r="AT15" s="203">
        <f>'حيدر ضرائب'!J14</f>
        <v>0</v>
      </c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17">
        <f t="shared" si="25"/>
        <v>1048.9100000000001</v>
      </c>
      <c r="BI15" s="203">
        <f t="shared" si="26"/>
        <v>2955.61</v>
      </c>
      <c r="BJ15" s="203"/>
      <c r="BK15" s="203"/>
      <c r="BL15" s="351">
        <v>965</v>
      </c>
      <c r="BM15" s="203"/>
    </row>
    <row r="16" spans="1:65" ht="24.95" customHeight="1">
      <c r="A16" s="203">
        <v>342.74</v>
      </c>
      <c r="B16" s="203">
        <v>209.87</v>
      </c>
      <c r="C16" s="203">
        <f t="shared" si="1"/>
        <v>552.61</v>
      </c>
      <c r="D16" s="203">
        <v>785.68</v>
      </c>
      <c r="E16" s="203">
        <f t="shared" si="0"/>
        <v>117.85</v>
      </c>
      <c r="F16" s="203">
        <f t="shared" si="2"/>
        <v>7.86</v>
      </c>
      <c r="G16" s="203">
        <f t="shared" si="3"/>
        <v>15.71</v>
      </c>
      <c r="H16" s="203">
        <f t="shared" si="4"/>
        <v>23.57</v>
      </c>
      <c r="I16" s="203">
        <v>2541.2399999999998</v>
      </c>
      <c r="J16" s="203">
        <v>90.14</v>
      </c>
      <c r="K16" s="203">
        <f t="shared" si="5"/>
        <v>567.61</v>
      </c>
      <c r="L16" s="203">
        <f t="shared" si="6"/>
        <v>331.57</v>
      </c>
      <c r="M16" s="203">
        <f t="shared" si="7"/>
        <v>221.04</v>
      </c>
      <c r="N16" s="203">
        <v>15</v>
      </c>
      <c r="O16" s="203"/>
      <c r="P16" s="203"/>
      <c r="Q16" s="203"/>
      <c r="R16" s="203"/>
      <c r="S16" s="203"/>
      <c r="T16" s="203"/>
      <c r="U16" s="203"/>
      <c r="V16" s="203"/>
      <c r="W16" s="203">
        <f t="shared" si="8"/>
        <v>362</v>
      </c>
      <c r="X16" s="203">
        <f t="shared" si="9"/>
        <v>24.13</v>
      </c>
      <c r="Y16" s="203">
        <f t="shared" si="10"/>
        <v>72.400000000000006</v>
      </c>
      <c r="Z16" s="203">
        <f t="shared" si="11"/>
        <v>2413.31</v>
      </c>
      <c r="AA16" s="217">
        <f t="shared" si="12"/>
        <v>3822.51</v>
      </c>
      <c r="AB16" s="203">
        <f t="shared" si="13"/>
        <v>117.85</v>
      </c>
      <c r="AC16" s="203">
        <f t="shared" si="14"/>
        <v>7.86</v>
      </c>
      <c r="AD16" s="203">
        <f t="shared" si="15"/>
        <v>15.71</v>
      </c>
      <c r="AE16" s="203">
        <f t="shared" si="16"/>
        <v>23.57</v>
      </c>
      <c r="AF16" s="203">
        <f t="shared" si="17"/>
        <v>78.569999999999993</v>
      </c>
      <c r="AG16" s="203">
        <f t="shared" si="18"/>
        <v>23.57</v>
      </c>
      <c r="AH16" s="203">
        <f t="shared" si="19"/>
        <v>7.86</v>
      </c>
      <c r="AI16" s="203">
        <f t="shared" si="20"/>
        <v>362</v>
      </c>
      <c r="AJ16" s="203">
        <f t="shared" si="21"/>
        <v>24.13</v>
      </c>
      <c r="AK16" s="203">
        <f t="shared" si="22"/>
        <v>72.400000000000006</v>
      </c>
      <c r="AL16" s="203">
        <f t="shared" si="23"/>
        <v>241.33</v>
      </c>
      <c r="AM16" s="203">
        <f t="shared" si="24"/>
        <v>24.13</v>
      </c>
      <c r="AN16" s="203"/>
      <c r="AO16" s="203"/>
      <c r="AP16" s="203"/>
      <c r="AQ16" s="203"/>
      <c r="AR16" s="203"/>
      <c r="AS16" s="203">
        <f>'حيدر ضرائب'!M15</f>
        <v>0</v>
      </c>
      <c r="AT16" s="203">
        <f>'حيدر ضرائب'!J15</f>
        <v>0</v>
      </c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>
        <v>1</v>
      </c>
      <c r="BH16" s="217">
        <f t="shared" si="25"/>
        <v>999.98</v>
      </c>
      <c r="BI16" s="203">
        <f t="shared" si="26"/>
        <v>2822.53</v>
      </c>
      <c r="BJ16" s="203"/>
      <c r="BK16" s="203"/>
      <c r="BL16" s="351">
        <v>851</v>
      </c>
      <c r="BM16" s="203"/>
    </row>
    <row r="17" spans="1:65" ht="24.95" customHeight="1">
      <c r="A17" s="203">
        <v>453.56</v>
      </c>
      <c r="B17" s="203">
        <v>349.95</v>
      </c>
      <c r="C17" s="203">
        <f t="shared" si="1"/>
        <v>803.51</v>
      </c>
      <c r="D17" s="203">
        <v>1019.85</v>
      </c>
      <c r="E17" s="203">
        <f t="shared" si="0"/>
        <v>152.97999999999999</v>
      </c>
      <c r="F17" s="203">
        <f t="shared" si="2"/>
        <v>10.199999999999999</v>
      </c>
      <c r="G17" s="203">
        <f t="shared" si="3"/>
        <v>20.399999999999999</v>
      </c>
      <c r="H17" s="203">
        <f t="shared" si="4"/>
        <v>30.6</v>
      </c>
      <c r="I17" s="203">
        <v>2966.65</v>
      </c>
      <c r="J17" s="203">
        <v>109.48</v>
      </c>
      <c r="K17" s="203">
        <f t="shared" si="5"/>
        <v>818.51</v>
      </c>
      <c r="L17" s="203">
        <f t="shared" si="6"/>
        <v>482.11</v>
      </c>
      <c r="M17" s="203">
        <f t="shared" si="7"/>
        <v>321.39999999999998</v>
      </c>
      <c r="N17" s="203">
        <v>15</v>
      </c>
      <c r="O17" s="203"/>
      <c r="P17" s="203"/>
      <c r="Q17" s="203"/>
      <c r="R17" s="203"/>
      <c r="S17" s="203"/>
      <c r="T17" s="203"/>
      <c r="U17" s="203"/>
      <c r="V17" s="203"/>
      <c r="W17" s="203">
        <f t="shared" si="8"/>
        <v>431.22</v>
      </c>
      <c r="X17" s="203">
        <f t="shared" si="9"/>
        <v>28.75</v>
      </c>
      <c r="Y17" s="203">
        <f t="shared" si="10"/>
        <v>86.24</v>
      </c>
      <c r="Z17" s="203">
        <f t="shared" si="11"/>
        <v>2874.79</v>
      </c>
      <c r="AA17" s="217">
        <f t="shared" si="12"/>
        <v>4655.03</v>
      </c>
      <c r="AB17" s="203">
        <f t="shared" si="13"/>
        <v>152.97999999999999</v>
      </c>
      <c r="AC17" s="203">
        <f t="shared" si="14"/>
        <v>10.199999999999999</v>
      </c>
      <c r="AD17" s="203">
        <f t="shared" si="15"/>
        <v>20.399999999999999</v>
      </c>
      <c r="AE17" s="203">
        <f t="shared" si="16"/>
        <v>30.6</v>
      </c>
      <c r="AF17" s="203">
        <f t="shared" si="17"/>
        <v>101.99</v>
      </c>
      <c r="AG17" s="203">
        <f t="shared" si="18"/>
        <v>30.6</v>
      </c>
      <c r="AH17" s="203">
        <f t="shared" si="19"/>
        <v>10.199999999999999</v>
      </c>
      <c r="AI17" s="203">
        <f t="shared" si="20"/>
        <v>431.22</v>
      </c>
      <c r="AJ17" s="203">
        <f t="shared" si="21"/>
        <v>28.75</v>
      </c>
      <c r="AK17" s="203">
        <f t="shared" si="22"/>
        <v>86.24</v>
      </c>
      <c r="AL17" s="203">
        <f t="shared" si="23"/>
        <v>287.48</v>
      </c>
      <c r="AM17" s="203">
        <f t="shared" si="24"/>
        <v>28.75</v>
      </c>
      <c r="AN17" s="203"/>
      <c r="AO17" s="203"/>
      <c r="AP17" s="203"/>
      <c r="AQ17" s="203"/>
      <c r="AR17" s="203"/>
      <c r="AS17" s="203">
        <f>'حيدر ضرائب'!M16</f>
        <v>0</v>
      </c>
      <c r="AT17" s="203">
        <f>'حيدر ضرائب'!J16</f>
        <v>0</v>
      </c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17">
        <f t="shared" si="25"/>
        <v>1219.4100000000001</v>
      </c>
      <c r="BI17" s="203">
        <f t="shared" si="26"/>
        <v>3435.62</v>
      </c>
      <c r="BJ17" s="203"/>
      <c r="BK17" s="203"/>
      <c r="BL17" s="351">
        <v>930</v>
      </c>
      <c r="BM17" s="203"/>
    </row>
    <row r="18" spans="1:65" ht="24.95" customHeight="1">
      <c r="A18" s="203">
        <v>334.74</v>
      </c>
      <c r="B18" s="203">
        <v>201.77</v>
      </c>
      <c r="C18" s="203">
        <f t="shared" si="1"/>
        <v>536.51</v>
      </c>
      <c r="D18" s="203">
        <v>757.31</v>
      </c>
      <c r="E18" s="203">
        <f t="shared" si="0"/>
        <v>113.6</v>
      </c>
      <c r="F18" s="203">
        <f t="shared" si="2"/>
        <v>7.57</v>
      </c>
      <c r="G18" s="203">
        <f t="shared" si="3"/>
        <v>15.15</v>
      </c>
      <c r="H18" s="203">
        <f t="shared" si="4"/>
        <v>22.72</v>
      </c>
      <c r="I18" s="203">
        <v>2471.91</v>
      </c>
      <c r="J18" s="203">
        <v>100.76</v>
      </c>
      <c r="K18" s="203">
        <f t="shared" si="5"/>
        <v>551.51</v>
      </c>
      <c r="L18" s="203">
        <f t="shared" si="6"/>
        <v>321.91000000000003</v>
      </c>
      <c r="M18" s="203">
        <f t="shared" si="7"/>
        <v>214.6</v>
      </c>
      <c r="N18" s="203">
        <v>15</v>
      </c>
      <c r="O18" s="203"/>
      <c r="P18" s="203"/>
      <c r="Q18" s="203"/>
      <c r="R18" s="203"/>
      <c r="S18" s="203"/>
      <c r="T18" s="203"/>
      <c r="U18" s="203"/>
      <c r="V18" s="203"/>
      <c r="W18" s="203">
        <f t="shared" si="8"/>
        <v>355.03</v>
      </c>
      <c r="X18" s="203">
        <f t="shared" si="9"/>
        <v>23.67</v>
      </c>
      <c r="Y18" s="203">
        <f t="shared" si="10"/>
        <v>71.010000000000005</v>
      </c>
      <c r="Z18" s="203">
        <f t="shared" si="11"/>
        <v>2366.87</v>
      </c>
      <c r="AA18" s="217">
        <f t="shared" si="12"/>
        <v>3732.93</v>
      </c>
      <c r="AB18" s="203">
        <f t="shared" si="13"/>
        <v>113.6</v>
      </c>
      <c r="AC18" s="203">
        <f t="shared" si="14"/>
        <v>7.57</v>
      </c>
      <c r="AD18" s="203">
        <f t="shared" si="15"/>
        <v>15.15</v>
      </c>
      <c r="AE18" s="203">
        <f t="shared" si="16"/>
        <v>22.72</v>
      </c>
      <c r="AF18" s="203">
        <f t="shared" si="17"/>
        <v>75.73</v>
      </c>
      <c r="AG18" s="203">
        <f t="shared" si="18"/>
        <v>22.72</v>
      </c>
      <c r="AH18" s="203">
        <f t="shared" si="19"/>
        <v>7.57</v>
      </c>
      <c r="AI18" s="203">
        <f t="shared" si="20"/>
        <v>355.03</v>
      </c>
      <c r="AJ18" s="203">
        <f t="shared" si="21"/>
        <v>23.67</v>
      </c>
      <c r="AK18" s="203">
        <f t="shared" si="22"/>
        <v>71.010000000000005</v>
      </c>
      <c r="AL18" s="203">
        <f t="shared" si="23"/>
        <v>236.69</v>
      </c>
      <c r="AM18" s="203">
        <f t="shared" si="24"/>
        <v>23.67</v>
      </c>
      <c r="AN18" s="203"/>
      <c r="AO18" s="203"/>
      <c r="AP18" s="203"/>
      <c r="AQ18" s="203"/>
      <c r="AR18" s="203">
        <v>18.920000000000002</v>
      </c>
      <c r="AS18" s="203">
        <f>'حيدر ضرائب'!M17</f>
        <v>0</v>
      </c>
      <c r="AT18" s="203">
        <f>'حيدر ضرائب'!J17</f>
        <v>0</v>
      </c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>
        <v>6</v>
      </c>
      <c r="BH18" s="217">
        <f t="shared" si="25"/>
        <v>1000.05</v>
      </c>
      <c r="BI18" s="203">
        <f t="shared" si="26"/>
        <v>2732.88</v>
      </c>
      <c r="BJ18" s="203"/>
      <c r="BK18" s="203"/>
      <c r="BL18" s="351">
        <v>968</v>
      </c>
      <c r="BM18" s="203"/>
    </row>
    <row r="19" spans="1:65" ht="24.95" customHeight="1">
      <c r="A19" s="203">
        <v>441.35</v>
      </c>
      <c r="B19" s="203">
        <v>337.66</v>
      </c>
      <c r="C19" s="203">
        <f t="shared" si="1"/>
        <v>779.01</v>
      </c>
      <c r="D19" s="203">
        <v>985.28</v>
      </c>
      <c r="E19" s="203">
        <f t="shared" si="0"/>
        <v>147.79</v>
      </c>
      <c r="F19" s="203">
        <f t="shared" si="2"/>
        <v>9.85</v>
      </c>
      <c r="G19" s="203">
        <f t="shared" si="3"/>
        <v>19.71</v>
      </c>
      <c r="H19" s="203">
        <f t="shared" si="4"/>
        <v>29.56</v>
      </c>
      <c r="I19" s="203">
        <v>2821</v>
      </c>
      <c r="J19" s="203">
        <v>105.6</v>
      </c>
      <c r="K19" s="203">
        <f t="shared" si="5"/>
        <v>794.01</v>
      </c>
      <c r="L19" s="203">
        <f t="shared" si="6"/>
        <v>467.41</v>
      </c>
      <c r="M19" s="203">
        <f t="shared" si="7"/>
        <v>311.60000000000002</v>
      </c>
      <c r="N19" s="203">
        <v>15</v>
      </c>
      <c r="O19" s="203"/>
      <c r="P19" s="203"/>
      <c r="Q19" s="203"/>
      <c r="R19" s="203"/>
      <c r="S19" s="203"/>
      <c r="T19" s="203"/>
      <c r="U19" s="203"/>
      <c r="V19" s="203"/>
      <c r="W19" s="203">
        <f t="shared" si="8"/>
        <v>410.3</v>
      </c>
      <c r="X19" s="203">
        <f t="shared" si="9"/>
        <v>27.35</v>
      </c>
      <c r="Y19" s="203">
        <f t="shared" si="10"/>
        <v>82.06</v>
      </c>
      <c r="Z19" s="203">
        <f t="shared" si="11"/>
        <v>2735.33</v>
      </c>
      <c r="AA19" s="217">
        <f t="shared" si="12"/>
        <v>4447.2299999999996</v>
      </c>
      <c r="AB19" s="203">
        <f t="shared" si="13"/>
        <v>147.79</v>
      </c>
      <c r="AC19" s="203">
        <f t="shared" si="14"/>
        <v>9.85</v>
      </c>
      <c r="AD19" s="203">
        <f t="shared" si="15"/>
        <v>19.71</v>
      </c>
      <c r="AE19" s="203">
        <f t="shared" si="16"/>
        <v>29.56</v>
      </c>
      <c r="AF19" s="203">
        <f t="shared" si="17"/>
        <v>98.53</v>
      </c>
      <c r="AG19" s="203">
        <f t="shared" si="18"/>
        <v>29.56</v>
      </c>
      <c r="AH19" s="203">
        <f t="shared" si="19"/>
        <v>9.85</v>
      </c>
      <c r="AI19" s="203">
        <f t="shared" si="20"/>
        <v>410.3</v>
      </c>
      <c r="AJ19" s="203">
        <f t="shared" si="21"/>
        <v>27.35</v>
      </c>
      <c r="AK19" s="203">
        <f t="shared" si="22"/>
        <v>82.06</v>
      </c>
      <c r="AL19" s="203">
        <f t="shared" si="23"/>
        <v>273.52999999999997</v>
      </c>
      <c r="AM19" s="203">
        <f t="shared" si="24"/>
        <v>27.35</v>
      </c>
      <c r="AN19" s="203"/>
      <c r="AO19" s="203"/>
      <c r="AP19" s="203"/>
      <c r="AQ19" s="203"/>
      <c r="AR19" s="203"/>
      <c r="AS19" s="203">
        <f>'حيدر ضرائب'!M18</f>
        <v>0</v>
      </c>
      <c r="AT19" s="203">
        <f>'حيدر ضرائب'!J18</f>
        <v>0</v>
      </c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>
        <v>2</v>
      </c>
      <c r="BH19" s="217">
        <f t="shared" si="25"/>
        <v>1167.44</v>
      </c>
      <c r="BI19" s="203">
        <f t="shared" si="26"/>
        <v>3279.79</v>
      </c>
      <c r="BJ19" s="203"/>
      <c r="BK19" s="203"/>
      <c r="BL19" s="351"/>
      <c r="BM19" s="203"/>
    </row>
    <row r="20" spans="1:65" ht="24.95" customHeight="1">
      <c r="A20" s="203">
        <v>365.93</v>
      </c>
      <c r="B20" s="203">
        <v>272.83999999999997</v>
      </c>
      <c r="C20" s="203">
        <f t="shared" si="1"/>
        <v>638.77</v>
      </c>
      <c r="D20" s="203">
        <v>843.77</v>
      </c>
      <c r="E20" s="203">
        <f t="shared" si="0"/>
        <v>126.57</v>
      </c>
      <c r="F20" s="203">
        <f t="shared" si="2"/>
        <v>8.44</v>
      </c>
      <c r="G20" s="203">
        <f t="shared" si="3"/>
        <v>16.88</v>
      </c>
      <c r="H20" s="203">
        <f t="shared" si="4"/>
        <v>25.31</v>
      </c>
      <c r="I20" s="203">
        <v>2607.0300000000002</v>
      </c>
      <c r="J20" s="203">
        <v>93.89</v>
      </c>
      <c r="K20" s="203">
        <f t="shared" si="5"/>
        <v>653.77</v>
      </c>
      <c r="L20" s="203">
        <f t="shared" si="6"/>
        <v>383.26</v>
      </c>
      <c r="M20" s="203">
        <f t="shared" si="7"/>
        <v>255.51</v>
      </c>
      <c r="N20" s="203">
        <v>15</v>
      </c>
      <c r="O20" s="203"/>
      <c r="P20" s="203"/>
      <c r="Q20" s="203"/>
      <c r="R20" s="203"/>
      <c r="S20" s="203"/>
      <c r="T20" s="203"/>
      <c r="U20" s="203"/>
      <c r="V20" s="203"/>
      <c r="W20" s="203">
        <f t="shared" si="8"/>
        <v>376.64</v>
      </c>
      <c r="X20" s="203">
        <f t="shared" si="9"/>
        <v>25.11</v>
      </c>
      <c r="Y20" s="203">
        <f t="shared" si="10"/>
        <v>75.33</v>
      </c>
      <c r="Z20" s="203">
        <f t="shared" si="11"/>
        <v>2510.92</v>
      </c>
      <c r="AA20" s="217">
        <f t="shared" si="12"/>
        <v>4008.97</v>
      </c>
      <c r="AB20" s="203">
        <f t="shared" si="13"/>
        <v>126.57</v>
      </c>
      <c r="AC20" s="203">
        <f t="shared" si="14"/>
        <v>8.44</v>
      </c>
      <c r="AD20" s="203">
        <f t="shared" si="15"/>
        <v>16.88</v>
      </c>
      <c r="AE20" s="203">
        <f t="shared" si="16"/>
        <v>25.31</v>
      </c>
      <c r="AF20" s="203">
        <f t="shared" si="17"/>
        <v>84.38</v>
      </c>
      <c r="AG20" s="203">
        <f t="shared" si="18"/>
        <v>25.31</v>
      </c>
      <c r="AH20" s="203">
        <f t="shared" si="19"/>
        <v>8.44</v>
      </c>
      <c r="AI20" s="203">
        <f t="shared" si="20"/>
        <v>376.64</v>
      </c>
      <c r="AJ20" s="203">
        <f t="shared" si="21"/>
        <v>25.11</v>
      </c>
      <c r="AK20" s="203">
        <f t="shared" si="22"/>
        <v>75.33</v>
      </c>
      <c r="AL20" s="203">
        <f t="shared" si="23"/>
        <v>251.09</v>
      </c>
      <c r="AM20" s="203">
        <f t="shared" si="24"/>
        <v>25.11</v>
      </c>
      <c r="AN20" s="203"/>
      <c r="AO20" s="203"/>
      <c r="AP20" s="203"/>
      <c r="AQ20" s="203"/>
      <c r="AR20" s="203"/>
      <c r="AS20" s="203">
        <f>'حيدر ضرائب'!M19</f>
        <v>0</v>
      </c>
      <c r="AT20" s="203">
        <f>'حيدر ضرائب'!J19</f>
        <v>0</v>
      </c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>
        <v>40</v>
      </c>
      <c r="BH20" s="217">
        <f t="shared" si="25"/>
        <v>1088.6099999999999</v>
      </c>
      <c r="BI20" s="203">
        <f t="shared" si="26"/>
        <v>2920.36</v>
      </c>
      <c r="BJ20" s="203"/>
      <c r="BK20" s="203"/>
      <c r="BL20" s="351">
        <v>3065</v>
      </c>
      <c r="BM20" s="203"/>
    </row>
    <row r="21" spans="1:65" ht="24.95" customHeight="1">
      <c r="A21" s="203">
        <v>422.19</v>
      </c>
      <c r="B21" s="203">
        <v>247.94</v>
      </c>
      <c r="C21" s="203">
        <f t="shared" si="1"/>
        <v>670.13</v>
      </c>
      <c r="D21" s="203">
        <v>951.58</v>
      </c>
      <c r="E21" s="203">
        <f t="shared" si="0"/>
        <v>142.74</v>
      </c>
      <c r="F21" s="203">
        <f t="shared" si="2"/>
        <v>9.52</v>
      </c>
      <c r="G21" s="203">
        <f t="shared" si="3"/>
        <v>19.03</v>
      </c>
      <c r="H21" s="203">
        <f t="shared" si="4"/>
        <v>28.55</v>
      </c>
      <c r="I21" s="203">
        <v>2805.92</v>
      </c>
      <c r="J21" s="203">
        <v>100.17</v>
      </c>
      <c r="K21" s="203">
        <f t="shared" si="5"/>
        <v>685.13</v>
      </c>
      <c r="L21" s="203">
        <f t="shared" si="6"/>
        <v>402.08</v>
      </c>
      <c r="M21" s="203">
        <f t="shared" si="7"/>
        <v>268.05</v>
      </c>
      <c r="N21" s="203">
        <v>15</v>
      </c>
      <c r="O21" s="203"/>
      <c r="P21" s="203"/>
      <c r="Q21" s="203"/>
      <c r="R21" s="203"/>
      <c r="S21" s="203"/>
      <c r="T21" s="203"/>
      <c r="U21" s="203"/>
      <c r="V21" s="203"/>
      <c r="W21" s="203">
        <f t="shared" si="8"/>
        <v>395.95</v>
      </c>
      <c r="X21" s="203">
        <f t="shared" si="9"/>
        <v>26.4</v>
      </c>
      <c r="Y21" s="203">
        <f t="shared" si="10"/>
        <v>79.19</v>
      </c>
      <c r="Z21" s="203">
        <f t="shared" si="11"/>
        <v>2639.64</v>
      </c>
      <c r="AA21" s="217">
        <f t="shared" si="12"/>
        <v>4292.6000000000004</v>
      </c>
      <c r="AB21" s="203">
        <f t="shared" si="13"/>
        <v>142.74</v>
      </c>
      <c r="AC21" s="203">
        <f t="shared" si="14"/>
        <v>9.52</v>
      </c>
      <c r="AD21" s="203">
        <f t="shared" si="15"/>
        <v>19.03</v>
      </c>
      <c r="AE21" s="203">
        <f t="shared" si="16"/>
        <v>28.55</v>
      </c>
      <c r="AF21" s="203">
        <f t="shared" si="17"/>
        <v>95.16</v>
      </c>
      <c r="AG21" s="203">
        <f t="shared" si="18"/>
        <v>28.55</v>
      </c>
      <c r="AH21" s="203">
        <f t="shared" si="19"/>
        <v>9.52</v>
      </c>
      <c r="AI21" s="203">
        <f t="shared" si="20"/>
        <v>395.95</v>
      </c>
      <c r="AJ21" s="203">
        <f t="shared" si="21"/>
        <v>26.4</v>
      </c>
      <c r="AK21" s="203">
        <f t="shared" si="22"/>
        <v>79.19</v>
      </c>
      <c r="AL21" s="203">
        <f t="shared" si="23"/>
        <v>263.95999999999998</v>
      </c>
      <c r="AM21" s="203">
        <f t="shared" si="24"/>
        <v>26.4</v>
      </c>
      <c r="AN21" s="203"/>
      <c r="AO21" s="203"/>
      <c r="AP21" s="203"/>
      <c r="AQ21" s="203"/>
      <c r="AR21" s="203"/>
      <c r="AS21" s="203">
        <f>'حيدر ضرائب'!M20</f>
        <v>0</v>
      </c>
      <c r="AT21" s="203">
        <f>'حيدر ضرائب'!J20</f>
        <v>0</v>
      </c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>
        <v>5</v>
      </c>
      <c r="BH21" s="217">
        <f t="shared" si="25"/>
        <v>1129.97</v>
      </c>
      <c r="BI21" s="203">
        <f t="shared" si="26"/>
        <v>3162.63</v>
      </c>
      <c r="BJ21" s="203"/>
      <c r="BK21" s="203"/>
      <c r="BL21" s="351">
        <v>1664</v>
      </c>
      <c r="BM21" s="203"/>
    </row>
    <row r="22" spans="1:65" ht="24.95" customHeight="1">
      <c r="A22" s="203"/>
      <c r="B22" s="203"/>
      <c r="C22" s="203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  <c r="W22" s="217"/>
      <c r="X22" s="217"/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/>
      <c r="BH22" s="217"/>
      <c r="BI22" s="217"/>
      <c r="BJ22" s="203"/>
      <c r="BK22" s="203"/>
      <c r="BL22" s="351"/>
      <c r="BM22" s="203"/>
    </row>
    <row r="23" spans="1:65" ht="24.95" customHeight="1">
      <c r="A23" s="203">
        <v>315.91000000000003</v>
      </c>
      <c r="B23" s="203">
        <v>233.39</v>
      </c>
      <c r="C23" s="203">
        <f t="shared" si="1"/>
        <v>549.29999999999995</v>
      </c>
      <c r="D23" s="203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17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17"/>
      <c r="BI23" s="203"/>
      <c r="BJ23" s="203"/>
      <c r="BK23" s="203"/>
      <c r="BL23" s="351"/>
      <c r="BM23" s="203"/>
    </row>
    <row r="24" spans="1:65" ht="24.95" customHeight="1">
      <c r="A24" s="203">
        <v>333.9</v>
      </c>
      <c r="B24" s="203">
        <v>247.1</v>
      </c>
      <c r="C24" s="203">
        <f t="shared" si="1"/>
        <v>581</v>
      </c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17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17"/>
      <c r="BI24" s="203"/>
      <c r="BJ24" s="203"/>
      <c r="BK24" s="203"/>
      <c r="BL24" s="351"/>
      <c r="BM24" s="203"/>
    </row>
    <row r="25" spans="1:65" ht="24.95" customHeight="1">
      <c r="A25" s="203">
        <v>372.01</v>
      </c>
      <c r="B25" s="203">
        <v>292.44</v>
      </c>
      <c r="C25" s="203">
        <f t="shared" si="1"/>
        <v>664.45</v>
      </c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17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17"/>
      <c r="BI25" s="203"/>
      <c r="BJ25" s="203"/>
      <c r="BK25" s="203"/>
      <c r="BL25" s="351"/>
      <c r="BM25" s="203"/>
    </row>
    <row r="26" spans="1:65" ht="24.95" customHeight="1">
      <c r="A26" s="203">
        <v>334.7</v>
      </c>
      <c r="B26" s="203">
        <v>205.49</v>
      </c>
      <c r="C26" s="203">
        <f t="shared" si="1"/>
        <v>540.19000000000005</v>
      </c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17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17"/>
      <c r="BI26" s="203"/>
      <c r="BJ26" s="203"/>
      <c r="BK26" s="203"/>
      <c r="BL26" s="351"/>
      <c r="BM26" s="203"/>
    </row>
    <row r="27" spans="1:65" ht="24.95" customHeight="1">
      <c r="A27" s="203">
        <v>327.45</v>
      </c>
      <c r="B27" s="203">
        <v>244.34</v>
      </c>
      <c r="C27" s="203">
        <f t="shared" si="1"/>
        <v>571.79</v>
      </c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17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17"/>
      <c r="BI27" s="203"/>
      <c r="BJ27" s="203"/>
      <c r="BK27" s="203"/>
      <c r="BL27" s="351"/>
      <c r="BM27" s="203"/>
    </row>
    <row r="28" spans="1:65" ht="24.95" customHeight="1">
      <c r="A28" s="203">
        <v>502.32</v>
      </c>
      <c r="B28" s="203">
        <v>119.6</v>
      </c>
      <c r="C28" s="203">
        <f t="shared" si="1"/>
        <v>621.91999999999996</v>
      </c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17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17"/>
      <c r="BI28" s="203"/>
      <c r="BJ28" s="203"/>
      <c r="BK28" s="203"/>
      <c r="BL28" s="351"/>
      <c r="BM28" s="203"/>
    </row>
    <row r="29" spans="1:65" ht="24.95" customHeight="1">
      <c r="A29" s="203">
        <v>304.61</v>
      </c>
      <c r="B29" s="203">
        <v>223.56</v>
      </c>
      <c r="C29" s="203">
        <f t="shared" si="1"/>
        <v>528.16999999999996</v>
      </c>
      <c r="D29" s="203"/>
      <c r="E29" s="203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17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17"/>
      <c r="BI29" s="203"/>
      <c r="BJ29" s="203"/>
      <c r="BK29" s="203"/>
      <c r="BL29" s="351"/>
      <c r="BM29" s="203"/>
    </row>
    <row r="30" spans="1:65" ht="24.95" customHeight="1">
      <c r="A30" s="203">
        <v>324.64999999999998</v>
      </c>
      <c r="B30" s="203">
        <v>239.14</v>
      </c>
      <c r="C30" s="203">
        <f t="shared" si="1"/>
        <v>563.79</v>
      </c>
      <c r="D30" s="203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17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17"/>
      <c r="BI30" s="203"/>
      <c r="BJ30" s="203"/>
      <c r="BK30" s="203"/>
      <c r="BL30" s="351"/>
      <c r="BM30" s="203"/>
    </row>
    <row r="31" spans="1:65" ht="24.95" customHeight="1">
      <c r="A31" s="203">
        <v>409.52</v>
      </c>
      <c r="B31" s="203">
        <v>229.52</v>
      </c>
      <c r="C31" s="203">
        <f t="shared" si="1"/>
        <v>639.04</v>
      </c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17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17"/>
      <c r="BI31" s="203"/>
      <c r="BJ31" s="203"/>
      <c r="BK31" s="203"/>
      <c r="BL31" s="351"/>
      <c r="BM31" s="203"/>
    </row>
    <row r="32" spans="1:65" ht="24.95" customHeight="1">
      <c r="A32" s="203">
        <v>277.43</v>
      </c>
      <c r="B32" s="203">
        <v>181.9</v>
      </c>
      <c r="C32" s="203">
        <f t="shared" si="1"/>
        <v>459.33</v>
      </c>
      <c r="D32" s="203"/>
      <c r="E32" s="203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17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17"/>
      <c r="BI32" s="203"/>
      <c r="BJ32" s="203"/>
      <c r="BK32" s="203"/>
      <c r="BL32" s="351"/>
      <c r="BM32" s="203"/>
    </row>
    <row r="33" spans="1:65" ht="24.95" customHeight="1">
      <c r="A33" s="203">
        <v>285.33999999999997</v>
      </c>
      <c r="B33" s="203">
        <v>160.16999999999999</v>
      </c>
      <c r="C33" s="203">
        <f t="shared" si="1"/>
        <v>445.51</v>
      </c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203"/>
      <c r="S33" s="203"/>
      <c r="T33" s="203"/>
      <c r="U33" s="203"/>
      <c r="V33" s="203"/>
      <c r="W33" s="203"/>
      <c r="X33" s="203"/>
      <c r="Y33" s="203"/>
      <c r="Z33" s="203"/>
      <c r="AA33" s="217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17"/>
      <c r="BI33" s="203"/>
      <c r="BJ33" s="203"/>
      <c r="BK33" s="203"/>
      <c r="BL33" s="351"/>
      <c r="BM33" s="203"/>
    </row>
    <row r="34" spans="1:65" ht="24.95" customHeight="1">
      <c r="A34" s="203">
        <v>261</v>
      </c>
      <c r="B34" s="203">
        <v>157.94999999999999</v>
      </c>
      <c r="C34" s="203">
        <f t="shared" si="1"/>
        <v>418.95</v>
      </c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17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17"/>
      <c r="BI34" s="203"/>
      <c r="BJ34" s="203"/>
      <c r="BK34" s="203"/>
      <c r="BL34" s="351"/>
      <c r="BM34" s="203"/>
    </row>
    <row r="35" spans="1:65" ht="24.95" customHeight="1">
      <c r="A35" s="203">
        <v>535.74</v>
      </c>
      <c r="B35" s="203">
        <v>327.52</v>
      </c>
      <c r="C35" s="203">
        <f t="shared" si="1"/>
        <v>863.26</v>
      </c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03"/>
      <c r="X35" s="203"/>
      <c r="Y35" s="203"/>
      <c r="Z35" s="203"/>
      <c r="AA35" s="217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17"/>
      <c r="BI35" s="203"/>
      <c r="BJ35" s="203"/>
      <c r="BK35" s="203"/>
      <c r="BL35" s="351"/>
      <c r="BM35" s="203"/>
    </row>
    <row r="36" spans="1:65" ht="24.95" customHeight="1">
      <c r="A36" s="203">
        <v>329.16</v>
      </c>
      <c r="B36" s="203">
        <v>186.63</v>
      </c>
      <c r="C36" s="203">
        <f t="shared" si="1"/>
        <v>515.79</v>
      </c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203"/>
      <c r="S36" s="203"/>
      <c r="T36" s="203"/>
      <c r="U36" s="203"/>
      <c r="V36" s="203"/>
      <c r="W36" s="203"/>
      <c r="X36" s="203"/>
      <c r="Y36" s="203"/>
      <c r="Z36" s="203"/>
      <c r="AA36" s="217"/>
      <c r="AB36" s="203"/>
      <c r="AC36" s="203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17"/>
      <c r="BI36" s="203"/>
      <c r="BJ36" s="203"/>
      <c r="BK36" s="203"/>
      <c r="BL36" s="351"/>
      <c r="BM36" s="203"/>
    </row>
    <row r="37" spans="1:65" ht="24.95" customHeight="1">
      <c r="A37" s="203">
        <v>252.26</v>
      </c>
      <c r="B37" s="203">
        <v>182.62</v>
      </c>
      <c r="C37" s="203">
        <f t="shared" si="1"/>
        <v>434.88</v>
      </c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203"/>
      <c r="V37" s="203"/>
      <c r="W37" s="203"/>
      <c r="X37" s="203"/>
      <c r="Y37" s="203"/>
      <c r="Z37" s="203"/>
      <c r="AA37" s="217"/>
      <c r="AB37" s="203"/>
      <c r="AC37" s="203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17"/>
      <c r="BI37" s="203"/>
      <c r="BJ37" s="203"/>
      <c r="BK37" s="203"/>
      <c r="BL37" s="351"/>
      <c r="BM37" s="203"/>
    </row>
    <row r="38" spans="1:65" ht="24.95" customHeight="1">
      <c r="A38" s="203">
        <v>262.54000000000002</v>
      </c>
      <c r="B38" s="203">
        <v>163.03</v>
      </c>
      <c r="C38" s="203">
        <f t="shared" si="1"/>
        <v>425.57</v>
      </c>
      <c r="D38" s="203"/>
      <c r="E38" s="203"/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3"/>
      <c r="S38" s="203"/>
      <c r="T38" s="203"/>
      <c r="U38" s="203"/>
      <c r="V38" s="203"/>
      <c r="W38" s="203"/>
      <c r="X38" s="203"/>
      <c r="Y38" s="203"/>
      <c r="Z38" s="203"/>
      <c r="AA38" s="217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17"/>
      <c r="BI38" s="203"/>
      <c r="BJ38" s="203"/>
      <c r="BK38" s="203"/>
      <c r="BL38" s="351"/>
      <c r="BM38" s="203"/>
    </row>
    <row r="39" spans="1:65" ht="24.95" customHeight="1">
      <c r="A39" s="203">
        <v>252.77</v>
      </c>
      <c r="B39" s="203">
        <v>191.74</v>
      </c>
      <c r="C39" s="203">
        <f t="shared" si="1"/>
        <v>444.51</v>
      </c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  <c r="R39" s="203"/>
      <c r="S39" s="203"/>
      <c r="T39" s="203"/>
      <c r="U39" s="203"/>
      <c r="V39" s="203"/>
      <c r="W39" s="203"/>
      <c r="X39" s="203"/>
      <c r="Y39" s="203"/>
      <c r="Z39" s="203"/>
      <c r="AA39" s="217"/>
      <c r="AB39" s="203"/>
      <c r="AC39" s="203"/>
      <c r="AD39" s="203"/>
      <c r="AE39" s="203"/>
      <c r="AF39" s="203"/>
      <c r="AG39" s="203"/>
      <c r="AH39" s="203"/>
      <c r="AI39" s="203"/>
      <c r="AJ39" s="203"/>
      <c r="AK39" s="203"/>
      <c r="AL39" s="203"/>
      <c r="AM39" s="203"/>
      <c r="AN39" s="203"/>
      <c r="AO39" s="203"/>
      <c r="AP39" s="203"/>
      <c r="AQ39" s="203"/>
      <c r="AR39" s="203"/>
      <c r="AS39" s="203"/>
      <c r="AT39" s="203"/>
      <c r="AU39" s="203"/>
      <c r="AV39" s="203"/>
      <c r="AW39" s="203"/>
      <c r="AX39" s="203"/>
      <c r="AY39" s="203"/>
      <c r="AZ39" s="203"/>
      <c r="BA39" s="203"/>
      <c r="BB39" s="203"/>
      <c r="BC39" s="203"/>
      <c r="BD39" s="203"/>
      <c r="BE39" s="203"/>
      <c r="BF39" s="203"/>
      <c r="BG39" s="203"/>
      <c r="BH39" s="217"/>
      <c r="BI39" s="203"/>
      <c r="BJ39" s="203"/>
      <c r="BK39" s="203"/>
      <c r="BL39" s="351"/>
      <c r="BM39" s="203"/>
    </row>
    <row r="40" spans="1:65" ht="24.95" customHeight="1">
      <c r="A40" s="203">
        <v>311.5</v>
      </c>
      <c r="B40" s="203">
        <v>231.47</v>
      </c>
      <c r="C40" s="203">
        <f t="shared" si="1"/>
        <v>542.97</v>
      </c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3"/>
      <c r="W40" s="203"/>
      <c r="X40" s="203"/>
      <c r="Y40" s="203"/>
      <c r="Z40" s="203"/>
      <c r="AA40" s="217"/>
      <c r="AB40" s="203"/>
      <c r="AC40" s="203"/>
      <c r="AD40" s="203"/>
      <c r="AE40" s="203"/>
      <c r="AF40" s="203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17"/>
      <c r="BI40" s="203"/>
      <c r="BJ40" s="203"/>
      <c r="BK40" s="203"/>
      <c r="BL40" s="351"/>
      <c r="BM40" s="203"/>
    </row>
    <row r="41" spans="1:65" ht="24.95" customHeight="1">
      <c r="A41" s="203"/>
      <c r="B41" s="203"/>
      <c r="C41" s="203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264"/>
      <c r="R41" s="264"/>
      <c r="S41" s="264"/>
      <c r="T41" s="264"/>
      <c r="U41" s="264"/>
      <c r="V41" s="264"/>
      <c r="W41" s="264"/>
      <c r="X41" s="264"/>
      <c r="Y41" s="264"/>
      <c r="Z41" s="264"/>
      <c r="AA41" s="217"/>
      <c r="AB41" s="264"/>
      <c r="AC41" s="264"/>
      <c r="AD41" s="264"/>
      <c r="AE41" s="264"/>
      <c r="AF41" s="264"/>
      <c r="AG41" s="264"/>
      <c r="AH41" s="264"/>
      <c r="AI41" s="264"/>
      <c r="AJ41" s="264"/>
      <c r="AK41" s="264"/>
      <c r="AL41" s="264"/>
      <c r="AM41" s="264"/>
      <c r="AN41" s="264"/>
      <c r="AO41" s="264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17"/>
      <c r="BI41" s="264"/>
      <c r="BJ41" s="203"/>
      <c r="BK41" s="203"/>
      <c r="BL41" s="351"/>
      <c r="BM41" s="203"/>
    </row>
    <row r="42" spans="1:65" ht="24.95" customHeight="1">
      <c r="A42" s="203">
        <v>332.75</v>
      </c>
      <c r="B42" s="203">
        <v>260.89999999999998</v>
      </c>
      <c r="C42" s="203">
        <f t="shared" si="1"/>
        <v>593.65</v>
      </c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17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17"/>
      <c r="BI42" s="203"/>
      <c r="BJ42" s="203"/>
      <c r="BK42" s="203"/>
      <c r="BL42" s="351"/>
      <c r="BM42" s="203"/>
    </row>
    <row r="43" spans="1:65" ht="24.95" customHeight="1">
      <c r="A43" s="203">
        <v>237.6</v>
      </c>
      <c r="B43" s="203">
        <v>138.84</v>
      </c>
      <c r="C43" s="203">
        <f t="shared" si="1"/>
        <v>376.44</v>
      </c>
      <c r="D43" s="203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17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17"/>
      <c r="BI43" s="203"/>
      <c r="BJ43" s="203"/>
      <c r="BK43" s="203"/>
      <c r="BL43" s="351"/>
      <c r="BM43" s="203"/>
    </row>
    <row r="44" spans="1:65" ht="24.95" customHeight="1">
      <c r="A44" s="203">
        <v>249.83</v>
      </c>
      <c r="B44" s="203">
        <v>163.38999999999999</v>
      </c>
      <c r="C44" s="203">
        <f t="shared" si="1"/>
        <v>413.22</v>
      </c>
      <c r="D44" s="203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17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17"/>
      <c r="BI44" s="203"/>
      <c r="BJ44" s="203"/>
      <c r="BK44" s="203"/>
      <c r="BL44" s="351"/>
      <c r="BM44" s="203"/>
    </row>
    <row r="45" spans="1:65" ht="24.95" customHeight="1">
      <c r="A45" s="203">
        <v>187.6</v>
      </c>
      <c r="B45" s="203">
        <v>84.4</v>
      </c>
      <c r="C45" s="203">
        <f t="shared" si="1"/>
        <v>272</v>
      </c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17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17"/>
      <c r="BI45" s="203"/>
      <c r="BJ45" s="203"/>
      <c r="BK45" s="203"/>
      <c r="BL45" s="351"/>
      <c r="BM45" s="203"/>
    </row>
    <row r="46" spans="1:65" ht="24.95" customHeight="1">
      <c r="A46" s="203">
        <v>172.2</v>
      </c>
      <c r="B46" s="203">
        <v>82.8</v>
      </c>
      <c r="C46" s="203">
        <f t="shared" si="1"/>
        <v>255</v>
      </c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17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17"/>
      <c r="BI46" s="203"/>
      <c r="BJ46" s="203"/>
      <c r="BK46" s="203"/>
      <c r="BL46" s="351"/>
      <c r="BM46" s="203"/>
    </row>
    <row r="47" spans="1:65" ht="24.95" customHeight="1">
      <c r="A47" s="203">
        <v>163.44999999999999</v>
      </c>
      <c r="B47" s="203">
        <v>77.05</v>
      </c>
      <c r="C47" s="203">
        <f t="shared" si="1"/>
        <v>240.5</v>
      </c>
      <c r="D47" s="203"/>
      <c r="E47" s="203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17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17"/>
      <c r="BI47" s="203"/>
      <c r="BJ47" s="203"/>
      <c r="BK47" s="203"/>
      <c r="BL47" s="351"/>
      <c r="BM47" s="203"/>
    </row>
    <row r="48" spans="1:65" ht="24.95" customHeight="1">
      <c r="A48" s="203">
        <v>152.94999999999999</v>
      </c>
      <c r="B48" s="203">
        <v>70.55</v>
      </c>
      <c r="C48" s="203">
        <f t="shared" si="1"/>
        <v>223.5</v>
      </c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17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17"/>
      <c r="BI48" s="203"/>
      <c r="BJ48" s="203"/>
      <c r="BK48" s="203"/>
      <c r="BL48" s="351"/>
      <c r="BM48" s="203"/>
    </row>
    <row r="49" spans="1:65" ht="24.95" customHeight="1">
      <c r="A49" s="203">
        <v>152.94999999999999</v>
      </c>
      <c r="B49" s="203">
        <v>70.55</v>
      </c>
      <c r="C49" s="203">
        <f t="shared" si="1"/>
        <v>223.5</v>
      </c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17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17"/>
      <c r="BI49" s="203"/>
      <c r="BJ49" s="203"/>
      <c r="BK49" s="203"/>
      <c r="BL49" s="351"/>
      <c r="BM49" s="203"/>
    </row>
    <row r="50" spans="1:65" ht="24.95" customHeight="1">
      <c r="A50" s="203">
        <v>152.94999999999999</v>
      </c>
      <c r="B50" s="203">
        <v>70.55</v>
      </c>
      <c r="C50" s="203">
        <f t="shared" si="1"/>
        <v>223.5</v>
      </c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17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17"/>
      <c r="BI50" s="203"/>
      <c r="BJ50" s="203"/>
      <c r="BK50" s="203"/>
      <c r="BL50" s="351"/>
      <c r="BM50" s="203"/>
    </row>
    <row r="51" spans="1:65" ht="24.95" customHeight="1">
      <c r="A51" s="203">
        <v>152.94999999999999</v>
      </c>
      <c r="B51" s="203">
        <v>70.55</v>
      </c>
      <c r="C51" s="203">
        <f t="shared" si="1"/>
        <v>223.5</v>
      </c>
      <c r="D51" s="203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203"/>
      <c r="R51" s="203"/>
      <c r="S51" s="203"/>
      <c r="T51" s="203"/>
      <c r="U51" s="203"/>
      <c r="V51" s="203"/>
      <c r="W51" s="203"/>
      <c r="X51" s="203"/>
      <c r="Y51" s="203"/>
      <c r="Z51" s="203"/>
      <c r="AA51" s="217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203"/>
      <c r="AY51" s="203"/>
      <c r="AZ51" s="203"/>
      <c r="BA51" s="203"/>
      <c r="BB51" s="203"/>
      <c r="BC51" s="203"/>
      <c r="BD51" s="203"/>
      <c r="BE51" s="203"/>
      <c r="BF51" s="203"/>
      <c r="BG51" s="203"/>
      <c r="BH51" s="217"/>
      <c r="BI51" s="203"/>
      <c r="BJ51" s="203"/>
      <c r="BK51" s="203"/>
      <c r="BL51" s="351"/>
      <c r="BM51" s="203"/>
    </row>
    <row r="52" spans="1:65" ht="24.95" customHeight="1">
      <c r="A52" s="203">
        <v>152.94999999999999</v>
      </c>
      <c r="B52" s="203">
        <v>68.55</v>
      </c>
      <c r="C52" s="203">
        <f t="shared" si="1"/>
        <v>221.5</v>
      </c>
      <c r="D52" s="203"/>
      <c r="E52" s="203"/>
      <c r="F52" s="203"/>
      <c r="G52" s="203"/>
      <c r="H52" s="203"/>
      <c r="I52" s="203"/>
      <c r="J52" s="203"/>
      <c r="K52" s="203"/>
      <c r="L52" s="203"/>
      <c r="M52" s="203"/>
      <c r="N52" s="203"/>
      <c r="O52" s="203"/>
      <c r="P52" s="203"/>
      <c r="Q52" s="203"/>
      <c r="R52" s="203"/>
      <c r="S52" s="203"/>
      <c r="T52" s="203"/>
      <c r="U52" s="203"/>
      <c r="V52" s="203"/>
      <c r="W52" s="203"/>
      <c r="X52" s="203"/>
      <c r="Y52" s="203"/>
      <c r="Z52" s="203"/>
      <c r="AA52" s="217"/>
      <c r="AB52" s="203"/>
      <c r="AC52" s="203"/>
      <c r="AD52" s="203"/>
      <c r="AE52" s="203"/>
      <c r="AF52" s="203"/>
      <c r="AG52" s="203"/>
      <c r="AH52" s="203"/>
      <c r="AI52" s="203"/>
      <c r="AJ52" s="203"/>
      <c r="AK52" s="203"/>
      <c r="AL52" s="203"/>
      <c r="AM52" s="203"/>
      <c r="AN52" s="203"/>
      <c r="AO52" s="203"/>
      <c r="AP52" s="203"/>
      <c r="AQ52" s="203"/>
      <c r="AR52" s="203"/>
      <c r="AS52" s="203"/>
      <c r="AT52" s="203"/>
      <c r="AU52" s="203"/>
      <c r="AV52" s="203"/>
      <c r="AW52" s="203"/>
      <c r="AX52" s="203"/>
      <c r="AY52" s="203"/>
      <c r="AZ52" s="203"/>
      <c r="BA52" s="203"/>
      <c r="BB52" s="203"/>
      <c r="BC52" s="203"/>
      <c r="BD52" s="203"/>
      <c r="BE52" s="203"/>
      <c r="BF52" s="203"/>
      <c r="BG52" s="203"/>
      <c r="BH52" s="217"/>
      <c r="BI52" s="203"/>
      <c r="BJ52" s="203"/>
      <c r="BK52" s="203"/>
      <c r="BL52" s="351"/>
      <c r="BM52" s="203"/>
    </row>
    <row r="53" spans="1:65" ht="24.95" customHeight="1">
      <c r="A53" s="203">
        <v>145.94999999999999</v>
      </c>
      <c r="B53" s="203">
        <v>62.55</v>
      </c>
      <c r="C53" s="203">
        <f t="shared" si="1"/>
        <v>208.5</v>
      </c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17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17"/>
      <c r="BI53" s="203"/>
      <c r="BJ53" s="203"/>
      <c r="BK53" s="203"/>
      <c r="BL53" s="351"/>
      <c r="BM53" s="203"/>
    </row>
    <row r="54" spans="1:65" ht="24.95" customHeight="1">
      <c r="A54" s="203">
        <v>256.31</v>
      </c>
      <c r="B54" s="203">
        <v>177.87</v>
      </c>
      <c r="C54" s="203">
        <f t="shared" si="1"/>
        <v>434.18</v>
      </c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3"/>
      <c r="U54" s="203"/>
      <c r="V54" s="203"/>
      <c r="W54" s="203"/>
      <c r="X54" s="203"/>
      <c r="Y54" s="203"/>
      <c r="Z54" s="203"/>
      <c r="AA54" s="217"/>
      <c r="AB54" s="203"/>
      <c r="AC54" s="203"/>
      <c r="AD54" s="203"/>
      <c r="AE54" s="203"/>
      <c r="AF54" s="203"/>
      <c r="AG54" s="203"/>
      <c r="AH54" s="203"/>
      <c r="AI54" s="203"/>
      <c r="AJ54" s="203"/>
      <c r="AK54" s="203"/>
      <c r="AL54" s="203"/>
      <c r="AM54" s="203"/>
      <c r="AN54" s="203"/>
      <c r="AO54" s="203"/>
      <c r="AP54" s="203"/>
      <c r="AQ54" s="203"/>
      <c r="AR54" s="203"/>
      <c r="AS54" s="203"/>
      <c r="AT54" s="203"/>
      <c r="AU54" s="203"/>
      <c r="AV54" s="203"/>
      <c r="AW54" s="203"/>
      <c r="AX54" s="203"/>
      <c r="AY54" s="203"/>
      <c r="AZ54" s="203"/>
      <c r="BA54" s="203"/>
      <c r="BB54" s="203"/>
      <c r="BC54" s="203"/>
      <c r="BD54" s="203"/>
      <c r="BE54" s="203"/>
      <c r="BF54" s="203"/>
      <c r="BG54" s="203"/>
      <c r="BH54" s="217"/>
      <c r="BI54" s="203"/>
      <c r="BJ54" s="203"/>
      <c r="BK54" s="203"/>
      <c r="BL54" s="351"/>
      <c r="BM54" s="203"/>
    </row>
    <row r="55" spans="1:65" ht="24.95" customHeight="1">
      <c r="A55" s="203">
        <v>172.2</v>
      </c>
      <c r="B55" s="203">
        <v>86.8</v>
      </c>
      <c r="C55" s="203">
        <f t="shared" si="1"/>
        <v>259</v>
      </c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203"/>
      <c r="R55" s="203"/>
      <c r="S55" s="203"/>
      <c r="T55" s="203"/>
      <c r="U55" s="203"/>
      <c r="V55" s="203"/>
      <c r="W55" s="203"/>
      <c r="X55" s="203"/>
      <c r="Y55" s="203"/>
      <c r="Z55" s="203"/>
      <c r="AA55" s="217"/>
      <c r="AB55" s="203"/>
      <c r="AC55" s="203"/>
      <c r="AD55" s="203"/>
      <c r="AE55" s="203"/>
      <c r="AF55" s="203"/>
      <c r="AG55" s="203"/>
      <c r="AH55" s="203"/>
      <c r="AI55" s="203"/>
      <c r="AJ55" s="203"/>
      <c r="AK55" s="203"/>
      <c r="AL55" s="203"/>
      <c r="AM55" s="203"/>
      <c r="AN55" s="203"/>
      <c r="AO55" s="203"/>
      <c r="AP55" s="203"/>
      <c r="AQ55" s="203"/>
      <c r="AR55" s="203"/>
      <c r="AS55" s="203"/>
      <c r="AT55" s="203"/>
      <c r="AU55" s="203"/>
      <c r="AV55" s="203"/>
      <c r="AW55" s="203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17"/>
      <c r="BI55" s="203"/>
      <c r="BJ55" s="203"/>
      <c r="BK55" s="203"/>
      <c r="BL55" s="351"/>
      <c r="BM55" s="203"/>
    </row>
    <row r="56" spans="1:65" ht="24.95" customHeight="1">
      <c r="A56" s="203">
        <v>187.6</v>
      </c>
      <c r="B56" s="203">
        <v>79.400000000000006</v>
      </c>
      <c r="C56" s="203">
        <f t="shared" si="1"/>
        <v>267</v>
      </c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203"/>
      <c r="P56" s="203"/>
      <c r="Q56" s="203"/>
      <c r="R56" s="203"/>
      <c r="S56" s="203"/>
      <c r="T56" s="203"/>
      <c r="U56" s="203"/>
      <c r="V56" s="203"/>
      <c r="W56" s="203"/>
      <c r="X56" s="203"/>
      <c r="Y56" s="203"/>
      <c r="Z56" s="203"/>
      <c r="AA56" s="217"/>
      <c r="AB56" s="203"/>
      <c r="AC56" s="203"/>
      <c r="AD56" s="203"/>
      <c r="AE56" s="203"/>
      <c r="AF56" s="203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203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17"/>
      <c r="BI56" s="203"/>
      <c r="BJ56" s="203"/>
      <c r="BK56" s="203"/>
      <c r="BL56" s="351"/>
      <c r="BM56" s="203"/>
    </row>
    <row r="57" spans="1:65" ht="24.95" customHeight="1">
      <c r="A57" s="203">
        <v>145.94999999999999</v>
      </c>
      <c r="B57" s="203">
        <v>83.55</v>
      </c>
      <c r="C57" s="203">
        <f t="shared" si="1"/>
        <v>229.5</v>
      </c>
      <c r="D57" s="203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203"/>
      <c r="R57" s="203"/>
      <c r="S57" s="203"/>
      <c r="T57" s="203"/>
      <c r="U57" s="203"/>
      <c r="V57" s="203"/>
      <c r="W57" s="203"/>
      <c r="X57" s="203"/>
      <c r="Y57" s="203"/>
      <c r="Z57" s="203"/>
      <c r="AA57" s="217"/>
      <c r="AB57" s="203"/>
      <c r="AC57" s="203"/>
      <c r="AD57" s="203"/>
      <c r="AE57" s="203"/>
      <c r="AF57" s="203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203"/>
      <c r="BH57" s="217"/>
      <c r="BI57" s="203"/>
      <c r="BJ57" s="203"/>
      <c r="BK57" s="203"/>
      <c r="BL57" s="351"/>
      <c r="BM57" s="203"/>
    </row>
    <row r="58" spans="1:65" ht="24.95" customHeight="1">
      <c r="A58" s="203">
        <v>145.94999999999999</v>
      </c>
      <c r="B58" s="203">
        <v>68.55</v>
      </c>
      <c r="C58" s="203">
        <f t="shared" si="1"/>
        <v>214.5</v>
      </c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17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203"/>
      <c r="BG58" s="203"/>
      <c r="BH58" s="217"/>
      <c r="BI58" s="203"/>
      <c r="BJ58" s="203"/>
      <c r="BK58" s="203"/>
      <c r="BL58" s="351"/>
      <c r="BM58" s="203"/>
    </row>
    <row r="59" spans="1:65" ht="24.95" customHeight="1">
      <c r="A59" s="203">
        <v>145.94999999999999</v>
      </c>
      <c r="B59" s="203">
        <v>66.55</v>
      </c>
      <c r="C59" s="203">
        <f t="shared" si="1"/>
        <v>212.5</v>
      </c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17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  <c r="AY59" s="203"/>
      <c r="AZ59" s="203"/>
      <c r="BA59" s="203"/>
      <c r="BB59" s="203"/>
      <c r="BC59" s="203"/>
      <c r="BD59" s="203"/>
      <c r="BE59" s="203"/>
      <c r="BF59" s="203"/>
      <c r="BG59" s="203"/>
      <c r="BH59" s="217"/>
      <c r="BI59" s="203"/>
      <c r="BJ59" s="203"/>
      <c r="BK59" s="203"/>
      <c r="BL59" s="351"/>
      <c r="BM59" s="203"/>
    </row>
    <row r="60" spans="1:65" ht="24.95" customHeight="1">
      <c r="A60" s="203"/>
      <c r="B60" s="203"/>
      <c r="C60" s="203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17"/>
      <c r="AB60" s="265"/>
      <c r="AC60" s="265"/>
      <c r="AD60" s="265"/>
      <c r="AE60" s="265"/>
      <c r="AF60" s="265"/>
      <c r="AG60" s="265"/>
      <c r="AH60" s="265"/>
      <c r="AI60" s="265"/>
      <c r="AJ60" s="265"/>
      <c r="AK60" s="265"/>
      <c r="AL60" s="265"/>
      <c r="AM60" s="265"/>
      <c r="AN60" s="265"/>
      <c r="AO60" s="265"/>
      <c r="AP60" s="265"/>
      <c r="AQ60" s="265"/>
      <c r="AR60" s="265"/>
      <c r="AS60" s="265"/>
      <c r="AT60" s="265"/>
      <c r="AU60" s="265"/>
      <c r="AV60" s="265"/>
      <c r="AW60" s="265"/>
      <c r="AX60" s="265"/>
      <c r="AY60" s="265"/>
      <c r="AZ60" s="265"/>
      <c r="BA60" s="265"/>
      <c r="BB60" s="265"/>
      <c r="BC60" s="265"/>
      <c r="BD60" s="265"/>
      <c r="BE60" s="265"/>
      <c r="BF60" s="265"/>
      <c r="BG60" s="265"/>
      <c r="BH60" s="217"/>
      <c r="BI60" s="265"/>
      <c r="BJ60" s="203"/>
      <c r="BK60" s="203"/>
      <c r="BL60" s="351"/>
      <c r="BM60" s="203"/>
    </row>
    <row r="61" spans="1:65" ht="24.95" customHeight="1">
      <c r="A61" s="203">
        <v>145.94999999999999</v>
      </c>
      <c r="B61" s="203">
        <v>66.55</v>
      </c>
      <c r="C61" s="203">
        <f t="shared" si="1"/>
        <v>212.5</v>
      </c>
      <c r="D61" s="203"/>
      <c r="E61" s="203"/>
      <c r="F61" s="203"/>
      <c r="G61" s="203"/>
      <c r="H61" s="203"/>
      <c r="I61" s="203"/>
      <c r="J61" s="203"/>
      <c r="K61" s="203"/>
      <c r="L61" s="203"/>
      <c r="M61" s="203"/>
      <c r="N61" s="203"/>
      <c r="O61" s="203"/>
      <c r="P61" s="203"/>
      <c r="Q61" s="203"/>
      <c r="R61" s="203"/>
      <c r="S61" s="203"/>
      <c r="T61" s="203"/>
      <c r="U61" s="203"/>
      <c r="V61" s="203"/>
      <c r="W61" s="203"/>
      <c r="X61" s="203"/>
      <c r="Y61" s="203"/>
      <c r="Z61" s="203"/>
      <c r="AA61" s="217"/>
      <c r="AB61" s="203"/>
      <c r="AC61" s="203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  <c r="AV61" s="203"/>
      <c r="AW61" s="203"/>
      <c r="AX61" s="203"/>
      <c r="AY61" s="203"/>
      <c r="AZ61" s="203"/>
      <c r="BA61" s="203"/>
      <c r="BB61" s="203"/>
      <c r="BC61" s="203"/>
      <c r="BD61" s="203"/>
      <c r="BE61" s="203"/>
      <c r="BF61" s="203"/>
      <c r="BG61" s="203"/>
      <c r="BH61" s="217"/>
      <c r="BI61" s="203"/>
      <c r="BJ61" s="203"/>
      <c r="BK61" s="203"/>
      <c r="BL61" s="351"/>
      <c r="BM61" s="203"/>
    </row>
    <row r="62" spans="1:65" ht="24.95" customHeight="1">
      <c r="A62" s="203">
        <v>145.94999999999999</v>
      </c>
      <c r="B62" s="203">
        <v>62.55</v>
      </c>
      <c r="C62" s="203">
        <f t="shared" si="1"/>
        <v>208.5</v>
      </c>
      <c r="D62" s="203"/>
      <c r="E62" s="203"/>
      <c r="F62" s="203"/>
      <c r="G62" s="203"/>
      <c r="H62" s="203"/>
      <c r="I62" s="203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17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203"/>
      <c r="BH62" s="217"/>
      <c r="BI62" s="203"/>
      <c r="BJ62" s="203"/>
      <c r="BK62" s="203"/>
      <c r="BL62" s="351"/>
      <c r="BM62" s="203"/>
    </row>
    <row r="63" spans="1:65" ht="24.95" customHeight="1">
      <c r="A63" s="203">
        <v>172.2</v>
      </c>
      <c r="B63" s="203">
        <v>76.8</v>
      </c>
      <c r="C63" s="203">
        <f t="shared" si="1"/>
        <v>249</v>
      </c>
      <c r="D63" s="203"/>
      <c r="E63" s="203"/>
      <c r="F63" s="203"/>
      <c r="G63" s="203"/>
      <c r="H63" s="203"/>
      <c r="I63" s="203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17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F63" s="203"/>
      <c r="BG63" s="203"/>
      <c r="BH63" s="217"/>
      <c r="BI63" s="203"/>
      <c r="BJ63" s="203"/>
      <c r="BK63" s="203"/>
      <c r="BL63" s="351"/>
      <c r="BM63" s="203"/>
    </row>
    <row r="64" spans="1:65" ht="24.95" customHeight="1">
      <c r="A64" s="203">
        <v>348.77</v>
      </c>
      <c r="B64" s="203">
        <v>249.88</v>
      </c>
      <c r="C64" s="203">
        <f t="shared" si="1"/>
        <v>598.65</v>
      </c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17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203"/>
      <c r="BH64" s="217"/>
      <c r="BI64" s="203"/>
      <c r="BJ64" s="203"/>
      <c r="BK64" s="203"/>
      <c r="BL64" s="351"/>
      <c r="BM64" s="203"/>
    </row>
    <row r="65" spans="1:65" ht="24.95" customHeight="1">
      <c r="A65" s="203">
        <v>140.69999999999999</v>
      </c>
      <c r="B65" s="203">
        <v>63.8</v>
      </c>
      <c r="C65" s="203">
        <f t="shared" si="1"/>
        <v>204.5</v>
      </c>
      <c r="D65" s="203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17"/>
      <c r="AB65" s="203"/>
      <c r="AC65" s="203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3"/>
      <c r="AT65" s="203"/>
      <c r="AU65" s="203"/>
      <c r="AV65" s="203"/>
      <c r="AW65" s="203"/>
      <c r="AX65" s="203"/>
      <c r="AY65" s="203"/>
      <c r="AZ65" s="203"/>
      <c r="BA65" s="203"/>
      <c r="BB65" s="203"/>
      <c r="BC65" s="203"/>
      <c r="BD65" s="203"/>
      <c r="BE65" s="203"/>
      <c r="BF65" s="203"/>
      <c r="BG65" s="203"/>
      <c r="BH65" s="217"/>
      <c r="BI65" s="203"/>
      <c r="BJ65" s="203"/>
      <c r="BK65" s="203"/>
      <c r="BL65" s="351"/>
      <c r="BM65" s="203"/>
    </row>
    <row r="66" spans="1:65" ht="24.95" customHeight="1">
      <c r="A66" s="203">
        <v>172.2</v>
      </c>
      <c r="B66" s="203">
        <v>67.8</v>
      </c>
      <c r="C66" s="203">
        <f t="shared" si="1"/>
        <v>240</v>
      </c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17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203"/>
      <c r="AV66" s="203"/>
      <c r="AW66" s="203"/>
      <c r="AX66" s="203"/>
      <c r="AY66" s="203"/>
      <c r="AZ66" s="203"/>
      <c r="BA66" s="203"/>
      <c r="BB66" s="203"/>
      <c r="BC66" s="203"/>
      <c r="BD66" s="203"/>
      <c r="BE66" s="203"/>
      <c r="BF66" s="203"/>
      <c r="BG66" s="203"/>
      <c r="BH66" s="217"/>
      <c r="BI66" s="203"/>
      <c r="BJ66" s="203"/>
      <c r="BK66" s="203"/>
      <c r="BL66" s="351"/>
      <c r="BM66" s="203"/>
    </row>
    <row r="67" spans="1:65" ht="24.95" customHeight="1">
      <c r="A67" s="203">
        <v>172.2</v>
      </c>
      <c r="B67" s="203">
        <v>69.8</v>
      </c>
      <c r="C67" s="203">
        <f t="shared" si="1"/>
        <v>242</v>
      </c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17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17"/>
      <c r="BI67" s="203"/>
      <c r="BJ67" s="203"/>
      <c r="BK67" s="203"/>
      <c r="BL67" s="351"/>
      <c r="BM67" s="203"/>
    </row>
    <row r="68" spans="1:65" ht="24.95" customHeight="1">
      <c r="A68" s="203">
        <v>172.2</v>
      </c>
      <c r="B68" s="203">
        <v>69.8</v>
      </c>
      <c r="C68" s="203">
        <f t="shared" si="1"/>
        <v>242</v>
      </c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17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F68" s="203"/>
      <c r="BG68" s="203"/>
      <c r="BH68" s="217"/>
      <c r="BI68" s="203"/>
      <c r="BJ68" s="203"/>
      <c r="BK68" s="203"/>
      <c r="BL68" s="351"/>
      <c r="BM68" s="203"/>
    </row>
    <row r="69" spans="1:65" ht="24.95" customHeight="1">
      <c r="A69" s="203">
        <v>172.2</v>
      </c>
      <c r="B69" s="203">
        <v>69.8</v>
      </c>
      <c r="C69" s="203">
        <f t="shared" si="1"/>
        <v>242</v>
      </c>
      <c r="D69" s="203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17"/>
      <c r="AB69" s="203"/>
      <c r="AC69" s="203"/>
      <c r="AD69" s="203"/>
      <c r="AE69" s="203"/>
      <c r="AF69" s="203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  <c r="AQ69" s="203"/>
      <c r="AR69" s="203"/>
      <c r="AS69" s="203"/>
      <c r="AT69" s="203"/>
      <c r="AU69" s="203"/>
      <c r="AV69" s="203"/>
      <c r="AW69" s="203"/>
      <c r="AX69" s="203"/>
      <c r="AY69" s="203"/>
      <c r="AZ69" s="203"/>
      <c r="BA69" s="203"/>
      <c r="BB69" s="203"/>
      <c r="BC69" s="203"/>
      <c r="BD69" s="203"/>
      <c r="BE69" s="203"/>
      <c r="BF69" s="203"/>
      <c r="BG69" s="203"/>
      <c r="BH69" s="217"/>
      <c r="BI69" s="203"/>
      <c r="BJ69" s="203"/>
      <c r="BK69" s="203"/>
      <c r="BL69" s="351"/>
      <c r="BM69" s="203"/>
    </row>
    <row r="70" spans="1:65" ht="24.95" customHeight="1">
      <c r="A70" s="203">
        <v>172.2</v>
      </c>
      <c r="B70" s="203">
        <v>69.8</v>
      </c>
      <c r="C70" s="203">
        <f t="shared" si="1"/>
        <v>242</v>
      </c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17"/>
      <c r="AB70" s="203"/>
      <c r="AC70" s="203"/>
      <c r="AD70" s="203"/>
      <c r="AE70" s="203"/>
      <c r="AF70" s="203"/>
      <c r="AG70" s="203"/>
      <c r="AH70" s="203"/>
      <c r="AI70" s="203"/>
      <c r="AJ70" s="203"/>
      <c r="AK70" s="203"/>
      <c r="AL70" s="203"/>
      <c r="AM70" s="203"/>
      <c r="AN70" s="203"/>
      <c r="AO70" s="203"/>
      <c r="AP70" s="203"/>
      <c r="AQ70" s="203"/>
      <c r="AR70" s="203"/>
      <c r="AS70" s="203"/>
      <c r="AT70" s="203"/>
      <c r="AU70" s="203"/>
      <c r="AV70" s="203"/>
      <c r="AW70" s="203"/>
      <c r="AX70" s="203"/>
      <c r="AY70" s="203"/>
      <c r="AZ70" s="203"/>
      <c r="BA70" s="203"/>
      <c r="BB70" s="203"/>
      <c r="BC70" s="203"/>
      <c r="BD70" s="203"/>
      <c r="BE70" s="203"/>
      <c r="BF70" s="203"/>
      <c r="BG70" s="203"/>
      <c r="BH70" s="217"/>
      <c r="BI70" s="203"/>
      <c r="BJ70" s="203"/>
      <c r="BK70" s="203"/>
      <c r="BL70" s="351"/>
      <c r="BM70" s="203"/>
    </row>
    <row r="71" spans="1:65" ht="24.95" customHeight="1">
      <c r="A71" s="203">
        <v>145.94999999999999</v>
      </c>
      <c r="B71" s="203">
        <v>56.55</v>
      </c>
      <c r="C71" s="203">
        <f t="shared" si="1"/>
        <v>202.5</v>
      </c>
      <c r="D71" s="203"/>
      <c r="E71" s="203"/>
      <c r="F71" s="203"/>
      <c r="G71" s="203"/>
      <c r="H71" s="203"/>
      <c r="I71" s="203"/>
      <c r="J71" s="203"/>
      <c r="K71" s="203"/>
      <c r="L71" s="203"/>
      <c r="M71" s="203"/>
      <c r="N71" s="203"/>
      <c r="O71" s="203"/>
      <c r="P71" s="203"/>
      <c r="Q71" s="203"/>
      <c r="R71" s="203"/>
      <c r="S71" s="203"/>
      <c r="T71" s="203"/>
      <c r="U71" s="203"/>
      <c r="V71" s="203"/>
      <c r="W71" s="203"/>
      <c r="X71" s="203"/>
      <c r="Y71" s="203"/>
      <c r="Z71" s="203"/>
      <c r="AA71" s="217"/>
      <c r="AB71" s="203"/>
      <c r="AC71" s="203"/>
      <c r="AD71" s="203"/>
      <c r="AE71" s="203"/>
      <c r="AF71" s="203"/>
      <c r="AG71" s="203"/>
      <c r="AH71" s="203"/>
      <c r="AI71" s="203"/>
      <c r="AJ71" s="203"/>
      <c r="AK71" s="203"/>
      <c r="AL71" s="203"/>
      <c r="AM71" s="203"/>
      <c r="AN71" s="203"/>
      <c r="AO71" s="203"/>
      <c r="AP71" s="203"/>
      <c r="AQ71" s="203"/>
      <c r="AR71" s="203"/>
      <c r="AS71" s="203"/>
      <c r="AT71" s="203"/>
      <c r="AU71" s="203"/>
      <c r="AV71" s="203"/>
      <c r="AW71" s="203"/>
      <c r="AX71" s="203"/>
      <c r="AY71" s="203"/>
      <c r="AZ71" s="203"/>
      <c r="BA71" s="203"/>
      <c r="BB71" s="203"/>
      <c r="BC71" s="203"/>
      <c r="BD71" s="203"/>
      <c r="BE71" s="203"/>
      <c r="BF71" s="203"/>
      <c r="BG71" s="203"/>
      <c r="BH71" s="217"/>
      <c r="BI71" s="203"/>
      <c r="BJ71" s="203"/>
      <c r="BK71" s="203"/>
      <c r="BL71" s="351"/>
      <c r="BM71" s="203"/>
    </row>
    <row r="72" spans="1:65" ht="24.95" customHeight="1">
      <c r="A72" s="203">
        <v>146</v>
      </c>
      <c r="B72" s="203">
        <v>68.5</v>
      </c>
      <c r="C72" s="203">
        <f t="shared" ref="C72" si="27">A72+B72</f>
        <v>214.5</v>
      </c>
      <c r="D72" s="203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203"/>
      <c r="R72" s="203"/>
      <c r="S72" s="203"/>
      <c r="T72" s="203"/>
      <c r="U72" s="203"/>
      <c r="V72" s="203"/>
      <c r="W72" s="203"/>
      <c r="X72" s="203"/>
      <c r="Y72" s="203"/>
      <c r="Z72" s="203"/>
      <c r="AA72" s="217"/>
      <c r="AB72" s="203"/>
      <c r="AC72" s="203"/>
      <c r="AD72" s="203"/>
      <c r="AE72" s="203"/>
      <c r="AF72" s="203"/>
      <c r="AG72" s="203"/>
      <c r="AH72" s="203"/>
      <c r="AI72" s="203"/>
      <c r="AJ72" s="203"/>
      <c r="AK72" s="203"/>
      <c r="AL72" s="203"/>
      <c r="AM72" s="203"/>
      <c r="AN72" s="203"/>
      <c r="AO72" s="203"/>
      <c r="AP72" s="203"/>
      <c r="AQ72" s="203"/>
      <c r="AR72" s="203"/>
      <c r="AS72" s="203"/>
      <c r="AT72" s="203"/>
      <c r="AU72" s="203"/>
      <c r="AV72" s="203"/>
      <c r="AW72" s="203"/>
      <c r="AX72" s="203"/>
      <c r="AY72" s="203"/>
      <c r="AZ72" s="203"/>
      <c r="BA72" s="203"/>
      <c r="BB72" s="203"/>
      <c r="BC72" s="203"/>
      <c r="BD72" s="203"/>
      <c r="BE72" s="203"/>
      <c r="BF72" s="203"/>
      <c r="BG72" s="203"/>
      <c r="BH72" s="217"/>
      <c r="BI72" s="203"/>
      <c r="BJ72" s="203"/>
      <c r="BK72" s="203"/>
      <c r="BL72" s="351"/>
      <c r="BM72" s="203"/>
    </row>
    <row r="73" spans="1:65" ht="24.95" customHeight="1">
      <c r="A73" s="203"/>
      <c r="B73" s="203"/>
      <c r="C73" s="203"/>
      <c r="D73" s="203"/>
      <c r="E73" s="203"/>
      <c r="F73" s="203"/>
      <c r="G73" s="203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/>
      <c r="AA73" s="217"/>
      <c r="AB73" s="203"/>
      <c r="AC73" s="203"/>
      <c r="AD73" s="203"/>
      <c r="AE73" s="203"/>
      <c r="AF73" s="203"/>
      <c r="AG73" s="203"/>
      <c r="AH73" s="203"/>
      <c r="AI73" s="203"/>
      <c r="AJ73" s="203"/>
      <c r="AK73" s="203"/>
      <c r="AL73" s="203"/>
      <c r="AM73" s="203"/>
      <c r="AN73" s="203"/>
      <c r="AO73" s="203"/>
      <c r="AP73" s="203"/>
      <c r="AQ73" s="203"/>
      <c r="AR73" s="203"/>
      <c r="AS73" s="203"/>
      <c r="AT73" s="203"/>
      <c r="AU73" s="203"/>
      <c r="AV73" s="203"/>
      <c r="AW73" s="203"/>
      <c r="AX73" s="203"/>
      <c r="AY73" s="203"/>
      <c r="AZ73" s="203"/>
      <c r="BA73" s="203"/>
      <c r="BB73" s="203"/>
      <c r="BC73" s="203"/>
      <c r="BD73" s="203"/>
      <c r="BE73" s="203"/>
      <c r="BF73" s="203"/>
      <c r="BG73" s="203"/>
      <c r="BH73" s="217"/>
      <c r="BI73" s="203"/>
      <c r="BJ73" s="203"/>
      <c r="BK73" s="203"/>
      <c r="BL73" s="351"/>
      <c r="BM73" s="203"/>
    </row>
    <row r="74" spans="1:65" ht="24.95" customHeight="1">
      <c r="A74" s="203"/>
      <c r="B74" s="203"/>
      <c r="C74" s="203"/>
      <c r="D74" s="350"/>
      <c r="E74" s="350"/>
      <c r="F74" s="350"/>
      <c r="G74" s="350"/>
      <c r="H74" s="350"/>
      <c r="I74" s="350"/>
      <c r="J74" s="350"/>
      <c r="K74" s="350"/>
      <c r="L74" s="350"/>
      <c r="M74" s="350"/>
      <c r="N74" s="350"/>
      <c r="O74" s="350"/>
      <c r="P74" s="350"/>
      <c r="Q74" s="350"/>
      <c r="R74" s="350"/>
      <c r="S74" s="350"/>
      <c r="T74" s="350"/>
      <c r="U74" s="350"/>
      <c r="V74" s="350"/>
      <c r="W74" s="350"/>
      <c r="X74" s="350"/>
      <c r="Y74" s="350"/>
      <c r="Z74" s="350"/>
      <c r="AA74" s="217"/>
      <c r="AB74" s="350"/>
      <c r="AC74" s="350"/>
      <c r="AD74" s="350"/>
      <c r="AE74" s="350"/>
      <c r="AF74" s="350"/>
      <c r="AG74" s="350"/>
      <c r="AH74" s="350"/>
      <c r="AI74" s="350"/>
      <c r="AJ74" s="350"/>
      <c r="AK74" s="350"/>
      <c r="AL74" s="350"/>
      <c r="AM74" s="350"/>
      <c r="AN74" s="350"/>
      <c r="AO74" s="350"/>
      <c r="AP74" s="350"/>
      <c r="AQ74" s="350"/>
      <c r="AR74" s="350"/>
      <c r="AS74" s="350"/>
      <c r="AT74" s="350"/>
      <c r="AU74" s="350"/>
      <c r="AV74" s="350"/>
      <c r="AW74" s="350"/>
      <c r="AX74" s="350"/>
      <c r="AY74" s="350"/>
      <c r="AZ74" s="350"/>
      <c r="BA74" s="350"/>
      <c r="BB74" s="350"/>
      <c r="BC74" s="350"/>
      <c r="BD74" s="350"/>
      <c r="BE74" s="350"/>
      <c r="BF74" s="350"/>
      <c r="BG74" s="350"/>
      <c r="BH74" s="217"/>
      <c r="BI74" s="350"/>
      <c r="BJ74" s="203"/>
      <c r="BK74" s="203"/>
      <c r="BL74" s="203"/>
      <c r="BM74" s="203"/>
    </row>
  </sheetData>
  <mergeCells count="18">
    <mergeCell ref="AN2:AP2"/>
    <mergeCell ref="D1:V1"/>
    <mergeCell ref="W1:Z1"/>
    <mergeCell ref="AA1:AA3"/>
    <mergeCell ref="AB1:BF1"/>
    <mergeCell ref="AX2:BD2"/>
    <mergeCell ref="D2:H2"/>
    <mergeCell ref="I2:K2"/>
    <mergeCell ref="L2:N2"/>
    <mergeCell ref="AB2:AH2"/>
    <mergeCell ref="AI2:AM2"/>
    <mergeCell ref="BF2:BF3"/>
    <mergeCell ref="BJ1:BJ3"/>
    <mergeCell ref="BK1:BK3"/>
    <mergeCell ref="BL1:BL3"/>
    <mergeCell ref="BM1:BM3"/>
    <mergeCell ref="BH1:BH3"/>
    <mergeCell ref="BI1:BI3"/>
  </mergeCells>
  <pageMargins left="0.70866141732283472" right="0.70866141732283472" top="0.74803149606299213" bottom="0.74803149606299213" header="0.31496062992125984" footer="0.31496062992125984"/>
  <pageSetup paperSize="9" scale="87" pageOrder="overThenDown" orientation="landscape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2:M80"/>
  <sheetViews>
    <sheetView rightToLeft="1" workbookViewId="0">
      <selection activeCell="A3" sqref="A3"/>
    </sheetView>
  </sheetViews>
  <sheetFormatPr defaultRowHeight="15"/>
  <cols>
    <col min="1" max="1" width="20.7109375" customWidth="1"/>
    <col min="2" max="13" width="15.7109375" customWidth="1"/>
  </cols>
  <sheetData>
    <row r="2" spans="1:13" ht="63">
      <c r="A2" s="256" t="s">
        <v>451</v>
      </c>
      <c r="B2" s="256" t="s">
        <v>452</v>
      </c>
      <c r="C2" s="256" t="s">
        <v>453</v>
      </c>
      <c r="D2" s="256" t="s">
        <v>454</v>
      </c>
      <c r="E2" s="256" t="s">
        <v>455</v>
      </c>
      <c r="F2" s="256" t="s">
        <v>456</v>
      </c>
      <c r="G2" s="256" t="s">
        <v>457</v>
      </c>
      <c r="H2" s="256" t="s">
        <v>458</v>
      </c>
      <c r="I2" s="257" t="s">
        <v>459</v>
      </c>
      <c r="J2" s="256" t="s">
        <v>460</v>
      </c>
      <c r="K2" s="256" t="s">
        <v>461</v>
      </c>
      <c r="L2" s="256" t="s">
        <v>462</v>
      </c>
      <c r="M2" s="256" t="s">
        <v>463</v>
      </c>
    </row>
    <row r="3" spans="1:13" ht="15.75">
      <c r="A3" s="259">
        <f>'حيدر شهر اغسطس '!BJ4</f>
        <v>0</v>
      </c>
      <c r="B3" s="258">
        <f>'حيدر شهر اغسطس '!I4</f>
        <v>2617.5700000000002</v>
      </c>
      <c r="C3" s="258">
        <f>'حيدر شهر اغسطس '!K4</f>
        <v>717.39</v>
      </c>
      <c r="D3" s="258">
        <f>B3+C3</f>
        <v>3334.96</v>
      </c>
      <c r="E3" s="258">
        <f>'حيدر شهر اغسطس '!D4*14%</f>
        <v>122.01</v>
      </c>
      <c r="F3" s="258">
        <f>'حيدر شهر اغسطس '!Z4*11%</f>
        <v>281.35000000000002</v>
      </c>
      <c r="G3" s="258">
        <f>'حيدر شهر اغسطس '!AN4+'حيدر شهر اغسطس '!AO4+'حيدر شهر اغسطس '!AP4+'حيدر شهر اغسطس '!AR4+'حيدر شهر اغسطس '!AV4+'حيدر شهر اغسطس '!AW4+'حيدر شهر اغسطس '!AX4+'حيدر شهر اغسطس '!AY4+'حيدر شهر اغسطس '!AZ4+'حيدر شهر اغسطس '!BA4+'حيدر شهر اغسطس '!BB4+'حيدر شهر اغسطس '!BC4+'حيدر شهر اغسطس '!BD4+'حيدر شهر اغسطس '!BE4+'حيدر شهر اغسطس '!BF4</f>
        <v>0</v>
      </c>
      <c r="H3" s="258">
        <f>E3+F3+G3</f>
        <v>403.36</v>
      </c>
      <c r="I3" s="258">
        <f>D3-H3</f>
        <v>2931.6</v>
      </c>
      <c r="J3" s="258">
        <f>(I3-50)*(8/1000)</f>
        <v>23.05</v>
      </c>
      <c r="K3" s="258">
        <f>I3-J3</f>
        <v>2908.55</v>
      </c>
      <c r="L3" s="258">
        <f>IF(K3-1250&lt;0,0,K3-1250)</f>
        <v>1658.55</v>
      </c>
      <c r="M3" s="12">
        <f>IF(L3&lt;=1833.33,(L3*10%)*15%,IF(L3&lt;=3083.33,(183.33+((L3-1833.33)*15%))*55%,((((L3-3083.33)*15%)+183.33+187.5))*92.5%))</f>
        <v>24.88</v>
      </c>
    </row>
    <row r="4" spans="1:13" ht="15.75">
      <c r="A4" s="259">
        <f>'حيدر شهر اغسطس '!BJ5</f>
        <v>0</v>
      </c>
      <c r="B4" s="258">
        <f>'حيدر شهر اغسطس '!I5</f>
        <v>2881.62</v>
      </c>
      <c r="C4" s="258">
        <f>'حيدر شهر اغسطس '!K5</f>
        <v>727.43</v>
      </c>
      <c r="D4" s="258">
        <f t="shared" ref="D4:D67" si="0">B4+C4</f>
        <v>3609.05</v>
      </c>
      <c r="E4" s="258">
        <f>'حيدر شهر اغسطس '!D5*14%</f>
        <v>141.58000000000001</v>
      </c>
      <c r="F4" s="258">
        <f>'حيدر شهر اغسطس '!Z5*11%</f>
        <v>297.52999999999997</v>
      </c>
      <c r="G4" s="258">
        <f>'حيدر شهر اغسطس '!AN5+'حيدر شهر اغسطس '!AO5+'حيدر شهر اغسطس '!AP5+'حيدر شهر اغسطس '!AR5+'حيدر شهر اغسطس '!AV5+'حيدر شهر اغسطس '!AW5+'حيدر شهر اغسطس '!AX5+'حيدر شهر اغسطس '!AY5+'حيدر شهر اغسطس '!AZ5+'حيدر شهر اغسطس '!BA5+'حيدر شهر اغسطس '!BB5+'حيدر شهر اغسطس '!BC5+'حيدر شهر اغسطس '!BD5+'حيدر شهر اغسطس '!BE5+'حيدر شهر اغسطس '!BF5</f>
        <v>19.45</v>
      </c>
      <c r="H4" s="258">
        <f t="shared" ref="H4:H67" si="1">E4+F4+G4</f>
        <v>458.56</v>
      </c>
      <c r="I4" s="258">
        <f t="shared" ref="I4:I67" si="2">D4-H4</f>
        <v>3150.49</v>
      </c>
      <c r="J4" s="258">
        <f>(I4-50)*(8/1000)</f>
        <v>24.8</v>
      </c>
      <c r="K4" s="258">
        <f t="shared" ref="K4:K67" si="3">I4-J4</f>
        <v>3125.69</v>
      </c>
      <c r="L4" s="258">
        <f t="shared" ref="L4:L67" si="4">IF(K4-1250&lt;0,0,K4-1250)</f>
        <v>1875.69</v>
      </c>
      <c r="M4" s="12">
        <f t="shared" ref="M4:M67" si="5">IF(L4&lt;=1833.33,(L4*10%)*15%,IF(L4&lt;=3083.33,(183.33+((L4-1833.33)*15%))*55%,((((L4-3083.33)*15%)+183.33+187.5))*92.5%))</f>
        <v>104.33</v>
      </c>
    </row>
    <row r="5" spans="1:13" ht="15.75">
      <c r="A5" s="259">
        <f>'حيدر شهر اغسطس '!BJ6</f>
        <v>0</v>
      </c>
      <c r="B5" s="258">
        <f>'حيدر شهر اغسطس '!I6</f>
        <v>1532.6</v>
      </c>
      <c r="C5" s="258">
        <f>'حيدر شهر اغسطس '!K6</f>
        <v>296</v>
      </c>
      <c r="D5" s="258">
        <f t="shared" si="0"/>
        <v>1828.6</v>
      </c>
      <c r="E5" s="258">
        <f>'حيدر شهر اغسطس '!D6*14%</f>
        <v>55.53</v>
      </c>
      <c r="F5" s="258">
        <f>'حيدر شهر اغسطس '!Z6*11%</f>
        <v>160.47</v>
      </c>
      <c r="G5" s="258">
        <f>'حيدر شهر اغسطس '!AN6+'حيدر شهر اغسطس '!AO6+'حيدر شهر اغسطس '!AP6+'حيدر شهر اغسطس '!AR6+'حيدر شهر اغسطس '!AV6+'حيدر شهر اغسطس '!AW6+'حيدر شهر اغسطس '!AX6+'حيدر شهر اغسطس '!AY6+'حيدر شهر اغسطس '!AZ6+'حيدر شهر اغسطس '!BA6+'حيدر شهر اغسطس '!BB6+'حيدر شهر اغسطس '!BC6+'حيدر شهر اغسطس '!BD6+'حيدر شهر اغسطس '!BE6+'حيدر شهر اغسطس '!BF6</f>
        <v>41.66</v>
      </c>
      <c r="H5" s="258">
        <f t="shared" si="1"/>
        <v>257.66000000000003</v>
      </c>
      <c r="I5" s="258">
        <f t="shared" si="2"/>
        <v>1570.94</v>
      </c>
      <c r="J5" s="258">
        <f t="shared" ref="J5:J67" si="6">(I5-50)*(7.5/1000)</f>
        <v>11.41</v>
      </c>
      <c r="K5" s="258">
        <f t="shared" si="3"/>
        <v>1559.53</v>
      </c>
      <c r="L5" s="258">
        <f t="shared" si="4"/>
        <v>309.52999999999997</v>
      </c>
      <c r="M5" s="12">
        <f t="shared" si="5"/>
        <v>4.6399999999999997</v>
      </c>
    </row>
    <row r="6" spans="1:13" ht="15.75">
      <c r="A6" s="259">
        <f>'حيدر شهر اغسطس '!BJ7</f>
        <v>0</v>
      </c>
      <c r="B6" s="258">
        <f>'حيدر شهر اغسطس '!I7</f>
        <v>2885.73</v>
      </c>
      <c r="C6" s="258">
        <f>'حيدر شهر اغسطس '!K7</f>
        <v>690.8</v>
      </c>
      <c r="D6" s="258">
        <f t="shared" si="0"/>
        <v>3576.53</v>
      </c>
      <c r="E6" s="258">
        <f>'حيدر شهر اغسطس '!D7*14%</f>
        <v>134.34</v>
      </c>
      <c r="F6" s="258">
        <f>'حيدر شهر اغسطس '!Z7*11%</f>
        <v>299.17</v>
      </c>
      <c r="G6" s="258">
        <f>'حيدر شهر اغسطس '!AN7+'حيدر شهر اغسطس '!AO7+'حيدر شهر اغسطس '!AP7+'حيدر شهر اغسطس '!AR7+'حيدر شهر اغسطس '!AV7+'حيدر شهر اغسطس '!AW7+'حيدر شهر اغسطس '!AX7+'حيدر شهر اغسطس '!AY7+'حيدر شهر اغسطس '!AZ7+'حيدر شهر اغسطس '!BA7+'حيدر شهر اغسطس '!BB7+'حيدر شهر اغسطس '!BC7+'حيدر شهر اغسطس '!BD7+'حيدر شهر اغسطس '!BE7+'حيدر شهر اغسطس '!BF7</f>
        <v>0</v>
      </c>
      <c r="H6" s="258">
        <f t="shared" si="1"/>
        <v>433.51</v>
      </c>
      <c r="I6" s="258">
        <f t="shared" si="2"/>
        <v>3143.02</v>
      </c>
      <c r="J6" s="258">
        <f t="shared" si="6"/>
        <v>23.2</v>
      </c>
      <c r="K6" s="258">
        <f t="shared" si="3"/>
        <v>3119.82</v>
      </c>
      <c r="L6" s="258">
        <f t="shared" si="4"/>
        <v>1869.82</v>
      </c>
      <c r="M6" s="12">
        <f t="shared" si="5"/>
        <v>103.84</v>
      </c>
    </row>
    <row r="7" spans="1:13" ht="15.75">
      <c r="A7" s="259">
        <f>'حيدر شهر اغسطس '!BJ8</f>
        <v>0</v>
      </c>
      <c r="B7" s="258">
        <f>'حيدر شهر اغسطس '!I8</f>
        <v>2954.93</v>
      </c>
      <c r="C7" s="258">
        <f>'حيدر شهر اغسطس '!K8</f>
        <v>816.66</v>
      </c>
      <c r="D7" s="258">
        <f t="shared" si="0"/>
        <v>3771.59</v>
      </c>
      <c r="E7" s="258">
        <f>'حيدر شهر اغسطس '!D8*14%</f>
        <v>143.81</v>
      </c>
      <c r="F7" s="258">
        <f>'حيدر شهر اغسطس '!Z8*11%</f>
        <v>313.77</v>
      </c>
      <c r="G7" s="258">
        <f>'حيدر شهر اغسطس '!AN8+'حيدر شهر اغسطس '!AO8+'حيدر شهر اغسطس '!AP8+'حيدر شهر اغسطس '!AR8+'حيدر شهر اغسطس '!AV8+'حيدر شهر اغسطس '!AW8+'حيدر شهر اغسطس '!AX8+'حيدر شهر اغسطس '!AY8+'حيدر شهر اغسطس '!AZ8+'حيدر شهر اغسطس '!BA8+'حيدر شهر اغسطس '!BB8+'حيدر شهر اغسطس '!BC8+'حيدر شهر اغسطس '!BD8+'حيدر شهر اغسطس '!BE8+'حيدر شهر اغسطس '!BF8</f>
        <v>0</v>
      </c>
      <c r="H7" s="258">
        <f t="shared" si="1"/>
        <v>457.58</v>
      </c>
      <c r="I7" s="258">
        <f t="shared" si="2"/>
        <v>3314.01</v>
      </c>
      <c r="J7" s="258">
        <f>(I7-50)*(8/1000)</f>
        <v>26.11</v>
      </c>
      <c r="K7" s="258">
        <f t="shared" si="3"/>
        <v>3287.9</v>
      </c>
      <c r="L7" s="258">
        <f t="shared" si="4"/>
        <v>2037.9</v>
      </c>
      <c r="M7" s="12">
        <f t="shared" si="5"/>
        <v>117.71</v>
      </c>
    </row>
    <row r="8" spans="1:13" ht="15.75">
      <c r="A8" s="259">
        <f>'حيدر شهر اغسطس '!BJ9</f>
        <v>0</v>
      </c>
      <c r="B8" s="258">
        <f>'حيدر شهر اغسطس '!I9</f>
        <v>3025.06</v>
      </c>
      <c r="C8" s="258">
        <f>'حيدر شهر اغسطس '!K9</f>
        <v>713.35</v>
      </c>
      <c r="D8" s="258">
        <f t="shared" si="0"/>
        <v>3738.41</v>
      </c>
      <c r="E8" s="258">
        <f>'حيدر شهر اغسطس '!D9*14%</f>
        <v>138.80000000000001</v>
      </c>
      <c r="F8" s="258">
        <f>'حيدر شهر اغسطس '!Z9*11%</f>
        <v>313.51</v>
      </c>
      <c r="G8" s="258">
        <f>'حيدر شهر اغسطس '!AN9+'حيدر شهر اغسطس '!AO9+'حيدر شهر اغسطس '!AP9+'حيدر شهر اغسطس '!AR9+'حيدر شهر اغسطس '!AV9+'حيدر شهر اغسطس '!AW9+'حيدر شهر اغسطس '!AX9+'حيدر شهر اغسطس '!AY9+'حيدر شهر اغسطس '!AZ9+'حيدر شهر اغسطس '!BA9+'حيدر شهر اغسطس '!BB9+'حيدر شهر اغسطس '!BC9+'حيدر شهر اغسطس '!BD9+'حيدر شهر اغسطس '!BE9+'حيدر شهر اغسطس '!BF9</f>
        <v>0</v>
      </c>
      <c r="H8" s="258">
        <f t="shared" si="1"/>
        <v>452.31</v>
      </c>
      <c r="I8" s="258">
        <f t="shared" si="2"/>
        <v>3286.1</v>
      </c>
      <c r="J8" s="258">
        <f>(I8-50)*(8/1000)</f>
        <v>25.89</v>
      </c>
      <c r="K8" s="258">
        <f t="shared" si="3"/>
        <v>3260.21</v>
      </c>
      <c r="L8" s="258">
        <f t="shared" si="4"/>
        <v>2010.21</v>
      </c>
      <c r="M8" s="12">
        <f t="shared" si="5"/>
        <v>115.42</v>
      </c>
    </row>
    <row r="9" spans="1:13" ht="15.75">
      <c r="A9" s="259">
        <f>'حيدر شهر اغسطس '!BJ10</f>
        <v>0</v>
      </c>
      <c r="B9" s="258">
        <f>'حيدر شهر اغسطس '!I10</f>
        <v>2847.76</v>
      </c>
      <c r="C9" s="258">
        <f>'حيدر شهر اغسطس '!K10</f>
        <v>699.54</v>
      </c>
      <c r="D9" s="258">
        <f t="shared" si="0"/>
        <v>3547.3</v>
      </c>
      <c r="E9" s="258">
        <f>'حيدر شهر اغسطس '!D10*14%</f>
        <v>136.07</v>
      </c>
      <c r="F9" s="258">
        <f>'حيدر شهر اغسطس '!Z10*11%</f>
        <v>294.64999999999998</v>
      </c>
      <c r="G9" s="258">
        <f>'حيدر شهر اغسطس '!AN10+'حيدر شهر اغسطس '!AO10+'حيدر شهر اغسطس '!AP10+'حيدر شهر اغسطس '!AR10+'حيدر شهر اغسطس '!AV10+'حيدر شهر اغسطس '!AW10+'حيدر شهر اغسطس '!AX10+'حيدر شهر اغسطس '!AY10+'حيدر شهر اغسطس '!AZ10+'حيدر شهر اغسطس '!BA10+'حيدر شهر اغسطس '!BB10+'حيدر شهر اغسطس '!BC10+'حيدر شهر اغسطس '!BD10+'حيدر شهر اغسطس '!BE10+'حيدر شهر اغسطس '!BF10</f>
        <v>0</v>
      </c>
      <c r="H9" s="258">
        <f t="shared" si="1"/>
        <v>430.72</v>
      </c>
      <c r="I9" s="258">
        <f t="shared" si="2"/>
        <v>3116.58</v>
      </c>
      <c r="J9" s="258">
        <f t="shared" ref="J9:J20" si="7">(I9-50)*(8/1000)</f>
        <v>24.53</v>
      </c>
      <c r="K9" s="258">
        <f t="shared" si="3"/>
        <v>3092.05</v>
      </c>
      <c r="L9" s="258">
        <f t="shared" si="4"/>
        <v>1842.05</v>
      </c>
      <c r="M9" s="12">
        <f t="shared" si="5"/>
        <v>101.55</v>
      </c>
    </row>
    <row r="10" spans="1:13" ht="15.75">
      <c r="A10" s="259">
        <f>'حيدر شهر اغسطس '!BJ11</f>
        <v>0</v>
      </c>
      <c r="B10" s="258">
        <f>'حيدر شهر اغسطس '!I11</f>
        <v>2927.25</v>
      </c>
      <c r="C10" s="258">
        <f>'حيدر شهر اغسطس '!K11</f>
        <v>725.02</v>
      </c>
      <c r="D10" s="258">
        <f t="shared" si="0"/>
        <v>3652.27</v>
      </c>
      <c r="E10" s="258">
        <f>'حيدر شهر اغسطس '!D11*14%</f>
        <v>141.1</v>
      </c>
      <c r="F10" s="258">
        <f>'حيدر شهر اغسطس '!Z11*11%</f>
        <v>302.66000000000003</v>
      </c>
      <c r="G10" s="258">
        <f>'حيدر شهر اغسطس '!AN11+'حيدر شهر اغسطس '!AO11+'حيدر شهر اغسطس '!AP11+'حيدر شهر اغسطس '!AR11+'حيدر شهر اغسطس '!AV11+'حيدر شهر اغسطس '!AW11+'حيدر شهر اغسطس '!AX11+'حيدر شهر اغسطس '!AY11+'حيدر شهر اغسطس '!AZ11+'حيدر شهر اغسطس '!BA11+'حيدر شهر اغسطس '!BB11+'حيدر شهر اغسطس '!BC11+'حيدر شهر اغسطس '!BD11+'حيدر شهر اغسطس '!BE11+'حيدر شهر اغسطس '!BF11</f>
        <v>0</v>
      </c>
      <c r="H10" s="258">
        <f t="shared" si="1"/>
        <v>443.76</v>
      </c>
      <c r="I10" s="258">
        <f t="shared" si="2"/>
        <v>3208.51</v>
      </c>
      <c r="J10" s="258">
        <f t="shared" si="7"/>
        <v>25.27</v>
      </c>
      <c r="K10" s="258">
        <f t="shared" si="3"/>
        <v>3183.24</v>
      </c>
      <c r="L10" s="258">
        <f t="shared" si="4"/>
        <v>1933.24</v>
      </c>
      <c r="M10" s="12">
        <f t="shared" si="5"/>
        <v>109.07</v>
      </c>
    </row>
    <row r="11" spans="1:13" ht="15.75">
      <c r="A11" s="259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12"/>
    </row>
    <row r="12" spans="1:13" ht="15.75">
      <c r="A12" s="259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12"/>
    </row>
    <row r="13" spans="1:13" ht="15.75">
      <c r="A13" s="259"/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12"/>
    </row>
    <row r="14" spans="1:13" ht="15.75">
      <c r="A14" s="259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12"/>
    </row>
    <row r="15" spans="1:13" ht="15.75">
      <c r="A15" s="259"/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12"/>
    </row>
    <row r="16" spans="1:13" ht="15.75">
      <c r="A16" s="259"/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12"/>
    </row>
    <row r="17" spans="1:13" ht="15.75">
      <c r="A17" s="259"/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12"/>
    </row>
    <row r="18" spans="1:13" ht="15.75">
      <c r="A18" s="259"/>
      <c r="B18" s="258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12"/>
    </row>
    <row r="19" spans="1:13" ht="15.75">
      <c r="A19" s="259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12"/>
    </row>
    <row r="20" spans="1:13" ht="15.75">
      <c r="A20" s="259"/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12"/>
    </row>
    <row r="21" spans="1:13" ht="15.75">
      <c r="A21" s="259"/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12"/>
    </row>
    <row r="22" spans="1:13" ht="15.75">
      <c r="A22" s="259"/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12"/>
    </row>
    <row r="23" spans="1:13" ht="15.75">
      <c r="A23" s="259"/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12"/>
    </row>
    <row r="24" spans="1:13" ht="15.75">
      <c r="A24" s="259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12"/>
    </row>
    <row r="25" spans="1:13" ht="15.75">
      <c r="A25" s="259"/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12"/>
    </row>
    <row r="26" spans="1:13" ht="15.75">
      <c r="A26" s="259"/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12"/>
    </row>
    <row r="27" spans="1:13" ht="15.75">
      <c r="A27" s="259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12"/>
    </row>
    <row r="28" spans="1:13" ht="15.75">
      <c r="A28" s="259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12"/>
    </row>
    <row r="29" spans="1:13" ht="15.75">
      <c r="A29" s="259"/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12"/>
    </row>
    <row r="30" spans="1:13" ht="15.75">
      <c r="A30" s="259"/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12"/>
    </row>
    <row r="31" spans="1:13" ht="15.75">
      <c r="A31" s="259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12"/>
    </row>
    <row r="32" spans="1:13" ht="15.75">
      <c r="A32" s="259"/>
      <c r="B32" s="258"/>
      <c r="C32" s="258"/>
      <c r="D32" s="258"/>
      <c r="E32" s="258"/>
      <c r="F32" s="258"/>
      <c r="G32" s="258"/>
      <c r="H32" s="258"/>
      <c r="I32" s="258"/>
      <c r="J32" s="258"/>
      <c r="K32" s="258"/>
      <c r="L32" s="258"/>
      <c r="M32" s="12"/>
    </row>
    <row r="33" spans="1:13" ht="15.75">
      <c r="A33" s="259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12"/>
    </row>
    <row r="34" spans="1:13" ht="15.75">
      <c r="A34" s="259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12"/>
    </row>
    <row r="35" spans="1:13" ht="15.75">
      <c r="A35" s="259"/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12"/>
    </row>
    <row r="36" spans="1:13" ht="15.75">
      <c r="A36" s="259"/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12"/>
    </row>
    <row r="37" spans="1:13" ht="15.75">
      <c r="A37" s="259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12"/>
    </row>
    <row r="38" spans="1:13" ht="15.75">
      <c r="A38" s="259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12"/>
    </row>
    <row r="39" spans="1:13" ht="15.75">
      <c r="A39" s="259"/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12"/>
    </row>
    <row r="40" spans="1:13" ht="15.75">
      <c r="A40" s="259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12"/>
    </row>
    <row r="41" spans="1:13" ht="15.75">
      <c r="A41" s="259"/>
      <c r="B41" s="258"/>
      <c r="C41" s="258"/>
      <c r="D41" s="258"/>
      <c r="E41" s="258"/>
      <c r="F41" s="258"/>
      <c r="G41" s="258"/>
      <c r="H41" s="258"/>
      <c r="I41" s="258"/>
      <c r="J41" s="258"/>
      <c r="K41" s="258"/>
      <c r="L41" s="258"/>
      <c r="M41" s="12"/>
    </row>
    <row r="42" spans="1:13" ht="15.75">
      <c r="A42" s="259"/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12"/>
    </row>
    <row r="43" spans="1:13" ht="15.75">
      <c r="A43" s="259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12"/>
    </row>
    <row r="44" spans="1:13" ht="15.75">
      <c r="A44" s="259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12"/>
    </row>
    <row r="45" spans="1:13" ht="15.75">
      <c r="A45" s="259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12"/>
    </row>
    <row r="46" spans="1:13" ht="15.75">
      <c r="A46" s="259"/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12"/>
    </row>
    <row r="47" spans="1:13" ht="15.75">
      <c r="A47" s="259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12"/>
    </row>
    <row r="48" spans="1:13" ht="15.75">
      <c r="A48" s="259"/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12"/>
    </row>
    <row r="49" spans="1:13" ht="15.75">
      <c r="A49" s="259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12"/>
    </row>
    <row r="50" spans="1:13" ht="15.75">
      <c r="A50" s="259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12"/>
    </row>
    <row r="51" spans="1:13" ht="15.75">
      <c r="A51" s="259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12"/>
    </row>
    <row r="52" spans="1:13" ht="15.75">
      <c r="A52" s="259"/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12"/>
    </row>
    <row r="53" spans="1:13" ht="15.75">
      <c r="A53" s="259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12"/>
    </row>
    <row r="54" spans="1:13" ht="15.75">
      <c r="A54" s="259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12"/>
    </row>
    <row r="55" spans="1:13" ht="15.75">
      <c r="A55" s="259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12"/>
    </row>
    <row r="56" spans="1:13" ht="15.75">
      <c r="A56" s="259"/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12"/>
    </row>
    <row r="57" spans="1:13" ht="15.75">
      <c r="A57" s="259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12"/>
    </row>
    <row r="58" spans="1:13" ht="15.75">
      <c r="A58" s="259"/>
      <c r="B58" s="258"/>
      <c r="C58" s="258"/>
      <c r="D58" s="258"/>
      <c r="E58" s="258"/>
      <c r="F58" s="258"/>
      <c r="G58" s="258"/>
      <c r="H58" s="258"/>
      <c r="I58" s="258"/>
      <c r="J58" s="258"/>
      <c r="K58" s="258"/>
      <c r="L58" s="258"/>
      <c r="M58" s="12"/>
    </row>
    <row r="59" spans="1:13" ht="15.75">
      <c r="A59" s="259"/>
      <c r="B59" s="258"/>
      <c r="C59" s="258"/>
      <c r="D59" s="258"/>
      <c r="E59" s="258"/>
      <c r="F59" s="258"/>
      <c r="G59" s="258"/>
      <c r="H59" s="258"/>
      <c r="I59" s="258"/>
      <c r="J59" s="258"/>
      <c r="K59" s="258"/>
      <c r="L59" s="258"/>
      <c r="M59" s="12"/>
    </row>
    <row r="60" spans="1:13" ht="15.75">
      <c r="A60" s="259"/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12"/>
    </row>
    <row r="61" spans="1:13" ht="15.75">
      <c r="A61" s="259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12"/>
    </row>
    <row r="62" spans="1:13" ht="15.75">
      <c r="A62" s="259"/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12"/>
    </row>
    <row r="63" spans="1:13" ht="15.75">
      <c r="A63" s="259"/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12"/>
    </row>
    <row r="64" spans="1:13" ht="15.75">
      <c r="A64" s="259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12"/>
    </row>
    <row r="65" spans="1:13" ht="15.75">
      <c r="A65" s="259"/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12"/>
    </row>
    <row r="66" spans="1:13" ht="15.75">
      <c r="A66" s="259"/>
      <c r="B66" s="258"/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12"/>
    </row>
    <row r="67" spans="1:13" ht="15.75">
      <c r="A67" s="259"/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12"/>
    </row>
    <row r="68" spans="1:13" ht="15.75">
      <c r="A68" s="259"/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12"/>
    </row>
    <row r="69" spans="1:13" ht="15.75">
      <c r="A69" s="259"/>
      <c r="B69" s="258"/>
      <c r="C69" s="258"/>
      <c r="D69" s="262"/>
      <c r="E69" s="258"/>
      <c r="F69" s="258"/>
      <c r="G69" s="258"/>
      <c r="H69" s="262"/>
      <c r="I69" s="262"/>
      <c r="J69" s="262"/>
      <c r="K69" s="262"/>
      <c r="L69" s="258"/>
      <c r="M69" s="12"/>
    </row>
    <row r="70" spans="1:13" ht="15.75">
      <c r="A70" s="259"/>
      <c r="B70" s="25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>
      <c r="A71" s="1"/>
      <c r="B71" s="25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>
      <c r="A72" s="1"/>
      <c r="B72" s="25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>
      <c r="A73" s="1"/>
      <c r="B73" s="25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>
      <c r="A74" s="1"/>
      <c r="B74" s="25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>
      <c r="A75" s="1"/>
      <c r="B75" s="25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>
      <c r="A76" s="1"/>
      <c r="B76" s="25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>
      <c r="A77" s="1"/>
      <c r="B77" s="25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>
      <c r="A78" s="1"/>
      <c r="B78" s="25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>
      <c r="A79" s="1"/>
      <c r="B79" s="25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>
      <c r="A80" s="1"/>
      <c r="B80" s="25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I22"/>
  <sheetViews>
    <sheetView rightToLeft="1" topLeftCell="T4" workbookViewId="0">
      <selection activeCell="AJ21" sqref="AJ21"/>
    </sheetView>
  </sheetViews>
  <sheetFormatPr defaultRowHeight="15"/>
  <cols>
    <col min="1" max="1" width="0.140625" customWidth="1"/>
    <col min="2" max="6" width="7.7109375" customWidth="1"/>
    <col min="7" max="7" width="8.7109375" customWidth="1"/>
    <col min="8" max="11" width="7.7109375" customWidth="1"/>
    <col min="12" max="12" width="6.7109375" customWidth="1"/>
    <col min="13" max="13" width="5.7109375" customWidth="1"/>
    <col min="14" max="14" width="6.7109375" customWidth="1"/>
    <col min="15" max="20" width="5.7109375" customWidth="1"/>
    <col min="21" max="23" width="7.7109375" customWidth="1"/>
    <col min="24" max="25" width="8.7109375" customWidth="1"/>
    <col min="26" max="26" width="7.7109375" customWidth="1"/>
    <col min="27" max="27" width="6.7109375" customWidth="1"/>
    <col min="28" max="31" width="7.7109375" customWidth="1"/>
    <col min="32" max="32" width="6.7109375" customWidth="1"/>
    <col min="33" max="37" width="7.7109375" customWidth="1"/>
    <col min="38" max="38" width="6.7109375" customWidth="1"/>
    <col min="39" max="39" width="5.7109375" customWidth="1"/>
    <col min="40" max="40" width="6.7109375" customWidth="1"/>
    <col min="41" max="41" width="5.7109375" customWidth="1"/>
    <col min="42" max="42" width="6.7109375" customWidth="1"/>
    <col min="43" max="44" width="7.7109375" customWidth="1"/>
    <col min="45" max="45" width="5.7109375" customWidth="1"/>
    <col min="46" max="46" width="6.7109375" customWidth="1"/>
    <col min="47" max="48" width="5.7109375" customWidth="1"/>
    <col min="49" max="50" width="6.7109375" customWidth="1"/>
    <col min="51" max="51" width="5.7109375" customWidth="1"/>
    <col min="52" max="52" width="6.7109375" customWidth="1"/>
    <col min="53" max="54" width="5.7109375" customWidth="1"/>
    <col min="55" max="55" width="7.7109375" customWidth="1"/>
    <col min="56" max="56" width="8.7109375" customWidth="1"/>
    <col min="57" max="57" width="22" customWidth="1"/>
    <col min="58" max="58" width="22.85546875" customWidth="1"/>
    <col min="59" max="60" width="7.5703125" customWidth="1"/>
  </cols>
  <sheetData>
    <row r="1" spans="1:61" s="4" customFormat="1" ht="14.25" customHeight="1">
      <c r="A1" s="71" t="s">
        <v>112</v>
      </c>
      <c r="B1" s="354" t="s">
        <v>114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3" t="s">
        <v>113</v>
      </c>
      <c r="Z1" s="357" t="s">
        <v>111</v>
      </c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3" t="s">
        <v>117</v>
      </c>
      <c r="BD1" s="357" t="s">
        <v>48</v>
      </c>
      <c r="BE1" s="357" t="s">
        <v>118</v>
      </c>
      <c r="BF1" s="398" t="s">
        <v>288</v>
      </c>
      <c r="BG1" s="353" t="s">
        <v>119</v>
      </c>
      <c r="BH1" s="353" t="s">
        <v>120</v>
      </c>
      <c r="BI1" s="419" t="s">
        <v>420</v>
      </c>
    </row>
    <row r="2" spans="1:61" s="4" customFormat="1" ht="33.75" customHeight="1">
      <c r="A2" s="8"/>
      <c r="B2" s="354" t="s">
        <v>0</v>
      </c>
      <c r="C2" s="354"/>
      <c r="D2" s="354"/>
      <c r="E2" s="354"/>
      <c r="F2" s="354"/>
      <c r="G2" s="407" t="s">
        <v>6</v>
      </c>
      <c r="H2" s="408"/>
      <c r="I2" s="409"/>
      <c r="J2" s="413" t="s">
        <v>110</v>
      </c>
      <c r="K2" s="414"/>
      <c r="L2" s="414"/>
      <c r="M2" s="414"/>
      <c r="N2" s="414"/>
      <c r="O2" s="414"/>
      <c r="P2" s="414"/>
      <c r="Q2" s="414"/>
      <c r="R2" s="414"/>
      <c r="S2" s="414"/>
      <c r="T2" s="415"/>
      <c r="U2" s="413" t="s">
        <v>18</v>
      </c>
      <c r="V2" s="414"/>
      <c r="W2" s="415"/>
      <c r="X2" s="398" t="s">
        <v>22</v>
      </c>
      <c r="Y2" s="353"/>
      <c r="Z2" s="354" t="s">
        <v>23</v>
      </c>
      <c r="AA2" s="354"/>
      <c r="AB2" s="354"/>
      <c r="AC2" s="354"/>
      <c r="AD2" s="354"/>
      <c r="AE2" s="354"/>
      <c r="AF2" s="354"/>
      <c r="AG2" s="354" t="s">
        <v>30</v>
      </c>
      <c r="AH2" s="354"/>
      <c r="AI2" s="354"/>
      <c r="AJ2" s="354"/>
      <c r="AK2" s="354"/>
      <c r="AL2" s="355" t="s">
        <v>34</v>
      </c>
      <c r="AM2" s="355"/>
      <c r="AN2" s="355"/>
      <c r="AO2" s="355"/>
      <c r="AP2" s="78" t="s">
        <v>35</v>
      </c>
      <c r="AQ2" s="79"/>
      <c r="AR2" s="72"/>
      <c r="AS2" s="80"/>
      <c r="AT2" s="354" t="s">
        <v>39</v>
      </c>
      <c r="AU2" s="354"/>
      <c r="AV2" s="354"/>
      <c r="AW2" s="354"/>
      <c r="AX2" s="354"/>
      <c r="AY2" s="354"/>
      <c r="AZ2" s="354"/>
      <c r="BA2" s="80"/>
      <c r="BB2" s="80"/>
      <c r="BC2" s="353"/>
      <c r="BD2" s="357"/>
      <c r="BE2" s="357"/>
      <c r="BF2" s="399"/>
      <c r="BG2" s="353"/>
      <c r="BH2" s="353"/>
      <c r="BI2" s="420"/>
    </row>
    <row r="3" spans="1:61" s="4" customFormat="1" ht="79.900000000000006" customHeight="1">
      <c r="A3" s="80"/>
      <c r="B3" s="78" t="s">
        <v>1</v>
      </c>
      <c r="C3" s="77" t="s">
        <v>2</v>
      </c>
      <c r="D3" s="77" t="s">
        <v>3</v>
      </c>
      <c r="E3" s="77" t="s">
        <v>4</v>
      </c>
      <c r="F3" s="77" t="s">
        <v>5</v>
      </c>
      <c r="G3" s="107" t="s">
        <v>7</v>
      </c>
      <c r="H3" s="77" t="s">
        <v>109</v>
      </c>
      <c r="I3" s="77" t="s">
        <v>108</v>
      </c>
      <c r="J3" s="78" t="s">
        <v>8</v>
      </c>
      <c r="K3" s="78" t="s">
        <v>9</v>
      </c>
      <c r="L3" s="78" t="s">
        <v>10</v>
      </c>
      <c r="M3" s="77" t="s">
        <v>11</v>
      </c>
      <c r="N3" s="77" t="s">
        <v>12</v>
      </c>
      <c r="O3" s="77" t="s">
        <v>13</v>
      </c>
      <c r="P3" s="77" t="s">
        <v>180</v>
      </c>
      <c r="Q3" s="77" t="s">
        <v>14</v>
      </c>
      <c r="R3" s="77" t="s">
        <v>15</v>
      </c>
      <c r="S3" s="77" t="s">
        <v>16</v>
      </c>
      <c r="T3" s="77" t="s">
        <v>17</v>
      </c>
      <c r="U3" s="77" t="s">
        <v>19</v>
      </c>
      <c r="V3" s="77" t="s">
        <v>20</v>
      </c>
      <c r="W3" s="77" t="s">
        <v>21</v>
      </c>
      <c r="X3" s="400"/>
      <c r="Y3" s="353"/>
      <c r="Z3" s="77" t="s">
        <v>24</v>
      </c>
      <c r="AA3" s="77" t="s">
        <v>25</v>
      </c>
      <c r="AB3" s="77" t="s">
        <v>26</v>
      </c>
      <c r="AC3" s="77" t="s">
        <v>21</v>
      </c>
      <c r="AD3" s="77" t="s">
        <v>27</v>
      </c>
      <c r="AE3" s="77" t="s">
        <v>28</v>
      </c>
      <c r="AF3" s="77" t="s">
        <v>29</v>
      </c>
      <c r="AG3" s="77" t="s">
        <v>104</v>
      </c>
      <c r="AH3" s="77" t="s">
        <v>105</v>
      </c>
      <c r="AI3" s="77" t="s">
        <v>106</v>
      </c>
      <c r="AJ3" s="77" t="s">
        <v>107</v>
      </c>
      <c r="AK3" s="77" t="s">
        <v>3</v>
      </c>
      <c r="AL3" s="77" t="s">
        <v>31</v>
      </c>
      <c r="AM3" s="77" t="s">
        <v>116</v>
      </c>
      <c r="AN3" s="77" t="s">
        <v>32</v>
      </c>
      <c r="AO3" s="78" t="s">
        <v>33</v>
      </c>
      <c r="AP3" s="77" t="s">
        <v>36</v>
      </c>
      <c r="AQ3" s="77" t="s">
        <v>115</v>
      </c>
      <c r="AR3" s="77" t="s">
        <v>37</v>
      </c>
      <c r="AS3" s="77" t="s">
        <v>149</v>
      </c>
      <c r="AT3" s="77" t="s">
        <v>40</v>
      </c>
      <c r="AU3" s="77" t="s">
        <v>150</v>
      </c>
      <c r="AV3" s="77" t="s">
        <v>45</v>
      </c>
      <c r="AW3" s="77" t="s">
        <v>41</v>
      </c>
      <c r="AX3" s="141" t="s">
        <v>42</v>
      </c>
      <c r="AY3" s="77" t="s">
        <v>43</v>
      </c>
      <c r="AZ3" s="141" t="s">
        <v>44</v>
      </c>
      <c r="BA3" s="77" t="s">
        <v>46</v>
      </c>
      <c r="BB3" s="77" t="s">
        <v>47</v>
      </c>
      <c r="BC3" s="353"/>
      <c r="BD3" s="357"/>
      <c r="BE3" s="357"/>
      <c r="BF3" s="400"/>
      <c r="BG3" s="353"/>
      <c r="BH3" s="353"/>
      <c r="BI3" s="421"/>
    </row>
    <row r="4" spans="1:61" s="145" customFormat="1" ht="19.899999999999999" customHeight="1">
      <c r="B4" s="113">
        <v>911.68</v>
      </c>
      <c r="C4" s="114">
        <f>B4*15%</f>
        <v>136.75</v>
      </c>
      <c r="D4" s="114">
        <f>B4*1%</f>
        <v>9.1199999999999992</v>
      </c>
      <c r="E4" s="114">
        <f>B4*2%</f>
        <v>18.23</v>
      </c>
      <c r="F4" s="114">
        <f>B4*3%</f>
        <v>27.35</v>
      </c>
      <c r="G4" s="113">
        <v>2429.16</v>
      </c>
      <c r="H4" s="113">
        <v>104.7</v>
      </c>
      <c r="I4" s="113">
        <f>SUM(J4:Q4)</f>
        <v>733.98</v>
      </c>
      <c r="J4" s="113">
        <v>440.01</v>
      </c>
      <c r="K4" s="113">
        <v>263.97000000000003</v>
      </c>
      <c r="L4" s="113">
        <v>30</v>
      </c>
      <c r="M4" s="113"/>
      <c r="N4" s="113"/>
      <c r="O4" s="113"/>
      <c r="P4" s="113"/>
      <c r="Q4" s="113"/>
      <c r="R4" s="113"/>
      <c r="S4" s="113"/>
      <c r="T4" s="113"/>
      <c r="U4" s="114">
        <f>IF(X4&gt;2800,2800*15%,X4*15%)</f>
        <v>353.42</v>
      </c>
      <c r="V4" s="114">
        <f>IF(X4&gt;2800,2800*1%,X4*1%)</f>
        <v>23.56</v>
      </c>
      <c r="W4" s="114">
        <f>IF(X4&gt;2800,2800*3%,X4*3%)</f>
        <v>70.680000000000007</v>
      </c>
      <c r="X4" s="114">
        <f>G4+H4+I4-B4</f>
        <v>2356.16</v>
      </c>
      <c r="Y4" s="114">
        <f>C4+D4+E4+F4+G4+H4+I4+U4+V4+W4</f>
        <v>3906.95</v>
      </c>
      <c r="Z4" s="114">
        <f>B4*15%</f>
        <v>136.75</v>
      </c>
      <c r="AA4" s="114">
        <f>B4*1%</f>
        <v>9.1199999999999992</v>
      </c>
      <c r="AB4" s="114">
        <f>B4*2%</f>
        <v>18.23</v>
      </c>
      <c r="AC4" s="114">
        <f>B4*3%</f>
        <v>27.35</v>
      </c>
      <c r="AD4" s="114">
        <f>B4*10%</f>
        <v>91.17</v>
      </c>
      <c r="AE4" s="114">
        <f>B4*3%</f>
        <v>27.35</v>
      </c>
      <c r="AF4" s="114">
        <f>B4*1%</f>
        <v>9.1199999999999992</v>
      </c>
      <c r="AG4" s="114">
        <f>IF(X4&gt;2800,2800*15%,X4*15%)</f>
        <v>353.42</v>
      </c>
      <c r="AH4" s="114">
        <f>IF(X4&gt;2800,2800*1%,X4*1%)</f>
        <v>23.56</v>
      </c>
      <c r="AI4" s="114">
        <f>IF(X4&gt;2800,2800*3%,X4*3%)</f>
        <v>70.680000000000007</v>
      </c>
      <c r="AJ4" s="114">
        <f>IF(X4&gt;2800,2800*10%,X4*10%)</f>
        <v>235.62</v>
      </c>
      <c r="AK4" s="114">
        <f>IF(X4&gt;2800,2800*1%,X4*1%)</f>
        <v>23.56</v>
      </c>
      <c r="AL4" s="113"/>
      <c r="AM4" s="113"/>
      <c r="AN4" s="113"/>
      <c r="AO4" s="113"/>
      <c r="AP4" s="113"/>
      <c r="AQ4" s="113">
        <v>22.92</v>
      </c>
      <c r="AR4" s="113">
        <v>21.3</v>
      </c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4">
        <f>SUM(Z4:BB4)</f>
        <v>1070.1500000000001</v>
      </c>
      <c r="BD4" s="114">
        <f>AVERAGE(Y4-BC4)</f>
        <v>2836.8</v>
      </c>
      <c r="BE4" s="144" t="s">
        <v>195</v>
      </c>
      <c r="BF4" s="144" t="s">
        <v>303</v>
      </c>
      <c r="BI4" s="139" t="s">
        <v>425</v>
      </c>
    </row>
    <row r="5" spans="1:61" s="145" customFormat="1" ht="19.899999999999999" customHeight="1">
      <c r="B5" s="113">
        <v>482.15</v>
      </c>
      <c r="C5" s="114">
        <f t="shared" ref="C5:C21" si="0">B5*15%</f>
        <v>72.319999999999993</v>
      </c>
      <c r="D5" s="114">
        <f t="shared" ref="D5:D21" si="1">B5*1%</f>
        <v>4.82</v>
      </c>
      <c r="E5" s="114">
        <f t="shared" ref="E5:E21" si="2">B5*2%</f>
        <v>9.64</v>
      </c>
      <c r="F5" s="114">
        <f t="shared" ref="F5:F21" si="3">B5*3%</f>
        <v>14.46</v>
      </c>
      <c r="G5" s="113">
        <v>1624.71</v>
      </c>
      <c r="H5" s="113">
        <v>63.44</v>
      </c>
      <c r="I5" s="113">
        <f t="shared" ref="I5:I21" si="4">SUM(J5:Q5)</f>
        <v>387.3</v>
      </c>
      <c r="J5" s="113">
        <v>226.63</v>
      </c>
      <c r="K5" s="113">
        <v>145.66999999999999</v>
      </c>
      <c r="L5" s="113">
        <v>15</v>
      </c>
      <c r="M5" s="113"/>
      <c r="N5" s="113"/>
      <c r="O5" s="113"/>
      <c r="P5" s="113"/>
      <c r="Q5" s="113"/>
      <c r="R5" s="113"/>
      <c r="S5" s="113"/>
      <c r="T5" s="113"/>
      <c r="U5" s="114">
        <f t="shared" ref="U5:U21" si="5">IF(X5&gt;2800,2800*15%,X5*15%)</f>
        <v>239</v>
      </c>
      <c r="V5" s="114">
        <f t="shared" ref="V5:V21" si="6">IF(X5&gt;2800,2800*1%,X5*1%)</f>
        <v>15.93</v>
      </c>
      <c r="W5" s="114">
        <f t="shared" ref="W5:W21" si="7">IF(X5&gt;2800,2800*3%,X5*3%)</f>
        <v>47.8</v>
      </c>
      <c r="X5" s="114">
        <f t="shared" ref="X5:X21" si="8">G5+H5+I5-B5</f>
        <v>1593.3</v>
      </c>
      <c r="Y5" s="114">
        <f t="shared" ref="Y5:Y21" si="9">C5+D5+E5+F5+G5+H5+I5+U5+V5+W5</f>
        <v>2479.42</v>
      </c>
      <c r="Z5" s="114">
        <f t="shared" ref="Z5:Z21" si="10">B5*15%</f>
        <v>72.319999999999993</v>
      </c>
      <c r="AA5" s="114">
        <f t="shared" ref="AA5:AA21" si="11">B5*1%</f>
        <v>4.82</v>
      </c>
      <c r="AB5" s="114">
        <f t="shared" ref="AB5:AB21" si="12">B5*2%</f>
        <v>9.64</v>
      </c>
      <c r="AC5" s="114">
        <f t="shared" ref="AC5:AC21" si="13">B5*3%</f>
        <v>14.46</v>
      </c>
      <c r="AD5" s="114">
        <f t="shared" ref="AD5:AD21" si="14">B5*10%</f>
        <v>48.22</v>
      </c>
      <c r="AE5" s="114">
        <f t="shared" ref="AE5:AE21" si="15">B5*3%</f>
        <v>14.46</v>
      </c>
      <c r="AF5" s="114">
        <f t="shared" ref="AF5:AF21" si="16">B5*1%</f>
        <v>4.82</v>
      </c>
      <c r="AG5" s="114">
        <f t="shared" ref="AG5:AG21" si="17">IF(X5&gt;2800,2800*15%,X5*15%)</f>
        <v>239</v>
      </c>
      <c r="AH5" s="114">
        <f t="shared" ref="AH5:AH21" si="18">IF(X5&gt;2800,2800*1%,X5*1%)</f>
        <v>15.93</v>
      </c>
      <c r="AI5" s="114">
        <f t="shared" ref="AI5:AI21" si="19">IF(X5&gt;2800,2800*3%,X5*3%)</f>
        <v>47.8</v>
      </c>
      <c r="AJ5" s="114">
        <f t="shared" ref="AJ5:AJ21" si="20">IF(X5&gt;2800,2800*10%,X5*10%)</f>
        <v>159.33000000000001</v>
      </c>
      <c r="AK5" s="114">
        <f t="shared" ref="AK5:AK21" si="21">IF(X5&gt;2800,2800*1%,X5*1%)</f>
        <v>15.93</v>
      </c>
      <c r="AL5" s="113"/>
      <c r="AM5" s="113"/>
      <c r="AN5" s="113"/>
      <c r="AO5" s="113"/>
      <c r="AP5" s="113"/>
      <c r="AQ5" s="113">
        <v>7.21</v>
      </c>
      <c r="AR5" s="113">
        <v>11.9</v>
      </c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4">
        <f t="shared" ref="BC5:BC21" si="22">SUM(Z5:BB5)</f>
        <v>665.84</v>
      </c>
      <c r="BD5" s="114">
        <f t="shared" ref="BD5:BD21" si="23">AVERAGE(Y5-BC5)</f>
        <v>1813.58</v>
      </c>
      <c r="BE5" s="144" t="s">
        <v>196</v>
      </c>
      <c r="BF5" s="144" t="s">
        <v>304</v>
      </c>
      <c r="BI5" s="139" t="s">
        <v>425</v>
      </c>
    </row>
    <row r="6" spans="1:61" s="145" customFormat="1" ht="19.899999999999999" customHeight="1">
      <c r="B6" s="113">
        <v>282.98</v>
      </c>
      <c r="C6" s="114">
        <f t="shared" si="0"/>
        <v>42.45</v>
      </c>
      <c r="D6" s="114">
        <f t="shared" si="1"/>
        <v>2.83</v>
      </c>
      <c r="E6" s="114">
        <f t="shared" si="2"/>
        <v>5.66</v>
      </c>
      <c r="F6" s="114">
        <f t="shared" si="3"/>
        <v>8.49</v>
      </c>
      <c r="G6" s="113">
        <v>1058.55</v>
      </c>
      <c r="H6" s="113">
        <v>4.04</v>
      </c>
      <c r="I6" s="113">
        <f t="shared" si="4"/>
        <v>226.5</v>
      </c>
      <c r="J6" s="113">
        <v>145.94999999999999</v>
      </c>
      <c r="K6" s="113">
        <v>70.55</v>
      </c>
      <c r="L6" s="113">
        <v>10</v>
      </c>
      <c r="M6" s="113"/>
      <c r="N6" s="113"/>
      <c r="O6" s="113"/>
      <c r="P6" s="113"/>
      <c r="Q6" s="113"/>
      <c r="R6" s="113"/>
      <c r="S6" s="113"/>
      <c r="T6" s="113"/>
      <c r="U6" s="114">
        <f t="shared" si="5"/>
        <v>150.91999999999999</v>
      </c>
      <c r="V6" s="114">
        <f t="shared" si="6"/>
        <v>10.06</v>
      </c>
      <c r="W6" s="114">
        <f t="shared" si="7"/>
        <v>30.18</v>
      </c>
      <c r="X6" s="114">
        <f t="shared" si="8"/>
        <v>1006.11</v>
      </c>
      <c r="Y6" s="114">
        <f t="shared" si="9"/>
        <v>1539.68</v>
      </c>
      <c r="Z6" s="114">
        <f t="shared" si="10"/>
        <v>42.45</v>
      </c>
      <c r="AA6" s="114">
        <f t="shared" si="11"/>
        <v>2.83</v>
      </c>
      <c r="AB6" s="114">
        <f t="shared" si="12"/>
        <v>5.66</v>
      </c>
      <c r="AC6" s="114">
        <f t="shared" si="13"/>
        <v>8.49</v>
      </c>
      <c r="AD6" s="114">
        <f t="shared" si="14"/>
        <v>28.3</v>
      </c>
      <c r="AE6" s="114">
        <f t="shared" si="15"/>
        <v>8.49</v>
      </c>
      <c r="AF6" s="114">
        <f t="shared" si="16"/>
        <v>2.83</v>
      </c>
      <c r="AG6" s="114">
        <f t="shared" si="17"/>
        <v>150.91999999999999</v>
      </c>
      <c r="AH6" s="114">
        <f t="shared" si="18"/>
        <v>10.06</v>
      </c>
      <c r="AI6" s="114">
        <f t="shared" si="19"/>
        <v>30.18</v>
      </c>
      <c r="AJ6" s="114">
        <f t="shared" si="20"/>
        <v>100.61</v>
      </c>
      <c r="AK6" s="114">
        <f t="shared" si="21"/>
        <v>10.06</v>
      </c>
      <c r="AL6" s="113"/>
      <c r="AM6" s="113"/>
      <c r="AN6" s="113"/>
      <c r="AO6" s="113"/>
      <c r="AP6" s="113"/>
      <c r="AQ6" s="113"/>
      <c r="AR6" s="113">
        <v>7.95</v>
      </c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4">
        <f t="shared" si="22"/>
        <v>408.83</v>
      </c>
      <c r="BD6" s="114">
        <f t="shared" si="23"/>
        <v>1130.8499999999999</v>
      </c>
      <c r="BE6" s="144" t="s">
        <v>197</v>
      </c>
      <c r="BF6" s="144" t="s">
        <v>305</v>
      </c>
      <c r="BI6" s="139" t="s">
        <v>425</v>
      </c>
    </row>
    <row r="7" spans="1:61" s="145" customFormat="1" ht="19.899999999999999" customHeight="1">
      <c r="B7" s="113">
        <v>724.17</v>
      </c>
      <c r="C7" s="114">
        <f t="shared" si="0"/>
        <v>108.63</v>
      </c>
      <c r="D7" s="114">
        <f t="shared" si="1"/>
        <v>7.24</v>
      </c>
      <c r="E7" s="114">
        <f t="shared" si="2"/>
        <v>14.48</v>
      </c>
      <c r="F7" s="114">
        <f t="shared" si="3"/>
        <v>21.73</v>
      </c>
      <c r="G7" s="113">
        <v>2105.06</v>
      </c>
      <c r="H7" s="113">
        <v>91.96</v>
      </c>
      <c r="I7" s="113">
        <f t="shared" si="4"/>
        <v>737.05</v>
      </c>
      <c r="J7" s="113">
        <v>344.98</v>
      </c>
      <c r="K7" s="113">
        <v>214.22</v>
      </c>
      <c r="L7" s="113">
        <v>30</v>
      </c>
      <c r="M7" s="113"/>
      <c r="N7" s="113">
        <v>147.85</v>
      </c>
      <c r="O7" s="113"/>
      <c r="P7" s="113"/>
      <c r="Q7" s="113"/>
      <c r="R7" s="113"/>
      <c r="S7" s="113"/>
      <c r="T7" s="113"/>
      <c r="U7" s="114">
        <f t="shared" si="5"/>
        <v>331.49</v>
      </c>
      <c r="V7" s="114">
        <f t="shared" si="6"/>
        <v>22.1</v>
      </c>
      <c r="W7" s="114">
        <f t="shared" si="7"/>
        <v>66.3</v>
      </c>
      <c r="X7" s="114">
        <f t="shared" si="8"/>
        <v>2209.9</v>
      </c>
      <c r="Y7" s="114">
        <f t="shared" si="9"/>
        <v>3506.04</v>
      </c>
      <c r="Z7" s="114">
        <f t="shared" si="10"/>
        <v>108.63</v>
      </c>
      <c r="AA7" s="114">
        <f t="shared" si="11"/>
        <v>7.24</v>
      </c>
      <c r="AB7" s="114">
        <f t="shared" si="12"/>
        <v>14.48</v>
      </c>
      <c r="AC7" s="114">
        <f t="shared" si="13"/>
        <v>21.73</v>
      </c>
      <c r="AD7" s="114">
        <f t="shared" si="14"/>
        <v>72.42</v>
      </c>
      <c r="AE7" s="114">
        <f t="shared" si="15"/>
        <v>21.73</v>
      </c>
      <c r="AF7" s="114">
        <f t="shared" si="16"/>
        <v>7.24</v>
      </c>
      <c r="AG7" s="114">
        <f t="shared" si="17"/>
        <v>331.49</v>
      </c>
      <c r="AH7" s="114">
        <f t="shared" si="18"/>
        <v>22.1</v>
      </c>
      <c r="AI7" s="114">
        <f t="shared" si="19"/>
        <v>66.3</v>
      </c>
      <c r="AJ7" s="114">
        <f t="shared" si="20"/>
        <v>220.99</v>
      </c>
      <c r="AK7" s="114">
        <f t="shared" si="21"/>
        <v>22.1</v>
      </c>
      <c r="AL7" s="113"/>
      <c r="AM7" s="113"/>
      <c r="AN7" s="113">
        <v>0.86</v>
      </c>
      <c r="AO7" s="113"/>
      <c r="AP7" s="114">
        <v>0.6</v>
      </c>
      <c r="AQ7" s="113">
        <v>17.12</v>
      </c>
      <c r="AR7" s="113">
        <v>17.25</v>
      </c>
      <c r="AS7" s="113"/>
      <c r="AT7" s="113">
        <v>7.1</v>
      </c>
      <c r="AU7" s="113"/>
      <c r="AV7" s="113"/>
      <c r="AW7" s="113"/>
      <c r="AX7" s="113"/>
      <c r="AY7" s="113"/>
      <c r="AZ7" s="113"/>
      <c r="BA7" s="113"/>
      <c r="BB7" s="113"/>
      <c r="BC7" s="114">
        <f t="shared" si="22"/>
        <v>959.38</v>
      </c>
      <c r="BD7" s="114">
        <f t="shared" si="23"/>
        <v>2546.66</v>
      </c>
      <c r="BE7" s="144" t="s">
        <v>198</v>
      </c>
      <c r="BF7" s="144" t="s">
        <v>306</v>
      </c>
      <c r="BI7" s="139" t="s">
        <v>352</v>
      </c>
    </row>
    <row r="8" spans="1:61" s="145" customFormat="1" ht="19.899999999999999" customHeight="1">
      <c r="B8" s="113">
        <v>804.89</v>
      </c>
      <c r="C8" s="114">
        <f t="shared" si="0"/>
        <v>120.73</v>
      </c>
      <c r="D8" s="114">
        <f t="shared" si="1"/>
        <v>8.0500000000000007</v>
      </c>
      <c r="E8" s="114">
        <f t="shared" si="2"/>
        <v>16.100000000000001</v>
      </c>
      <c r="F8" s="114">
        <f t="shared" si="3"/>
        <v>24.15</v>
      </c>
      <c r="G8" s="113">
        <v>2185.15</v>
      </c>
      <c r="H8" s="113">
        <v>94.44</v>
      </c>
      <c r="I8" s="113">
        <f t="shared" si="4"/>
        <v>906.09</v>
      </c>
      <c r="J8" s="113">
        <v>388.18</v>
      </c>
      <c r="K8" s="113">
        <v>314.35000000000002</v>
      </c>
      <c r="L8" s="113">
        <v>30</v>
      </c>
      <c r="M8" s="113"/>
      <c r="N8" s="113">
        <v>173.56</v>
      </c>
      <c r="O8" s="113"/>
      <c r="P8" s="113"/>
      <c r="Q8" s="113"/>
      <c r="R8" s="113"/>
      <c r="S8" s="113"/>
      <c r="T8" s="113"/>
      <c r="U8" s="114">
        <f t="shared" si="5"/>
        <v>357.12</v>
      </c>
      <c r="V8" s="114">
        <f t="shared" si="6"/>
        <v>23.81</v>
      </c>
      <c r="W8" s="114">
        <f t="shared" si="7"/>
        <v>71.42</v>
      </c>
      <c r="X8" s="114">
        <f t="shared" si="8"/>
        <v>2380.79</v>
      </c>
      <c r="Y8" s="114">
        <f t="shared" si="9"/>
        <v>3807.06</v>
      </c>
      <c r="Z8" s="114">
        <f t="shared" si="10"/>
        <v>120.73</v>
      </c>
      <c r="AA8" s="114">
        <f t="shared" si="11"/>
        <v>8.0500000000000007</v>
      </c>
      <c r="AB8" s="114">
        <f t="shared" si="12"/>
        <v>16.100000000000001</v>
      </c>
      <c r="AC8" s="114">
        <f t="shared" si="13"/>
        <v>24.15</v>
      </c>
      <c r="AD8" s="114">
        <f t="shared" si="14"/>
        <v>80.489999999999995</v>
      </c>
      <c r="AE8" s="114">
        <f t="shared" si="15"/>
        <v>24.15</v>
      </c>
      <c r="AF8" s="114">
        <f t="shared" si="16"/>
        <v>8.0500000000000007</v>
      </c>
      <c r="AG8" s="114">
        <f t="shared" si="17"/>
        <v>357.12</v>
      </c>
      <c r="AH8" s="114">
        <f t="shared" si="18"/>
        <v>23.81</v>
      </c>
      <c r="AI8" s="114">
        <f t="shared" si="19"/>
        <v>71.42</v>
      </c>
      <c r="AJ8" s="114">
        <f t="shared" si="20"/>
        <v>238.08</v>
      </c>
      <c r="AK8" s="114">
        <f t="shared" si="21"/>
        <v>23.81</v>
      </c>
      <c r="AL8" s="113"/>
      <c r="AM8" s="113"/>
      <c r="AN8" s="113"/>
      <c r="AO8" s="113"/>
      <c r="AP8" s="113"/>
      <c r="AQ8" s="113">
        <v>19.690000000000001</v>
      </c>
      <c r="AR8" s="113">
        <v>19.95</v>
      </c>
      <c r="AS8" s="113"/>
      <c r="AT8" s="113">
        <v>7.1</v>
      </c>
      <c r="AU8" s="113"/>
      <c r="AV8" s="113"/>
      <c r="AW8" s="113"/>
      <c r="AX8" s="113"/>
      <c r="AY8" s="113"/>
      <c r="AZ8" s="113"/>
      <c r="BA8" s="113"/>
      <c r="BB8" s="113"/>
      <c r="BC8" s="114">
        <f t="shared" si="22"/>
        <v>1042.7</v>
      </c>
      <c r="BD8" s="114">
        <f t="shared" si="23"/>
        <v>2764.36</v>
      </c>
      <c r="BE8" s="144" t="s">
        <v>199</v>
      </c>
      <c r="BF8" s="144" t="s">
        <v>305</v>
      </c>
      <c r="BI8" s="139" t="s">
        <v>151</v>
      </c>
    </row>
    <row r="9" spans="1:61" s="145" customFormat="1" ht="19.899999999999999" customHeight="1">
      <c r="B9" s="113">
        <v>270</v>
      </c>
      <c r="C9" s="114">
        <f t="shared" si="0"/>
        <v>40.5</v>
      </c>
      <c r="D9" s="114">
        <f t="shared" si="1"/>
        <v>2.7</v>
      </c>
      <c r="E9" s="114">
        <f t="shared" si="2"/>
        <v>5.4</v>
      </c>
      <c r="F9" s="114">
        <f t="shared" si="3"/>
        <v>8.1</v>
      </c>
      <c r="G9" s="113">
        <v>1037.1400000000001</v>
      </c>
      <c r="H9" s="113">
        <v>3.91</v>
      </c>
      <c r="I9" s="113">
        <f t="shared" si="4"/>
        <v>214.5</v>
      </c>
      <c r="J9" s="113">
        <v>145.94999999999999</v>
      </c>
      <c r="K9" s="113">
        <v>58.55</v>
      </c>
      <c r="L9" s="113">
        <v>10</v>
      </c>
      <c r="M9" s="113"/>
      <c r="N9" s="113"/>
      <c r="O9" s="113"/>
      <c r="P9" s="113"/>
      <c r="Q9" s="113"/>
      <c r="R9" s="113"/>
      <c r="S9" s="113"/>
      <c r="T9" s="113"/>
      <c r="U9" s="114">
        <f t="shared" si="5"/>
        <v>147.83000000000001</v>
      </c>
      <c r="V9" s="114">
        <f t="shared" si="6"/>
        <v>9.86</v>
      </c>
      <c r="W9" s="114">
        <f t="shared" si="7"/>
        <v>29.57</v>
      </c>
      <c r="X9" s="114">
        <f t="shared" si="8"/>
        <v>985.55</v>
      </c>
      <c r="Y9" s="114">
        <f t="shared" si="9"/>
        <v>1499.51</v>
      </c>
      <c r="Z9" s="114">
        <f t="shared" si="10"/>
        <v>40.5</v>
      </c>
      <c r="AA9" s="114">
        <f t="shared" si="11"/>
        <v>2.7</v>
      </c>
      <c r="AB9" s="114">
        <f t="shared" si="12"/>
        <v>5.4</v>
      </c>
      <c r="AC9" s="114">
        <f t="shared" si="13"/>
        <v>8.1</v>
      </c>
      <c r="AD9" s="114">
        <f t="shared" si="14"/>
        <v>27</v>
      </c>
      <c r="AE9" s="114">
        <f t="shared" si="15"/>
        <v>8.1</v>
      </c>
      <c r="AF9" s="114">
        <f t="shared" si="16"/>
        <v>2.7</v>
      </c>
      <c r="AG9" s="114">
        <f t="shared" si="17"/>
        <v>147.83000000000001</v>
      </c>
      <c r="AH9" s="114">
        <f t="shared" si="18"/>
        <v>9.86</v>
      </c>
      <c r="AI9" s="114">
        <f t="shared" si="19"/>
        <v>29.57</v>
      </c>
      <c r="AJ9" s="114">
        <f t="shared" si="20"/>
        <v>98.56</v>
      </c>
      <c r="AK9" s="114">
        <f t="shared" si="21"/>
        <v>9.86</v>
      </c>
      <c r="AL9" s="113">
        <v>49</v>
      </c>
      <c r="AM9" s="113"/>
      <c r="AN9" s="113"/>
      <c r="AO9" s="113"/>
      <c r="AP9" s="113"/>
      <c r="AQ9" s="113"/>
      <c r="AR9" s="113">
        <v>7.05</v>
      </c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4">
        <f t="shared" si="22"/>
        <v>446.23</v>
      </c>
      <c r="BD9" s="114">
        <f t="shared" si="23"/>
        <v>1053.28</v>
      </c>
      <c r="BE9" s="144" t="s">
        <v>200</v>
      </c>
      <c r="BF9" s="144" t="s">
        <v>305</v>
      </c>
      <c r="BI9" s="139" t="s">
        <v>151</v>
      </c>
    </row>
    <row r="10" spans="1:61" s="145" customFormat="1" ht="19.899999999999999" customHeight="1">
      <c r="B10" s="113">
        <v>357.42</v>
      </c>
      <c r="C10" s="114">
        <f t="shared" si="0"/>
        <v>53.61</v>
      </c>
      <c r="D10" s="114">
        <f t="shared" si="1"/>
        <v>3.57</v>
      </c>
      <c r="E10" s="114">
        <f t="shared" si="2"/>
        <v>7.15</v>
      </c>
      <c r="F10" s="114">
        <f t="shared" si="3"/>
        <v>10.72</v>
      </c>
      <c r="G10" s="113">
        <v>1306.3900000000001</v>
      </c>
      <c r="H10" s="113">
        <v>19.149999999999999</v>
      </c>
      <c r="I10" s="113">
        <f t="shared" si="4"/>
        <v>298</v>
      </c>
      <c r="J10" s="113">
        <v>187.6</v>
      </c>
      <c r="K10" s="113">
        <v>82.4</v>
      </c>
      <c r="L10" s="113">
        <v>28</v>
      </c>
      <c r="M10" s="113"/>
      <c r="N10" s="113"/>
      <c r="O10" s="113"/>
      <c r="P10" s="113"/>
      <c r="Q10" s="113"/>
      <c r="R10" s="113"/>
      <c r="S10" s="113"/>
      <c r="T10" s="113"/>
      <c r="U10" s="114">
        <f t="shared" si="5"/>
        <v>189.92</v>
      </c>
      <c r="V10" s="114">
        <f t="shared" si="6"/>
        <v>12.66</v>
      </c>
      <c r="W10" s="114">
        <f t="shared" si="7"/>
        <v>37.979999999999997</v>
      </c>
      <c r="X10" s="114">
        <f t="shared" si="8"/>
        <v>1266.1199999999999</v>
      </c>
      <c r="Y10" s="114">
        <f t="shared" si="9"/>
        <v>1939.15</v>
      </c>
      <c r="Z10" s="114">
        <f t="shared" si="10"/>
        <v>53.61</v>
      </c>
      <c r="AA10" s="114">
        <f t="shared" si="11"/>
        <v>3.57</v>
      </c>
      <c r="AB10" s="114">
        <f t="shared" si="12"/>
        <v>7.15</v>
      </c>
      <c r="AC10" s="114">
        <f t="shared" si="13"/>
        <v>10.72</v>
      </c>
      <c r="AD10" s="114">
        <f t="shared" si="14"/>
        <v>35.74</v>
      </c>
      <c r="AE10" s="114">
        <f t="shared" si="15"/>
        <v>10.72</v>
      </c>
      <c r="AF10" s="114">
        <f t="shared" si="16"/>
        <v>3.57</v>
      </c>
      <c r="AG10" s="114">
        <f t="shared" si="17"/>
        <v>189.92</v>
      </c>
      <c r="AH10" s="114">
        <f t="shared" si="18"/>
        <v>12.66</v>
      </c>
      <c r="AI10" s="114">
        <f t="shared" si="19"/>
        <v>37.979999999999997</v>
      </c>
      <c r="AJ10" s="114">
        <f t="shared" si="20"/>
        <v>126.61</v>
      </c>
      <c r="AK10" s="114">
        <f t="shared" si="21"/>
        <v>12.66</v>
      </c>
      <c r="AL10" s="113"/>
      <c r="AM10" s="113"/>
      <c r="AN10" s="113"/>
      <c r="AO10" s="113"/>
      <c r="AP10" s="113"/>
      <c r="AQ10" s="113">
        <v>2.93</v>
      </c>
      <c r="AR10" s="113">
        <v>9.1</v>
      </c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4">
        <f t="shared" si="22"/>
        <v>516.94000000000005</v>
      </c>
      <c r="BD10" s="114">
        <f t="shared" si="23"/>
        <v>1422.21</v>
      </c>
      <c r="BE10" s="144" t="s">
        <v>201</v>
      </c>
      <c r="BF10" s="144" t="s">
        <v>426</v>
      </c>
      <c r="BI10" s="139" t="s">
        <v>352</v>
      </c>
    </row>
    <row r="11" spans="1:61" s="145" customFormat="1" ht="19.899999999999999" customHeight="1">
      <c r="B11" s="113">
        <v>486.42</v>
      </c>
      <c r="C11" s="114">
        <f t="shared" si="0"/>
        <v>72.959999999999994</v>
      </c>
      <c r="D11" s="114">
        <f t="shared" si="1"/>
        <v>4.8600000000000003</v>
      </c>
      <c r="E11" s="114">
        <f t="shared" si="2"/>
        <v>9.73</v>
      </c>
      <c r="F11" s="114">
        <f t="shared" si="3"/>
        <v>14.59</v>
      </c>
      <c r="G11" s="113">
        <v>1629.8</v>
      </c>
      <c r="H11" s="113">
        <v>67.73</v>
      </c>
      <c r="I11" s="113">
        <f t="shared" si="4"/>
        <v>423.78</v>
      </c>
      <c r="J11" s="113">
        <v>279.39999999999998</v>
      </c>
      <c r="K11" s="113">
        <v>129.38</v>
      </c>
      <c r="L11" s="113">
        <v>15</v>
      </c>
      <c r="M11" s="113"/>
      <c r="N11" s="113"/>
      <c r="O11" s="113"/>
      <c r="P11" s="113"/>
      <c r="Q11" s="113"/>
      <c r="R11" s="113"/>
      <c r="S11" s="113"/>
      <c r="T11" s="113"/>
      <c r="U11" s="114">
        <f t="shared" si="5"/>
        <v>245.23</v>
      </c>
      <c r="V11" s="114">
        <f t="shared" si="6"/>
        <v>16.350000000000001</v>
      </c>
      <c r="W11" s="114">
        <f t="shared" si="7"/>
        <v>49.05</v>
      </c>
      <c r="X11" s="114">
        <f t="shared" si="8"/>
        <v>1634.89</v>
      </c>
      <c r="Y11" s="114">
        <f t="shared" si="9"/>
        <v>2534.08</v>
      </c>
      <c r="Z11" s="114">
        <f t="shared" si="10"/>
        <v>72.959999999999994</v>
      </c>
      <c r="AA11" s="114">
        <f t="shared" si="11"/>
        <v>4.8600000000000003</v>
      </c>
      <c r="AB11" s="114">
        <f t="shared" si="12"/>
        <v>9.73</v>
      </c>
      <c r="AC11" s="114">
        <f t="shared" si="13"/>
        <v>14.59</v>
      </c>
      <c r="AD11" s="114">
        <f t="shared" si="14"/>
        <v>48.64</v>
      </c>
      <c r="AE11" s="114">
        <f t="shared" si="15"/>
        <v>14.59</v>
      </c>
      <c r="AF11" s="114">
        <f t="shared" si="16"/>
        <v>4.8600000000000003</v>
      </c>
      <c r="AG11" s="114">
        <f t="shared" si="17"/>
        <v>245.23</v>
      </c>
      <c r="AH11" s="114">
        <f t="shared" si="18"/>
        <v>16.350000000000001</v>
      </c>
      <c r="AI11" s="114">
        <f t="shared" si="19"/>
        <v>49.05</v>
      </c>
      <c r="AJ11" s="114">
        <f t="shared" si="20"/>
        <v>163.49</v>
      </c>
      <c r="AK11" s="114">
        <f t="shared" si="21"/>
        <v>16.350000000000001</v>
      </c>
      <c r="AL11" s="113"/>
      <c r="AM11" s="113"/>
      <c r="AN11" s="113"/>
      <c r="AO11" s="113"/>
      <c r="AP11" s="113"/>
      <c r="AQ11" s="113">
        <v>8.6999999999999993</v>
      </c>
      <c r="AR11" s="113">
        <v>12.8</v>
      </c>
      <c r="AS11" s="113"/>
      <c r="AT11" s="113">
        <v>14.2</v>
      </c>
      <c r="AU11" s="113"/>
      <c r="AV11" s="113"/>
      <c r="AW11" s="113"/>
      <c r="AX11" s="113"/>
      <c r="AY11" s="113"/>
      <c r="AZ11" s="113"/>
      <c r="BA11" s="113"/>
      <c r="BB11" s="113"/>
      <c r="BC11" s="114">
        <f t="shared" si="22"/>
        <v>696.4</v>
      </c>
      <c r="BD11" s="114">
        <f t="shared" si="23"/>
        <v>1837.68</v>
      </c>
      <c r="BE11" s="144" t="s">
        <v>202</v>
      </c>
      <c r="BF11" s="144" t="s">
        <v>308</v>
      </c>
      <c r="BI11" s="139" t="s">
        <v>427</v>
      </c>
    </row>
    <row r="12" spans="1:61" s="145" customFormat="1" ht="19.899999999999999" customHeight="1">
      <c r="B12" s="113">
        <v>441.67</v>
      </c>
      <c r="C12" s="114">
        <f t="shared" si="0"/>
        <v>66.25</v>
      </c>
      <c r="D12" s="114">
        <f t="shared" si="1"/>
        <v>4.42</v>
      </c>
      <c r="E12" s="114">
        <f t="shared" si="2"/>
        <v>8.83</v>
      </c>
      <c r="F12" s="114">
        <f t="shared" si="3"/>
        <v>13.25</v>
      </c>
      <c r="G12" s="113">
        <v>1525.43</v>
      </c>
      <c r="H12" s="113">
        <v>51.78</v>
      </c>
      <c r="I12" s="113">
        <f t="shared" si="4"/>
        <v>356.06</v>
      </c>
      <c r="J12" s="113">
        <v>249.47</v>
      </c>
      <c r="K12" s="113">
        <v>91.59</v>
      </c>
      <c r="L12" s="113">
        <v>15</v>
      </c>
      <c r="M12" s="113"/>
      <c r="N12" s="113"/>
      <c r="O12" s="113"/>
      <c r="P12" s="113"/>
      <c r="Q12" s="113"/>
      <c r="R12" s="113"/>
      <c r="S12" s="113"/>
      <c r="T12" s="113"/>
      <c r="U12" s="114">
        <f t="shared" si="5"/>
        <v>223.74</v>
      </c>
      <c r="V12" s="114">
        <f t="shared" si="6"/>
        <v>14.92</v>
      </c>
      <c r="W12" s="114">
        <f t="shared" si="7"/>
        <v>44.75</v>
      </c>
      <c r="X12" s="114">
        <f t="shared" si="8"/>
        <v>1491.6</v>
      </c>
      <c r="Y12" s="114">
        <f t="shared" si="9"/>
        <v>2309.4299999999998</v>
      </c>
      <c r="Z12" s="114">
        <f t="shared" si="10"/>
        <v>66.25</v>
      </c>
      <c r="AA12" s="114">
        <f t="shared" si="11"/>
        <v>4.42</v>
      </c>
      <c r="AB12" s="114">
        <f t="shared" si="12"/>
        <v>8.83</v>
      </c>
      <c r="AC12" s="114">
        <f t="shared" si="13"/>
        <v>13.25</v>
      </c>
      <c r="AD12" s="114">
        <f t="shared" si="14"/>
        <v>44.17</v>
      </c>
      <c r="AE12" s="114">
        <f t="shared" si="15"/>
        <v>13.25</v>
      </c>
      <c r="AF12" s="114">
        <f t="shared" si="16"/>
        <v>4.42</v>
      </c>
      <c r="AG12" s="114">
        <f t="shared" si="17"/>
        <v>223.74</v>
      </c>
      <c r="AH12" s="114">
        <f t="shared" si="18"/>
        <v>14.92</v>
      </c>
      <c r="AI12" s="114">
        <f t="shared" si="19"/>
        <v>44.75</v>
      </c>
      <c r="AJ12" s="114">
        <f t="shared" si="20"/>
        <v>149.16</v>
      </c>
      <c r="AK12" s="114">
        <f t="shared" si="21"/>
        <v>14.92</v>
      </c>
      <c r="AL12" s="113">
        <v>5.92</v>
      </c>
      <c r="AM12" s="113"/>
      <c r="AN12" s="113"/>
      <c r="AO12" s="113"/>
      <c r="AP12" s="113"/>
      <c r="AQ12" s="113">
        <v>5.6</v>
      </c>
      <c r="AR12" s="113">
        <v>11.2</v>
      </c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4">
        <f t="shared" si="22"/>
        <v>624.79999999999995</v>
      </c>
      <c r="BD12" s="114">
        <f t="shared" si="23"/>
        <v>1684.63</v>
      </c>
      <c r="BE12" s="144" t="s">
        <v>203</v>
      </c>
      <c r="BF12" s="144" t="s">
        <v>307</v>
      </c>
      <c r="BI12" s="139" t="s">
        <v>427</v>
      </c>
    </row>
    <row r="13" spans="1:61" s="145" customFormat="1" ht="19.899999999999999" customHeight="1">
      <c r="B13" s="113">
        <v>477.68</v>
      </c>
      <c r="C13" s="114">
        <f t="shared" si="0"/>
        <v>71.650000000000006</v>
      </c>
      <c r="D13" s="114">
        <f t="shared" si="1"/>
        <v>4.78</v>
      </c>
      <c r="E13" s="114">
        <f t="shared" si="2"/>
        <v>9.5500000000000007</v>
      </c>
      <c r="F13" s="114">
        <f t="shared" si="3"/>
        <v>14.33</v>
      </c>
      <c r="G13" s="113">
        <v>1693.65</v>
      </c>
      <c r="H13" s="113">
        <v>61.35</v>
      </c>
      <c r="I13" s="113">
        <f t="shared" si="4"/>
        <v>383.86</v>
      </c>
      <c r="J13" s="113">
        <v>261.88</v>
      </c>
      <c r="K13" s="113">
        <v>106.98</v>
      </c>
      <c r="L13" s="113">
        <v>15</v>
      </c>
      <c r="M13" s="113"/>
      <c r="N13" s="113"/>
      <c r="O13" s="113"/>
      <c r="P13" s="113"/>
      <c r="Q13" s="113"/>
      <c r="R13" s="113"/>
      <c r="S13" s="113"/>
      <c r="T13" s="113"/>
      <c r="U13" s="114">
        <f t="shared" si="5"/>
        <v>249.18</v>
      </c>
      <c r="V13" s="114">
        <f t="shared" si="6"/>
        <v>16.61</v>
      </c>
      <c r="W13" s="114">
        <f t="shared" si="7"/>
        <v>49.84</v>
      </c>
      <c r="X13" s="114">
        <f t="shared" si="8"/>
        <v>1661.18</v>
      </c>
      <c r="Y13" s="114">
        <f t="shared" si="9"/>
        <v>2554.8000000000002</v>
      </c>
      <c r="Z13" s="114">
        <f t="shared" si="10"/>
        <v>71.650000000000006</v>
      </c>
      <c r="AA13" s="114">
        <f t="shared" si="11"/>
        <v>4.78</v>
      </c>
      <c r="AB13" s="114">
        <f t="shared" si="12"/>
        <v>9.5500000000000007</v>
      </c>
      <c r="AC13" s="114">
        <f t="shared" si="13"/>
        <v>14.33</v>
      </c>
      <c r="AD13" s="114">
        <f t="shared" si="14"/>
        <v>47.77</v>
      </c>
      <c r="AE13" s="114">
        <f t="shared" si="15"/>
        <v>14.33</v>
      </c>
      <c r="AF13" s="114">
        <f t="shared" si="16"/>
        <v>4.78</v>
      </c>
      <c r="AG13" s="114">
        <f t="shared" si="17"/>
        <v>249.18</v>
      </c>
      <c r="AH13" s="114">
        <f t="shared" si="18"/>
        <v>16.61</v>
      </c>
      <c r="AI13" s="114">
        <f t="shared" si="19"/>
        <v>49.84</v>
      </c>
      <c r="AJ13" s="114">
        <f t="shared" si="20"/>
        <v>166.12</v>
      </c>
      <c r="AK13" s="114">
        <f t="shared" si="21"/>
        <v>16.61</v>
      </c>
      <c r="AL13" s="113"/>
      <c r="AM13" s="113"/>
      <c r="AN13" s="113"/>
      <c r="AO13" s="113"/>
      <c r="AP13" s="113"/>
      <c r="AQ13" s="113">
        <v>6</v>
      </c>
      <c r="AR13" s="113">
        <v>11</v>
      </c>
      <c r="AS13" s="113"/>
      <c r="AT13" s="113"/>
      <c r="AU13" s="113"/>
      <c r="AV13" s="113"/>
      <c r="AW13" s="113"/>
      <c r="AX13" s="113"/>
      <c r="AY13" s="113"/>
      <c r="AZ13" s="113"/>
      <c r="BA13" s="113">
        <v>1</v>
      </c>
      <c r="BB13" s="113"/>
      <c r="BC13" s="114">
        <f t="shared" si="22"/>
        <v>683.55</v>
      </c>
      <c r="BD13" s="114">
        <f t="shared" si="23"/>
        <v>1871.25</v>
      </c>
      <c r="BE13" s="144" t="s">
        <v>204</v>
      </c>
      <c r="BF13" s="144" t="s">
        <v>309</v>
      </c>
      <c r="BI13" s="139" t="s">
        <v>427</v>
      </c>
    </row>
    <row r="14" spans="1:61" s="145" customFormat="1" ht="19.899999999999999" customHeight="1">
      <c r="B14" s="113">
        <v>270.98</v>
      </c>
      <c r="C14" s="114">
        <f t="shared" si="0"/>
        <v>40.65</v>
      </c>
      <c r="D14" s="114">
        <f t="shared" si="1"/>
        <v>2.71</v>
      </c>
      <c r="E14" s="114">
        <f t="shared" si="2"/>
        <v>5.42</v>
      </c>
      <c r="F14" s="114">
        <f t="shared" si="3"/>
        <v>8.1300000000000008</v>
      </c>
      <c r="G14" s="113">
        <v>1164.6500000000001</v>
      </c>
      <c r="H14" s="113">
        <v>3.97</v>
      </c>
      <c r="I14" s="113">
        <f t="shared" si="4"/>
        <v>213.25</v>
      </c>
      <c r="J14" s="113">
        <v>141.01</v>
      </c>
      <c r="K14" s="113">
        <v>64.239999999999995</v>
      </c>
      <c r="L14" s="113">
        <v>8</v>
      </c>
      <c r="M14" s="113"/>
      <c r="N14" s="113"/>
      <c r="O14" s="113"/>
      <c r="P14" s="113"/>
      <c r="Q14" s="113"/>
      <c r="R14" s="113"/>
      <c r="S14" s="113"/>
      <c r="T14" s="113"/>
      <c r="U14" s="114">
        <f t="shared" si="5"/>
        <v>166.63</v>
      </c>
      <c r="V14" s="114">
        <f t="shared" si="6"/>
        <v>11.11</v>
      </c>
      <c r="W14" s="114">
        <f t="shared" si="7"/>
        <v>33.33</v>
      </c>
      <c r="X14" s="114">
        <f t="shared" si="8"/>
        <v>1110.8900000000001</v>
      </c>
      <c r="Y14" s="114">
        <f t="shared" si="9"/>
        <v>1649.85</v>
      </c>
      <c r="Z14" s="114">
        <f t="shared" si="10"/>
        <v>40.65</v>
      </c>
      <c r="AA14" s="114">
        <f t="shared" si="11"/>
        <v>2.71</v>
      </c>
      <c r="AB14" s="114">
        <f t="shared" si="12"/>
        <v>5.42</v>
      </c>
      <c r="AC14" s="114">
        <f t="shared" si="13"/>
        <v>8.1300000000000008</v>
      </c>
      <c r="AD14" s="114">
        <f t="shared" si="14"/>
        <v>27.1</v>
      </c>
      <c r="AE14" s="114">
        <f t="shared" si="15"/>
        <v>8.1300000000000008</v>
      </c>
      <c r="AF14" s="114">
        <f t="shared" si="16"/>
        <v>2.71</v>
      </c>
      <c r="AG14" s="114">
        <f t="shared" si="17"/>
        <v>166.63</v>
      </c>
      <c r="AH14" s="114">
        <f t="shared" si="18"/>
        <v>11.11</v>
      </c>
      <c r="AI14" s="114">
        <f t="shared" si="19"/>
        <v>33.33</v>
      </c>
      <c r="AJ14" s="114">
        <f t="shared" si="20"/>
        <v>111.09</v>
      </c>
      <c r="AK14" s="114">
        <f t="shared" si="21"/>
        <v>11.11</v>
      </c>
      <c r="AL14" s="113"/>
      <c r="AM14" s="113"/>
      <c r="AN14" s="113"/>
      <c r="AO14" s="113"/>
      <c r="AP14" s="113"/>
      <c r="AQ14" s="113">
        <v>0.12</v>
      </c>
      <c r="AR14" s="113">
        <v>8.15</v>
      </c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4">
        <f t="shared" si="22"/>
        <v>436.39</v>
      </c>
      <c r="BD14" s="114">
        <f t="shared" si="23"/>
        <v>1213.46</v>
      </c>
      <c r="BE14" s="144" t="s">
        <v>205</v>
      </c>
      <c r="BF14" s="144" t="s">
        <v>310</v>
      </c>
      <c r="BI14" s="139" t="s">
        <v>421</v>
      </c>
    </row>
    <row r="15" spans="1:61" s="145" customFormat="1" ht="19.899999999999999" customHeight="1">
      <c r="B15" s="113">
        <v>501.81</v>
      </c>
      <c r="C15" s="114">
        <f t="shared" si="0"/>
        <v>75.27</v>
      </c>
      <c r="D15" s="114">
        <f t="shared" si="1"/>
        <v>5.0199999999999996</v>
      </c>
      <c r="E15" s="114">
        <f t="shared" si="2"/>
        <v>10.039999999999999</v>
      </c>
      <c r="F15" s="114">
        <f t="shared" si="3"/>
        <v>15.05</v>
      </c>
      <c r="G15" s="113">
        <v>1672.57</v>
      </c>
      <c r="H15" s="113">
        <v>65.930000000000007</v>
      </c>
      <c r="I15" s="113">
        <f t="shared" si="4"/>
        <v>402.5</v>
      </c>
      <c r="J15" s="113">
        <v>247.11</v>
      </c>
      <c r="K15" s="113">
        <v>140.38999999999999</v>
      </c>
      <c r="L15" s="113">
        <v>15</v>
      </c>
      <c r="M15" s="113"/>
      <c r="N15" s="113"/>
      <c r="O15" s="113"/>
      <c r="P15" s="113"/>
      <c r="Q15" s="113"/>
      <c r="R15" s="113"/>
      <c r="S15" s="113"/>
      <c r="T15" s="113"/>
      <c r="U15" s="114">
        <f t="shared" si="5"/>
        <v>245.88</v>
      </c>
      <c r="V15" s="114">
        <f t="shared" si="6"/>
        <v>16.39</v>
      </c>
      <c r="W15" s="114">
        <f t="shared" si="7"/>
        <v>49.18</v>
      </c>
      <c r="X15" s="114">
        <f t="shared" si="8"/>
        <v>1639.19</v>
      </c>
      <c r="Y15" s="114">
        <f t="shared" si="9"/>
        <v>2557.83</v>
      </c>
      <c r="Z15" s="114">
        <f t="shared" si="10"/>
        <v>75.27</v>
      </c>
      <c r="AA15" s="114">
        <f t="shared" si="11"/>
        <v>5.0199999999999996</v>
      </c>
      <c r="AB15" s="114">
        <f t="shared" si="12"/>
        <v>10.039999999999999</v>
      </c>
      <c r="AC15" s="114">
        <f t="shared" si="13"/>
        <v>15.05</v>
      </c>
      <c r="AD15" s="114">
        <f t="shared" si="14"/>
        <v>50.18</v>
      </c>
      <c r="AE15" s="114">
        <f t="shared" si="15"/>
        <v>15.05</v>
      </c>
      <c r="AF15" s="114">
        <f t="shared" si="16"/>
        <v>5.0199999999999996</v>
      </c>
      <c r="AG15" s="114">
        <f t="shared" si="17"/>
        <v>245.88</v>
      </c>
      <c r="AH15" s="114">
        <f t="shared" si="18"/>
        <v>16.39</v>
      </c>
      <c r="AI15" s="114">
        <f t="shared" si="19"/>
        <v>49.18</v>
      </c>
      <c r="AJ15" s="114">
        <f t="shared" si="20"/>
        <v>163.92</v>
      </c>
      <c r="AK15" s="114">
        <f t="shared" si="21"/>
        <v>16.39</v>
      </c>
      <c r="AL15" s="113"/>
      <c r="AM15" s="113"/>
      <c r="AN15" s="113"/>
      <c r="AO15" s="113"/>
      <c r="AP15" s="113"/>
      <c r="AQ15" s="113">
        <v>8.32</v>
      </c>
      <c r="AR15" s="113">
        <v>12.4</v>
      </c>
      <c r="AS15" s="113"/>
      <c r="AT15" s="113"/>
      <c r="AU15" s="113"/>
      <c r="AV15" s="113"/>
      <c r="AW15" s="113">
        <v>2</v>
      </c>
      <c r="AX15" s="113"/>
      <c r="AY15" s="113"/>
      <c r="AZ15" s="113"/>
      <c r="BA15" s="113"/>
      <c r="BB15" s="113"/>
      <c r="BC15" s="114">
        <f t="shared" si="22"/>
        <v>690.11</v>
      </c>
      <c r="BD15" s="114">
        <f t="shared" si="23"/>
        <v>1867.72</v>
      </c>
      <c r="BE15" s="144" t="s">
        <v>206</v>
      </c>
      <c r="BF15" s="144" t="s">
        <v>304</v>
      </c>
      <c r="BI15" s="139" t="s">
        <v>423</v>
      </c>
    </row>
    <row r="16" spans="1:61" s="145" customFormat="1" ht="19.899999999999999" customHeight="1">
      <c r="B16" s="113">
        <v>437.35</v>
      </c>
      <c r="C16" s="114">
        <f t="shared" si="0"/>
        <v>65.599999999999994</v>
      </c>
      <c r="D16" s="114">
        <f t="shared" si="1"/>
        <v>4.37</v>
      </c>
      <c r="E16" s="114">
        <f t="shared" si="2"/>
        <v>8.75</v>
      </c>
      <c r="F16" s="114">
        <f t="shared" si="3"/>
        <v>13.12</v>
      </c>
      <c r="G16" s="113">
        <v>1514.84</v>
      </c>
      <c r="H16" s="113">
        <v>49.72</v>
      </c>
      <c r="I16" s="113">
        <f t="shared" si="4"/>
        <v>352.72</v>
      </c>
      <c r="J16" s="113">
        <v>217.5</v>
      </c>
      <c r="K16" s="113">
        <v>120.22</v>
      </c>
      <c r="L16" s="113">
        <v>15</v>
      </c>
      <c r="M16" s="113"/>
      <c r="N16" s="113"/>
      <c r="O16" s="113"/>
      <c r="P16" s="113"/>
      <c r="Q16" s="113"/>
      <c r="R16" s="113"/>
      <c r="S16" s="113"/>
      <c r="T16" s="113"/>
      <c r="U16" s="114">
        <f t="shared" si="5"/>
        <v>221.99</v>
      </c>
      <c r="V16" s="114">
        <f t="shared" si="6"/>
        <v>14.8</v>
      </c>
      <c r="W16" s="114">
        <f t="shared" si="7"/>
        <v>44.4</v>
      </c>
      <c r="X16" s="114">
        <f t="shared" si="8"/>
        <v>1479.93</v>
      </c>
      <c r="Y16" s="114">
        <f t="shared" si="9"/>
        <v>2290.31</v>
      </c>
      <c r="Z16" s="114">
        <f t="shared" si="10"/>
        <v>65.599999999999994</v>
      </c>
      <c r="AA16" s="114">
        <f t="shared" si="11"/>
        <v>4.37</v>
      </c>
      <c r="AB16" s="114">
        <f t="shared" si="12"/>
        <v>8.75</v>
      </c>
      <c r="AC16" s="114">
        <f t="shared" si="13"/>
        <v>13.12</v>
      </c>
      <c r="AD16" s="114">
        <f t="shared" si="14"/>
        <v>43.74</v>
      </c>
      <c r="AE16" s="114">
        <f t="shared" si="15"/>
        <v>13.12</v>
      </c>
      <c r="AF16" s="114">
        <f t="shared" si="16"/>
        <v>4.37</v>
      </c>
      <c r="AG16" s="114">
        <f t="shared" si="17"/>
        <v>221.99</v>
      </c>
      <c r="AH16" s="114">
        <f t="shared" si="18"/>
        <v>14.8</v>
      </c>
      <c r="AI16" s="114">
        <f t="shared" si="19"/>
        <v>44.4</v>
      </c>
      <c r="AJ16" s="114">
        <f t="shared" si="20"/>
        <v>147.99</v>
      </c>
      <c r="AK16" s="114">
        <f t="shared" si="21"/>
        <v>14.8</v>
      </c>
      <c r="AL16" s="113"/>
      <c r="AM16" s="113"/>
      <c r="AN16" s="113"/>
      <c r="AO16" s="113"/>
      <c r="AP16" s="113"/>
      <c r="AQ16" s="113">
        <v>5.94</v>
      </c>
      <c r="AR16" s="113">
        <v>11.15</v>
      </c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4">
        <f t="shared" si="22"/>
        <v>614.14</v>
      </c>
      <c r="BD16" s="114">
        <f t="shared" si="23"/>
        <v>1676.17</v>
      </c>
      <c r="BE16" s="144" t="s">
        <v>207</v>
      </c>
      <c r="BF16" s="144" t="s">
        <v>304</v>
      </c>
      <c r="BI16" s="139" t="s">
        <v>423</v>
      </c>
    </row>
    <row r="17" spans="2:61" s="145" customFormat="1" ht="19.899999999999999" customHeight="1">
      <c r="B17" s="113">
        <v>1078.57</v>
      </c>
      <c r="C17" s="114">
        <f t="shared" si="0"/>
        <v>161.79</v>
      </c>
      <c r="D17" s="114">
        <f t="shared" si="1"/>
        <v>10.79</v>
      </c>
      <c r="E17" s="114">
        <f t="shared" si="2"/>
        <v>21.57</v>
      </c>
      <c r="F17" s="114">
        <f t="shared" si="3"/>
        <v>32.36</v>
      </c>
      <c r="G17" s="113">
        <v>2811.05</v>
      </c>
      <c r="H17" s="113">
        <v>128.72</v>
      </c>
      <c r="I17" s="113">
        <f t="shared" si="4"/>
        <v>900.36</v>
      </c>
      <c r="J17" s="113">
        <v>515.15</v>
      </c>
      <c r="K17" s="113">
        <v>317.70999999999998</v>
      </c>
      <c r="L17" s="113">
        <v>30</v>
      </c>
      <c r="M17" s="113"/>
      <c r="N17" s="113">
        <v>37.5</v>
      </c>
      <c r="O17" s="113"/>
      <c r="P17" s="113"/>
      <c r="Q17" s="113"/>
      <c r="R17" s="113"/>
      <c r="S17" s="113"/>
      <c r="T17" s="113"/>
      <c r="U17" s="114">
        <f t="shared" si="5"/>
        <v>414.23</v>
      </c>
      <c r="V17" s="114">
        <f t="shared" si="6"/>
        <v>27.62</v>
      </c>
      <c r="W17" s="114">
        <f t="shared" si="7"/>
        <v>82.85</v>
      </c>
      <c r="X17" s="114">
        <f t="shared" si="8"/>
        <v>2761.56</v>
      </c>
      <c r="Y17" s="114">
        <f t="shared" si="9"/>
        <v>4591.34</v>
      </c>
      <c r="Z17" s="114">
        <f t="shared" si="10"/>
        <v>161.79</v>
      </c>
      <c r="AA17" s="114">
        <f t="shared" si="11"/>
        <v>10.79</v>
      </c>
      <c r="AB17" s="114">
        <f t="shared" si="12"/>
        <v>21.57</v>
      </c>
      <c r="AC17" s="114">
        <f t="shared" si="13"/>
        <v>32.36</v>
      </c>
      <c r="AD17" s="114">
        <f t="shared" si="14"/>
        <v>107.86</v>
      </c>
      <c r="AE17" s="114">
        <f t="shared" si="15"/>
        <v>32.36</v>
      </c>
      <c r="AF17" s="114">
        <f t="shared" si="16"/>
        <v>10.79</v>
      </c>
      <c r="AG17" s="114">
        <f t="shared" si="17"/>
        <v>414.23</v>
      </c>
      <c r="AH17" s="114">
        <f t="shared" si="18"/>
        <v>27.62</v>
      </c>
      <c r="AI17" s="114">
        <f t="shared" si="19"/>
        <v>82.85</v>
      </c>
      <c r="AJ17" s="114">
        <f t="shared" si="20"/>
        <v>276.16000000000003</v>
      </c>
      <c r="AK17" s="114">
        <f t="shared" si="21"/>
        <v>27.62</v>
      </c>
      <c r="AL17" s="113"/>
      <c r="AM17" s="113"/>
      <c r="AN17" s="113">
        <v>1.23</v>
      </c>
      <c r="AO17" s="113"/>
      <c r="AP17" s="113"/>
      <c r="AQ17" s="113">
        <v>122.01</v>
      </c>
      <c r="AR17" s="113">
        <v>22.65</v>
      </c>
      <c r="AS17" s="113"/>
      <c r="AT17" s="113">
        <v>7.1</v>
      </c>
      <c r="AU17" s="113"/>
      <c r="AV17" s="113"/>
      <c r="AW17" s="113"/>
      <c r="AX17" s="113"/>
      <c r="AY17" s="113"/>
      <c r="AZ17" s="113"/>
      <c r="BA17" s="113"/>
      <c r="BB17" s="113"/>
      <c r="BC17" s="114">
        <f t="shared" si="22"/>
        <v>1358.99</v>
      </c>
      <c r="BD17" s="114">
        <f t="shared" si="23"/>
        <v>3232.35</v>
      </c>
      <c r="BE17" s="144" t="s">
        <v>209</v>
      </c>
      <c r="BF17" s="144" t="s">
        <v>311</v>
      </c>
      <c r="BI17" s="139" t="s">
        <v>428</v>
      </c>
    </row>
    <row r="18" spans="2:61" s="145" customFormat="1" ht="19.899999999999999" customHeight="1">
      <c r="B18" s="113">
        <v>790.47</v>
      </c>
      <c r="C18" s="114">
        <f t="shared" si="0"/>
        <v>118.57</v>
      </c>
      <c r="D18" s="114">
        <f t="shared" si="1"/>
        <v>7.9</v>
      </c>
      <c r="E18" s="114">
        <f t="shared" si="2"/>
        <v>15.81</v>
      </c>
      <c r="F18" s="114">
        <f t="shared" si="3"/>
        <v>23.71</v>
      </c>
      <c r="G18" s="113">
        <v>2254.0700000000002</v>
      </c>
      <c r="H18" s="113">
        <v>89.84</v>
      </c>
      <c r="I18" s="113">
        <f t="shared" si="4"/>
        <v>805.38</v>
      </c>
      <c r="J18" s="113">
        <v>387.35</v>
      </c>
      <c r="K18" s="113">
        <v>223.04</v>
      </c>
      <c r="L18" s="113">
        <v>30</v>
      </c>
      <c r="M18" s="113"/>
      <c r="N18" s="113">
        <v>164.99</v>
      </c>
      <c r="O18" s="113"/>
      <c r="P18" s="113"/>
      <c r="Q18" s="113"/>
      <c r="R18" s="113"/>
      <c r="S18" s="113"/>
      <c r="T18" s="113"/>
      <c r="U18" s="114">
        <f t="shared" si="5"/>
        <v>353.82</v>
      </c>
      <c r="V18" s="114">
        <f t="shared" si="6"/>
        <v>23.59</v>
      </c>
      <c r="W18" s="114">
        <f t="shared" si="7"/>
        <v>70.760000000000005</v>
      </c>
      <c r="X18" s="114">
        <f t="shared" si="8"/>
        <v>2358.8200000000002</v>
      </c>
      <c r="Y18" s="114">
        <f t="shared" si="9"/>
        <v>3763.45</v>
      </c>
      <c r="Z18" s="114">
        <f t="shared" si="10"/>
        <v>118.57</v>
      </c>
      <c r="AA18" s="114">
        <f t="shared" si="11"/>
        <v>7.9</v>
      </c>
      <c r="AB18" s="114">
        <f t="shared" si="12"/>
        <v>15.81</v>
      </c>
      <c r="AC18" s="114">
        <f t="shared" si="13"/>
        <v>23.71</v>
      </c>
      <c r="AD18" s="114">
        <f t="shared" si="14"/>
        <v>79.05</v>
      </c>
      <c r="AE18" s="114">
        <f t="shared" si="15"/>
        <v>23.71</v>
      </c>
      <c r="AF18" s="114">
        <f t="shared" si="16"/>
        <v>7.9</v>
      </c>
      <c r="AG18" s="114">
        <f t="shared" si="17"/>
        <v>353.82</v>
      </c>
      <c r="AH18" s="114">
        <f t="shared" si="18"/>
        <v>23.59</v>
      </c>
      <c r="AI18" s="114">
        <f t="shared" si="19"/>
        <v>70.760000000000005</v>
      </c>
      <c r="AJ18" s="114">
        <f t="shared" si="20"/>
        <v>235.88</v>
      </c>
      <c r="AK18" s="114">
        <f t="shared" si="21"/>
        <v>23.59</v>
      </c>
      <c r="AL18" s="113"/>
      <c r="AM18" s="113"/>
      <c r="AN18" s="113">
        <v>2.62</v>
      </c>
      <c r="AO18" s="113"/>
      <c r="AP18" s="113"/>
      <c r="AQ18" s="113">
        <v>16.510000000000002</v>
      </c>
      <c r="AR18" s="113">
        <v>17.5</v>
      </c>
      <c r="AS18" s="113"/>
      <c r="AT18" s="113">
        <v>7.1</v>
      </c>
      <c r="AU18" s="113"/>
      <c r="AV18" s="113"/>
      <c r="AW18" s="113"/>
      <c r="AX18" s="113"/>
      <c r="AY18" s="113"/>
      <c r="AZ18" s="113"/>
      <c r="BA18" s="113"/>
      <c r="BB18" s="113"/>
      <c r="BC18" s="114">
        <f t="shared" si="22"/>
        <v>1028.02</v>
      </c>
      <c r="BD18" s="114">
        <f t="shared" si="23"/>
        <v>2735.43</v>
      </c>
      <c r="BE18" s="144" t="s">
        <v>210</v>
      </c>
      <c r="BF18" s="144" t="s">
        <v>305</v>
      </c>
      <c r="BI18" s="139" t="s">
        <v>428</v>
      </c>
    </row>
    <row r="19" spans="2:61" s="145" customFormat="1" ht="19.899999999999999" customHeight="1">
      <c r="B19" s="113">
        <v>737.88</v>
      </c>
      <c r="C19" s="114">
        <f t="shared" si="0"/>
        <v>110.68</v>
      </c>
      <c r="D19" s="114">
        <f t="shared" si="1"/>
        <v>7.38</v>
      </c>
      <c r="E19" s="114">
        <f t="shared" si="2"/>
        <v>14.76</v>
      </c>
      <c r="F19" s="114">
        <f t="shared" si="3"/>
        <v>22.14</v>
      </c>
      <c r="G19" s="113">
        <v>2023.72</v>
      </c>
      <c r="H19" s="113">
        <v>91.64</v>
      </c>
      <c r="I19" s="113">
        <f t="shared" si="4"/>
        <v>665.79</v>
      </c>
      <c r="J19" s="113">
        <v>364.55</v>
      </c>
      <c r="K19" s="113">
        <v>286.24</v>
      </c>
      <c r="L19" s="113">
        <v>15</v>
      </c>
      <c r="M19" s="113"/>
      <c r="N19" s="113"/>
      <c r="O19" s="113"/>
      <c r="P19" s="113"/>
      <c r="Q19" s="113"/>
      <c r="R19" s="113"/>
      <c r="S19" s="113"/>
      <c r="T19" s="113"/>
      <c r="U19" s="114">
        <f t="shared" si="5"/>
        <v>306.49</v>
      </c>
      <c r="V19" s="114">
        <f t="shared" si="6"/>
        <v>20.43</v>
      </c>
      <c r="W19" s="114">
        <f t="shared" si="7"/>
        <v>61.3</v>
      </c>
      <c r="X19" s="114">
        <f t="shared" si="8"/>
        <v>2043.27</v>
      </c>
      <c r="Y19" s="114">
        <f t="shared" si="9"/>
        <v>3324.33</v>
      </c>
      <c r="Z19" s="114">
        <f t="shared" si="10"/>
        <v>110.68</v>
      </c>
      <c r="AA19" s="114">
        <f t="shared" si="11"/>
        <v>7.38</v>
      </c>
      <c r="AB19" s="114">
        <f t="shared" si="12"/>
        <v>14.76</v>
      </c>
      <c r="AC19" s="114">
        <f t="shared" si="13"/>
        <v>22.14</v>
      </c>
      <c r="AD19" s="114">
        <f t="shared" si="14"/>
        <v>73.790000000000006</v>
      </c>
      <c r="AE19" s="114">
        <f t="shared" si="15"/>
        <v>22.14</v>
      </c>
      <c r="AF19" s="114">
        <f t="shared" si="16"/>
        <v>7.38</v>
      </c>
      <c r="AG19" s="114">
        <f t="shared" si="17"/>
        <v>306.49</v>
      </c>
      <c r="AH19" s="114">
        <f t="shared" si="18"/>
        <v>20.43</v>
      </c>
      <c r="AI19" s="114">
        <f t="shared" si="19"/>
        <v>61.3</v>
      </c>
      <c r="AJ19" s="114">
        <f t="shared" si="20"/>
        <v>204.33</v>
      </c>
      <c r="AK19" s="114">
        <f t="shared" si="21"/>
        <v>20.43</v>
      </c>
      <c r="AL19" s="113">
        <v>19.440000000000001</v>
      </c>
      <c r="AM19" s="113"/>
      <c r="AN19" s="113"/>
      <c r="AO19" s="113"/>
      <c r="AP19" s="113"/>
      <c r="AQ19" s="113">
        <v>15.02</v>
      </c>
      <c r="AR19" s="113">
        <v>16</v>
      </c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4">
        <f t="shared" si="22"/>
        <v>921.71</v>
      </c>
      <c r="BD19" s="114">
        <f t="shared" si="23"/>
        <v>2402.62</v>
      </c>
      <c r="BE19" s="144" t="s">
        <v>211</v>
      </c>
      <c r="BF19" s="144" t="s">
        <v>429</v>
      </c>
      <c r="BH19" s="140" t="s">
        <v>364</v>
      </c>
      <c r="BI19" s="139" t="s">
        <v>169</v>
      </c>
    </row>
    <row r="20" spans="2:61" s="145" customFormat="1" ht="19.899999999999999" customHeight="1">
      <c r="B20" s="113">
        <v>587.82000000000005</v>
      </c>
      <c r="C20" s="114">
        <f t="shared" si="0"/>
        <v>88.17</v>
      </c>
      <c r="D20" s="114">
        <f t="shared" si="1"/>
        <v>5.88</v>
      </c>
      <c r="E20" s="114">
        <f t="shared" si="2"/>
        <v>11.76</v>
      </c>
      <c r="F20" s="114">
        <f t="shared" si="3"/>
        <v>17.63</v>
      </c>
      <c r="G20" s="113">
        <v>1769.57</v>
      </c>
      <c r="H20" s="113">
        <v>77.38</v>
      </c>
      <c r="I20" s="113">
        <f t="shared" si="4"/>
        <v>513.9</v>
      </c>
      <c r="J20" s="113">
        <v>273.63</v>
      </c>
      <c r="K20" s="113">
        <v>225.27</v>
      </c>
      <c r="L20" s="113">
        <v>15</v>
      </c>
      <c r="M20" s="113"/>
      <c r="N20" s="113"/>
      <c r="O20" s="113"/>
      <c r="P20" s="113"/>
      <c r="Q20" s="113"/>
      <c r="R20" s="113"/>
      <c r="S20" s="113"/>
      <c r="T20" s="113"/>
      <c r="U20" s="114">
        <f t="shared" si="5"/>
        <v>265.95</v>
      </c>
      <c r="V20" s="114">
        <f t="shared" si="6"/>
        <v>17.73</v>
      </c>
      <c r="W20" s="114">
        <f t="shared" si="7"/>
        <v>53.19</v>
      </c>
      <c r="X20" s="114">
        <f t="shared" si="8"/>
        <v>1773.03</v>
      </c>
      <c r="Y20" s="114">
        <f t="shared" si="9"/>
        <v>2821.16</v>
      </c>
      <c r="Z20" s="114">
        <f t="shared" si="10"/>
        <v>88.17</v>
      </c>
      <c r="AA20" s="114">
        <f t="shared" si="11"/>
        <v>5.88</v>
      </c>
      <c r="AB20" s="114">
        <f t="shared" si="12"/>
        <v>11.76</v>
      </c>
      <c r="AC20" s="114">
        <f t="shared" si="13"/>
        <v>17.63</v>
      </c>
      <c r="AD20" s="114">
        <f t="shared" si="14"/>
        <v>58.78</v>
      </c>
      <c r="AE20" s="114">
        <f t="shared" si="15"/>
        <v>17.63</v>
      </c>
      <c r="AF20" s="114">
        <f t="shared" si="16"/>
        <v>5.88</v>
      </c>
      <c r="AG20" s="114">
        <f t="shared" si="17"/>
        <v>265.95</v>
      </c>
      <c r="AH20" s="114">
        <f t="shared" si="18"/>
        <v>17.73</v>
      </c>
      <c r="AI20" s="114">
        <f t="shared" si="19"/>
        <v>53.19</v>
      </c>
      <c r="AJ20" s="114">
        <f t="shared" si="20"/>
        <v>177.3</v>
      </c>
      <c r="AK20" s="114">
        <f t="shared" si="21"/>
        <v>17.73</v>
      </c>
      <c r="AL20" s="113"/>
      <c r="AM20" s="113"/>
      <c r="AN20" s="113"/>
      <c r="AO20" s="113"/>
      <c r="AP20" s="113"/>
      <c r="AQ20" s="113">
        <v>10.7</v>
      </c>
      <c r="AR20" s="113">
        <v>14.7</v>
      </c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4">
        <f t="shared" si="22"/>
        <v>763.03</v>
      </c>
      <c r="BD20" s="114">
        <f t="shared" si="23"/>
        <v>2058.13</v>
      </c>
      <c r="BE20" s="144" t="s">
        <v>280</v>
      </c>
      <c r="BF20" s="144" t="s">
        <v>312</v>
      </c>
      <c r="BI20" s="139" t="s">
        <v>424</v>
      </c>
    </row>
    <row r="21" spans="2:61" s="145" customFormat="1" ht="19.899999999999999" customHeight="1">
      <c r="B21" s="113">
        <v>295.92</v>
      </c>
      <c r="C21" s="114">
        <f t="shared" si="0"/>
        <v>44.39</v>
      </c>
      <c r="D21" s="114">
        <f t="shared" si="1"/>
        <v>2.96</v>
      </c>
      <c r="E21" s="114">
        <f t="shared" si="2"/>
        <v>5.92</v>
      </c>
      <c r="F21" s="114">
        <f t="shared" si="3"/>
        <v>8.8800000000000008</v>
      </c>
      <c r="G21" s="113">
        <v>1152.31</v>
      </c>
      <c r="H21" s="113">
        <v>2.44</v>
      </c>
      <c r="I21" s="113">
        <f t="shared" si="4"/>
        <v>239.5</v>
      </c>
      <c r="J21" s="113">
        <v>152.94999999999999</v>
      </c>
      <c r="K21" s="113">
        <v>71.55</v>
      </c>
      <c r="L21" s="113">
        <v>15</v>
      </c>
      <c r="M21" s="113"/>
      <c r="N21" s="113"/>
      <c r="O21" s="113"/>
      <c r="P21" s="113"/>
      <c r="Q21" s="113"/>
      <c r="R21" s="113"/>
      <c r="S21" s="113"/>
      <c r="T21" s="113"/>
      <c r="U21" s="114">
        <f t="shared" si="5"/>
        <v>164.75</v>
      </c>
      <c r="V21" s="114">
        <f t="shared" si="6"/>
        <v>10.98</v>
      </c>
      <c r="W21" s="114">
        <f t="shared" si="7"/>
        <v>32.950000000000003</v>
      </c>
      <c r="X21" s="114">
        <f t="shared" si="8"/>
        <v>1098.33</v>
      </c>
      <c r="Y21" s="114">
        <f t="shared" si="9"/>
        <v>1665.08</v>
      </c>
      <c r="Z21" s="114">
        <f t="shared" si="10"/>
        <v>44.39</v>
      </c>
      <c r="AA21" s="114">
        <f t="shared" si="11"/>
        <v>2.96</v>
      </c>
      <c r="AB21" s="114">
        <f t="shared" si="12"/>
        <v>5.92</v>
      </c>
      <c r="AC21" s="114">
        <f t="shared" si="13"/>
        <v>8.8800000000000008</v>
      </c>
      <c r="AD21" s="114">
        <f t="shared" si="14"/>
        <v>29.59</v>
      </c>
      <c r="AE21" s="114">
        <f t="shared" si="15"/>
        <v>8.8800000000000008</v>
      </c>
      <c r="AF21" s="114">
        <f t="shared" si="16"/>
        <v>2.96</v>
      </c>
      <c r="AG21" s="114">
        <f t="shared" si="17"/>
        <v>164.75</v>
      </c>
      <c r="AH21" s="114">
        <f t="shared" si="18"/>
        <v>10.98</v>
      </c>
      <c r="AI21" s="114">
        <f t="shared" si="19"/>
        <v>32.950000000000003</v>
      </c>
      <c r="AJ21" s="114">
        <f t="shared" si="20"/>
        <v>109.83</v>
      </c>
      <c r="AK21" s="114">
        <f t="shared" si="21"/>
        <v>10.98</v>
      </c>
      <c r="AL21" s="113">
        <v>29.72</v>
      </c>
      <c r="AM21" s="113"/>
      <c r="AN21" s="113"/>
      <c r="AO21" s="113"/>
      <c r="AP21" s="113"/>
      <c r="AQ21" s="113"/>
      <c r="AR21" s="113">
        <v>8.6</v>
      </c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4">
        <f t="shared" si="22"/>
        <v>471.39</v>
      </c>
      <c r="BD21" s="114">
        <f t="shared" si="23"/>
        <v>1193.69</v>
      </c>
      <c r="BE21" s="144" t="s">
        <v>281</v>
      </c>
      <c r="BF21" s="144" t="s">
        <v>313</v>
      </c>
      <c r="BI21" s="139" t="s">
        <v>424</v>
      </c>
    </row>
    <row r="22" spans="2:61" s="146" customFormat="1" ht="19.899999999999999" customHeight="1">
      <c r="B22" s="115">
        <f>SUM(B4:B21)</f>
        <v>9939.86</v>
      </c>
      <c r="C22" s="115">
        <f t="shared" ref="C22:BD22" si="24">SUM(C4:C21)</f>
        <v>1490.97</v>
      </c>
      <c r="D22" s="115">
        <f t="shared" si="24"/>
        <v>99.4</v>
      </c>
      <c r="E22" s="115">
        <f t="shared" si="24"/>
        <v>198.8</v>
      </c>
      <c r="F22" s="115">
        <f t="shared" si="24"/>
        <v>298.19</v>
      </c>
      <c r="G22" s="115">
        <f t="shared" si="24"/>
        <v>30957.82</v>
      </c>
      <c r="H22" s="115">
        <f t="shared" si="24"/>
        <v>1072.1400000000001</v>
      </c>
      <c r="I22" s="115">
        <f t="shared" si="24"/>
        <v>8760.52</v>
      </c>
      <c r="J22" s="115">
        <f t="shared" si="24"/>
        <v>4969.3</v>
      </c>
      <c r="K22" s="115">
        <f t="shared" si="24"/>
        <v>2926.32</v>
      </c>
      <c r="L22" s="115">
        <f t="shared" si="24"/>
        <v>341</v>
      </c>
      <c r="M22" s="115">
        <f t="shared" si="24"/>
        <v>0</v>
      </c>
      <c r="N22" s="115">
        <f t="shared" si="24"/>
        <v>523.9</v>
      </c>
      <c r="O22" s="115">
        <f t="shared" si="24"/>
        <v>0</v>
      </c>
      <c r="P22" s="115">
        <f t="shared" si="24"/>
        <v>0</v>
      </c>
      <c r="Q22" s="115">
        <f t="shared" si="24"/>
        <v>0</v>
      </c>
      <c r="R22" s="115">
        <f t="shared" si="24"/>
        <v>0</v>
      </c>
      <c r="S22" s="115">
        <f t="shared" si="24"/>
        <v>0</v>
      </c>
      <c r="T22" s="115">
        <f t="shared" si="24"/>
        <v>0</v>
      </c>
      <c r="U22" s="115">
        <f t="shared" si="24"/>
        <v>4627.59</v>
      </c>
      <c r="V22" s="115">
        <f t="shared" si="24"/>
        <v>308.51</v>
      </c>
      <c r="W22" s="115">
        <f t="shared" si="24"/>
        <v>925.53</v>
      </c>
      <c r="X22" s="115">
        <f t="shared" si="24"/>
        <v>30850.62</v>
      </c>
      <c r="Y22" s="115">
        <f t="shared" si="24"/>
        <v>48739.47</v>
      </c>
      <c r="Z22" s="115">
        <f t="shared" si="24"/>
        <v>1490.97</v>
      </c>
      <c r="AA22" s="115">
        <f t="shared" si="24"/>
        <v>99.4</v>
      </c>
      <c r="AB22" s="115">
        <f t="shared" si="24"/>
        <v>198.8</v>
      </c>
      <c r="AC22" s="115">
        <f t="shared" si="24"/>
        <v>298.19</v>
      </c>
      <c r="AD22" s="115">
        <f t="shared" si="24"/>
        <v>994.01</v>
      </c>
      <c r="AE22" s="115">
        <f t="shared" si="24"/>
        <v>298.19</v>
      </c>
      <c r="AF22" s="115">
        <f t="shared" si="24"/>
        <v>99.4</v>
      </c>
      <c r="AG22" s="115">
        <f t="shared" si="24"/>
        <v>4627.59</v>
      </c>
      <c r="AH22" s="115">
        <f t="shared" si="24"/>
        <v>308.51</v>
      </c>
      <c r="AI22" s="115">
        <f t="shared" si="24"/>
        <v>925.53</v>
      </c>
      <c r="AJ22" s="115">
        <f t="shared" si="24"/>
        <v>3085.07</v>
      </c>
      <c r="AK22" s="115">
        <f t="shared" si="24"/>
        <v>308.51</v>
      </c>
      <c r="AL22" s="115">
        <f t="shared" si="24"/>
        <v>104.08</v>
      </c>
      <c r="AM22" s="115">
        <f t="shared" si="24"/>
        <v>0</v>
      </c>
      <c r="AN22" s="115">
        <f t="shared" si="24"/>
        <v>4.71</v>
      </c>
      <c r="AO22" s="115">
        <f t="shared" si="24"/>
        <v>0</v>
      </c>
      <c r="AP22" s="115">
        <f t="shared" si="24"/>
        <v>0.6</v>
      </c>
      <c r="AQ22" s="115">
        <f t="shared" si="24"/>
        <v>268.79000000000002</v>
      </c>
      <c r="AR22" s="115">
        <f t="shared" si="24"/>
        <v>240.65</v>
      </c>
      <c r="AS22" s="115">
        <f t="shared" si="24"/>
        <v>0</v>
      </c>
      <c r="AT22" s="115">
        <f t="shared" si="24"/>
        <v>42.6</v>
      </c>
      <c r="AU22" s="115">
        <f t="shared" si="24"/>
        <v>0</v>
      </c>
      <c r="AV22" s="115">
        <f t="shared" si="24"/>
        <v>0</v>
      </c>
      <c r="AW22" s="115">
        <f t="shared" si="24"/>
        <v>2</v>
      </c>
      <c r="AX22" s="115">
        <f t="shared" si="24"/>
        <v>0</v>
      </c>
      <c r="AY22" s="115">
        <f t="shared" si="24"/>
        <v>0</v>
      </c>
      <c r="AZ22" s="115">
        <f t="shared" si="24"/>
        <v>0</v>
      </c>
      <c r="BA22" s="115">
        <f t="shared" si="24"/>
        <v>1</v>
      </c>
      <c r="BB22" s="115">
        <f t="shared" si="24"/>
        <v>0</v>
      </c>
      <c r="BC22" s="115">
        <f t="shared" si="24"/>
        <v>13398.6</v>
      </c>
      <c r="BD22" s="115">
        <f t="shared" si="24"/>
        <v>35340.870000000003</v>
      </c>
      <c r="BI22" s="143"/>
    </row>
  </sheetData>
  <mergeCells count="20">
    <mergeCell ref="BH1:BH3"/>
    <mergeCell ref="BC1:BC3"/>
    <mergeCell ref="BD1:BD3"/>
    <mergeCell ref="BF1:BF3"/>
    <mergeCell ref="BI1:BI3"/>
    <mergeCell ref="BE1:BE3"/>
    <mergeCell ref="BG1:BG3"/>
    <mergeCell ref="AL2:AO2"/>
    <mergeCell ref="B1:T1"/>
    <mergeCell ref="U1:X1"/>
    <mergeCell ref="Y1:Y3"/>
    <mergeCell ref="Z1:BB1"/>
    <mergeCell ref="B2:F2"/>
    <mergeCell ref="J2:T2"/>
    <mergeCell ref="Z2:AF2"/>
    <mergeCell ref="AG2:AK2"/>
    <mergeCell ref="AT2:AZ2"/>
    <mergeCell ref="G2:I2"/>
    <mergeCell ref="U2:W2"/>
    <mergeCell ref="X2:X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J56"/>
  <sheetViews>
    <sheetView rightToLeft="1" topLeftCell="W1" workbookViewId="0">
      <pane ySplit="3" topLeftCell="A40" activePane="bottomLeft" state="frozen"/>
      <selection pane="bottomLeft" activeCell="W44" sqref="W44"/>
    </sheetView>
  </sheetViews>
  <sheetFormatPr defaultRowHeight="15"/>
  <cols>
    <col min="1" max="1" width="7.5703125" customWidth="1"/>
    <col min="2" max="2" width="7.7109375" customWidth="1"/>
    <col min="3" max="5" width="7.5703125" customWidth="1"/>
    <col min="6" max="6" width="8.7109375" customWidth="1"/>
    <col min="7" max="7" width="7.7109375" customWidth="1"/>
    <col min="8" max="10" width="7.5703125" customWidth="1"/>
    <col min="11" max="11" width="6.140625" customWidth="1"/>
    <col min="12" max="12" width="13.7109375" hidden="1" customWidth="1"/>
    <col min="13" max="13" width="7.7109375" customWidth="1"/>
    <col min="14" max="16" width="5.7109375" customWidth="1"/>
    <col min="17" max="17" width="6.7109375" customWidth="1"/>
    <col min="18" max="18" width="5.42578125" hidden="1" customWidth="1"/>
    <col min="19" max="19" width="0.140625" customWidth="1"/>
    <col min="20" max="23" width="7.5703125" customWidth="1"/>
    <col min="24" max="24" width="8.140625" customWidth="1"/>
    <col min="25" max="37" width="7.5703125" customWidth="1"/>
    <col min="38" max="38" width="5.7109375" customWidth="1"/>
    <col min="39" max="39" width="7.5703125" customWidth="1"/>
    <col min="40" max="41" width="7.5703125" hidden="1" customWidth="1"/>
    <col min="42" max="42" width="7.5703125" customWidth="1"/>
    <col min="43" max="43" width="7.7109375" customWidth="1"/>
    <col min="44" max="44" width="6.7109375" customWidth="1"/>
    <col min="45" max="46" width="5.7109375" customWidth="1"/>
    <col min="47" max="49" width="7.5703125" customWidth="1"/>
    <col min="50" max="50" width="6.140625" customWidth="1"/>
    <col min="51" max="51" width="7.5703125" customWidth="1"/>
    <col min="52" max="52" width="5.7109375" customWidth="1"/>
    <col min="53" max="53" width="7.5703125" hidden="1" customWidth="1"/>
    <col min="54" max="54" width="7.5703125" customWidth="1"/>
    <col min="55" max="55" width="5.7109375" customWidth="1"/>
    <col min="56" max="56" width="9.42578125" customWidth="1"/>
    <col min="57" max="57" width="8.7109375" customWidth="1"/>
    <col min="58" max="58" width="17.7109375" customWidth="1"/>
    <col min="59" max="59" width="22.42578125" customWidth="1"/>
    <col min="60" max="60" width="8" customWidth="1"/>
  </cols>
  <sheetData>
    <row r="1" spans="1:62" s="103" customFormat="1" ht="21" customHeight="1">
      <c r="A1" s="354" t="s">
        <v>114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3" t="s">
        <v>113</v>
      </c>
      <c r="Y1" s="357" t="s">
        <v>111</v>
      </c>
      <c r="Z1" s="357"/>
      <c r="AA1" s="357"/>
      <c r="AB1" s="357"/>
      <c r="AC1" s="357"/>
      <c r="AD1" s="357"/>
      <c r="AE1" s="357"/>
      <c r="AF1" s="357"/>
      <c r="AG1" s="357"/>
      <c r="AH1" s="357"/>
      <c r="AI1" s="357"/>
      <c r="AJ1" s="357"/>
      <c r="AK1" s="357"/>
      <c r="AL1" s="357"/>
      <c r="AM1" s="357"/>
      <c r="AN1" s="357"/>
      <c r="AO1" s="357"/>
      <c r="AP1" s="357"/>
      <c r="AQ1" s="357"/>
      <c r="AR1" s="357"/>
      <c r="AS1" s="357"/>
      <c r="AT1" s="357"/>
      <c r="AU1" s="357"/>
      <c r="AV1" s="357"/>
      <c r="AW1" s="357"/>
      <c r="AX1" s="357"/>
      <c r="AY1" s="357"/>
      <c r="AZ1" s="357"/>
      <c r="BA1" s="357"/>
      <c r="BB1" s="357"/>
      <c r="BC1" s="357"/>
      <c r="BD1" s="353" t="s">
        <v>117</v>
      </c>
      <c r="BE1" s="357" t="s">
        <v>48</v>
      </c>
      <c r="BF1" s="422" t="s">
        <v>118</v>
      </c>
      <c r="BG1" s="398" t="s">
        <v>293</v>
      </c>
      <c r="BH1" s="353" t="s">
        <v>119</v>
      </c>
      <c r="BI1" s="422" t="s">
        <v>120</v>
      </c>
      <c r="BJ1" s="422" t="s">
        <v>420</v>
      </c>
    </row>
    <row r="2" spans="1:62" s="103" customFormat="1" ht="38.25" customHeight="1">
      <c r="A2" s="354" t="s">
        <v>0</v>
      </c>
      <c r="B2" s="354"/>
      <c r="C2" s="354"/>
      <c r="D2" s="354"/>
      <c r="E2" s="354"/>
      <c r="F2" s="404" t="s">
        <v>287</v>
      </c>
      <c r="G2" s="405"/>
      <c r="H2" s="406"/>
      <c r="I2" s="94" t="s">
        <v>110</v>
      </c>
      <c r="J2" s="98"/>
      <c r="K2" s="98"/>
      <c r="L2" s="98"/>
      <c r="M2" s="98"/>
      <c r="N2" s="98"/>
      <c r="O2" s="98"/>
      <c r="P2" s="98"/>
      <c r="Q2" s="98"/>
      <c r="R2" s="98"/>
      <c r="S2" s="99"/>
      <c r="T2" s="90" t="s">
        <v>18</v>
      </c>
      <c r="U2" s="96"/>
      <c r="V2" s="97"/>
      <c r="W2" s="90"/>
      <c r="X2" s="353"/>
      <c r="Y2" s="354" t="s">
        <v>23</v>
      </c>
      <c r="Z2" s="354"/>
      <c r="AA2" s="354"/>
      <c r="AB2" s="354"/>
      <c r="AC2" s="354"/>
      <c r="AD2" s="354"/>
      <c r="AE2" s="354"/>
      <c r="AF2" s="354" t="s">
        <v>30</v>
      </c>
      <c r="AG2" s="354"/>
      <c r="AH2" s="354"/>
      <c r="AI2" s="354"/>
      <c r="AJ2" s="354"/>
      <c r="AK2" s="102" t="s">
        <v>286</v>
      </c>
      <c r="AL2" s="100"/>
      <c r="AM2" s="100"/>
      <c r="AN2" s="101"/>
      <c r="AO2" s="88" t="s">
        <v>35</v>
      </c>
      <c r="AP2" s="92"/>
      <c r="AQ2" s="72"/>
      <c r="AR2" s="91"/>
      <c r="AS2" s="91"/>
      <c r="AT2" s="91"/>
      <c r="AU2" s="354" t="s">
        <v>39</v>
      </c>
      <c r="AV2" s="354"/>
      <c r="AW2" s="354"/>
      <c r="AX2" s="354"/>
      <c r="AY2" s="354"/>
      <c r="AZ2" s="354"/>
      <c r="BA2" s="354"/>
      <c r="BB2" s="91"/>
      <c r="BC2" s="422" t="s">
        <v>47</v>
      </c>
      <c r="BD2" s="353"/>
      <c r="BE2" s="357"/>
      <c r="BF2" s="424"/>
      <c r="BG2" s="399"/>
      <c r="BH2" s="353"/>
      <c r="BI2" s="424"/>
      <c r="BJ2" s="424"/>
    </row>
    <row r="3" spans="1:62" s="103" customFormat="1" ht="79.900000000000006" customHeight="1">
      <c r="A3" s="89" t="s">
        <v>1</v>
      </c>
      <c r="B3" s="93" t="s">
        <v>2</v>
      </c>
      <c r="C3" s="93" t="s">
        <v>3</v>
      </c>
      <c r="D3" s="93" t="s">
        <v>4</v>
      </c>
      <c r="E3" s="93" t="s">
        <v>5</v>
      </c>
      <c r="F3" s="93" t="s">
        <v>7</v>
      </c>
      <c r="G3" s="93" t="s">
        <v>109</v>
      </c>
      <c r="H3" s="89" t="s">
        <v>108</v>
      </c>
      <c r="I3" s="89" t="s">
        <v>8</v>
      </c>
      <c r="J3" s="88" t="s">
        <v>9</v>
      </c>
      <c r="K3" s="89" t="s">
        <v>10</v>
      </c>
      <c r="L3" s="93" t="s">
        <v>11</v>
      </c>
      <c r="M3" s="93" t="s">
        <v>12</v>
      </c>
      <c r="N3" s="93" t="s">
        <v>13</v>
      </c>
      <c r="O3" s="93" t="s">
        <v>180</v>
      </c>
      <c r="P3" s="93" t="s">
        <v>14</v>
      </c>
      <c r="Q3" s="93" t="s">
        <v>15</v>
      </c>
      <c r="R3" s="93" t="s">
        <v>16</v>
      </c>
      <c r="S3" s="93" t="s">
        <v>17</v>
      </c>
      <c r="T3" s="93" t="s">
        <v>19</v>
      </c>
      <c r="U3" s="93" t="s">
        <v>20</v>
      </c>
      <c r="V3" s="93" t="s">
        <v>21</v>
      </c>
      <c r="W3" s="93" t="s">
        <v>22</v>
      </c>
      <c r="X3" s="353"/>
      <c r="Y3" s="93" t="s">
        <v>24</v>
      </c>
      <c r="Z3" s="93" t="s">
        <v>25</v>
      </c>
      <c r="AA3" s="93" t="s">
        <v>26</v>
      </c>
      <c r="AB3" s="93" t="s">
        <v>21</v>
      </c>
      <c r="AC3" s="93" t="s">
        <v>27</v>
      </c>
      <c r="AD3" s="93" t="s">
        <v>28</v>
      </c>
      <c r="AE3" s="93" t="s">
        <v>29</v>
      </c>
      <c r="AF3" s="93" t="s">
        <v>104</v>
      </c>
      <c r="AG3" s="93" t="s">
        <v>105</v>
      </c>
      <c r="AH3" s="93" t="s">
        <v>106</v>
      </c>
      <c r="AI3" s="93" t="s">
        <v>107</v>
      </c>
      <c r="AJ3" s="93" t="s">
        <v>3</v>
      </c>
      <c r="AK3" s="93" t="s">
        <v>31</v>
      </c>
      <c r="AL3" s="93" t="s">
        <v>116</v>
      </c>
      <c r="AM3" s="93" t="s">
        <v>32</v>
      </c>
      <c r="AN3" s="89" t="s">
        <v>33</v>
      </c>
      <c r="AO3" s="93" t="s">
        <v>36</v>
      </c>
      <c r="AP3" s="93" t="s">
        <v>115</v>
      </c>
      <c r="AQ3" s="93" t="s">
        <v>37</v>
      </c>
      <c r="AR3" s="93" t="s">
        <v>149</v>
      </c>
      <c r="AS3" s="93" t="s">
        <v>231</v>
      </c>
      <c r="AT3" s="93" t="s">
        <v>232</v>
      </c>
      <c r="AU3" s="93" t="s">
        <v>40</v>
      </c>
      <c r="AV3" s="93" t="s">
        <v>150</v>
      </c>
      <c r="AW3" s="93" t="s">
        <v>45</v>
      </c>
      <c r="AX3" s="93" t="s">
        <v>233</v>
      </c>
      <c r="AY3" s="93" t="s">
        <v>42</v>
      </c>
      <c r="AZ3" s="93" t="s">
        <v>43</v>
      </c>
      <c r="BA3" s="93" t="s">
        <v>44</v>
      </c>
      <c r="BB3" s="93" t="s">
        <v>46</v>
      </c>
      <c r="BC3" s="423"/>
      <c r="BD3" s="353"/>
      <c r="BE3" s="357"/>
      <c r="BF3" s="423"/>
      <c r="BG3" s="400"/>
      <c r="BH3" s="353"/>
      <c r="BI3" s="423"/>
      <c r="BJ3" s="423"/>
    </row>
    <row r="4" spans="1:62" s="104" customFormat="1" ht="19.899999999999999" customHeight="1">
      <c r="A4" s="116">
        <v>918.22</v>
      </c>
      <c r="B4" s="117">
        <f>A4*15%</f>
        <v>137.72999999999999</v>
      </c>
      <c r="C4" s="117">
        <f>A4*1%</f>
        <v>9.18</v>
      </c>
      <c r="D4" s="117">
        <f>A4*2%</f>
        <v>18.36</v>
      </c>
      <c r="E4" s="117">
        <f>A4*3%</f>
        <v>27.55</v>
      </c>
      <c r="F4" s="116">
        <v>2500.33</v>
      </c>
      <c r="G4" s="116">
        <v>108.42</v>
      </c>
      <c r="H4" s="116">
        <f>SUM(I4:Q4)</f>
        <v>859.54</v>
      </c>
      <c r="I4" s="116">
        <v>450.25</v>
      </c>
      <c r="J4" s="116">
        <v>341.79</v>
      </c>
      <c r="K4" s="116">
        <v>30</v>
      </c>
      <c r="L4" s="116"/>
      <c r="M4" s="116">
        <v>37.5</v>
      </c>
      <c r="N4" s="116"/>
      <c r="O4" s="116"/>
      <c r="P4" s="116"/>
      <c r="Q4" s="116"/>
      <c r="R4" s="116"/>
      <c r="S4" s="116"/>
      <c r="T4" s="117">
        <f>IF(W4&gt;2800,2800*15%,W4*15%)</f>
        <v>382.51</v>
      </c>
      <c r="U4" s="117">
        <f>IF(W4&gt;2800,2800*1%,W4*1%)</f>
        <v>25.5</v>
      </c>
      <c r="V4" s="117">
        <f>IF(W4&gt;2800,2800*3%,W4*3%)</f>
        <v>76.5</v>
      </c>
      <c r="W4" s="116">
        <f t="shared" ref="W4:W55" si="0">F4+G4+H4-A4</f>
        <v>2550.0700000000002</v>
      </c>
      <c r="X4" s="117">
        <f t="shared" ref="X4:X19" si="1">B4+C4+D4+E4+F4+G4+H4+T4+U4+V4</f>
        <v>4145.62</v>
      </c>
      <c r="Y4" s="117">
        <f t="shared" ref="Y4:Y55" si="2">A4*15%</f>
        <v>137.72999999999999</v>
      </c>
      <c r="Z4" s="117">
        <f>A4*1%</f>
        <v>9.18</v>
      </c>
      <c r="AA4" s="117">
        <f>A4*2%</f>
        <v>18.36</v>
      </c>
      <c r="AB4" s="117">
        <f>A4*3%</f>
        <v>27.55</v>
      </c>
      <c r="AC4" s="117">
        <f>A4*10%</f>
        <v>91.82</v>
      </c>
      <c r="AD4" s="117">
        <f>A4*3%</f>
        <v>27.55</v>
      </c>
      <c r="AE4" s="117">
        <f>A4*1%</f>
        <v>9.18</v>
      </c>
      <c r="AF4" s="117">
        <f>IF(W4&gt;2800,2800*15%,W4*15%)</f>
        <v>382.51</v>
      </c>
      <c r="AG4" s="117">
        <f>IF(W4&gt;2800,2800*1%,W4*1%)</f>
        <v>25.5</v>
      </c>
      <c r="AH4" s="117">
        <f>IF(W4&gt;2800,2800*3%,W4*3%)</f>
        <v>76.5</v>
      </c>
      <c r="AI4" s="117">
        <f>IF(W4&gt;2800,2800*10%,W4*10%)</f>
        <v>255.01</v>
      </c>
      <c r="AJ4" s="117">
        <f>IF(W4&gt;2800,2800*1%,W4*1%)</f>
        <v>25.5</v>
      </c>
      <c r="AK4" s="116"/>
      <c r="AL4" s="116"/>
      <c r="AM4" s="116"/>
      <c r="AN4" s="116"/>
      <c r="AO4" s="116"/>
      <c r="AP4" s="116">
        <v>21.98</v>
      </c>
      <c r="AQ4" s="116">
        <v>21.35</v>
      </c>
      <c r="AR4" s="116"/>
      <c r="AS4" s="116"/>
      <c r="AT4" s="116"/>
      <c r="AU4" s="116">
        <v>7.1</v>
      </c>
      <c r="AV4" s="116"/>
      <c r="AW4" s="116">
        <v>42.18</v>
      </c>
      <c r="AX4" s="116"/>
      <c r="AY4" s="116"/>
      <c r="AZ4" s="116">
        <v>10</v>
      </c>
      <c r="BA4" s="116"/>
      <c r="BB4" s="116"/>
      <c r="BC4" s="116"/>
      <c r="BD4" s="117">
        <f>SUM(Y4:BC4)</f>
        <v>1189</v>
      </c>
      <c r="BE4" s="117">
        <f>AVERAGE(X4-BD4)</f>
        <v>2956.62</v>
      </c>
      <c r="BF4" s="116" t="s">
        <v>234</v>
      </c>
      <c r="BG4" s="116" t="s">
        <v>320</v>
      </c>
      <c r="BH4" s="116"/>
      <c r="BI4" s="151" t="s">
        <v>367</v>
      </c>
      <c r="BJ4" s="116" t="s">
        <v>151</v>
      </c>
    </row>
    <row r="5" spans="1:62" s="104" customFormat="1" ht="19.899999999999999" customHeight="1">
      <c r="A5" s="116">
        <v>360.02</v>
      </c>
      <c r="B5" s="117">
        <f t="shared" ref="B5:B55" si="3">A5*15%</f>
        <v>54</v>
      </c>
      <c r="C5" s="117">
        <f t="shared" ref="C5:C55" si="4">A5*1%</f>
        <v>3.6</v>
      </c>
      <c r="D5" s="117">
        <f t="shared" ref="D5:D55" si="5">A5*2%</f>
        <v>7.2</v>
      </c>
      <c r="E5" s="117">
        <f t="shared" ref="E5:E55" si="6">A5*3%</f>
        <v>10.8</v>
      </c>
      <c r="F5" s="116">
        <v>1249.56</v>
      </c>
      <c r="G5" s="116">
        <v>38.25</v>
      </c>
      <c r="H5" s="116">
        <f t="shared" ref="H5:H55" si="7">SUM(I5:Q5)</f>
        <v>457</v>
      </c>
      <c r="I5" s="116">
        <v>187.6</v>
      </c>
      <c r="J5" s="116">
        <v>125.4</v>
      </c>
      <c r="K5" s="116">
        <v>21</v>
      </c>
      <c r="L5" s="116"/>
      <c r="M5" s="116">
        <v>28</v>
      </c>
      <c r="N5" s="116"/>
      <c r="O5" s="116"/>
      <c r="P5" s="116"/>
      <c r="Q5" s="116">
        <v>95</v>
      </c>
      <c r="R5" s="116"/>
      <c r="S5" s="116"/>
      <c r="T5" s="117">
        <f t="shared" ref="T5:T19" si="8">IF(W5&gt;2800,2800*15%,W5*15%)</f>
        <v>207.72</v>
      </c>
      <c r="U5" s="117">
        <f t="shared" ref="U5:U19" si="9">IF(W5&gt;2800,2800*1%,W5*1%)</f>
        <v>13.85</v>
      </c>
      <c r="V5" s="117">
        <f t="shared" ref="V5:V19" si="10">IF(W5&gt;2800,2800*3%,W5*3%)</f>
        <v>41.54</v>
      </c>
      <c r="W5" s="116">
        <f t="shared" si="0"/>
        <v>1384.79</v>
      </c>
      <c r="X5" s="117">
        <f t="shared" si="1"/>
        <v>2083.52</v>
      </c>
      <c r="Y5" s="117">
        <f t="shared" si="2"/>
        <v>54</v>
      </c>
      <c r="Z5" s="117">
        <f t="shared" ref="Z5:Z55" si="11">A5*1%</f>
        <v>3.6</v>
      </c>
      <c r="AA5" s="117">
        <f t="shared" ref="AA5:AA55" si="12">A5*2%</f>
        <v>7.2</v>
      </c>
      <c r="AB5" s="117">
        <f t="shared" ref="AB5:AB55" si="13">A5*3%</f>
        <v>10.8</v>
      </c>
      <c r="AC5" s="117">
        <f t="shared" ref="AC5:AC55" si="14">A5*10%</f>
        <v>36</v>
      </c>
      <c r="AD5" s="117">
        <f t="shared" ref="AD5:AD55" si="15">A5*3%</f>
        <v>10.8</v>
      </c>
      <c r="AE5" s="117">
        <f t="shared" ref="AE5:AE55" si="16">A5*1%</f>
        <v>3.6</v>
      </c>
      <c r="AF5" s="117">
        <f t="shared" ref="AF5:AF19" si="17">IF(W5&gt;2800,2800*15%,W5*15%)</f>
        <v>207.72</v>
      </c>
      <c r="AG5" s="117">
        <f t="shared" ref="AG5:AG19" si="18">IF(W5&gt;2800,2800*1%,W5*1%)</f>
        <v>13.85</v>
      </c>
      <c r="AH5" s="117">
        <f t="shared" ref="AH5:AH19" si="19">IF(W5&gt;2800,2800*3%,W5*3%)</f>
        <v>41.54</v>
      </c>
      <c r="AI5" s="117">
        <f t="shared" ref="AI5:AI19" si="20">IF(W5&gt;2800,2800*10%,W5*10%)</f>
        <v>138.47999999999999</v>
      </c>
      <c r="AJ5" s="117">
        <f t="shared" ref="AJ5:AJ19" si="21">IF(W5&gt;2800,2800*1%,W5*1%)</f>
        <v>13.85</v>
      </c>
      <c r="AK5" s="116"/>
      <c r="AL5" s="116"/>
      <c r="AM5" s="116"/>
      <c r="AN5" s="116"/>
      <c r="AO5" s="116"/>
      <c r="AP5" s="116">
        <v>4.04</v>
      </c>
      <c r="AQ5" s="116">
        <v>10.199999999999999</v>
      </c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7">
        <f t="shared" ref="BD5:BD55" si="22">SUM(Y5:BC5)</f>
        <v>555.67999999999995</v>
      </c>
      <c r="BE5" s="117">
        <f t="shared" ref="BE5:BE55" si="23">AVERAGE(X5-BD5)</f>
        <v>1527.84</v>
      </c>
      <c r="BF5" s="116" t="s">
        <v>133</v>
      </c>
      <c r="BG5" s="116" t="s">
        <v>320</v>
      </c>
      <c r="BH5" s="116"/>
      <c r="BI5" s="151" t="s">
        <v>368</v>
      </c>
      <c r="BJ5" s="116" t="s">
        <v>151</v>
      </c>
    </row>
    <row r="6" spans="1:62" s="104" customFormat="1" ht="19.899999999999999" customHeight="1">
      <c r="A6" s="116">
        <v>633.75</v>
      </c>
      <c r="B6" s="117">
        <f t="shared" si="3"/>
        <v>95.06</v>
      </c>
      <c r="C6" s="117">
        <f t="shared" si="4"/>
        <v>6.34</v>
      </c>
      <c r="D6" s="117">
        <f t="shared" si="5"/>
        <v>12.68</v>
      </c>
      <c r="E6" s="117">
        <f t="shared" si="6"/>
        <v>19.010000000000002</v>
      </c>
      <c r="F6" s="116">
        <v>1947.59</v>
      </c>
      <c r="G6" s="116">
        <v>81.22</v>
      </c>
      <c r="H6" s="116">
        <f t="shared" si="7"/>
        <v>504.37</v>
      </c>
      <c r="I6" s="116">
        <v>301.94</v>
      </c>
      <c r="J6" s="116">
        <v>187.43</v>
      </c>
      <c r="K6" s="116">
        <v>15</v>
      </c>
      <c r="L6" s="116"/>
      <c r="M6" s="116"/>
      <c r="N6" s="116"/>
      <c r="O6" s="116"/>
      <c r="P6" s="116"/>
      <c r="Q6" s="116"/>
      <c r="R6" s="116"/>
      <c r="S6" s="116"/>
      <c r="T6" s="117">
        <f t="shared" si="8"/>
        <v>284.91000000000003</v>
      </c>
      <c r="U6" s="117">
        <f t="shared" si="9"/>
        <v>18.989999999999998</v>
      </c>
      <c r="V6" s="117">
        <f t="shared" si="10"/>
        <v>56.98</v>
      </c>
      <c r="W6" s="116">
        <f t="shared" si="0"/>
        <v>1899.43</v>
      </c>
      <c r="X6" s="117">
        <f t="shared" si="1"/>
        <v>3027.15</v>
      </c>
      <c r="Y6" s="117">
        <f t="shared" si="2"/>
        <v>95.06</v>
      </c>
      <c r="Z6" s="117">
        <f t="shared" si="11"/>
        <v>6.34</v>
      </c>
      <c r="AA6" s="117">
        <f t="shared" si="12"/>
        <v>12.68</v>
      </c>
      <c r="AB6" s="117">
        <f t="shared" si="13"/>
        <v>19.010000000000002</v>
      </c>
      <c r="AC6" s="117">
        <f t="shared" si="14"/>
        <v>63.38</v>
      </c>
      <c r="AD6" s="117">
        <f t="shared" si="15"/>
        <v>19.010000000000002</v>
      </c>
      <c r="AE6" s="117">
        <f t="shared" si="16"/>
        <v>6.34</v>
      </c>
      <c r="AF6" s="117">
        <f t="shared" si="17"/>
        <v>284.91000000000003</v>
      </c>
      <c r="AG6" s="117">
        <f t="shared" si="18"/>
        <v>18.989999999999998</v>
      </c>
      <c r="AH6" s="117">
        <f t="shared" si="19"/>
        <v>56.98</v>
      </c>
      <c r="AI6" s="117">
        <f t="shared" si="20"/>
        <v>189.94</v>
      </c>
      <c r="AJ6" s="117">
        <f t="shared" si="21"/>
        <v>18.989999999999998</v>
      </c>
      <c r="AK6" s="116"/>
      <c r="AL6" s="116"/>
      <c r="AM6" s="116"/>
      <c r="AN6" s="116"/>
      <c r="AO6" s="116"/>
      <c r="AP6" s="116">
        <v>12.84</v>
      </c>
      <c r="AQ6" s="116">
        <v>14.75</v>
      </c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7">
        <f t="shared" si="22"/>
        <v>819.22</v>
      </c>
      <c r="BE6" s="117">
        <f t="shared" si="23"/>
        <v>2207.9299999999998</v>
      </c>
      <c r="BF6" s="116" t="s">
        <v>235</v>
      </c>
      <c r="BG6" s="116" t="s">
        <v>318</v>
      </c>
      <c r="BH6" s="116"/>
      <c r="BI6" s="151" t="s">
        <v>369</v>
      </c>
      <c r="BJ6" s="116" t="s">
        <v>353</v>
      </c>
    </row>
    <row r="7" spans="1:62" s="104" customFormat="1" ht="19.899999999999999" customHeight="1">
      <c r="A7" s="116">
        <v>295.93</v>
      </c>
      <c r="B7" s="117">
        <f t="shared" si="3"/>
        <v>44.39</v>
      </c>
      <c r="C7" s="117">
        <f t="shared" si="4"/>
        <v>2.96</v>
      </c>
      <c r="D7" s="117">
        <f t="shared" si="5"/>
        <v>5.92</v>
      </c>
      <c r="E7" s="117">
        <f t="shared" si="6"/>
        <v>8.8800000000000008</v>
      </c>
      <c r="F7" s="116">
        <v>1152.31</v>
      </c>
      <c r="G7" s="116">
        <v>4.8</v>
      </c>
      <c r="H7" s="116">
        <f t="shared" si="7"/>
        <v>239.5</v>
      </c>
      <c r="I7" s="116">
        <v>152.94999999999999</v>
      </c>
      <c r="J7" s="116">
        <v>71.55</v>
      </c>
      <c r="K7" s="116">
        <v>15</v>
      </c>
      <c r="L7" s="116"/>
      <c r="M7" s="116"/>
      <c r="N7" s="116"/>
      <c r="O7" s="116"/>
      <c r="P7" s="116"/>
      <c r="Q7" s="116"/>
      <c r="R7" s="116"/>
      <c r="S7" s="116"/>
      <c r="T7" s="117">
        <f t="shared" si="8"/>
        <v>165.1</v>
      </c>
      <c r="U7" s="117">
        <f t="shared" si="9"/>
        <v>11.01</v>
      </c>
      <c r="V7" s="117">
        <f t="shared" si="10"/>
        <v>33.020000000000003</v>
      </c>
      <c r="W7" s="116">
        <f t="shared" si="0"/>
        <v>1100.68</v>
      </c>
      <c r="X7" s="117">
        <f t="shared" si="1"/>
        <v>1667.89</v>
      </c>
      <c r="Y7" s="117">
        <f t="shared" si="2"/>
        <v>44.39</v>
      </c>
      <c r="Z7" s="117">
        <f t="shared" si="11"/>
        <v>2.96</v>
      </c>
      <c r="AA7" s="117">
        <f t="shared" si="12"/>
        <v>5.92</v>
      </c>
      <c r="AB7" s="117">
        <f t="shared" si="13"/>
        <v>8.8800000000000008</v>
      </c>
      <c r="AC7" s="117">
        <f t="shared" si="14"/>
        <v>29.59</v>
      </c>
      <c r="AD7" s="117">
        <f t="shared" si="15"/>
        <v>8.8800000000000008</v>
      </c>
      <c r="AE7" s="117">
        <f t="shared" si="16"/>
        <v>2.96</v>
      </c>
      <c r="AF7" s="117">
        <f t="shared" si="17"/>
        <v>165.1</v>
      </c>
      <c r="AG7" s="117">
        <f t="shared" si="18"/>
        <v>11.01</v>
      </c>
      <c r="AH7" s="117">
        <f t="shared" si="19"/>
        <v>33.020000000000003</v>
      </c>
      <c r="AI7" s="117">
        <f t="shared" si="20"/>
        <v>110.07</v>
      </c>
      <c r="AJ7" s="117">
        <f t="shared" si="21"/>
        <v>11.01</v>
      </c>
      <c r="AK7" s="116"/>
      <c r="AL7" s="116"/>
      <c r="AM7" s="116"/>
      <c r="AN7" s="116"/>
      <c r="AO7" s="116"/>
      <c r="AP7" s="116">
        <v>1.1499999999999999</v>
      </c>
      <c r="AQ7" s="116">
        <v>8.4499999999999993</v>
      </c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7">
        <f t="shared" si="22"/>
        <v>443.39</v>
      </c>
      <c r="BE7" s="117">
        <f t="shared" si="23"/>
        <v>1224.5</v>
      </c>
      <c r="BF7" s="116" t="s">
        <v>236</v>
      </c>
      <c r="BG7" s="116" t="s">
        <v>318</v>
      </c>
      <c r="BH7" s="116"/>
      <c r="BI7" s="151" t="s">
        <v>370</v>
      </c>
      <c r="BJ7" s="116" t="s">
        <v>353</v>
      </c>
    </row>
    <row r="8" spans="1:62" s="104" customFormat="1" ht="19.5" customHeight="1">
      <c r="A8" s="116">
        <v>853.25</v>
      </c>
      <c r="B8" s="117">
        <f t="shared" si="3"/>
        <v>127.99</v>
      </c>
      <c r="C8" s="117">
        <f t="shared" si="4"/>
        <v>8.5299999999999994</v>
      </c>
      <c r="D8" s="117">
        <f t="shared" si="5"/>
        <v>17.07</v>
      </c>
      <c r="E8" s="117">
        <f t="shared" si="6"/>
        <v>25.6</v>
      </c>
      <c r="F8" s="116">
        <v>2400.36</v>
      </c>
      <c r="G8" s="116">
        <v>100.38</v>
      </c>
      <c r="H8" s="116">
        <f t="shared" si="7"/>
        <v>673.88</v>
      </c>
      <c r="I8" s="116">
        <v>403.77</v>
      </c>
      <c r="J8" s="116">
        <v>255.11</v>
      </c>
      <c r="K8" s="116">
        <v>15</v>
      </c>
      <c r="L8" s="116"/>
      <c r="M8" s="116"/>
      <c r="N8" s="116"/>
      <c r="O8" s="116"/>
      <c r="P8" s="116"/>
      <c r="Q8" s="116"/>
      <c r="R8" s="116"/>
      <c r="S8" s="116"/>
      <c r="T8" s="117">
        <f t="shared" si="8"/>
        <v>348.21</v>
      </c>
      <c r="U8" s="117">
        <f t="shared" si="9"/>
        <v>23.21</v>
      </c>
      <c r="V8" s="117">
        <f t="shared" si="10"/>
        <v>69.64</v>
      </c>
      <c r="W8" s="116">
        <f t="shared" si="0"/>
        <v>2321.37</v>
      </c>
      <c r="X8" s="117">
        <f t="shared" si="1"/>
        <v>3794.87</v>
      </c>
      <c r="Y8" s="117">
        <f t="shared" si="2"/>
        <v>127.99</v>
      </c>
      <c r="Z8" s="117">
        <f t="shared" si="11"/>
        <v>8.5299999999999994</v>
      </c>
      <c r="AA8" s="117">
        <f t="shared" si="12"/>
        <v>17.07</v>
      </c>
      <c r="AB8" s="117">
        <f t="shared" si="13"/>
        <v>25.6</v>
      </c>
      <c r="AC8" s="117">
        <f t="shared" si="14"/>
        <v>85.33</v>
      </c>
      <c r="AD8" s="117">
        <f t="shared" si="15"/>
        <v>25.6</v>
      </c>
      <c r="AE8" s="117">
        <f t="shared" si="16"/>
        <v>8.5299999999999994</v>
      </c>
      <c r="AF8" s="117">
        <f t="shared" si="17"/>
        <v>348.21</v>
      </c>
      <c r="AG8" s="117">
        <f t="shared" si="18"/>
        <v>23.21</v>
      </c>
      <c r="AH8" s="117">
        <f t="shared" si="19"/>
        <v>69.64</v>
      </c>
      <c r="AI8" s="117">
        <f t="shared" si="20"/>
        <v>232.14</v>
      </c>
      <c r="AJ8" s="117">
        <f t="shared" si="21"/>
        <v>23.21</v>
      </c>
      <c r="AK8" s="116"/>
      <c r="AL8" s="116"/>
      <c r="AM8" s="116"/>
      <c r="AN8" s="116"/>
      <c r="AO8" s="116"/>
      <c r="AP8" s="116">
        <v>19.61</v>
      </c>
      <c r="AQ8" s="116">
        <v>18.55</v>
      </c>
      <c r="AR8" s="116"/>
      <c r="AS8" s="116"/>
      <c r="AT8" s="116"/>
      <c r="AU8" s="116"/>
      <c r="AV8" s="116">
        <v>24</v>
      </c>
      <c r="AW8" s="116"/>
      <c r="AX8" s="116"/>
      <c r="AY8" s="116"/>
      <c r="AZ8" s="116"/>
      <c r="BA8" s="116"/>
      <c r="BB8" s="116"/>
      <c r="BC8" s="116"/>
      <c r="BD8" s="117">
        <f t="shared" si="22"/>
        <v>1057.22</v>
      </c>
      <c r="BE8" s="117">
        <f t="shared" si="23"/>
        <v>2737.65</v>
      </c>
      <c r="BF8" s="116" t="s">
        <v>430</v>
      </c>
      <c r="BG8" s="116" t="s">
        <v>319</v>
      </c>
      <c r="BH8" s="116"/>
      <c r="BI8" s="151" t="s">
        <v>371</v>
      </c>
      <c r="BJ8" s="116" t="s">
        <v>352</v>
      </c>
    </row>
    <row r="9" spans="1:62" s="104" customFormat="1" ht="19.899999999999999" customHeight="1">
      <c r="A9" s="116">
        <v>447.12</v>
      </c>
      <c r="B9" s="117">
        <f t="shared" si="3"/>
        <v>67.069999999999993</v>
      </c>
      <c r="C9" s="117">
        <f t="shared" si="4"/>
        <v>4.47</v>
      </c>
      <c r="D9" s="117">
        <f t="shared" si="5"/>
        <v>8.94</v>
      </c>
      <c r="E9" s="117">
        <f t="shared" si="6"/>
        <v>13.41</v>
      </c>
      <c r="F9" s="116">
        <v>1485.86</v>
      </c>
      <c r="G9" s="116">
        <v>48.15</v>
      </c>
      <c r="H9" s="116">
        <f t="shared" si="7"/>
        <v>400.27</v>
      </c>
      <c r="I9" s="116">
        <v>225.75</v>
      </c>
      <c r="J9" s="116">
        <v>159.52000000000001</v>
      </c>
      <c r="K9" s="116">
        <v>15</v>
      </c>
      <c r="L9" s="116"/>
      <c r="M9" s="116"/>
      <c r="N9" s="116"/>
      <c r="O9" s="116"/>
      <c r="P9" s="116"/>
      <c r="Q9" s="116"/>
      <c r="R9" s="116"/>
      <c r="S9" s="116"/>
      <c r="T9" s="117">
        <f t="shared" si="8"/>
        <v>223.07</v>
      </c>
      <c r="U9" s="117">
        <f t="shared" si="9"/>
        <v>14.87</v>
      </c>
      <c r="V9" s="117">
        <f t="shared" si="10"/>
        <v>44.61</v>
      </c>
      <c r="W9" s="116">
        <f t="shared" si="0"/>
        <v>1487.16</v>
      </c>
      <c r="X9" s="117">
        <f t="shared" si="1"/>
        <v>2310.7199999999998</v>
      </c>
      <c r="Y9" s="117">
        <f t="shared" si="2"/>
        <v>67.069999999999993</v>
      </c>
      <c r="Z9" s="117">
        <f t="shared" si="11"/>
        <v>4.47</v>
      </c>
      <c r="AA9" s="117">
        <f t="shared" si="12"/>
        <v>8.94</v>
      </c>
      <c r="AB9" s="117">
        <f t="shared" si="13"/>
        <v>13.41</v>
      </c>
      <c r="AC9" s="117">
        <f t="shared" si="14"/>
        <v>44.71</v>
      </c>
      <c r="AD9" s="117">
        <f t="shared" si="15"/>
        <v>13.41</v>
      </c>
      <c r="AE9" s="117">
        <f t="shared" si="16"/>
        <v>4.47</v>
      </c>
      <c r="AF9" s="117">
        <f t="shared" si="17"/>
        <v>223.07</v>
      </c>
      <c r="AG9" s="117">
        <f t="shared" si="18"/>
        <v>14.87</v>
      </c>
      <c r="AH9" s="117">
        <f t="shared" si="19"/>
        <v>44.61</v>
      </c>
      <c r="AI9" s="117">
        <f t="shared" si="20"/>
        <v>148.72</v>
      </c>
      <c r="AJ9" s="117">
        <f t="shared" si="21"/>
        <v>14.87</v>
      </c>
      <c r="AK9" s="116">
        <v>34.450000000000003</v>
      </c>
      <c r="AL9" s="116"/>
      <c r="AM9" s="116"/>
      <c r="AN9" s="116"/>
      <c r="AO9" s="116"/>
      <c r="AP9" s="116">
        <v>5.7</v>
      </c>
      <c r="AQ9" s="116">
        <v>11.05</v>
      </c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7">
        <f t="shared" si="22"/>
        <v>653.82000000000005</v>
      </c>
      <c r="BE9" s="117">
        <f t="shared" si="23"/>
        <v>1656.9</v>
      </c>
      <c r="BF9" s="116" t="s">
        <v>237</v>
      </c>
      <c r="BG9" s="116" t="s">
        <v>431</v>
      </c>
      <c r="BH9" s="116"/>
      <c r="BI9" s="151" t="s">
        <v>372</v>
      </c>
      <c r="BJ9" s="116" t="s">
        <v>352</v>
      </c>
    </row>
    <row r="10" spans="1:62" s="104" customFormat="1" ht="19.899999999999999" customHeight="1">
      <c r="A10" s="116">
        <v>341.87</v>
      </c>
      <c r="B10" s="117">
        <f t="shared" si="3"/>
        <v>51.28</v>
      </c>
      <c r="C10" s="117">
        <f t="shared" si="4"/>
        <v>3.42</v>
      </c>
      <c r="D10" s="117">
        <f t="shared" si="5"/>
        <v>6.84</v>
      </c>
      <c r="E10" s="117">
        <f t="shared" si="6"/>
        <v>10.26</v>
      </c>
      <c r="F10" s="116">
        <v>1206.98</v>
      </c>
      <c r="G10" s="116">
        <v>14.91</v>
      </c>
      <c r="H10" s="116">
        <f t="shared" si="7"/>
        <v>289.2</v>
      </c>
      <c r="I10" s="116">
        <v>172.2</v>
      </c>
      <c r="J10" s="116">
        <v>87.8</v>
      </c>
      <c r="K10" s="116">
        <v>19.2</v>
      </c>
      <c r="L10" s="116"/>
      <c r="M10" s="116"/>
      <c r="N10" s="116"/>
      <c r="O10" s="116"/>
      <c r="P10" s="116"/>
      <c r="Q10" s="116">
        <v>10</v>
      </c>
      <c r="R10" s="116"/>
      <c r="S10" s="116"/>
      <c r="T10" s="117">
        <f t="shared" si="8"/>
        <v>175.38</v>
      </c>
      <c r="U10" s="117">
        <f t="shared" si="9"/>
        <v>11.69</v>
      </c>
      <c r="V10" s="117">
        <f t="shared" si="10"/>
        <v>35.08</v>
      </c>
      <c r="W10" s="116">
        <f t="shared" si="0"/>
        <v>1169.22</v>
      </c>
      <c r="X10" s="117">
        <f t="shared" si="1"/>
        <v>1805.04</v>
      </c>
      <c r="Y10" s="117">
        <f t="shared" si="2"/>
        <v>51.28</v>
      </c>
      <c r="Z10" s="117">
        <f t="shared" si="11"/>
        <v>3.42</v>
      </c>
      <c r="AA10" s="117">
        <f t="shared" si="12"/>
        <v>6.84</v>
      </c>
      <c r="AB10" s="117">
        <f t="shared" si="13"/>
        <v>10.26</v>
      </c>
      <c r="AC10" s="117">
        <f t="shared" si="14"/>
        <v>34.19</v>
      </c>
      <c r="AD10" s="117">
        <f t="shared" si="15"/>
        <v>10.26</v>
      </c>
      <c r="AE10" s="117">
        <f t="shared" si="16"/>
        <v>3.42</v>
      </c>
      <c r="AF10" s="117">
        <f t="shared" si="17"/>
        <v>175.38</v>
      </c>
      <c r="AG10" s="117">
        <f t="shared" si="18"/>
        <v>11.69</v>
      </c>
      <c r="AH10" s="117">
        <f t="shared" si="19"/>
        <v>35.08</v>
      </c>
      <c r="AI10" s="117">
        <f t="shared" si="20"/>
        <v>116.92</v>
      </c>
      <c r="AJ10" s="117">
        <f t="shared" si="21"/>
        <v>11.69</v>
      </c>
      <c r="AK10" s="116"/>
      <c r="AL10" s="116"/>
      <c r="AM10" s="116"/>
      <c r="AN10" s="116"/>
      <c r="AO10" s="116"/>
      <c r="AP10" s="116">
        <v>2.54</v>
      </c>
      <c r="AQ10" s="116">
        <v>8.9</v>
      </c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7">
        <f t="shared" si="22"/>
        <v>481.87</v>
      </c>
      <c r="BE10" s="117">
        <f t="shared" si="23"/>
        <v>1323.17</v>
      </c>
      <c r="BF10" s="116" t="s">
        <v>238</v>
      </c>
      <c r="BG10" s="116" t="s">
        <v>319</v>
      </c>
      <c r="BH10" s="116"/>
      <c r="BI10" s="151" t="s">
        <v>373</v>
      </c>
      <c r="BJ10" s="116" t="s">
        <v>352</v>
      </c>
    </row>
    <row r="11" spans="1:62" s="104" customFormat="1" ht="19.899999999999999" customHeight="1">
      <c r="A11" s="116">
        <v>829.84</v>
      </c>
      <c r="B11" s="117">
        <f t="shared" si="3"/>
        <v>124.48</v>
      </c>
      <c r="C11" s="117">
        <f t="shared" si="4"/>
        <v>8.3000000000000007</v>
      </c>
      <c r="D11" s="117">
        <f t="shared" si="5"/>
        <v>16.600000000000001</v>
      </c>
      <c r="E11" s="117">
        <f t="shared" si="6"/>
        <v>24.9</v>
      </c>
      <c r="F11" s="116">
        <v>2239.9299999999998</v>
      </c>
      <c r="G11" s="116">
        <v>95.26</v>
      </c>
      <c r="H11" s="116">
        <f>SUM(I11:Q11)</f>
        <v>670.71</v>
      </c>
      <c r="I11" s="116">
        <v>474.98</v>
      </c>
      <c r="J11" s="116">
        <v>165.73</v>
      </c>
      <c r="K11" s="116">
        <v>30</v>
      </c>
      <c r="L11" s="116"/>
      <c r="M11" s="116"/>
      <c r="N11" s="116"/>
      <c r="O11" s="116"/>
      <c r="P11" s="116"/>
      <c r="Q11" s="116"/>
      <c r="R11" s="116"/>
      <c r="S11" s="116"/>
      <c r="T11" s="117">
        <f t="shared" si="8"/>
        <v>326.41000000000003</v>
      </c>
      <c r="U11" s="117">
        <f t="shared" si="9"/>
        <v>21.76</v>
      </c>
      <c r="V11" s="117">
        <f t="shared" si="10"/>
        <v>65.28</v>
      </c>
      <c r="W11" s="116">
        <f t="shared" si="0"/>
        <v>2176.06</v>
      </c>
      <c r="X11" s="117">
        <f t="shared" si="1"/>
        <v>3593.63</v>
      </c>
      <c r="Y11" s="117">
        <f t="shared" si="2"/>
        <v>124.48</v>
      </c>
      <c r="Z11" s="117">
        <f t="shared" si="11"/>
        <v>8.3000000000000007</v>
      </c>
      <c r="AA11" s="117">
        <f t="shared" si="12"/>
        <v>16.600000000000001</v>
      </c>
      <c r="AB11" s="117">
        <f t="shared" si="13"/>
        <v>24.9</v>
      </c>
      <c r="AC11" s="117">
        <f t="shared" si="14"/>
        <v>82.98</v>
      </c>
      <c r="AD11" s="117">
        <f t="shared" si="15"/>
        <v>24.9</v>
      </c>
      <c r="AE11" s="117">
        <f t="shared" si="16"/>
        <v>8.3000000000000007</v>
      </c>
      <c r="AF11" s="117">
        <f t="shared" si="17"/>
        <v>326.41000000000003</v>
      </c>
      <c r="AG11" s="117">
        <f t="shared" si="18"/>
        <v>21.76</v>
      </c>
      <c r="AH11" s="117">
        <f t="shared" si="19"/>
        <v>65.28</v>
      </c>
      <c r="AI11" s="117">
        <f t="shared" si="20"/>
        <v>217.61</v>
      </c>
      <c r="AJ11" s="117">
        <f t="shared" si="21"/>
        <v>21.76</v>
      </c>
      <c r="AK11" s="116"/>
      <c r="AL11" s="116"/>
      <c r="AM11" s="116">
        <v>110</v>
      </c>
      <c r="AN11" s="116"/>
      <c r="AO11" s="116"/>
      <c r="AP11" s="116">
        <v>16</v>
      </c>
      <c r="AQ11" s="116">
        <v>15</v>
      </c>
      <c r="AR11" s="116">
        <v>350</v>
      </c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7">
        <f t="shared" si="22"/>
        <v>1434.28</v>
      </c>
      <c r="BE11" s="117">
        <f t="shared" si="23"/>
        <v>2159.35</v>
      </c>
      <c r="BF11" s="116" t="s">
        <v>250</v>
      </c>
      <c r="BG11" s="116" t="s">
        <v>320</v>
      </c>
      <c r="BH11" s="116"/>
      <c r="BI11" s="151" t="s">
        <v>374</v>
      </c>
      <c r="BJ11" s="116" t="s">
        <v>427</v>
      </c>
    </row>
    <row r="12" spans="1:62" s="104" customFormat="1" ht="19.899999999999999" customHeight="1">
      <c r="A12" s="116">
        <v>579.72</v>
      </c>
      <c r="B12" s="117">
        <f t="shared" si="3"/>
        <v>86.96</v>
      </c>
      <c r="C12" s="117">
        <f t="shared" si="4"/>
        <v>5.8</v>
      </c>
      <c r="D12" s="117">
        <f t="shared" si="5"/>
        <v>11.59</v>
      </c>
      <c r="E12" s="117">
        <f t="shared" si="6"/>
        <v>17.39</v>
      </c>
      <c r="F12" s="116">
        <v>1807.37</v>
      </c>
      <c r="G12" s="116">
        <v>73.28</v>
      </c>
      <c r="H12" s="116">
        <f t="shared" si="7"/>
        <v>462.66</v>
      </c>
      <c r="I12" s="116">
        <v>309.93</v>
      </c>
      <c r="J12" s="116">
        <v>137.72999999999999</v>
      </c>
      <c r="K12" s="116">
        <v>15</v>
      </c>
      <c r="L12" s="116"/>
      <c r="M12" s="116"/>
      <c r="N12" s="116"/>
      <c r="O12" s="116"/>
      <c r="P12" s="116"/>
      <c r="Q12" s="116"/>
      <c r="R12" s="116"/>
      <c r="S12" s="116"/>
      <c r="T12" s="117">
        <f t="shared" si="8"/>
        <v>264.54000000000002</v>
      </c>
      <c r="U12" s="117">
        <f t="shared" si="9"/>
        <v>17.64</v>
      </c>
      <c r="V12" s="117">
        <f t="shared" si="10"/>
        <v>52.91</v>
      </c>
      <c r="W12" s="116">
        <f t="shared" si="0"/>
        <v>1763.59</v>
      </c>
      <c r="X12" s="117">
        <f t="shared" si="1"/>
        <v>2800.14</v>
      </c>
      <c r="Y12" s="117">
        <f t="shared" si="2"/>
        <v>86.96</v>
      </c>
      <c r="Z12" s="117">
        <f t="shared" si="11"/>
        <v>5.8</v>
      </c>
      <c r="AA12" s="117">
        <f t="shared" si="12"/>
        <v>11.59</v>
      </c>
      <c r="AB12" s="117">
        <f t="shared" si="13"/>
        <v>17.39</v>
      </c>
      <c r="AC12" s="117">
        <f t="shared" si="14"/>
        <v>57.97</v>
      </c>
      <c r="AD12" s="117">
        <f t="shared" si="15"/>
        <v>17.39</v>
      </c>
      <c r="AE12" s="117">
        <f t="shared" si="16"/>
        <v>5.8</v>
      </c>
      <c r="AF12" s="117">
        <f t="shared" si="17"/>
        <v>264.54000000000002</v>
      </c>
      <c r="AG12" s="117">
        <f t="shared" si="18"/>
        <v>17.64</v>
      </c>
      <c r="AH12" s="117">
        <f t="shared" si="19"/>
        <v>52.91</v>
      </c>
      <c r="AI12" s="117">
        <f t="shared" si="20"/>
        <v>176.36</v>
      </c>
      <c r="AJ12" s="117">
        <f t="shared" si="21"/>
        <v>17.64</v>
      </c>
      <c r="AK12" s="116">
        <v>4.55</v>
      </c>
      <c r="AL12" s="116"/>
      <c r="AM12" s="116"/>
      <c r="AN12" s="116"/>
      <c r="AO12" s="116"/>
      <c r="AP12" s="116">
        <v>9.85</v>
      </c>
      <c r="AQ12" s="116">
        <v>13.5</v>
      </c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7">
        <f t="shared" si="22"/>
        <v>759.89</v>
      </c>
      <c r="BE12" s="117">
        <f t="shared" si="23"/>
        <v>2040.25</v>
      </c>
      <c r="BF12" s="116" t="s">
        <v>249</v>
      </c>
      <c r="BG12" s="116" t="s">
        <v>432</v>
      </c>
      <c r="BH12" s="116"/>
      <c r="BI12" s="151" t="s">
        <v>375</v>
      </c>
      <c r="BJ12" s="116" t="s">
        <v>427</v>
      </c>
    </row>
    <row r="13" spans="1:62" s="104" customFormat="1" ht="19.899999999999999" customHeight="1">
      <c r="A13" s="116">
        <v>472.9</v>
      </c>
      <c r="B13" s="117">
        <f t="shared" si="3"/>
        <v>70.94</v>
      </c>
      <c r="C13" s="117">
        <f t="shared" si="4"/>
        <v>4.7300000000000004</v>
      </c>
      <c r="D13" s="117">
        <f t="shared" si="5"/>
        <v>9.4600000000000009</v>
      </c>
      <c r="E13" s="117">
        <f t="shared" si="6"/>
        <v>14.19</v>
      </c>
      <c r="F13" s="116">
        <v>1601.3</v>
      </c>
      <c r="G13" s="116">
        <v>58.07</v>
      </c>
      <c r="H13" s="116">
        <f t="shared" si="7"/>
        <v>380.15</v>
      </c>
      <c r="I13" s="116">
        <v>267.73</v>
      </c>
      <c r="J13" s="116">
        <v>97.42</v>
      </c>
      <c r="K13" s="116">
        <v>15</v>
      </c>
      <c r="L13" s="116"/>
      <c r="M13" s="116"/>
      <c r="N13" s="116"/>
      <c r="O13" s="116"/>
      <c r="P13" s="116"/>
      <c r="Q13" s="116"/>
      <c r="R13" s="116"/>
      <c r="S13" s="116"/>
      <c r="T13" s="117">
        <f t="shared" si="8"/>
        <v>234.99</v>
      </c>
      <c r="U13" s="117">
        <f t="shared" si="9"/>
        <v>15.67</v>
      </c>
      <c r="V13" s="117">
        <f t="shared" si="10"/>
        <v>47</v>
      </c>
      <c r="W13" s="116">
        <f t="shared" si="0"/>
        <v>1566.62</v>
      </c>
      <c r="X13" s="117">
        <f t="shared" si="1"/>
        <v>2436.5</v>
      </c>
      <c r="Y13" s="117">
        <f t="shared" si="2"/>
        <v>70.94</v>
      </c>
      <c r="Z13" s="117">
        <f t="shared" si="11"/>
        <v>4.7300000000000004</v>
      </c>
      <c r="AA13" s="117">
        <f t="shared" si="12"/>
        <v>9.4600000000000009</v>
      </c>
      <c r="AB13" s="117">
        <f t="shared" si="13"/>
        <v>14.19</v>
      </c>
      <c r="AC13" s="117">
        <f t="shared" si="14"/>
        <v>47.29</v>
      </c>
      <c r="AD13" s="117">
        <f t="shared" si="15"/>
        <v>14.19</v>
      </c>
      <c r="AE13" s="117">
        <f t="shared" si="16"/>
        <v>4.7300000000000004</v>
      </c>
      <c r="AF13" s="117">
        <f t="shared" si="17"/>
        <v>234.99</v>
      </c>
      <c r="AG13" s="117">
        <f t="shared" si="18"/>
        <v>15.67</v>
      </c>
      <c r="AH13" s="117">
        <f t="shared" si="19"/>
        <v>47</v>
      </c>
      <c r="AI13" s="117">
        <f t="shared" si="20"/>
        <v>156.66</v>
      </c>
      <c r="AJ13" s="117">
        <f t="shared" si="21"/>
        <v>15.67</v>
      </c>
      <c r="AK13" s="116">
        <v>17.899999999999999</v>
      </c>
      <c r="AL13" s="116"/>
      <c r="AM13" s="116"/>
      <c r="AN13" s="116"/>
      <c r="AO13" s="116"/>
      <c r="AP13" s="116">
        <v>6.6</v>
      </c>
      <c r="AQ13" s="116">
        <v>11.7</v>
      </c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7">
        <f t="shared" si="22"/>
        <v>671.72</v>
      </c>
      <c r="BE13" s="117">
        <f t="shared" si="23"/>
        <v>1764.78</v>
      </c>
      <c r="BF13" s="116" t="s">
        <v>251</v>
      </c>
      <c r="BG13" s="116" t="s">
        <v>432</v>
      </c>
      <c r="BH13" s="116"/>
      <c r="BI13" s="151" t="s">
        <v>376</v>
      </c>
      <c r="BJ13" s="116" t="s">
        <v>427</v>
      </c>
    </row>
    <row r="14" spans="1:62" s="104" customFormat="1" ht="19.899999999999999" customHeight="1">
      <c r="A14" s="116">
        <v>487.77</v>
      </c>
      <c r="B14" s="117">
        <f t="shared" si="3"/>
        <v>73.17</v>
      </c>
      <c r="C14" s="117">
        <f t="shared" si="4"/>
        <v>4.88</v>
      </c>
      <c r="D14" s="117">
        <f t="shared" si="5"/>
        <v>9.76</v>
      </c>
      <c r="E14" s="117">
        <f t="shared" si="6"/>
        <v>14.63</v>
      </c>
      <c r="F14" s="116">
        <v>1637.44</v>
      </c>
      <c r="G14" s="116">
        <v>65.19</v>
      </c>
      <c r="H14" s="116">
        <f t="shared" si="7"/>
        <v>391.65</v>
      </c>
      <c r="I14" s="116">
        <v>273.8</v>
      </c>
      <c r="J14" s="116">
        <v>102.85</v>
      </c>
      <c r="K14" s="116">
        <v>15</v>
      </c>
      <c r="L14" s="116"/>
      <c r="M14" s="116"/>
      <c r="N14" s="116"/>
      <c r="O14" s="116"/>
      <c r="P14" s="116"/>
      <c r="Q14" s="116"/>
      <c r="R14" s="116"/>
      <c r="S14" s="116"/>
      <c r="T14" s="117">
        <f t="shared" si="8"/>
        <v>240.98</v>
      </c>
      <c r="U14" s="117">
        <f t="shared" si="9"/>
        <v>16.07</v>
      </c>
      <c r="V14" s="117">
        <f t="shared" si="10"/>
        <v>48.2</v>
      </c>
      <c r="W14" s="116">
        <f t="shared" si="0"/>
        <v>1606.51</v>
      </c>
      <c r="X14" s="117">
        <f t="shared" si="1"/>
        <v>2501.9699999999998</v>
      </c>
      <c r="Y14" s="117">
        <f t="shared" si="2"/>
        <v>73.17</v>
      </c>
      <c r="Z14" s="117">
        <f t="shared" si="11"/>
        <v>4.88</v>
      </c>
      <c r="AA14" s="117">
        <f t="shared" si="12"/>
        <v>9.76</v>
      </c>
      <c r="AB14" s="117">
        <f t="shared" si="13"/>
        <v>14.63</v>
      </c>
      <c r="AC14" s="117">
        <f t="shared" si="14"/>
        <v>48.78</v>
      </c>
      <c r="AD14" s="117">
        <f t="shared" si="15"/>
        <v>14.63</v>
      </c>
      <c r="AE14" s="117">
        <f t="shared" si="16"/>
        <v>4.88</v>
      </c>
      <c r="AF14" s="117">
        <f t="shared" si="17"/>
        <v>240.98</v>
      </c>
      <c r="AG14" s="117">
        <f t="shared" si="18"/>
        <v>16.07</v>
      </c>
      <c r="AH14" s="117">
        <f t="shared" si="19"/>
        <v>48.2</v>
      </c>
      <c r="AI14" s="117">
        <f t="shared" si="20"/>
        <v>160.65</v>
      </c>
      <c r="AJ14" s="117">
        <f t="shared" si="21"/>
        <v>16.07</v>
      </c>
      <c r="AK14" s="116"/>
      <c r="AL14" s="116"/>
      <c r="AM14" s="116"/>
      <c r="AN14" s="116"/>
      <c r="AO14" s="116"/>
      <c r="AP14" s="116">
        <v>6.7</v>
      </c>
      <c r="AQ14" s="116">
        <v>12.55</v>
      </c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>
        <v>1</v>
      </c>
      <c r="BC14" s="116"/>
      <c r="BD14" s="117">
        <f t="shared" si="22"/>
        <v>672.95</v>
      </c>
      <c r="BE14" s="117">
        <f t="shared" si="23"/>
        <v>1829.02</v>
      </c>
      <c r="BF14" s="116" t="s">
        <v>252</v>
      </c>
      <c r="BG14" s="116" t="s">
        <v>322</v>
      </c>
      <c r="BH14" s="116"/>
      <c r="BI14" s="151" t="s">
        <v>377</v>
      </c>
      <c r="BJ14" s="116" t="s">
        <v>427</v>
      </c>
    </row>
    <row r="15" spans="1:62" s="104" customFormat="1" ht="19.899999999999999" customHeight="1">
      <c r="A15" s="116">
        <v>672.01</v>
      </c>
      <c r="B15" s="117">
        <f t="shared" si="3"/>
        <v>100.8</v>
      </c>
      <c r="C15" s="117">
        <f t="shared" si="4"/>
        <v>6.72</v>
      </c>
      <c r="D15" s="117">
        <f t="shared" si="5"/>
        <v>13.44</v>
      </c>
      <c r="E15" s="117">
        <f t="shared" si="6"/>
        <v>20.16</v>
      </c>
      <c r="F15" s="116">
        <v>1973.26</v>
      </c>
      <c r="G15" s="116">
        <v>83.29</v>
      </c>
      <c r="H15" s="116">
        <f t="shared" si="7"/>
        <v>574.91999999999996</v>
      </c>
      <c r="I15" s="116">
        <v>321.19</v>
      </c>
      <c r="J15" s="116">
        <v>238.73</v>
      </c>
      <c r="K15" s="116">
        <v>15</v>
      </c>
      <c r="L15" s="116"/>
      <c r="M15" s="116"/>
      <c r="N15" s="116"/>
      <c r="O15" s="116"/>
      <c r="P15" s="116"/>
      <c r="Q15" s="116"/>
      <c r="R15" s="116"/>
      <c r="S15" s="116"/>
      <c r="T15" s="117">
        <f t="shared" si="8"/>
        <v>293.92</v>
      </c>
      <c r="U15" s="117">
        <f t="shared" si="9"/>
        <v>19.59</v>
      </c>
      <c r="V15" s="117">
        <f t="shared" si="10"/>
        <v>58.78</v>
      </c>
      <c r="W15" s="116">
        <f t="shared" si="0"/>
        <v>1959.46</v>
      </c>
      <c r="X15" s="117">
        <f t="shared" si="1"/>
        <v>3144.88</v>
      </c>
      <c r="Y15" s="117">
        <f t="shared" si="2"/>
        <v>100.8</v>
      </c>
      <c r="Z15" s="117">
        <f t="shared" si="11"/>
        <v>6.72</v>
      </c>
      <c r="AA15" s="117">
        <f t="shared" si="12"/>
        <v>13.44</v>
      </c>
      <c r="AB15" s="117">
        <f t="shared" si="13"/>
        <v>20.16</v>
      </c>
      <c r="AC15" s="117">
        <f t="shared" si="14"/>
        <v>67.2</v>
      </c>
      <c r="AD15" s="117">
        <f t="shared" si="15"/>
        <v>20.16</v>
      </c>
      <c r="AE15" s="117">
        <f t="shared" si="16"/>
        <v>6.72</v>
      </c>
      <c r="AF15" s="117">
        <f t="shared" si="17"/>
        <v>293.92</v>
      </c>
      <c r="AG15" s="117">
        <f t="shared" si="18"/>
        <v>19.59</v>
      </c>
      <c r="AH15" s="117">
        <f t="shared" si="19"/>
        <v>58.78</v>
      </c>
      <c r="AI15" s="117">
        <f t="shared" si="20"/>
        <v>195.95</v>
      </c>
      <c r="AJ15" s="117">
        <f t="shared" si="21"/>
        <v>19.59</v>
      </c>
      <c r="AK15" s="116">
        <v>17.079999999999998</v>
      </c>
      <c r="AL15" s="116"/>
      <c r="AM15" s="116"/>
      <c r="AN15" s="116"/>
      <c r="AO15" s="116"/>
      <c r="AP15" s="116">
        <v>13.41</v>
      </c>
      <c r="AQ15" s="116">
        <v>18.2</v>
      </c>
      <c r="AR15" s="116"/>
      <c r="AS15" s="116"/>
      <c r="AT15" s="116"/>
      <c r="AU15" s="116"/>
      <c r="AV15" s="116">
        <v>4</v>
      </c>
      <c r="AW15" s="116"/>
      <c r="AX15" s="116"/>
      <c r="AY15" s="116"/>
      <c r="AZ15" s="116"/>
      <c r="BA15" s="116"/>
      <c r="BB15" s="116"/>
      <c r="BC15" s="116"/>
      <c r="BD15" s="117">
        <f t="shared" si="22"/>
        <v>875.72</v>
      </c>
      <c r="BE15" s="117">
        <f t="shared" si="23"/>
        <v>2269.16</v>
      </c>
      <c r="BF15" s="116" t="s">
        <v>248</v>
      </c>
      <c r="BG15" s="116" t="s">
        <v>320</v>
      </c>
      <c r="BH15" s="116"/>
      <c r="BI15" s="151" t="s">
        <v>378</v>
      </c>
      <c r="BJ15" s="116" t="s">
        <v>350</v>
      </c>
    </row>
    <row r="16" spans="1:62" s="104" customFormat="1" ht="19.899999999999999" customHeight="1">
      <c r="A16" s="116">
        <v>955.98</v>
      </c>
      <c r="B16" s="117">
        <f t="shared" si="3"/>
        <v>143.4</v>
      </c>
      <c r="C16" s="117">
        <f t="shared" si="4"/>
        <v>9.56</v>
      </c>
      <c r="D16" s="117">
        <f t="shared" si="5"/>
        <v>19.12</v>
      </c>
      <c r="E16" s="117">
        <f t="shared" si="6"/>
        <v>28.68</v>
      </c>
      <c r="F16" s="116">
        <v>2633.47</v>
      </c>
      <c r="G16" s="116">
        <v>115.54</v>
      </c>
      <c r="H16" s="116">
        <f t="shared" si="7"/>
        <v>753.19</v>
      </c>
      <c r="I16" s="116">
        <v>447.06</v>
      </c>
      <c r="J16" s="116">
        <v>291.13</v>
      </c>
      <c r="K16" s="116">
        <v>15</v>
      </c>
      <c r="L16" s="116"/>
      <c r="M16" s="116"/>
      <c r="N16" s="116"/>
      <c r="O16" s="116"/>
      <c r="P16" s="116"/>
      <c r="Q16" s="116"/>
      <c r="R16" s="116"/>
      <c r="S16" s="116"/>
      <c r="T16" s="117">
        <f t="shared" si="8"/>
        <v>381.93</v>
      </c>
      <c r="U16" s="117">
        <f t="shared" si="9"/>
        <v>25.46</v>
      </c>
      <c r="V16" s="117">
        <f t="shared" si="10"/>
        <v>76.39</v>
      </c>
      <c r="W16" s="116">
        <f t="shared" si="0"/>
        <v>2546.2199999999998</v>
      </c>
      <c r="X16" s="117">
        <f t="shared" si="1"/>
        <v>4186.74</v>
      </c>
      <c r="Y16" s="117">
        <f t="shared" si="2"/>
        <v>143.4</v>
      </c>
      <c r="Z16" s="117">
        <f t="shared" si="11"/>
        <v>9.56</v>
      </c>
      <c r="AA16" s="117">
        <f t="shared" si="12"/>
        <v>19.12</v>
      </c>
      <c r="AB16" s="117">
        <f t="shared" si="13"/>
        <v>28.68</v>
      </c>
      <c r="AC16" s="117">
        <f t="shared" si="14"/>
        <v>95.6</v>
      </c>
      <c r="AD16" s="117">
        <f t="shared" si="15"/>
        <v>28.68</v>
      </c>
      <c r="AE16" s="117">
        <f t="shared" si="16"/>
        <v>9.56</v>
      </c>
      <c r="AF16" s="117">
        <f t="shared" si="17"/>
        <v>381.93</v>
      </c>
      <c r="AG16" s="117">
        <f t="shared" si="18"/>
        <v>25.46</v>
      </c>
      <c r="AH16" s="117">
        <f t="shared" si="19"/>
        <v>76.39</v>
      </c>
      <c r="AI16" s="117">
        <f t="shared" si="20"/>
        <v>254.62</v>
      </c>
      <c r="AJ16" s="117">
        <f t="shared" si="21"/>
        <v>25.46</v>
      </c>
      <c r="AK16" s="116"/>
      <c r="AL16" s="116"/>
      <c r="AM16" s="116"/>
      <c r="AN16" s="116"/>
      <c r="AO16" s="116"/>
      <c r="AP16" s="116">
        <v>23.31</v>
      </c>
      <c r="AQ16" s="116">
        <v>12.33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7">
        <f t="shared" si="22"/>
        <v>1134.0999999999999</v>
      </c>
      <c r="BE16" s="117">
        <f t="shared" si="23"/>
        <v>3052.64</v>
      </c>
      <c r="BF16" s="116" t="s">
        <v>239</v>
      </c>
      <c r="BG16" s="116" t="s">
        <v>320</v>
      </c>
      <c r="BH16" s="116"/>
      <c r="BI16" s="151" t="s">
        <v>379</v>
      </c>
      <c r="BJ16" s="116" t="s">
        <v>428</v>
      </c>
    </row>
    <row r="17" spans="1:62" s="104" customFormat="1" ht="19.899999999999999" customHeight="1">
      <c r="A17" s="116">
        <v>487.23</v>
      </c>
      <c r="B17" s="117">
        <f t="shared" si="3"/>
        <v>73.08</v>
      </c>
      <c r="C17" s="117">
        <f t="shared" si="4"/>
        <v>4.87</v>
      </c>
      <c r="D17" s="117">
        <f t="shared" si="5"/>
        <v>9.74</v>
      </c>
      <c r="E17" s="117">
        <f t="shared" si="6"/>
        <v>14.62</v>
      </c>
      <c r="F17" s="116">
        <v>1718.19</v>
      </c>
      <c r="G17" s="116">
        <v>64.790000000000006</v>
      </c>
      <c r="H17" s="116">
        <f t="shared" si="7"/>
        <v>391.24</v>
      </c>
      <c r="I17" s="116">
        <v>237.11</v>
      </c>
      <c r="J17" s="116">
        <v>139.13</v>
      </c>
      <c r="K17" s="116">
        <v>15</v>
      </c>
      <c r="L17" s="116"/>
      <c r="M17" s="116"/>
      <c r="N17" s="116"/>
      <c r="O17" s="116"/>
      <c r="P17" s="116"/>
      <c r="Q17" s="116"/>
      <c r="R17" s="116"/>
      <c r="S17" s="116"/>
      <c r="T17" s="117">
        <f t="shared" si="8"/>
        <v>253.05</v>
      </c>
      <c r="U17" s="117">
        <f t="shared" si="9"/>
        <v>16.87</v>
      </c>
      <c r="V17" s="117">
        <f t="shared" si="10"/>
        <v>50.61</v>
      </c>
      <c r="W17" s="116">
        <f t="shared" si="0"/>
        <v>1686.99</v>
      </c>
      <c r="X17" s="117">
        <f t="shared" si="1"/>
        <v>2597.06</v>
      </c>
      <c r="Y17" s="117">
        <f t="shared" si="2"/>
        <v>73.08</v>
      </c>
      <c r="Z17" s="117">
        <f t="shared" si="11"/>
        <v>4.87</v>
      </c>
      <c r="AA17" s="117">
        <f t="shared" si="12"/>
        <v>9.74</v>
      </c>
      <c r="AB17" s="117">
        <f t="shared" si="13"/>
        <v>14.62</v>
      </c>
      <c r="AC17" s="117">
        <f t="shared" si="14"/>
        <v>48.72</v>
      </c>
      <c r="AD17" s="117">
        <f t="shared" si="15"/>
        <v>14.62</v>
      </c>
      <c r="AE17" s="117">
        <f t="shared" si="16"/>
        <v>4.87</v>
      </c>
      <c r="AF17" s="117">
        <f t="shared" si="17"/>
        <v>253.05</v>
      </c>
      <c r="AG17" s="117">
        <f t="shared" si="18"/>
        <v>16.87</v>
      </c>
      <c r="AH17" s="117">
        <f t="shared" si="19"/>
        <v>50.61</v>
      </c>
      <c r="AI17" s="117">
        <f t="shared" si="20"/>
        <v>168.7</v>
      </c>
      <c r="AJ17" s="117">
        <f t="shared" si="21"/>
        <v>16.87</v>
      </c>
      <c r="AK17" s="116"/>
      <c r="AL17" s="116"/>
      <c r="AM17" s="116"/>
      <c r="AN17" s="116"/>
      <c r="AO17" s="116"/>
      <c r="AP17" s="116">
        <v>3.45</v>
      </c>
      <c r="AQ17" s="116">
        <v>8.6999999999999993</v>
      </c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7">
        <f t="shared" si="22"/>
        <v>688.77</v>
      </c>
      <c r="BE17" s="117">
        <f t="shared" si="23"/>
        <v>1908.29</v>
      </c>
      <c r="BF17" s="116" t="s">
        <v>240</v>
      </c>
      <c r="BG17" s="116" t="s">
        <v>320</v>
      </c>
      <c r="BH17" s="116"/>
      <c r="BI17" s="151" t="s">
        <v>380</v>
      </c>
      <c r="BJ17" s="116" t="s">
        <v>428</v>
      </c>
    </row>
    <row r="18" spans="1:62" s="104" customFormat="1" ht="19.899999999999999" customHeight="1">
      <c r="A18" s="116">
        <v>683.98</v>
      </c>
      <c r="B18" s="117">
        <f t="shared" si="3"/>
        <v>102.6</v>
      </c>
      <c r="C18" s="117">
        <f t="shared" si="4"/>
        <v>6.84</v>
      </c>
      <c r="D18" s="117">
        <f t="shared" si="5"/>
        <v>13.68</v>
      </c>
      <c r="E18" s="117">
        <f t="shared" si="6"/>
        <v>20.52</v>
      </c>
      <c r="F18" s="116">
        <v>2053.6999999999998</v>
      </c>
      <c r="G18" s="116">
        <v>86.77</v>
      </c>
      <c r="H18" s="116">
        <f t="shared" si="7"/>
        <v>584.16999999999996</v>
      </c>
      <c r="I18" s="116">
        <v>332.61</v>
      </c>
      <c r="J18" s="116">
        <v>236.56</v>
      </c>
      <c r="K18" s="116">
        <v>15</v>
      </c>
      <c r="L18" s="116"/>
      <c r="M18" s="116"/>
      <c r="N18" s="116"/>
      <c r="O18" s="116"/>
      <c r="P18" s="116"/>
      <c r="Q18" s="116"/>
      <c r="R18" s="116"/>
      <c r="S18" s="116"/>
      <c r="T18" s="117">
        <f t="shared" si="8"/>
        <v>306.10000000000002</v>
      </c>
      <c r="U18" s="117">
        <f t="shared" si="9"/>
        <v>20.41</v>
      </c>
      <c r="V18" s="117">
        <f t="shared" si="10"/>
        <v>61.22</v>
      </c>
      <c r="W18" s="116">
        <f t="shared" si="0"/>
        <v>2040.66</v>
      </c>
      <c r="X18" s="117">
        <f t="shared" si="1"/>
        <v>3256.01</v>
      </c>
      <c r="Y18" s="117">
        <f t="shared" si="2"/>
        <v>102.6</v>
      </c>
      <c r="Z18" s="117">
        <f t="shared" si="11"/>
        <v>6.84</v>
      </c>
      <c r="AA18" s="117">
        <f t="shared" si="12"/>
        <v>13.68</v>
      </c>
      <c r="AB18" s="117">
        <f t="shared" si="13"/>
        <v>20.52</v>
      </c>
      <c r="AC18" s="117">
        <f t="shared" si="14"/>
        <v>68.400000000000006</v>
      </c>
      <c r="AD18" s="117">
        <f t="shared" si="15"/>
        <v>20.52</v>
      </c>
      <c r="AE18" s="117">
        <f t="shared" si="16"/>
        <v>6.84</v>
      </c>
      <c r="AF18" s="117">
        <f t="shared" si="17"/>
        <v>306.10000000000002</v>
      </c>
      <c r="AG18" s="117">
        <f t="shared" si="18"/>
        <v>20.41</v>
      </c>
      <c r="AH18" s="117">
        <f t="shared" si="19"/>
        <v>61.22</v>
      </c>
      <c r="AI18" s="117">
        <f t="shared" si="20"/>
        <v>204.07</v>
      </c>
      <c r="AJ18" s="117">
        <f t="shared" si="21"/>
        <v>20.41</v>
      </c>
      <c r="AK18" s="116"/>
      <c r="AL18" s="116"/>
      <c r="AM18" s="116"/>
      <c r="AN18" s="116"/>
      <c r="AO18" s="116"/>
      <c r="AP18" s="116">
        <v>14.32</v>
      </c>
      <c r="AQ18" s="116">
        <v>15.65</v>
      </c>
      <c r="AR18" s="116"/>
      <c r="AS18" s="116"/>
      <c r="AT18" s="116"/>
      <c r="AU18" s="116"/>
      <c r="AV18" s="116"/>
      <c r="AW18" s="116">
        <v>31.69</v>
      </c>
      <c r="AX18" s="116"/>
      <c r="AY18" s="116"/>
      <c r="AZ18" s="116"/>
      <c r="BA18" s="116"/>
      <c r="BB18" s="116"/>
      <c r="BC18" s="116"/>
      <c r="BD18" s="117">
        <f t="shared" si="22"/>
        <v>913.27</v>
      </c>
      <c r="BE18" s="117">
        <f t="shared" si="23"/>
        <v>2342.7399999999998</v>
      </c>
      <c r="BF18" s="116" t="s">
        <v>241</v>
      </c>
      <c r="BG18" s="116" t="s">
        <v>320</v>
      </c>
      <c r="BH18" s="116"/>
      <c r="BI18" s="151" t="s">
        <v>381</v>
      </c>
      <c r="BJ18" s="116" t="s">
        <v>169</v>
      </c>
    </row>
    <row r="19" spans="1:62" s="104" customFormat="1" ht="19.899999999999999" customHeight="1">
      <c r="A19" s="116">
        <v>753.53</v>
      </c>
      <c r="B19" s="117">
        <f t="shared" si="3"/>
        <v>113.03</v>
      </c>
      <c r="C19" s="117">
        <f t="shared" si="4"/>
        <v>7.54</v>
      </c>
      <c r="D19" s="117">
        <f t="shared" si="5"/>
        <v>15.07</v>
      </c>
      <c r="E19" s="117">
        <f t="shared" si="6"/>
        <v>22.61</v>
      </c>
      <c r="F19" s="116">
        <v>2219.9299999999998</v>
      </c>
      <c r="G19" s="116">
        <v>87.4</v>
      </c>
      <c r="H19" s="116">
        <f t="shared" si="7"/>
        <v>637.88</v>
      </c>
      <c r="I19" s="116">
        <v>359</v>
      </c>
      <c r="J19" s="116">
        <v>263.88</v>
      </c>
      <c r="K19" s="116">
        <v>15</v>
      </c>
      <c r="L19" s="116"/>
      <c r="M19" s="116"/>
      <c r="N19" s="116"/>
      <c r="O19" s="116"/>
      <c r="P19" s="116"/>
      <c r="Q19" s="116"/>
      <c r="R19" s="116"/>
      <c r="S19" s="116"/>
      <c r="T19" s="117">
        <f t="shared" si="8"/>
        <v>328.75</v>
      </c>
      <c r="U19" s="117">
        <f t="shared" si="9"/>
        <v>21.92</v>
      </c>
      <c r="V19" s="117">
        <f t="shared" si="10"/>
        <v>65.75</v>
      </c>
      <c r="W19" s="116">
        <f t="shared" si="0"/>
        <v>2191.6799999999998</v>
      </c>
      <c r="X19" s="117">
        <f t="shared" si="1"/>
        <v>3519.88</v>
      </c>
      <c r="Y19" s="117">
        <f t="shared" si="2"/>
        <v>113.03</v>
      </c>
      <c r="Z19" s="117">
        <f t="shared" si="11"/>
        <v>7.54</v>
      </c>
      <c r="AA19" s="117">
        <f t="shared" si="12"/>
        <v>15.07</v>
      </c>
      <c r="AB19" s="117">
        <f t="shared" si="13"/>
        <v>22.61</v>
      </c>
      <c r="AC19" s="117">
        <f t="shared" si="14"/>
        <v>75.349999999999994</v>
      </c>
      <c r="AD19" s="117">
        <f t="shared" si="15"/>
        <v>22.61</v>
      </c>
      <c r="AE19" s="117">
        <f t="shared" si="16"/>
        <v>7.54</v>
      </c>
      <c r="AF19" s="117">
        <f t="shared" si="17"/>
        <v>328.75</v>
      </c>
      <c r="AG19" s="117">
        <f t="shared" si="18"/>
        <v>21.92</v>
      </c>
      <c r="AH19" s="117">
        <f t="shared" si="19"/>
        <v>65.75</v>
      </c>
      <c r="AI19" s="117">
        <f t="shared" si="20"/>
        <v>219.17</v>
      </c>
      <c r="AJ19" s="117">
        <f t="shared" si="21"/>
        <v>21.92</v>
      </c>
      <c r="AK19" s="116"/>
      <c r="AL19" s="116"/>
      <c r="AM19" s="116"/>
      <c r="AN19" s="116"/>
      <c r="AO19" s="116"/>
      <c r="AP19" s="116">
        <v>17.21</v>
      </c>
      <c r="AQ19" s="116">
        <v>17.25</v>
      </c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7">
        <f t="shared" si="22"/>
        <v>955.72</v>
      </c>
      <c r="BE19" s="117">
        <f t="shared" si="23"/>
        <v>2564.16</v>
      </c>
      <c r="BF19" s="116" t="s">
        <v>242</v>
      </c>
      <c r="BG19" s="116" t="s">
        <v>320</v>
      </c>
      <c r="BH19" s="116"/>
      <c r="BI19" s="151" t="s">
        <v>382</v>
      </c>
      <c r="BJ19" s="116" t="s">
        <v>169</v>
      </c>
    </row>
    <row r="20" spans="1:62" s="104" customFormat="1" ht="19.899999999999999" customHeight="1">
      <c r="A20" s="116">
        <v>686.49</v>
      </c>
      <c r="B20" s="117">
        <f t="shared" si="3"/>
        <v>102.97</v>
      </c>
      <c r="C20" s="117">
        <f t="shared" si="4"/>
        <v>6.86</v>
      </c>
      <c r="D20" s="117">
        <f t="shared" si="5"/>
        <v>13.73</v>
      </c>
      <c r="E20" s="117">
        <f t="shared" si="6"/>
        <v>20.59</v>
      </c>
      <c r="F20" s="116">
        <v>2008.63</v>
      </c>
      <c r="G20" s="116">
        <v>86.01</v>
      </c>
      <c r="H20" s="116">
        <f t="shared" si="7"/>
        <v>586.11</v>
      </c>
      <c r="I20" s="116">
        <v>325.73</v>
      </c>
      <c r="J20" s="116">
        <v>245.38</v>
      </c>
      <c r="K20" s="116">
        <v>15</v>
      </c>
      <c r="L20" s="116"/>
      <c r="M20" s="116"/>
      <c r="N20" s="116"/>
      <c r="O20" s="116"/>
      <c r="P20" s="116"/>
      <c r="Q20" s="116"/>
      <c r="R20" s="116"/>
      <c r="S20" s="116"/>
      <c r="T20" s="117">
        <f>IF(W20&gt;2800,2800*15%,W20*15%)</f>
        <v>299.14</v>
      </c>
      <c r="U20" s="117">
        <f>IF(W20&gt;2800,2800*1%,W20*1%)</f>
        <v>19.940000000000001</v>
      </c>
      <c r="V20" s="117">
        <f>IF(W20&gt;2800,2800*3%,W20*3%)</f>
        <v>59.83</v>
      </c>
      <c r="W20" s="116">
        <f t="shared" si="0"/>
        <v>1994.26</v>
      </c>
      <c r="X20" s="117">
        <f t="shared" ref="X20:X37" si="24">B20+C20+D20+E20+F20+G20+H20+T20+U20+V20</f>
        <v>3203.81</v>
      </c>
      <c r="Y20" s="117">
        <f t="shared" si="2"/>
        <v>102.97</v>
      </c>
      <c r="Z20" s="117">
        <f t="shared" si="11"/>
        <v>6.86</v>
      </c>
      <c r="AA20" s="117">
        <f t="shared" si="12"/>
        <v>13.73</v>
      </c>
      <c r="AB20" s="117">
        <f t="shared" si="13"/>
        <v>20.59</v>
      </c>
      <c r="AC20" s="117">
        <f t="shared" si="14"/>
        <v>68.650000000000006</v>
      </c>
      <c r="AD20" s="117">
        <f t="shared" si="15"/>
        <v>20.59</v>
      </c>
      <c r="AE20" s="117">
        <f t="shared" si="16"/>
        <v>6.86</v>
      </c>
      <c r="AF20" s="117">
        <f>IF(W20&gt;2800,2800*15%,W20*15%)</f>
        <v>299.14</v>
      </c>
      <c r="AG20" s="117">
        <f>IF(W20&gt;2800,2800*1%,W20*1%)</f>
        <v>19.940000000000001</v>
      </c>
      <c r="AH20" s="117">
        <f>IF(W20&gt;2800,2800*3%,W20*3%)</f>
        <v>59.83</v>
      </c>
      <c r="AI20" s="117">
        <f>IF(W20&gt;2800,2800*10%,W20*10%)</f>
        <v>199.43</v>
      </c>
      <c r="AJ20" s="117">
        <f>IF(W20&gt;2800,2800*1%,W20*1%)</f>
        <v>19.940000000000001</v>
      </c>
      <c r="AK20" s="116">
        <v>2.33</v>
      </c>
      <c r="AL20" s="116"/>
      <c r="AM20" s="116"/>
      <c r="AN20" s="116"/>
      <c r="AO20" s="116"/>
      <c r="AP20" s="116">
        <v>14.19</v>
      </c>
      <c r="AQ20" s="116">
        <v>15.6</v>
      </c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7">
        <f t="shared" si="22"/>
        <v>870.65</v>
      </c>
      <c r="BE20" s="117">
        <f t="shared" si="23"/>
        <v>2333.16</v>
      </c>
      <c r="BF20" s="116" t="s">
        <v>243</v>
      </c>
      <c r="BG20" s="116" t="s">
        <v>320</v>
      </c>
      <c r="BH20" s="116"/>
      <c r="BI20" s="151" t="s">
        <v>383</v>
      </c>
      <c r="BJ20" s="116" t="s">
        <v>169</v>
      </c>
    </row>
    <row r="21" spans="1:62" s="104" customFormat="1" ht="19.899999999999999" customHeight="1">
      <c r="A21" s="152">
        <f>SUM(A4:A20)</f>
        <v>10459.61</v>
      </c>
      <c r="B21" s="152">
        <f t="shared" ref="B21:BE21" si="25">SUM(B4:B20)</f>
        <v>1568.95</v>
      </c>
      <c r="C21" s="152">
        <f t="shared" si="25"/>
        <v>104.6</v>
      </c>
      <c r="D21" s="152">
        <f t="shared" si="25"/>
        <v>209.2</v>
      </c>
      <c r="E21" s="152">
        <f t="shared" si="25"/>
        <v>313.8</v>
      </c>
      <c r="F21" s="152">
        <f t="shared" si="25"/>
        <v>31836.21</v>
      </c>
      <c r="G21" s="152">
        <f t="shared" si="25"/>
        <v>1211.73</v>
      </c>
      <c r="H21" s="152">
        <f t="shared" si="25"/>
        <v>8856.44</v>
      </c>
      <c r="I21" s="152">
        <f t="shared" si="25"/>
        <v>5243.6</v>
      </c>
      <c r="J21" s="152">
        <f t="shared" si="25"/>
        <v>3147.14</v>
      </c>
      <c r="K21" s="152">
        <f t="shared" si="25"/>
        <v>295.2</v>
      </c>
      <c r="L21" s="152">
        <f t="shared" si="25"/>
        <v>0</v>
      </c>
      <c r="M21" s="152">
        <f t="shared" si="25"/>
        <v>65.5</v>
      </c>
      <c r="N21" s="152">
        <f t="shared" si="25"/>
        <v>0</v>
      </c>
      <c r="O21" s="152">
        <f t="shared" si="25"/>
        <v>0</v>
      </c>
      <c r="P21" s="152">
        <f t="shared" si="25"/>
        <v>0</v>
      </c>
      <c r="Q21" s="152">
        <f t="shared" si="25"/>
        <v>105</v>
      </c>
      <c r="R21" s="152">
        <f t="shared" si="25"/>
        <v>0</v>
      </c>
      <c r="S21" s="152">
        <f t="shared" si="25"/>
        <v>0</v>
      </c>
      <c r="T21" s="152">
        <f t="shared" si="25"/>
        <v>4716.71</v>
      </c>
      <c r="U21" s="152">
        <f t="shared" si="25"/>
        <v>314.45</v>
      </c>
      <c r="V21" s="152">
        <f t="shared" si="25"/>
        <v>943.34</v>
      </c>
      <c r="W21" s="152">
        <f t="shared" si="25"/>
        <v>31444.77</v>
      </c>
      <c r="X21" s="152">
        <f t="shared" si="25"/>
        <v>50075.43</v>
      </c>
      <c r="Y21" s="152">
        <f t="shared" si="25"/>
        <v>1568.95</v>
      </c>
      <c r="Z21" s="152">
        <f t="shared" si="25"/>
        <v>104.6</v>
      </c>
      <c r="AA21" s="152">
        <f t="shared" si="25"/>
        <v>209.2</v>
      </c>
      <c r="AB21" s="152">
        <f t="shared" si="25"/>
        <v>313.8</v>
      </c>
      <c r="AC21" s="152">
        <f t="shared" si="25"/>
        <v>1045.96</v>
      </c>
      <c r="AD21" s="152">
        <f t="shared" si="25"/>
        <v>313.8</v>
      </c>
      <c r="AE21" s="152">
        <f t="shared" si="25"/>
        <v>104.6</v>
      </c>
      <c r="AF21" s="152">
        <f t="shared" si="25"/>
        <v>4716.71</v>
      </c>
      <c r="AG21" s="152">
        <f t="shared" si="25"/>
        <v>314.45</v>
      </c>
      <c r="AH21" s="152">
        <f t="shared" si="25"/>
        <v>943.34</v>
      </c>
      <c r="AI21" s="152">
        <f t="shared" si="25"/>
        <v>3144.5</v>
      </c>
      <c r="AJ21" s="152">
        <f t="shared" si="25"/>
        <v>314.45</v>
      </c>
      <c r="AK21" s="152">
        <f t="shared" si="25"/>
        <v>76.31</v>
      </c>
      <c r="AL21" s="152">
        <f t="shared" si="25"/>
        <v>0</v>
      </c>
      <c r="AM21" s="152">
        <f t="shared" si="25"/>
        <v>110</v>
      </c>
      <c r="AN21" s="152">
        <f t="shared" si="25"/>
        <v>0</v>
      </c>
      <c r="AO21" s="152">
        <f t="shared" si="25"/>
        <v>0</v>
      </c>
      <c r="AP21" s="152">
        <f t="shared" si="25"/>
        <v>192.9</v>
      </c>
      <c r="AQ21" s="152">
        <f t="shared" si="25"/>
        <v>233.73</v>
      </c>
      <c r="AR21" s="152">
        <f t="shared" si="25"/>
        <v>350</v>
      </c>
      <c r="AS21" s="152">
        <f t="shared" si="25"/>
        <v>0</v>
      </c>
      <c r="AT21" s="152">
        <f t="shared" si="25"/>
        <v>0</v>
      </c>
      <c r="AU21" s="152">
        <f t="shared" si="25"/>
        <v>7.1</v>
      </c>
      <c r="AV21" s="152">
        <f t="shared" si="25"/>
        <v>28</v>
      </c>
      <c r="AW21" s="152">
        <f t="shared" si="25"/>
        <v>73.87</v>
      </c>
      <c r="AX21" s="152">
        <f t="shared" si="25"/>
        <v>0</v>
      </c>
      <c r="AY21" s="152">
        <f t="shared" si="25"/>
        <v>0</v>
      </c>
      <c r="AZ21" s="152">
        <f t="shared" si="25"/>
        <v>10</v>
      </c>
      <c r="BA21" s="152">
        <f t="shared" si="25"/>
        <v>0</v>
      </c>
      <c r="BB21" s="152">
        <f t="shared" si="25"/>
        <v>1</v>
      </c>
      <c r="BC21" s="152">
        <f t="shared" si="25"/>
        <v>0</v>
      </c>
      <c r="BD21" s="152">
        <f t="shared" si="25"/>
        <v>14177.27</v>
      </c>
      <c r="BE21" s="152">
        <f t="shared" si="25"/>
        <v>35898.160000000003</v>
      </c>
      <c r="BF21" s="116"/>
      <c r="BG21" s="116"/>
      <c r="BH21" s="116"/>
      <c r="BI21" s="151"/>
      <c r="BJ21" s="116"/>
    </row>
    <row r="22" spans="1:62" s="104" customFormat="1" ht="19.899999999999999" customHeight="1">
      <c r="A22" s="116">
        <v>516.54</v>
      </c>
      <c r="B22" s="117">
        <f t="shared" si="3"/>
        <v>77.48</v>
      </c>
      <c r="C22" s="117">
        <f t="shared" si="4"/>
        <v>5.17</v>
      </c>
      <c r="D22" s="117">
        <f t="shared" si="5"/>
        <v>10.33</v>
      </c>
      <c r="E22" s="117">
        <f t="shared" si="6"/>
        <v>15.5</v>
      </c>
      <c r="F22" s="116">
        <v>1736.49</v>
      </c>
      <c r="G22" s="116">
        <v>65.61</v>
      </c>
      <c r="H22" s="116">
        <f>SUM(I22:Q22)</f>
        <v>449.88</v>
      </c>
      <c r="I22" s="116">
        <v>252.26</v>
      </c>
      <c r="J22" s="116">
        <v>182.62</v>
      </c>
      <c r="K22" s="116">
        <v>15</v>
      </c>
      <c r="L22" s="116"/>
      <c r="M22" s="116"/>
      <c r="N22" s="116"/>
      <c r="O22" s="116"/>
      <c r="P22" s="116"/>
      <c r="Q22" s="116"/>
      <c r="R22" s="116"/>
      <c r="S22" s="116"/>
      <c r="T22" s="117">
        <f t="shared" ref="T22:T37" si="26">IF(W22&gt;2800,2800*15%,W22*15%)</f>
        <v>260.32</v>
      </c>
      <c r="U22" s="117">
        <f t="shared" ref="U22:U37" si="27">IF(W22&gt;2800,2800*1%,W22*1%)</f>
        <v>17.350000000000001</v>
      </c>
      <c r="V22" s="117">
        <f t="shared" ref="V22:V37" si="28">IF(W22&gt;2800,2800*3%,W22*3%)</f>
        <v>52.06</v>
      </c>
      <c r="W22" s="116">
        <f t="shared" si="0"/>
        <v>1735.44</v>
      </c>
      <c r="X22" s="117">
        <f t="shared" si="24"/>
        <v>2690.19</v>
      </c>
      <c r="Y22" s="117">
        <f t="shared" si="2"/>
        <v>77.48</v>
      </c>
      <c r="Z22" s="117">
        <f t="shared" si="11"/>
        <v>5.17</v>
      </c>
      <c r="AA22" s="117">
        <f t="shared" si="12"/>
        <v>10.33</v>
      </c>
      <c r="AB22" s="117">
        <f t="shared" si="13"/>
        <v>15.5</v>
      </c>
      <c r="AC22" s="117">
        <f t="shared" si="14"/>
        <v>51.65</v>
      </c>
      <c r="AD22" s="117">
        <f t="shared" si="15"/>
        <v>15.5</v>
      </c>
      <c r="AE22" s="117">
        <f t="shared" si="16"/>
        <v>5.17</v>
      </c>
      <c r="AF22" s="117">
        <f t="shared" ref="AF22:AF37" si="29">IF(W22&gt;2800,2800*15%,W22*15%)</f>
        <v>260.32</v>
      </c>
      <c r="AG22" s="117">
        <f t="shared" ref="AG22:AG37" si="30">IF(W22&gt;2800,2800*1%,W22*1%)</f>
        <v>17.350000000000001</v>
      </c>
      <c r="AH22" s="117">
        <f t="shared" ref="AH22:AH37" si="31">IF(W22&gt;2800,2800*3%,W22*3%)</f>
        <v>52.06</v>
      </c>
      <c r="AI22" s="117">
        <f t="shared" ref="AI22:AI37" si="32">IF(W22&gt;2800,2800*10%,W22*10%)</f>
        <v>173.54</v>
      </c>
      <c r="AJ22" s="117">
        <f t="shared" ref="AJ22:AJ37" si="33">IF(W22&gt;2800,2800*1%,W22*1%)</f>
        <v>17.350000000000001</v>
      </c>
      <c r="AK22" s="116"/>
      <c r="AL22" s="116"/>
      <c r="AM22" s="116"/>
      <c r="AN22" s="116"/>
      <c r="AO22" s="116"/>
      <c r="AP22" s="116">
        <v>9.59</v>
      </c>
      <c r="AQ22" s="116">
        <v>13.1</v>
      </c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7">
        <f t="shared" si="22"/>
        <v>724.11</v>
      </c>
      <c r="BE22" s="117">
        <f t="shared" si="23"/>
        <v>1966.08</v>
      </c>
      <c r="BF22" s="116" t="s">
        <v>253</v>
      </c>
      <c r="BG22" s="116" t="s">
        <v>320</v>
      </c>
      <c r="BH22" s="116"/>
      <c r="BI22" s="151" t="s">
        <v>384</v>
      </c>
      <c r="BJ22" s="116" t="s">
        <v>169</v>
      </c>
    </row>
    <row r="23" spans="1:62" s="104" customFormat="1" ht="19.899999999999999" customHeight="1">
      <c r="A23" s="116">
        <v>508.29</v>
      </c>
      <c r="B23" s="117">
        <f t="shared" si="3"/>
        <v>76.239999999999995</v>
      </c>
      <c r="C23" s="117">
        <f t="shared" si="4"/>
        <v>5.08</v>
      </c>
      <c r="D23" s="117">
        <f t="shared" si="5"/>
        <v>10.17</v>
      </c>
      <c r="E23" s="117">
        <f t="shared" si="6"/>
        <v>15.25</v>
      </c>
      <c r="F23" s="116">
        <v>1632.6</v>
      </c>
      <c r="G23" s="116">
        <v>63.59</v>
      </c>
      <c r="H23" s="116">
        <f t="shared" si="7"/>
        <v>445.51</v>
      </c>
      <c r="I23" s="116">
        <v>241.13</v>
      </c>
      <c r="J23" s="116">
        <v>189.38</v>
      </c>
      <c r="K23" s="116">
        <v>15</v>
      </c>
      <c r="L23" s="116"/>
      <c r="M23" s="116"/>
      <c r="N23" s="116"/>
      <c r="O23" s="116"/>
      <c r="P23" s="116"/>
      <c r="Q23" s="116"/>
      <c r="R23" s="116"/>
      <c r="S23" s="116"/>
      <c r="T23" s="117">
        <f t="shared" si="26"/>
        <v>245.01</v>
      </c>
      <c r="U23" s="117">
        <f t="shared" si="27"/>
        <v>16.329999999999998</v>
      </c>
      <c r="V23" s="117">
        <f t="shared" si="28"/>
        <v>49</v>
      </c>
      <c r="W23" s="116">
        <f t="shared" si="0"/>
        <v>1633.41</v>
      </c>
      <c r="X23" s="117">
        <f t="shared" si="24"/>
        <v>2558.7800000000002</v>
      </c>
      <c r="Y23" s="117">
        <f t="shared" si="2"/>
        <v>76.239999999999995</v>
      </c>
      <c r="Z23" s="117">
        <f t="shared" si="11"/>
        <v>5.08</v>
      </c>
      <c r="AA23" s="117">
        <f t="shared" si="12"/>
        <v>10.17</v>
      </c>
      <c r="AB23" s="117">
        <f t="shared" si="13"/>
        <v>15.25</v>
      </c>
      <c r="AC23" s="117">
        <f t="shared" si="14"/>
        <v>50.83</v>
      </c>
      <c r="AD23" s="117">
        <f t="shared" si="15"/>
        <v>15.25</v>
      </c>
      <c r="AE23" s="117">
        <f t="shared" si="16"/>
        <v>5.08</v>
      </c>
      <c r="AF23" s="117">
        <f t="shared" si="29"/>
        <v>245.01</v>
      </c>
      <c r="AG23" s="117">
        <f t="shared" si="30"/>
        <v>16.329999999999998</v>
      </c>
      <c r="AH23" s="117">
        <f t="shared" si="31"/>
        <v>49</v>
      </c>
      <c r="AI23" s="117">
        <f t="shared" si="32"/>
        <v>163.34</v>
      </c>
      <c r="AJ23" s="117">
        <f t="shared" si="33"/>
        <v>16.329999999999998</v>
      </c>
      <c r="AK23" s="116"/>
      <c r="AL23" s="116"/>
      <c r="AM23" s="116"/>
      <c r="AN23" s="116"/>
      <c r="AO23" s="116"/>
      <c r="AP23" s="116">
        <v>8.2899999999999991</v>
      </c>
      <c r="AQ23" s="116">
        <v>12.45</v>
      </c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>
        <v>2</v>
      </c>
      <c r="BD23" s="117">
        <f t="shared" si="22"/>
        <v>690.65</v>
      </c>
      <c r="BE23" s="117">
        <f t="shared" si="23"/>
        <v>1868.13</v>
      </c>
      <c r="BF23" s="116" t="s">
        <v>323</v>
      </c>
      <c r="BG23" s="116" t="s">
        <v>320</v>
      </c>
      <c r="BH23" s="116"/>
      <c r="BI23" s="151" t="s">
        <v>385</v>
      </c>
      <c r="BJ23" s="116" t="s">
        <v>169</v>
      </c>
    </row>
    <row r="24" spans="1:62" s="104" customFormat="1" ht="19.899999999999999" customHeight="1">
      <c r="A24" s="116">
        <v>330.22</v>
      </c>
      <c r="B24" s="117">
        <f t="shared" si="3"/>
        <v>49.53</v>
      </c>
      <c r="C24" s="117">
        <f t="shared" si="4"/>
        <v>3.3</v>
      </c>
      <c r="D24" s="117">
        <f t="shared" si="5"/>
        <v>6.6</v>
      </c>
      <c r="E24" s="117">
        <f t="shared" si="6"/>
        <v>9.91</v>
      </c>
      <c r="F24" s="116">
        <v>1235.3399999999999</v>
      </c>
      <c r="G24" s="116">
        <v>15.62</v>
      </c>
      <c r="H24" s="116">
        <v>266</v>
      </c>
      <c r="I24" s="116">
        <v>174.3</v>
      </c>
      <c r="J24" s="116">
        <v>76.7</v>
      </c>
      <c r="K24" s="116">
        <v>15</v>
      </c>
      <c r="L24" s="116"/>
      <c r="M24" s="116"/>
      <c r="N24" s="116"/>
      <c r="O24" s="116"/>
      <c r="P24" s="116"/>
      <c r="Q24" s="116"/>
      <c r="R24" s="116"/>
      <c r="S24" s="116"/>
      <c r="T24" s="117">
        <f t="shared" si="26"/>
        <v>178.01</v>
      </c>
      <c r="U24" s="117">
        <f t="shared" si="27"/>
        <v>11.87</v>
      </c>
      <c r="V24" s="117">
        <f t="shared" si="28"/>
        <v>35.6</v>
      </c>
      <c r="W24" s="116">
        <f t="shared" si="0"/>
        <v>1186.74</v>
      </c>
      <c r="X24" s="117">
        <f t="shared" si="24"/>
        <v>1811.78</v>
      </c>
      <c r="Y24" s="117">
        <f t="shared" si="2"/>
        <v>49.53</v>
      </c>
      <c r="Z24" s="117">
        <f t="shared" si="11"/>
        <v>3.3</v>
      </c>
      <c r="AA24" s="117">
        <f t="shared" si="12"/>
        <v>6.6</v>
      </c>
      <c r="AB24" s="117">
        <f t="shared" si="13"/>
        <v>9.91</v>
      </c>
      <c r="AC24" s="117">
        <f t="shared" si="14"/>
        <v>33.020000000000003</v>
      </c>
      <c r="AD24" s="117">
        <f t="shared" si="15"/>
        <v>9.91</v>
      </c>
      <c r="AE24" s="117">
        <f t="shared" si="16"/>
        <v>3.3</v>
      </c>
      <c r="AF24" s="117">
        <f t="shared" si="29"/>
        <v>178.01</v>
      </c>
      <c r="AG24" s="117">
        <f t="shared" si="30"/>
        <v>11.87</v>
      </c>
      <c r="AH24" s="117">
        <f t="shared" si="31"/>
        <v>35.6</v>
      </c>
      <c r="AI24" s="117">
        <f t="shared" si="32"/>
        <v>118.67</v>
      </c>
      <c r="AJ24" s="117">
        <f t="shared" si="33"/>
        <v>11.87</v>
      </c>
      <c r="AK24" s="116"/>
      <c r="AL24" s="116"/>
      <c r="AM24" s="116"/>
      <c r="AN24" s="116"/>
      <c r="AO24" s="116"/>
      <c r="AP24" s="116">
        <v>1.77</v>
      </c>
      <c r="AQ24" s="116">
        <v>8.9</v>
      </c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7">
        <f t="shared" si="22"/>
        <v>482.26</v>
      </c>
      <c r="BE24" s="117">
        <f t="shared" si="23"/>
        <v>1329.52</v>
      </c>
      <c r="BF24" s="116" t="s">
        <v>254</v>
      </c>
      <c r="BG24" s="116" t="s">
        <v>320</v>
      </c>
      <c r="BH24" s="116"/>
      <c r="BI24" s="151" t="s">
        <v>386</v>
      </c>
      <c r="BJ24" s="116" t="s">
        <v>169</v>
      </c>
    </row>
    <row r="25" spans="1:62" s="104" customFormat="1" ht="19.899999999999999" customHeight="1">
      <c r="A25" s="116">
        <v>282.95</v>
      </c>
      <c r="B25" s="117">
        <f t="shared" si="3"/>
        <v>42.44</v>
      </c>
      <c r="C25" s="117">
        <f t="shared" si="4"/>
        <v>2.83</v>
      </c>
      <c r="D25" s="117">
        <f t="shared" si="5"/>
        <v>5.66</v>
      </c>
      <c r="E25" s="117">
        <f t="shared" si="6"/>
        <v>8.49</v>
      </c>
      <c r="F25" s="116">
        <v>1133.9000000000001</v>
      </c>
      <c r="G25" s="116">
        <v>4.51</v>
      </c>
      <c r="H25" s="116">
        <f t="shared" si="7"/>
        <v>224.5</v>
      </c>
      <c r="I25" s="116">
        <v>145.94999999999999</v>
      </c>
      <c r="J25" s="116">
        <v>68.55</v>
      </c>
      <c r="K25" s="116">
        <v>10</v>
      </c>
      <c r="L25" s="116"/>
      <c r="M25" s="116"/>
      <c r="N25" s="116"/>
      <c r="O25" s="116"/>
      <c r="P25" s="116"/>
      <c r="Q25" s="116"/>
      <c r="R25" s="116"/>
      <c r="S25" s="116"/>
      <c r="T25" s="117">
        <f t="shared" si="26"/>
        <v>161.99</v>
      </c>
      <c r="U25" s="117">
        <f t="shared" si="27"/>
        <v>10.8</v>
      </c>
      <c r="V25" s="117">
        <f t="shared" si="28"/>
        <v>32.4</v>
      </c>
      <c r="W25" s="116">
        <f t="shared" si="0"/>
        <v>1079.96</v>
      </c>
      <c r="X25" s="117">
        <f t="shared" si="24"/>
        <v>1627.52</v>
      </c>
      <c r="Y25" s="117">
        <f t="shared" si="2"/>
        <v>42.44</v>
      </c>
      <c r="Z25" s="117">
        <f t="shared" si="11"/>
        <v>2.83</v>
      </c>
      <c r="AA25" s="117">
        <f t="shared" si="12"/>
        <v>5.66</v>
      </c>
      <c r="AB25" s="117">
        <f t="shared" si="13"/>
        <v>8.49</v>
      </c>
      <c r="AC25" s="117">
        <f t="shared" si="14"/>
        <v>28.3</v>
      </c>
      <c r="AD25" s="117">
        <f t="shared" si="15"/>
        <v>8.49</v>
      </c>
      <c r="AE25" s="117">
        <f t="shared" si="16"/>
        <v>2.83</v>
      </c>
      <c r="AF25" s="117">
        <f t="shared" si="29"/>
        <v>161.99</v>
      </c>
      <c r="AG25" s="117">
        <f t="shared" si="30"/>
        <v>10.8</v>
      </c>
      <c r="AH25" s="117">
        <f t="shared" si="31"/>
        <v>32.4</v>
      </c>
      <c r="AI25" s="117">
        <f t="shared" si="32"/>
        <v>108</v>
      </c>
      <c r="AJ25" s="117">
        <f t="shared" si="33"/>
        <v>10.8</v>
      </c>
      <c r="AK25" s="116"/>
      <c r="AL25" s="116"/>
      <c r="AM25" s="116"/>
      <c r="AN25" s="116"/>
      <c r="AO25" s="116"/>
      <c r="AP25" s="116">
        <v>0.14000000000000001</v>
      </c>
      <c r="AQ25" s="116">
        <v>8.0500000000000007</v>
      </c>
      <c r="AR25" s="116"/>
      <c r="AS25" s="116"/>
      <c r="AT25" s="116"/>
      <c r="AU25" s="116"/>
      <c r="AV25" s="116"/>
      <c r="AW25" s="116">
        <v>13.11</v>
      </c>
      <c r="AX25" s="116"/>
      <c r="AY25" s="116"/>
      <c r="AZ25" s="116"/>
      <c r="BA25" s="116"/>
      <c r="BB25" s="116"/>
      <c r="BC25" s="116"/>
      <c r="BD25" s="117">
        <f t="shared" si="22"/>
        <v>444.33</v>
      </c>
      <c r="BE25" s="117">
        <f t="shared" si="23"/>
        <v>1183.19</v>
      </c>
      <c r="BF25" s="116" t="s">
        <v>283</v>
      </c>
      <c r="BG25" s="116" t="s">
        <v>320</v>
      </c>
      <c r="BH25" s="116"/>
      <c r="BI25" s="151" t="s">
        <v>387</v>
      </c>
      <c r="BJ25" s="116" t="s">
        <v>169</v>
      </c>
    </row>
    <row r="26" spans="1:62" s="104" customFormat="1" ht="19.899999999999999" customHeight="1">
      <c r="A26" s="116">
        <v>271</v>
      </c>
      <c r="B26" s="117">
        <f t="shared" si="3"/>
        <v>40.65</v>
      </c>
      <c r="C26" s="117">
        <f t="shared" si="4"/>
        <v>2.71</v>
      </c>
      <c r="D26" s="117">
        <f t="shared" si="5"/>
        <v>5.42</v>
      </c>
      <c r="E26" s="117">
        <f t="shared" si="6"/>
        <v>8.1300000000000008</v>
      </c>
      <c r="F26" s="116">
        <v>1169.6400000000001</v>
      </c>
      <c r="G26" s="116">
        <v>4.4000000000000004</v>
      </c>
      <c r="H26" s="116">
        <f t="shared" si="7"/>
        <v>217.25</v>
      </c>
      <c r="I26" s="116">
        <v>141.01</v>
      </c>
      <c r="J26" s="116">
        <v>64.64</v>
      </c>
      <c r="K26" s="116">
        <v>8</v>
      </c>
      <c r="L26" s="116"/>
      <c r="M26" s="116"/>
      <c r="N26" s="116"/>
      <c r="O26" s="116"/>
      <c r="P26" s="116">
        <v>3.6</v>
      </c>
      <c r="Q26" s="116"/>
      <c r="R26" s="116"/>
      <c r="S26" s="116"/>
      <c r="T26" s="117">
        <f t="shared" si="26"/>
        <v>168.04</v>
      </c>
      <c r="U26" s="117">
        <f t="shared" si="27"/>
        <v>11.2</v>
      </c>
      <c r="V26" s="117">
        <f t="shared" si="28"/>
        <v>33.61</v>
      </c>
      <c r="W26" s="116">
        <f t="shared" si="0"/>
        <v>1120.29</v>
      </c>
      <c r="X26" s="117">
        <f t="shared" si="24"/>
        <v>1661.05</v>
      </c>
      <c r="Y26" s="117">
        <f t="shared" si="2"/>
        <v>40.65</v>
      </c>
      <c r="Z26" s="117">
        <f t="shared" si="11"/>
        <v>2.71</v>
      </c>
      <c r="AA26" s="117">
        <f t="shared" si="12"/>
        <v>5.42</v>
      </c>
      <c r="AB26" s="117">
        <f t="shared" si="13"/>
        <v>8.1300000000000008</v>
      </c>
      <c r="AC26" s="117">
        <f t="shared" si="14"/>
        <v>27.1</v>
      </c>
      <c r="AD26" s="117">
        <f t="shared" si="15"/>
        <v>8.1300000000000008</v>
      </c>
      <c r="AE26" s="117">
        <f t="shared" si="16"/>
        <v>2.71</v>
      </c>
      <c r="AF26" s="117">
        <f t="shared" si="29"/>
        <v>168.04</v>
      </c>
      <c r="AG26" s="117">
        <f t="shared" si="30"/>
        <v>11.2</v>
      </c>
      <c r="AH26" s="117">
        <f t="shared" si="31"/>
        <v>33.61</v>
      </c>
      <c r="AI26" s="117">
        <f t="shared" si="32"/>
        <v>112.03</v>
      </c>
      <c r="AJ26" s="117">
        <f t="shared" si="33"/>
        <v>11.2</v>
      </c>
      <c r="AK26" s="116"/>
      <c r="AL26" s="116"/>
      <c r="AM26" s="116"/>
      <c r="AN26" s="116"/>
      <c r="AO26" s="116"/>
      <c r="AP26" s="116">
        <v>0.69</v>
      </c>
      <c r="AQ26" s="116">
        <v>8.25</v>
      </c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7">
        <f t="shared" si="22"/>
        <v>439.87</v>
      </c>
      <c r="BE26" s="117">
        <f t="shared" si="23"/>
        <v>1221.18</v>
      </c>
      <c r="BF26" s="116" t="s">
        <v>255</v>
      </c>
      <c r="BG26" s="116" t="s">
        <v>324</v>
      </c>
      <c r="BH26" s="116"/>
      <c r="BI26" s="151" t="s">
        <v>388</v>
      </c>
      <c r="BJ26" s="116" t="s">
        <v>421</v>
      </c>
    </row>
    <row r="27" spans="1:62" s="104" customFormat="1" ht="19.899999999999999" customHeight="1">
      <c r="A27" s="116">
        <v>541.51</v>
      </c>
      <c r="B27" s="117">
        <f t="shared" si="3"/>
        <v>81.23</v>
      </c>
      <c r="C27" s="117">
        <f t="shared" si="4"/>
        <v>5.42</v>
      </c>
      <c r="D27" s="117">
        <f t="shared" si="5"/>
        <v>10.83</v>
      </c>
      <c r="E27" s="117">
        <f t="shared" si="6"/>
        <v>16.25</v>
      </c>
      <c r="F27" s="116">
        <v>1858.56</v>
      </c>
      <c r="G27" s="116">
        <v>69.95</v>
      </c>
      <c r="H27" s="116">
        <f t="shared" si="7"/>
        <v>433.15</v>
      </c>
      <c r="I27" s="116">
        <v>253.77</v>
      </c>
      <c r="J27" s="116">
        <v>164.38</v>
      </c>
      <c r="K27" s="116">
        <v>15</v>
      </c>
      <c r="L27" s="116"/>
      <c r="M27" s="116"/>
      <c r="N27" s="116"/>
      <c r="O27" s="116"/>
      <c r="P27" s="116"/>
      <c r="Q27" s="116"/>
      <c r="R27" s="116"/>
      <c r="S27" s="116"/>
      <c r="T27" s="117">
        <f t="shared" si="26"/>
        <v>273.02</v>
      </c>
      <c r="U27" s="117">
        <f t="shared" si="27"/>
        <v>18.2</v>
      </c>
      <c r="V27" s="117">
        <f t="shared" si="28"/>
        <v>54.6</v>
      </c>
      <c r="W27" s="116">
        <f t="shared" si="0"/>
        <v>1820.15</v>
      </c>
      <c r="X27" s="117">
        <f t="shared" si="24"/>
        <v>2821.21</v>
      </c>
      <c r="Y27" s="117">
        <f t="shared" si="2"/>
        <v>81.23</v>
      </c>
      <c r="Z27" s="117">
        <f t="shared" si="11"/>
        <v>5.42</v>
      </c>
      <c r="AA27" s="117">
        <f t="shared" si="12"/>
        <v>10.83</v>
      </c>
      <c r="AB27" s="117">
        <f t="shared" si="13"/>
        <v>16.25</v>
      </c>
      <c r="AC27" s="117">
        <f t="shared" si="14"/>
        <v>54.15</v>
      </c>
      <c r="AD27" s="117">
        <f t="shared" si="15"/>
        <v>16.25</v>
      </c>
      <c r="AE27" s="117">
        <f t="shared" si="16"/>
        <v>5.42</v>
      </c>
      <c r="AF27" s="117">
        <f t="shared" si="29"/>
        <v>273.02</v>
      </c>
      <c r="AG27" s="117">
        <f t="shared" si="30"/>
        <v>18.2</v>
      </c>
      <c r="AH27" s="117">
        <f t="shared" si="31"/>
        <v>54.6</v>
      </c>
      <c r="AI27" s="117">
        <f t="shared" si="32"/>
        <v>182.02</v>
      </c>
      <c r="AJ27" s="117">
        <f t="shared" si="33"/>
        <v>18.2</v>
      </c>
      <c r="AK27" s="116"/>
      <c r="AL27" s="116"/>
      <c r="AM27" s="116"/>
      <c r="AN27" s="116"/>
      <c r="AO27" s="116"/>
      <c r="AP27" s="116">
        <v>10.82</v>
      </c>
      <c r="AQ27" s="116">
        <v>13.75</v>
      </c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7">
        <f t="shared" si="22"/>
        <v>760.16</v>
      </c>
      <c r="BE27" s="117">
        <f t="shared" si="23"/>
        <v>2061.0500000000002</v>
      </c>
      <c r="BF27" s="116" t="s">
        <v>284</v>
      </c>
      <c r="BG27" s="116" t="s">
        <v>433</v>
      </c>
      <c r="BH27" s="116"/>
      <c r="BI27" s="151" t="s">
        <v>389</v>
      </c>
      <c r="BJ27" s="116" t="s">
        <v>421</v>
      </c>
    </row>
    <row r="28" spans="1:62" s="104" customFormat="1" ht="19.899999999999999" customHeight="1">
      <c r="A28" s="116">
        <v>621.95000000000005</v>
      </c>
      <c r="B28" s="117">
        <f t="shared" si="3"/>
        <v>93.29</v>
      </c>
      <c r="C28" s="117">
        <f t="shared" si="4"/>
        <v>6.22</v>
      </c>
      <c r="D28" s="117">
        <f t="shared" si="5"/>
        <v>12.44</v>
      </c>
      <c r="E28" s="117">
        <f t="shared" si="6"/>
        <v>18.66</v>
      </c>
      <c r="F28" s="116">
        <v>2014.34</v>
      </c>
      <c r="G28" s="116">
        <v>81.900000000000006</v>
      </c>
      <c r="H28" s="116">
        <f t="shared" si="7"/>
        <v>495.27</v>
      </c>
      <c r="I28" s="116">
        <v>285.35000000000002</v>
      </c>
      <c r="J28" s="116">
        <v>194.92</v>
      </c>
      <c r="K28" s="116">
        <v>15</v>
      </c>
      <c r="L28" s="116"/>
      <c r="M28" s="116"/>
      <c r="N28" s="116"/>
      <c r="O28" s="116"/>
      <c r="P28" s="116"/>
      <c r="Q28" s="116"/>
      <c r="R28" s="116"/>
      <c r="S28" s="116"/>
      <c r="T28" s="117">
        <f t="shared" si="26"/>
        <v>295.43</v>
      </c>
      <c r="U28" s="117">
        <f t="shared" si="27"/>
        <v>19.7</v>
      </c>
      <c r="V28" s="117">
        <f t="shared" si="28"/>
        <v>59.09</v>
      </c>
      <c r="W28" s="116">
        <f t="shared" si="0"/>
        <v>1969.56</v>
      </c>
      <c r="X28" s="117">
        <f t="shared" si="24"/>
        <v>3096.34</v>
      </c>
      <c r="Y28" s="117">
        <f t="shared" si="2"/>
        <v>93.29</v>
      </c>
      <c r="Z28" s="117">
        <f t="shared" si="11"/>
        <v>6.22</v>
      </c>
      <c r="AA28" s="117">
        <f t="shared" si="12"/>
        <v>12.44</v>
      </c>
      <c r="AB28" s="117">
        <f t="shared" si="13"/>
        <v>18.66</v>
      </c>
      <c r="AC28" s="117">
        <f t="shared" si="14"/>
        <v>62.2</v>
      </c>
      <c r="AD28" s="117">
        <f t="shared" si="15"/>
        <v>18.66</v>
      </c>
      <c r="AE28" s="117">
        <f t="shared" si="16"/>
        <v>6.22</v>
      </c>
      <c r="AF28" s="117">
        <f t="shared" si="29"/>
        <v>295.43</v>
      </c>
      <c r="AG28" s="117">
        <f t="shared" si="30"/>
        <v>19.7</v>
      </c>
      <c r="AH28" s="117">
        <f t="shared" si="31"/>
        <v>59.09</v>
      </c>
      <c r="AI28" s="117">
        <f t="shared" si="32"/>
        <v>196.96</v>
      </c>
      <c r="AJ28" s="117">
        <f t="shared" si="33"/>
        <v>19.7</v>
      </c>
      <c r="AK28" s="116">
        <v>249.58</v>
      </c>
      <c r="AL28" s="116"/>
      <c r="AM28" s="116"/>
      <c r="AN28" s="116"/>
      <c r="AO28" s="116"/>
      <c r="AP28" s="116">
        <v>10.14</v>
      </c>
      <c r="AQ28" s="116">
        <v>13.35</v>
      </c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7">
        <f t="shared" si="22"/>
        <v>1081.6400000000001</v>
      </c>
      <c r="BE28" s="117">
        <f t="shared" si="23"/>
        <v>2014.7</v>
      </c>
      <c r="BF28" s="116" t="s">
        <v>282</v>
      </c>
      <c r="BG28" s="116" t="s">
        <v>320</v>
      </c>
      <c r="BH28" s="116"/>
      <c r="BI28" s="116"/>
      <c r="BJ28" s="116" t="s">
        <v>421</v>
      </c>
    </row>
    <row r="29" spans="1:62" s="104" customFormat="1" ht="19.899999999999999" customHeight="1">
      <c r="A29" s="116">
        <v>591.41</v>
      </c>
      <c r="B29" s="117">
        <f t="shared" si="3"/>
        <v>88.71</v>
      </c>
      <c r="C29" s="117">
        <f t="shared" si="4"/>
        <v>5.91</v>
      </c>
      <c r="D29" s="117">
        <f t="shared" si="5"/>
        <v>11.83</v>
      </c>
      <c r="E29" s="117">
        <f t="shared" si="6"/>
        <v>17.739999999999998</v>
      </c>
      <c r="F29" s="116">
        <v>1844.4</v>
      </c>
      <c r="G29" s="116">
        <v>75.02</v>
      </c>
      <c r="H29" s="116">
        <f t="shared" si="7"/>
        <v>471.68</v>
      </c>
      <c r="I29" s="116">
        <v>278.35000000000002</v>
      </c>
      <c r="J29" s="116">
        <v>178.33</v>
      </c>
      <c r="K29" s="116">
        <v>15</v>
      </c>
      <c r="L29" s="116"/>
      <c r="M29" s="116"/>
      <c r="N29" s="116"/>
      <c r="O29" s="116"/>
      <c r="P29" s="116"/>
      <c r="Q29" s="116"/>
      <c r="R29" s="116"/>
      <c r="S29" s="116"/>
      <c r="T29" s="117">
        <f t="shared" si="26"/>
        <v>269.95</v>
      </c>
      <c r="U29" s="117">
        <f t="shared" si="27"/>
        <v>18</v>
      </c>
      <c r="V29" s="117">
        <f t="shared" si="28"/>
        <v>53.99</v>
      </c>
      <c r="W29" s="116">
        <f t="shared" si="0"/>
        <v>1799.69</v>
      </c>
      <c r="X29" s="117">
        <f t="shared" si="24"/>
        <v>2857.23</v>
      </c>
      <c r="Y29" s="117">
        <f t="shared" si="2"/>
        <v>88.71</v>
      </c>
      <c r="Z29" s="117">
        <f t="shared" si="11"/>
        <v>5.91</v>
      </c>
      <c r="AA29" s="117">
        <f t="shared" si="12"/>
        <v>11.83</v>
      </c>
      <c r="AB29" s="117">
        <f t="shared" si="13"/>
        <v>17.739999999999998</v>
      </c>
      <c r="AC29" s="117">
        <f t="shared" si="14"/>
        <v>59.14</v>
      </c>
      <c r="AD29" s="117">
        <f t="shared" si="15"/>
        <v>17.739999999999998</v>
      </c>
      <c r="AE29" s="117">
        <f t="shared" si="16"/>
        <v>5.91</v>
      </c>
      <c r="AF29" s="117">
        <f t="shared" si="29"/>
        <v>269.95</v>
      </c>
      <c r="AG29" s="117">
        <f t="shared" si="30"/>
        <v>18</v>
      </c>
      <c r="AH29" s="117">
        <f t="shared" si="31"/>
        <v>53.99</v>
      </c>
      <c r="AI29" s="117">
        <f t="shared" si="32"/>
        <v>179.97</v>
      </c>
      <c r="AJ29" s="117">
        <f t="shared" si="33"/>
        <v>18</v>
      </c>
      <c r="AK29" s="116"/>
      <c r="AL29" s="116"/>
      <c r="AM29" s="116"/>
      <c r="AN29" s="116"/>
      <c r="AO29" s="116"/>
      <c r="AP29" s="116">
        <v>11.06</v>
      </c>
      <c r="AQ29" s="116">
        <v>13.9</v>
      </c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7">
        <f t="shared" si="22"/>
        <v>771.85</v>
      </c>
      <c r="BE29" s="117">
        <f t="shared" si="23"/>
        <v>2085.38</v>
      </c>
      <c r="BF29" s="116" t="s">
        <v>256</v>
      </c>
      <c r="BG29" s="116" t="s">
        <v>320</v>
      </c>
      <c r="BH29" s="116"/>
      <c r="BI29" s="151" t="s">
        <v>390</v>
      </c>
      <c r="BJ29" s="116" t="s">
        <v>421</v>
      </c>
    </row>
    <row r="30" spans="1:62" s="104" customFormat="1" ht="19.899999999999999" customHeight="1">
      <c r="A30" s="116">
        <v>574.94000000000005</v>
      </c>
      <c r="B30" s="117">
        <f t="shared" si="3"/>
        <v>86.24</v>
      </c>
      <c r="C30" s="117">
        <f t="shared" si="4"/>
        <v>5.75</v>
      </c>
      <c r="D30" s="117">
        <f t="shared" si="5"/>
        <v>11.5</v>
      </c>
      <c r="E30" s="117">
        <f t="shared" si="6"/>
        <v>17.25</v>
      </c>
      <c r="F30" s="116">
        <v>1804.8</v>
      </c>
      <c r="G30" s="116">
        <v>74.09</v>
      </c>
      <c r="H30" s="116">
        <f t="shared" si="7"/>
        <v>458.96</v>
      </c>
      <c r="I30" s="116">
        <v>272.81</v>
      </c>
      <c r="J30" s="116">
        <v>171.15</v>
      </c>
      <c r="K30" s="116">
        <v>15</v>
      </c>
      <c r="L30" s="116"/>
      <c r="M30" s="116"/>
      <c r="N30" s="116"/>
      <c r="O30" s="116"/>
      <c r="P30" s="116"/>
      <c r="Q30" s="116"/>
      <c r="R30" s="116"/>
      <c r="S30" s="116"/>
      <c r="T30" s="117">
        <f t="shared" si="26"/>
        <v>264.44</v>
      </c>
      <c r="U30" s="117">
        <f t="shared" si="27"/>
        <v>17.63</v>
      </c>
      <c r="V30" s="117">
        <f t="shared" si="28"/>
        <v>52.89</v>
      </c>
      <c r="W30" s="116">
        <f t="shared" si="0"/>
        <v>1762.91</v>
      </c>
      <c r="X30" s="117">
        <f t="shared" si="24"/>
        <v>2793.55</v>
      </c>
      <c r="Y30" s="117">
        <f t="shared" si="2"/>
        <v>86.24</v>
      </c>
      <c r="Z30" s="117">
        <f t="shared" si="11"/>
        <v>5.75</v>
      </c>
      <c r="AA30" s="117">
        <f t="shared" si="12"/>
        <v>11.5</v>
      </c>
      <c r="AB30" s="117">
        <f t="shared" si="13"/>
        <v>17.25</v>
      </c>
      <c r="AC30" s="117">
        <f t="shared" si="14"/>
        <v>57.49</v>
      </c>
      <c r="AD30" s="117">
        <f t="shared" si="15"/>
        <v>17.25</v>
      </c>
      <c r="AE30" s="117">
        <f t="shared" si="16"/>
        <v>5.75</v>
      </c>
      <c r="AF30" s="117">
        <f t="shared" si="29"/>
        <v>264.44</v>
      </c>
      <c r="AG30" s="117">
        <f t="shared" si="30"/>
        <v>17.63</v>
      </c>
      <c r="AH30" s="117">
        <f t="shared" si="31"/>
        <v>52.89</v>
      </c>
      <c r="AI30" s="117">
        <f t="shared" si="32"/>
        <v>176.29</v>
      </c>
      <c r="AJ30" s="117">
        <f t="shared" si="33"/>
        <v>17.63</v>
      </c>
      <c r="AK30" s="116"/>
      <c r="AL30" s="116"/>
      <c r="AM30" s="116"/>
      <c r="AN30" s="116"/>
      <c r="AO30" s="116"/>
      <c r="AP30" s="116">
        <v>10.45</v>
      </c>
      <c r="AQ30" s="116">
        <v>13.55</v>
      </c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7">
        <f t="shared" si="22"/>
        <v>754.11</v>
      </c>
      <c r="BE30" s="117">
        <f t="shared" si="23"/>
        <v>2039.44</v>
      </c>
      <c r="BF30" s="116" t="s">
        <v>257</v>
      </c>
      <c r="BG30" s="116" t="s">
        <v>320</v>
      </c>
      <c r="BH30" s="116"/>
      <c r="BI30" s="116"/>
      <c r="BJ30" s="116" t="s">
        <v>421</v>
      </c>
    </row>
    <row r="31" spans="1:62" s="104" customFormat="1" ht="19.899999999999999" customHeight="1">
      <c r="A31" s="116">
        <v>591.4</v>
      </c>
      <c r="B31" s="117">
        <f t="shared" si="3"/>
        <v>88.71</v>
      </c>
      <c r="C31" s="117">
        <f t="shared" si="4"/>
        <v>5.91</v>
      </c>
      <c r="D31" s="117">
        <f t="shared" si="5"/>
        <v>11.83</v>
      </c>
      <c r="E31" s="117">
        <f t="shared" si="6"/>
        <v>17.739999999999998</v>
      </c>
      <c r="F31" s="116">
        <v>1890.73</v>
      </c>
      <c r="G31" s="116">
        <v>89.21</v>
      </c>
      <c r="H31" s="116">
        <f t="shared" si="7"/>
        <v>471.67</v>
      </c>
      <c r="I31" s="116">
        <v>273.42</v>
      </c>
      <c r="J31" s="116">
        <v>183.25</v>
      </c>
      <c r="K31" s="116">
        <v>15</v>
      </c>
      <c r="L31" s="116"/>
      <c r="M31" s="116"/>
      <c r="N31" s="116"/>
      <c r="O31" s="116"/>
      <c r="P31" s="116"/>
      <c r="Q31" s="116"/>
      <c r="R31" s="116"/>
      <c r="S31" s="116"/>
      <c r="T31" s="117">
        <f t="shared" si="26"/>
        <v>279.02999999999997</v>
      </c>
      <c r="U31" s="117">
        <f t="shared" si="27"/>
        <v>18.600000000000001</v>
      </c>
      <c r="V31" s="117">
        <f t="shared" si="28"/>
        <v>55.81</v>
      </c>
      <c r="W31" s="116">
        <f t="shared" si="0"/>
        <v>1860.21</v>
      </c>
      <c r="X31" s="117">
        <f t="shared" si="24"/>
        <v>2929.24</v>
      </c>
      <c r="Y31" s="117">
        <f t="shared" si="2"/>
        <v>88.71</v>
      </c>
      <c r="Z31" s="117">
        <f t="shared" si="11"/>
        <v>5.91</v>
      </c>
      <c r="AA31" s="117">
        <f t="shared" si="12"/>
        <v>11.83</v>
      </c>
      <c r="AB31" s="117">
        <f t="shared" si="13"/>
        <v>17.739999999999998</v>
      </c>
      <c r="AC31" s="117">
        <f t="shared" si="14"/>
        <v>59.14</v>
      </c>
      <c r="AD31" s="117">
        <f t="shared" si="15"/>
        <v>17.739999999999998</v>
      </c>
      <c r="AE31" s="117">
        <f t="shared" si="16"/>
        <v>5.91</v>
      </c>
      <c r="AF31" s="117">
        <f t="shared" si="29"/>
        <v>279.02999999999997</v>
      </c>
      <c r="AG31" s="117">
        <f t="shared" si="30"/>
        <v>18.600000000000001</v>
      </c>
      <c r="AH31" s="117">
        <f t="shared" si="31"/>
        <v>55.81</v>
      </c>
      <c r="AI31" s="117">
        <f t="shared" si="32"/>
        <v>186.02</v>
      </c>
      <c r="AJ31" s="117">
        <f t="shared" si="33"/>
        <v>18.600000000000001</v>
      </c>
      <c r="AK31" s="116"/>
      <c r="AL31" s="116"/>
      <c r="AM31" s="116"/>
      <c r="AN31" s="116"/>
      <c r="AO31" s="116"/>
      <c r="AP31" s="116">
        <v>11.54</v>
      </c>
      <c r="AQ31" s="116">
        <v>14.15</v>
      </c>
      <c r="AR31" s="116"/>
      <c r="AS31" s="116">
        <v>9.14</v>
      </c>
      <c r="AT31" s="116">
        <v>45.67</v>
      </c>
      <c r="AU31" s="116"/>
      <c r="AV31" s="116"/>
      <c r="AW31" s="116"/>
      <c r="AX31" s="116"/>
      <c r="AY31" s="116"/>
      <c r="AZ31" s="116"/>
      <c r="BA31" s="116"/>
      <c r="BB31" s="116">
        <v>1</v>
      </c>
      <c r="BC31" s="116"/>
      <c r="BD31" s="117">
        <f t="shared" si="22"/>
        <v>846.54</v>
      </c>
      <c r="BE31" s="117">
        <f t="shared" si="23"/>
        <v>2082.6999999999998</v>
      </c>
      <c r="BF31" s="116" t="s">
        <v>258</v>
      </c>
      <c r="BG31" s="116" t="s">
        <v>321</v>
      </c>
      <c r="BH31" s="116"/>
      <c r="BI31" s="151" t="s">
        <v>391</v>
      </c>
      <c r="BJ31" s="116" t="s">
        <v>421</v>
      </c>
    </row>
    <row r="32" spans="1:62" s="104" customFormat="1" ht="19.899999999999999" customHeight="1">
      <c r="A32" s="116">
        <v>634.91999999999996</v>
      </c>
      <c r="B32" s="117">
        <f t="shared" si="3"/>
        <v>95.24</v>
      </c>
      <c r="C32" s="117">
        <f t="shared" si="4"/>
        <v>6.35</v>
      </c>
      <c r="D32" s="117">
        <f t="shared" si="5"/>
        <v>12.7</v>
      </c>
      <c r="E32" s="117">
        <f t="shared" si="6"/>
        <v>19.05</v>
      </c>
      <c r="F32" s="116">
        <v>2000.48</v>
      </c>
      <c r="G32" s="116">
        <v>83.47</v>
      </c>
      <c r="H32" s="116">
        <f t="shared" si="7"/>
        <v>501.28</v>
      </c>
      <c r="I32" s="116">
        <v>292.10000000000002</v>
      </c>
      <c r="J32" s="116">
        <v>194.18</v>
      </c>
      <c r="K32" s="116">
        <v>15</v>
      </c>
      <c r="L32" s="116"/>
      <c r="M32" s="116"/>
      <c r="N32" s="116"/>
      <c r="O32" s="116"/>
      <c r="P32" s="116"/>
      <c r="Q32" s="116"/>
      <c r="R32" s="116"/>
      <c r="S32" s="116"/>
      <c r="T32" s="117">
        <f t="shared" si="26"/>
        <v>292.55</v>
      </c>
      <c r="U32" s="117">
        <f t="shared" si="27"/>
        <v>19.5</v>
      </c>
      <c r="V32" s="117">
        <f t="shared" si="28"/>
        <v>58.51</v>
      </c>
      <c r="W32" s="116">
        <f t="shared" si="0"/>
        <v>1950.31</v>
      </c>
      <c r="X32" s="117">
        <f t="shared" si="24"/>
        <v>3089.13</v>
      </c>
      <c r="Y32" s="117">
        <f t="shared" si="2"/>
        <v>95.24</v>
      </c>
      <c r="Z32" s="117">
        <f t="shared" si="11"/>
        <v>6.35</v>
      </c>
      <c r="AA32" s="117">
        <f t="shared" si="12"/>
        <v>12.7</v>
      </c>
      <c r="AB32" s="117">
        <f t="shared" si="13"/>
        <v>19.05</v>
      </c>
      <c r="AC32" s="117">
        <f t="shared" si="14"/>
        <v>63.49</v>
      </c>
      <c r="AD32" s="117">
        <f t="shared" si="15"/>
        <v>19.05</v>
      </c>
      <c r="AE32" s="117">
        <f t="shared" si="16"/>
        <v>6.35</v>
      </c>
      <c r="AF32" s="117">
        <f t="shared" si="29"/>
        <v>292.55</v>
      </c>
      <c r="AG32" s="117">
        <f t="shared" si="30"/>
        <v>19.5</v>
      </c>
      <c r="AH32" s="117">
        <f t="shared" si="31"/>
        <v>58.51</v>
      </c>
      <c r="AI32" s="117">
        <f t="shared" si="32"/>
        <v>195.03</v>
      </c>
      <c r="AJ32" s="117">
        <f t="shared" si="33"/>
        <v>19.5</v>
      </c>
      <c r="AK32" s="116"/>
      <c r="AL32" s="116"/>
      <c r="AM32" s="116"/>
      <c r="AN32" s="116"/>
      <c r="AO32" s="116"/>
      <c r="AP32" s="116">
        <v>12.82</v>
      </c>
      <c r="AQ32" s="116">
        <v>14.85</v>
      </c>
      <c r="AR32" s="116"/>
      <c r="AS32" s="116"/>
      <c r="AT32" s="116"/>
      <c r="AU32" s="116"/>
      <c r="AV32" s="116"/>
      <c r="AW32" s="116">
        <v>29.42</v>
      </c>
      <c r="AX32" s="116"/>
      <c r="AY32" s="116"/>
      <c r="AZ32" s="116"/>
      <c r="BA32" s="116"/>
      <c r="BB32" s="116"/>
      <c r="BC32" s="116"/>
      <c r="BD32" s="117">
        <f t="shared" si="22"/>
        <v>864.41</v>
      </c>
      <c r="BE32" s="117">
        <f t="shared" si="23"/>
        <v>2224.7199999999998</v>
      </c>
      <c r="BF32" s="116" t="s">
        <v>259</v>
      </c>
      <c r="BG32" s="116" t="s">
        <v>320</v>
      </c>
      <c r="BH32" s="116"/>
      <c r="BI32" s="151" t="s">
        <v>392</v>
      </c>
      <c r="BJ32" s="116" t="s">
        <v>421</v>
      </c>
    </row>
    <row r="33" spans="1:62" s="104" customFormat="1" ht="19.899999999999999" customHeight="1">
      <c r="A33" s="116">
        <v>460.32</v>
      </c>
      <c r="B33" s="117">
        <f t="shared" si="3"/>
        <v>69.05</v>
      </c>
      <c r="C33" s="117">
        <f t="shared" si="4"/>
        <v>4.5999999999999996</v>
      </c>
      <c r="D33" s="117">
        <f t="shared" si="5"/>
        <v>9.2100000000000009</v>
      </c>
      <c r="E33" s="117">
        <f t="shared" si="6"/>
        <v>13.81</v>
      </c>
      <c r="F33" s="116">
        <v>1571.94</v>
      </c>
      <c r="G33" s="116">
        <v>56.46</v>
      </c>
      <c r="H33" s="116">
        <f t="shared" si="7"/>
        <v>368.46</v>
      </c>
      <c r="I33" s="116">
        <v>223.95</v>
      </c>
      <c r="J33" s="116">
        <v>129.51</v>
      </c>
      <c r="K33" s="116">
        <v>15</v>
      </c>
      <c r="L33" s="116"/>
      <c r="M33" s="116"/>
      <c r="N33" s="116"/>
      <c r="O33" s="116"/>
      <c r="P33" s="116"/>
      <c r="Q33" s="116"/>
      <c r="R33" s="116"/>
      <c r="S33" s="116"/>
      <c r="T33" s="117">
        <f t="shared" si="26"/>
        <v>230.48</v>
      </c>
      <c r="U33" s="117">
        <f t="shared" si="27"/>
        <v>15.37</v>
      </c>
      <c r="V33" s="117">
        <f t="shared" si="28"/>
        <v>46.1</v>
      </c>
      <c r="W33" s="116">
        <f t="shared" si="0"/>
        <v>1536.54</v>
      </c>
      <c r="X33" s="117">
        <f t="shared" si="24"/>
        <v>2385.48</v>
      </c>
      <c r="Y33" s="117">
        <f t="shared" si="2"/>
        <v>69.05</v>
      </c>
      <c r="Z33" s="117">
        <f t="shared" si="11"/>
        <v>4.5999999999999996</v>
      </c>
      <c r="AA33" s="117">
        <f t="shared" si="12"/>
        <v>9.2100000000000009</v>
      </c>
      <c r="AB33" s="117">
        <f t="shared" si="13"/>
        <v>13.81</v>
      </c>
      <c r="AC33" s="117">
        <f t="shared" si="14"/>
        <v>46.03</v>
      </c>
      <c r="AD33" s="117">
        <f t="shared" si="15"/>
        <v>13.81</v>
      </c>
      <c r="AE33" s="117">
        <f t="shared" si="16"/>
        <v>4.5999999999999996</v>
      </c>
      <c r="AF33" s="117">
        <f t="shared" si="29"/>
        <v>230.48</v>
      </c>
      <c r="AG33" s="117">
        <f t="shared" si="30"/>
        <v>15.37</v>
      </c>
      <c r="AH33" s="117">
        <f t="shared" si="31"/>
        <v>46.1</v>
      </c>
      <c r="AI33" s="117">
        <f t="shared" si="32"/>
        <v>153.65</v>
      </c>
      <c r="AJ33" s="117">
        <f t="shared" si="33"/>
        <v>15.37</v>
      </c>
      <c r="AK33" s="116"/>
      <c r="AL33" s="116"/>
      <c r="AM33" s="116"/>
      <c r="AN33" s="116"/>
      <c r="AO33" s="116"/>
      <c r="AP33" s="116">
        <v>6.76</v>
      </c>
      <c r="AQ33" s="116">
        <v>11.6</v>
      </c>
      <c r="AR33" s="116">
        <v>380</v>
      </c>
      <c r="AS33" s="116"/>
      <c r="AT33" s="116"/>
      <c r="AU33" s="116"/>
      <c r="AV33" s="116"/>
      <c r="AW33" s="116">
        <v>21.32</v>
      </c>
      <c r="AX33" s="116"/>
      <c r="AY33" s="116"/>
      <c r="AZ33" s="116"/>
      <c r="BA33" s="116"/>
      <c r="BB33" s="116"/>
      <c r="BC33" s="116"/>
      <c r="BD33" s="117">
        <f t="shared" si="22"/>
        <v>1041.76</v>
      </c>
      <c r="BE33" s="117">
        <f t="shared" si="23"/>
        <v>1343.72</v>
      </c>
      <c r="BF33" s="116" t="s">
        <v>285</v>
      </c>
      <c r="BG33" s="116" t="s">
        <v>320</v>
      </c>
      <c r="BH33" s="116"/>
      <c r="BI33" s="151" t="s">
        <v>393</v>
      </c>
      <c r="BJ33" s="116" t="s">
        <v>421</v>
      </c>
    </row>
    <row r="34" spans="1:62" s="104" customFormat="1" ht="19.899999999999999" customHeight="1">
      <c r="A34" s="116">
        <v>507.54</v>
      </c>
      <c r="B34" s="117">
        <f t="shared" si="3"/>
        <v>76.13</v>
      </c>
      <c r="C34" s="117">
        <f t="shared" si="4"/>
        <v>5.08</v>
      </c>
      <c r="D34" s="117">
        <f t="shared" si="5"/>
        <v>10.15</v>
      </c>
      <c r="E34" s="117">
        <f t="shared" si="6"/>
        <v>15.23</v>
      </c>
      <c r="F34" s="116">
        <v>1672.82</v>
      </c>
      <c r="G34" s="116">
        <v>61.33</v>
      </c>
      <c r="H34" s="116">
        <f t="shared" si="7"/>
        <v>446.93</v>
      </c>
      <c r="I34" s="116">
        <v>249.28</v>
      </c>
      <c r="J34" s="116">
        <v>182.65</v>
      </c>
      <c r="K34" s="116">
        <v>15</v>
      </c>
      <c r="L34" s="116"/>
      <c r="M34" s="116"/>
      <c r="N34" s="116"/>
      <c r="O34" s="116"/>
      <c r="P34" s="116"/>
      <c r="Q34" s="116"/>
      <c r="R34" s="116"/>
      <c r="S34" s="116"/>
      <c r="T34" s="117">
        <f t="shared" si="26"/>
        <v>251.03</v>
      </c>
      <c r="U34" s="117">
        <f t="shared" si="27"/>
        <v>16.739999999999998</v>
      </c>
      <c r="V34" s="117">
        <f t="shared" si="28"/>
        <v>50.21</v>
      </c>
      <c r="W34" s="116">
        <f t="shared" si="0"/>
        <v>1673.54</v>
      </c>
      <c r="X34" s="117">
        <f t="shared" si="24"/>
        <v>2605.65</v>
      </c>
      <c r="Y34" s="117">
        <f t="shared" si="2"/>
        <v>76.13</v>
      </c>
      <c r="Z34" s="117">
        <f t="shared" si="11"/>
        <v>5.08</v>
      </c>
      <c r="AA34" s="117">
        <f t="shared" si="12"/>
        <v>10.15</v>
      </c>
      <c r="AB34" s="117">
        <f t="shared" si="13"/>
        <v>15.23</v>
      </c>
      <c r="AC34" s="117">
        <f t="shared" si="14"/>
        <v>50.75</v>
      </c>
      <c r="AD34" s="117">
        <f t="shared" si="15"/>
        <v>15.23</v>
      </c>
      <c r="AE34" s="117">
        <f t="shared" si="16"/>
        <v>5.08</v>
      </c>
      <c r="AF34" s="117">
        <f t="shared" si="29"/>
        <v>251.03</v>
      </c>
      <c r="AG34" s="117">
        <f t="shared" si="30"/>
        <v>16.739999999999998</v>
      </c>
      <c r="AH34" s="117">
        <f t="shared" si="31"/>
        <v>50.21</v>
      </c>
      <c r="AI34" s="117">
        <f t="shared" si="32"/>
        <v>167.35</v>
      </c>
      <c r="AJ34" s="117">
        <f t="shared" si="33"/>
        <v>16.739999999999998</v>
      </c>
      <c r="AK34" s="116">
        <v>51.27</v>
      </c>
      <c r="AL34" s="116"/>
      <c r="AM34" s="116"/>
      <c r="AN34" s="116"/>
      <c r="AO34" s="116"/>
      <c r="AP34" s="116">
        <v>7.85</v>
      </c>
      <c r="AQ34" s="116">
        <v>12.15</v>
      </c>
      <c r="AR34" s="116"/>
      <c r="AS34" s="116"/>
      <c r="AT34" s="116"/>
      <c r="AU34" s="116"/>
      <c r="AV34" s="116"/>
      <c r="AW34" s="116">
        <v>23.52</v>
      </c>
      <c r="AX34" s="116"/>
      <c r="AY34" s="116"/>
      <c r="AZ34" s="116"/>
      <c r="BA34" s="116"/>
      <c r="BB34" s="116">
        <v>1</v>
      </c>
      <c r="BC34" s="116"/>
      <c r="BD34" s="117">
        <f t="shared" si="22"/>
        <v>775.51</v>
      </c>
      <c r="BE34" s="117">
        <f t="shared" si="23"/>
        <v>1830.14</v>
      </c>
      <c r="BF34" s="116" t="s">
        <v>260</v>
      </c>
      <c r="BG34" s="116" t="s">
        <v>325</v>
      </c>
      <c r="BH34" s="116"/>
      <c r="BI34" s="151" t="s">
        <v>394</v>
      </c>
      <c r="BJ34" s="116" t="s">
        <v>421</v>
      </c>
    </row>
    <row r="35" spans="1:62" s="104" customFormat="1" ht="19.899999999999999" customHeight="1">
      <c r="A35" s="116">
        <v>597.12</v>
      </c>
      <c r="B35" s="117">
        <f t="shared" si="3"/>
        <v>89.57</v>
      </c>
      <c r="C35" s="117">
        <f t="shared" si="4"/>
        <v>5.97</v>
      </c>
      <c r="D35" s="117">
        <f t="shared" si="5"/>
        <v>11.94</v>
      </c>
      <c r="E35" s="117">
        <f t="shared" si="6"/>
        <v>17.91</v>
      </c>
      <c r="F35" s="116">
        <v>1849.87</v>
      </c>
      <c r="G35" s="116">
        <v>77.23</v>
      </c>
      <c r="H35" s="116">
        <f t="shared" si="7"/>
        <v>626.89</v>
      </c>
      <c r="I35" s="116">
        <v>294.74</v>
      </c>
      <c r="J35" s="116">
        <v>166.35</v>
      </c>
      <c r="K35" s="116">
        <v>30</v>
      </c>
      <c r="L35" s="116"/>
      <c r="M35" s="116">
        <v>126.3</v>
      </c>
      <c r="N35" s="116"/>
      <c r="O35" s="116"/>
      <c r="P35" s="116">
        <v>9.5</v>
      </c>
      <c r="Q35" s="116"/>
      <c r="R35" s="116"/>
      <c r="S35" s="116"/>
      <c r="T35" s="117">
        <f t="shared" si="26"/>
        <v>293.52999999999997</v>
      </c>
      <c r="U35" s="117">
        <f t="shared" si="27"/>
        <v>19.57</v>
      </c>
      <c r="V35" s="117">
        <f t="shared" si="28"/>
        <v>58.71</v>
      </c>
      <c r="W35" s="116">
        <f t="shared" si="0"/>
        <v>1956.87</v>
      </c>
      <c r="X35" s="117">
        <f t="shared" si="24"/>
        <v>3051.19</v>
      </c>
      <c r="Y35" s="117">
        <f t="shared" si="2"/>
        <v>89.57</v>
      </c>
      <c r="Z35" s="117">
        <f t="shared" si="11"/>
        <v>5.97</v>
      </c>
      <c r="AA35" s="117">
        <f t="shared" si="12"/>
        <v>11.94</v>
      </c>
      <c r="AB35" s="117">
        <f t="shared" si="13"/>
        <v>17.91</v>
      </c>
      <c r="AC35" s="117">
        <f t="shared" si="14"/>
        <v>59.71</v>
      </c>
      <c r="AD35" s="117">
        <f t="shared" si="15"/>
        <v>17.91</v>
      </c>
      <c r="AE35" s="117">
        <f t="shared" si="16"/>
        <v>5.97</v>
      </c>
      <c r="AF35" s="117">
        <f t="shared" si="29"/>
        <v>293.52999999999997</v>
      </c>
      <c r="AG35" s="117">
        <f t="shared" si="30"/>
        <v>19.57</v>
      </c>
      <c r="AH35" s="117">
        <f t="shared" si="31"/>
        <v>58.71</v>
      </c>
      <c r="AI35" s="117">
        <f t="shared" si="32"/>
        <v>195.69</v>
      </c>
      <c r="AJ35" s="117">
        <f t="shared" si="33"/>
        <v>19.57</v>
      </c>
      <c r="AK35" s="116"/>
      <c r="AL35" s="116"/>
      <c r="AM35" s="116"/>
      <c r="AN35" s="116"/>
      <c r="AO35" s="116"/>
      <c r="AP35" s="116">
        <v>19.45</v>
      </c>
      <c r="AQ35" s="116">
        <v>14.85</v>
      </c>
      <c r="AR35" s="116"/>
      <c r="AS35" s="116"/>
      <c r="AT35" s="116"/>
      <c r="AU35" s="116">
        <v>7.1</v>
      </c>
      <c r="AV35" s="116"/>
      <c r="AW35" s="116"/>
      <c r="AX35" s="116"/>
      <c r="AY35" s="116"/>
      <c r="AZ35" s="116"/>
      <c r="BA35" s="116"/>
      <c r="BB35" s="116"/>
      <c r="BC35" s="116"/>
      <c r="BD35" s="117">
        <f t="shared" si="22"/>
        <v>837.45</v>
      </c>
      <c r="BE35" s="117">
        <f t="shared" si="23"/>
        <v>2213.7399999999998</v>
      </c>
      <c r="BF35" s="116" t="s">
        <v>261</v>
      </c>
      <c r="BG35" s="116" t="s">
        <v>324</v>
      </c>
      <c r="BH35" s="116"/>
      <c r="BI35" s="151" t="s">
        <v>395</v>
      </c>
      <c r="BJ35" s="116" t="s">
        <v>422</v>
      </c>
    </row>
    <row r="36" spans="1:62" s="104" customFormat="1" ht="19.899999999999999" customHeight="1">
      <c r="A36" s="116">
        <v>326.35000000000002</v>
      </c>
      <c r="B36" s="117">
        <f t="shared" si="3"/>
        <v>48.95</v>
      </c>
      <c r="C36" s="117">
        <f t="shared" si="4"/>
        <v>3.26</v>
      </c>
      <c r="D36" s="117">
        <f t="shared" si="5"/>
        <v>6.53</v>
      </c>
      <c r="E36" s="117">
        <f t="shared" si="6"/>
        <v>9.7899999999999991</v>
      </c>
      <c r="F36" s="116">
        <v>1287.6500000000001</v>
      </c>
      <c r="G36" s="116">
        <v>14.99</v>
      </c>
      <c r="H36" s="116">
        <f t="shared" si="7"/>
        <v>270</v>
      </c>
      <c r="I36" s="116">
        <v>172.2</v>
      </c>
      <c r="J36" s="116">
        <v>73.8</v>
      </c>
      <c r="K36" s="116">
        <v>19.2</v>
      </c>
      <c r="L36" s="116"/>
      <c r="M36" s="116"/>
      <c r="N36" s="116"/>
      <c r="O36" s="116"/>
      <c r="P36" s="116">
        <v>4.8</v>
      </c>
      <c r="Q36" s="116"/>
      <c r="R36" s="116"/>
      <c r="S36" s="116"/>
      <c r="T36" s="117">
        <f t="shared" si="26"/>
        <v>186.94</v>
      </c>
      <c r="U36" s="117">
        <f t="shared" si="27"/>
        <v>12.46</v>
      </c>
      <c r="V36" s="117">
        <f t="shared" si="28"/>
        <v>37.39</v>
      </c>
      <c r="W36" s="116">
        <f t="shared" si="0"/>
        <v>1246.29</v>
      </c>
      <c r="X36" s="117">
        <f t="shared" si="24"/>
        <v>1877.96</v>
      </c>
      <c r="Y36" s="117">
        <f t="shared" si="2"/>
        <v>48.95</v>
      </c>
      <c r="Z36" s="117">
        <f t="shared" si="11"/>
        <v>3.26</v>
      </c>
      <c r="AA36" s="117">
        <f t="shared" si="12"/>
        <v>6.53</v>
      </c>
      <c r="AB36" s="117">
        <f t="shared" si="13"/>
        <v>9.7899999999999991</v>
      </c>
      <c r="AC36" s="117">
        <f t="shared" si="14"/>
        <v>32.64</v>
      </c>
      <c r="AD36" s="117">
        <f t="shared" si="15"/>
        <v>9.7899999999999991</v>
      </c>
      <c r="AE36" s="117">
        <f t="shared" si="16"/>
        <v>3.26</v>
      </c>
      <c r="AF36" s="117">
        <f t="shared" si="29"/>
        <v>186.94</v>
      </c>
      <c r="AG36" s="117">
        <f t="shared" si="30"/>
        <v>12.46</v>
      </c>
      <c r="AH36" s="117">
        <f t="shared" si="31"/>
        <v>37.39</v>
      </c>
      <c r="AI36" s="117">
        <f t="shared" si="32"/>
        <v>124.63</v>
      </c>
      <c r="AJ36" s="117">
        <f t="shared" si="33"/>
        <v>12.46</v>
      </c>
      <c r="AK36" s="116"/>
      <c r="AL36" s="116"/>
      <c r="AM36" s="116"/>
      <c r="AN36" s="116"/>
      <c r="AO36" s="116"/>
      <c r="AP36" s="116">
        <v>3.64</v>
      </c>
      <c r="AQ36" s="116">
        <v>9.3000000000000007</v>
      </c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7">
        <f t="shared" si="22"/>
        <v>501.04</v>
      </c>
      <c r="BE36" s="117">
        <f t="shared" si="23"/>
        <v>1376.92</v>
      </c>
      <c r="BF36" s="116" t="s">
        <v>262</v>
      </c>
      <c r="BG36" s="116" t="s">
        <v>324</v>
      </c>
      <c r="BH36" s="116"/>
      <c r="BI36" s="151" t="s">
        <v>396</v>
      </c>
      <c r="BJ36" s="116" t="s">
        <v>422</v>
      </c>
    </row>
    <row r="37" spans="1:62" s="104" customFormat="1" ht="19.899999999999999" customHeight="1">
      <c r="A37" s="116">
        <v>297.2</v>
      </c>
      <c r="B37" s="117">
        <f t="shared" si="3"/>
        <v>44.58</v>
      </c>
      <c r="C37" s="117">
        <f t="shared" si="4"/>
        <v>2.97</v>
      </c>
      <c r="D37" s="117">
        <f t="shared" si="5"/>
        <v>5.94</v>
      </c>
      <c r="E37" s="117">
        <f t="shared" si="6"/>
        <v>8.92</v>
      </c>
      <c r="F37" s="116">
        <v>1127.04</v>
      </c>
      <c r="G37" s="116">
        <v>5.09</v>
      </c>
      <c r="H37" s="116">
        <f t="shared" si="7"/>
        <v>245.3</v>
      </c>
      <c r="I37" s="116">
        <v>163.44999999999999</v>
      </c>
      <c r="J37" s="116">
        <v>62.05</v>
      </c>
      <c r="K37" s="116">
        <v>15</v>
      </c>
      <c r="L37" s="116"/>
      <c r="M37" s="116"/>
      <c r="N37" s="116"/>
      <c r="O37" s="116"/>
      <c r="P37" s="116">
        <v>4.8</v>
      </c>
      <c r="Q37" s="116"/>
      <c r="R37" s="116"/>
      <c r="S37" s="116"/>
      <c r="T37" s="117">
        <f t="shared" si="26"/>
        <v>162.03</v>
      </c>
      <c r="U37" s="117">
        <f t="shared" si="27"/>
        <v>10.8</v>
      </c>
      <c r="V37" s="117">
        <f t="shared" si="28"/>
        <v>32.409999999999997</v>
      </c>
      <c r="W37" s="116">
        <f t="shared" si="0"/>
        <v>1080.23</v>
      </c>
      <c r="X37" s="117">
        <f t="shared" si="24"/>
        <v>1645.08</v>
      </c>
      <c r="Y37" s="117">
        <f t="shared" si="2"/>
        <v>44.58</v>
      </c>
      <c r="Z37" s="117">
        <f t="shared" si="11"/>
        <v>2.97</v>
      </c>
      <c r="AA37" s="117">
        <f t="shared" si="12"/>
        <v>5.94</v>
      </c>
      <c r="AB37" s="117">
        <f t="shared" si="13"/>
        <v>8.92</v>
      </c>
      <c r="AC37" s="117">
        <f t="shared" si="14"/>
        <v>29.72</v>
      </c>
      <c r="AD37" s="117">
        <f t="shared" si="15"/>
        <v>8.92</v>
      </c>
      <c r="AE37" s="117">
        <f t="shared" si="16"/>
        <v>2.97</v>
      </c>
      <c r="AF37" s="117">
        <f t="shared" si="29"/>
        <v>162.03</v>
      </c>
      <c r="AG37" s="117">
        <f t="shared" si="30"/>
        <v>10.8</v>
      </c>
      <c r="AH37" s="117">
        <f t="shared" si="31"/>
        <v>32.409999999999997</v>
      </c>
      <c r="AI37" s="117">
        <f t="shared" si="32"/>
        <v>108.02</v>
      </c>
      <c r="AJ37" s="117">
        <f t="shared" si="33"/>
        <v>10.8</v>
      </c>
      <c r="AK37" s="116"/>
      <c r="AL37" s="116"/>
      <c r="AM37" s="116"/>
      <c r="AN37" s="116"/>
      <c r="AO37" s="116"/>
      <c r="AP37" s="116"/>
      <c r="AQ37" s="116">
        <v>8.15</v>
      </c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7">
        <f t="shared" si="22"/>
        <v>436.23</v>
      </c>
      <c r="BE37" s="117">
        <f t="shared" si="23"/>
        <v>1208.8499999999999</v>
      </c>
      <c r="BF37" s="116" t="s">
        <v>263</v>
      </c>
      <c r="BG37" s="116" t="s">
        <v>324</v>
      </c>
      <c r="BH37" s="116"/>
      <c r="BI37" s="151" t="s">
        <v>397</v>
      </c>
      <c r="BJ37" s="116" t="s">
        <v>422</v>
      </c>
    </row>
    <row r="38" spans="1:62" s="104" customFormat="1" ht="19.899999999999999" customHeight="1">
      <c r="A38" s="116">
        <v>818.39</v>
      </c>
      <c r="B38" s="117">
        <f t="shared" si="3"/>
        <v>122.76</v>
      </c>
      <c r="C38" s="117">
        <f t="shared" si="4"/>
        <v>8.18</v>
      </c>
      <c r="D38" s="117">
        <f t="shared" si="5"/>
        <v>16.37</v>
      </c>
      <c r="E38" s="117">
        <f t="shared" si="6"/>
        <v>24.55</v>
      </c>
      <c r="F38" s="116">
        <v>2478.67</v>
      </c>
      <c r="G38" s="116">
        <v>93.48</v>
      </c>
      <c r="H38" s="116">
        <f t="shared" si="7"/>
        <v>646.95000000000005</v>
      </c>
      <c r="I38" s="116">
        <v>375.17</v>
      </c>
      <c r="J38" s="116">
        <v>256.77999999999997</v>
      </c>
      <c r="K38" s="116">
        <v>15</v>
      </c>
      <c r="L38" s="116"/>
      <c r="M38" s="116"/>
      <c r="N38" s="116"/>
      <c r="O38" s="116"/>
      <c r="P38" s="116"/>
      <c r="Q38" s="116"/>
      <c r="R38" s="116"/>
      <c r="S38" s="116"/>
      <c r="T38" s="117">
        <f>IF(W38&gt;2800,2800*15%,W38*15%)</f>
        <v>360.11</v>
      </c>
      <c r="U38" s="117">
        <f>IF(W38&gt;2800,2800*1%,W38*1%)</f>
        <v>24.01</v>
      </c>
      <c r="V38" s="117">
        <f>IF(W38&gt;2800,2800*3%,W38*3%)</f>
        <v>72.02</v>
      </c>
      <c r="W38" s="116">
        <f t="shared" si="0"/>
        <v>2400.71</v>
      </c>
      <c r="X38" s="117">
        <f t="shared" ref="X38:X55" si="34">B38+C38+D38+E38+F38+G38+H38+T38+U38+V38</f>
        <v>3847.1</v>
      </c>
      <c r="Y38" s="117">
        <f t="shared" si="2"/>
        <v>122.76</v>
      </c>
      <c r="Z38" s="117">
        <f t="shared" si="11"/>
        <v>8.18</v>
      </c>
      <c r="AA38" s="117">
        <f t="shared" si="12"/>
        <v>16.37</v>
      </c>
      <c r="AB38" s="117">
        <f t="shared" si="13"/>
        <v>24.55</v>
      </c>
      <c r="AC38" s="117">
        <f t="shared" si="14"/>
        <v>81.84</v>
      </c>
      <c r="AD38" s="117">
        <f t="shared" si="15"/>
        <v>24.55</v>
      </c>
      <c r="AE38" s="117">
        <f t="shared" si="16"/>
        <v>8.18</v>
      </c>
      <c r="AF38" s="117">
        <f>IF(W38&gt;2800,2800*15%,W38*15%)</f>
        <v>360.11</v>
      </c>
      <c r="AG38" s="117">
        <f>IF(W38&gt;2800,2800*1%,W38*1%)</f>
        <v>24.01</v>
      </c>
      <c r="AH38" s="117">
        <f>IF(W38&gt;2800,2800*3%,W38*3%)</f>
        <v>72.02</v>
      </c>
      <c r="AI38" s="117">
        <f>IF(W38&gt;2800,2800*10%,W38*10%)</f>
        <v>240.07</v>
      </c>
      <c r="AJ38" s="117">
        <f>IF(W38&gt;2800,2800*1%,W38*1%)</f>
        <v>24.01</v>
      </c>
      <c r="AK38" s="116"/>
      <c r="AL38" s="116"/>
      <c r="AM38" s="116">
        <v>5.48</v>
      </c>
      <c r="AN38" s="116"/>
      <c r="AO38" s="116"/>
      <c r="AP38" s="116">
        <v>18.52</v>
      </c>
      <c r="AQ38" s="116">
        <v>17.850000000000001</v>
      </c>
      <c r="AR38" s="116"/>
      <c r="AS38" s="116"/>
      <c r="AT38" s="116"/>
      <c r="AU38" s="116"/>
      <c r="AV38" s="116"/>
      <c r="AW38" s="116">
        <v>37.909999999999997</v>
      </c>
      <c r="AX38" s="116"/>
      <c r="AY38" s="116"/>
      <c r="AZ38" s="116"/>
      <c r="BA38" s="116"/>
      <c r="BB38" s="116"/>
      <c r="BC38" s="116"/>
      <c r="BD38" s="117">
        <f t="shared" si="22"/>
        <v>1086.4100000000001</v>
      </c>
      <c r="BE38" s="117">
        <f t="shared" si="23"/>
        <v>2760.69</v>
      </c>
      <c r="BF38" s="116" t="s">
        <v>244</v>
      </c>
      <c r="BG38" s="116" t="s">
        <v>325</v>
      </c>
      <c r="BH38" s="116"/>
      <c r="BI38" s="116"/>
      <c r="BJ38" s="116" t="s">
        <v>423</v>
      </c>
    </row>
    <row r="39" spans="1:62" s="104" customFormat="1" ht="19.899999999999999" customHeight="1">
      <c r="A39" s="153">
        <f>SUM(A22:A38)</f>
        <v>8472.0499999999993</v>
      </c>
      <c r="B39" s="153">
        <f t="shared" ref="B39:BE39" si="35">SUM(B22:B38)</f>
        <v>1270.8</v>
      </c>
      <c r="C39" s="153">
        <f t="shared" si="35"/>
        <v>84.71</v>
      </c>
      <c r="D39" s="153">
        <f t="shared" si="35"/>
        <v>169.45</v>
      </c>
      <c r="E39" s="153">
        <f t="shared" si="35"/>
        <v>254.18</v>
      </c>
      <c r="F39" s="153">
        <f t="shared" si="35"/>
        <v>28309.27</v>
      </c>
      <c r="G39" s="153">
        <f t="shared" si="35"/>
        <v>935.95</v>
      </c>
      <c r="H39" s="153">
        <f t="shared" si="35"/>
        <v>7039.68</v>
      </c>
      <c r="I39" s="153">
        <f t="shared" si="35"/>
        <v>4089.24</v>
      </c>
      <c r="J39" s="153">
        <f t="shared" si="35"/>
        <v>2539.2399999999998</v>
      </c>
      <c r="K39" s="153">
        <f t="shared" si="35"/>
        <v>262.2</v>
      </c>
      <c r="L39" s="153">
        <f t="shared" si="35"/>
        <v>0</v>
      </c>
      <c r="M39" s="153">
        <f t="shared" si="35"/>
        <v>126.3</v>
      </c>
      <c r="N39" s="153">
        <f t="shared" si="35"/>
        <v>0</v>
      </c>
      <c r="O39" s="153">
        <f t="shared" si="35"/>
        <v>0</v>
      </c>
      <c r="P39" s="153">
        <f t="shared" si="35"/>
        <v>22.7</v>
      </c>
      <c r="Q39" s="153">
        <f t="shared" si="35"/>
        <v>0</v>
      </c>
      <c r="R39" s="153">
        <f t="shared" si="35"/>
        <v>0</v>
      </c>
      <c r="S39" s="153">
        <f t="shared" si="35"/>
        <v>0</v>
      </c>
      <c r="T39" s="153">
        <f t="shared" si="35"/>
        <v>4171.91</v>
      </c>
      <c r="U39" s="153">
        <f t="shared" si="35"/>
        <v>278.13</v>
      </c>
      <c r="V39" s="153">
        <f t="shared" si="35"/>
        <v>834.4</v>
      </c>
      <c r="W39" s="153">
        <f t="shared" si="35"/>
        <v>27812.85</v>
      </c>
      <c r="X39" s="153">
        <f t="shared" si="35"/>
        <v>43348.480000000003</v>
      </c>
      <c r="Y39" s="153">
        <f t="shared" si="35"/>
        <v>1270.8</v>
      </c>
      <c r="Z39" s="153">
        <f t="shared" si="35"/>
        <v>84.71</v>
      </c>
      <c r="AA39" s="153">
        <f t="shared" si="35"/>
        <v>169.45</v>
      </c>
      <c r="AB39" s="153">
        <f t="shared" si="35"/>
        <v>254.18</v>
      </c>
      <c r="AC39" s="153">
        <f t="shared" si="35"/>
        <v>847.2</v>
      </c>
      <c r="AD39" s="153">
        <f t="shared" si="35"/>
        <v>254.18</v>
      </c>
      <c r="AE39" s="153">
        <f t="shared" si="35"/>
        <v>84.71</v>
      </c>
      <c r="AF39" s="153">
        <f t="shared" si="35"/>
        <v>4171.91</v>
      </c>
      <c r="AG39" s="153">
        <f t="shared" si="35"/>
        <v>278.13</v>
      </c>
      <c r="AH39" s="153">
        <f t="shared" si="35"/>
        <v>834.4</v>
      </c>
      <c r="AI39" s="153">
        <f t="shared" si="35"/>
        <v>2781.28</v>
      </c>
      <c r="AJ39" s="153">
        <f t="shared" si="35"/>
        <v>278.13</v>
      </c>
      <c r="AK39" s="153">
        <f t="shared" si="35"/>
        <v>300.85000000000002</v>
      </c>
      <c r="AL39" s="153">
        <f t="shared" si="35"/>
        <v>0</v>
      </c>
      <c r="AM39" s="153">
        <f t="shared" si="35"/>
        <v>5.48</v>
      </c>
      <c r="AN39" s="153">
        <f t="shared" si="35"/>
        <v>0</v>
      </c>
      <c r="AO39" s="153">
        <f t="shared" si="35"/>
        <v>0</v>
      </c>
      <c r="AP39" s="153">
        <f t="shared" si="35"/>
        <v>143.53</v>
      </c>
      <c r="AQ39" s="153">
        <f t="shared" si="35"/>
        <v>208.2</v>
      </c>
      <c r="AR39" s="153">
        <f t="shared" si="35"/>
        <v>380</v>
      </c>
      <c r="AS39" s="153">
        <f t="shared" si="35"/>
        <v>9.14</v>
      </c>
      <c r="AT39" s="153">
        <f t="shared" si="35"/>
        <v>45.67</v>
      </c>
      <c r="AU39" s="153">
        <f t="shared" si="35"/>
        <v>7.1</v>
      </c>
      <c r="AV39" s="153">
        <f t="shared" si="35"/>
        <v>0</v>
      </c>
      <c r="AW39" s="153">
        <f t="shared" si="35"/>
        <v>125.28</v>
      </c>
      <c r="AX39" s="153">
        <f t="shared" si="35"/>
        <v>0</v>
      </c>
      <c r="AY39" s="153">
        <f t="shared" si="35"/>
        <v>0</v>
      </c>
      <c r="AZ39" s="153">
        <f t="shared" si="35"/>
        <v>0</v>
      </c>
      <c r="BA39" s="153">
        <f t="shared" si="35"/>
        <v>0</v>
      </c>
      <c r="BB39" s="153">
        <f t="shared" si="35"/>
        <v>2</v>
      </c>
      <c r="BC39" s="153">
        <f t="shared" si="35"/>
        <v>2</v>
      </c>
      <c r="BD39" s="153">
        <f t="shared" si="35"/>
        <v>12538.33</v>
      </c>
      <c r="BE39" s="153">
        <f t="shared" si="35"/>
        <v>30810.15</v>
      </c>
      <c r="BF39" s="116"/>
      <c r="BG39" s="116"/>
      <c r="BH39" s="116"/>
      <c r="BI39" s="116"/>
      <c r="BJ39" s="116"/>
    </row>
    <row r="40" spans="1:62" s="104" customFormat="1" ht="19.899999999999999" customHeight="1">
      <c r="A40" s="116">
        <v>428.79</v>
      </c>
      <c r="B40" s="117">
        <f t="shared" si="3"/>
        <v>64.319999999999993</v>
      </c>
      <c r="C40" s="117">
        <f t="shared" si="4"/>
        <v>4.29</v>
      </c>
      <c r="D40" s="117">
        <f t="shared" si="5"/>
        <v>8.58</v>
      </c>
      <c r="E40" s="117">
        <f t="shared" si="6"/>
        <v>12.86</v>
      </c>
      <c r="F40" s="116">
        <v>1493.94</v>
      </c>
      <c r="G40" s="116">
        <v>47.05</v>
      </c>
      <c r="H40" s="116">
        <f t="shared" si="7"/>
        <v>346.11</v>
      </c>
      <c r="I40" s="116">
        <v>211.47</v>
      </c>
      <c r="J40" s="116">
        <v>119.64</v>
      </c>
      <c r="K40" s="116">
        <v>15</v>
      </c>
      <c r="L40" s="116"/>
      <c r="M40" s="116"/>
      <c r="N40" s="116"/>
      <c r="O40" s="116"/>
      <c r="P40" s="116"/>
      <c r="Q40" s="116"/>
      <c r="R40" s="116"/>
      <c r="S40" s="116"/>
      <c r="T40" s="117">
        <f t="shared" ref="T40:T55" si="36">IF(W40&gt;2800,2800*15%,W40*15%)</f>
        <v>218.75</v>
      </c>
      <c r="U40" s="117">
        <f t="shared" ref="U40:U55" si="37">IF(W40&gt;2800,2800*1%,W40*1%)</f>
        <v>14.58</v>
      </c>
      <c r="V40" s="117">
        <f t="shared" ref="V40:V55" si="38">IF(W40&gt;2800,2800*3%,W40*3%)</f>
        <v>43.75</v>
      </c>
      <c r="W40" s="116">
        <f t="shared" si="0"/>
        <v>1458.31</v>
      </c>
      <c r="X40" s="117">
        <f t="shared" si="34"/>
        <v>2254.23</v>
      </c>
      <c r="Y40" s="117">
        <f t="shared" si="2"/>
        <v>64.319999999999993</v>
      </c>
      <c r="Z40" s="117">
        <f t="shared" si="11"/>
        <v>4.29</v>
      </c>
      <c r="AA40" s="117">
        <f t="shared" si="12"/>
        <v>8.58</v>
      </c>
      <c r="AB40" s="117">
        <f t="shared" si="13"/>
        <v>12.86</v>
      </c>
      <c r="AC40" s="117">
        <f t="shared" si="14"/>
        <v>42.88</v>
      </c>
      <c r="AD40" s="117">
        <f t="shared" si="15"/>
        <v>12.86</v>
      </c>
      <c r="AE40" s="117">
        <f t="shared" si="16"/>
        <v>4.29</v>
      </c>
      <c r="AF40" s="117">
        <f t="shared" ref="AF40:AF55" si="39">IF(W40&gt;2800,2800*15%,W40*15%)</f>
        <v>218.75</v>
      </c>
      <c r="AG40" s="117">
        <f t="shared" ref="AG40:AG55" si="40">IF(W40&gt;2800,2800*1%,W40*1%)</f>
        <v>14.58</v>
      </c>
      <c r="AH40" s="117">
        <f t="shared" ref="AH40:AH55" si="41">IF(W40&gt;2800,2800*3%,W40*3%)</f>
        <v>43.75</v>
      </c>
      <c r="AI40" s="117">
        <f t="shared" ref="AI40:AI55" si="42">IF(W40&gt;2800,2800*10%,W40*10%)</f>
        <v>145.83000000000001</v>
      </c>
      <c r="AJ40" s="117">
        <f t="shared" ref="AJ40:AJ55" si="43">IF(W40&gt;2800,2800*1%,W40*1%)</f>
        <v>14.58</v>
      </c>
      <c r="AK40" s="116"/>
      <c r="AL40" s="116"/>
      <c r="AM40" s="116"/>
      <c r="AN40" s="116"/>
      <c r="AO40" s="116"/>
      <c r="AP40" s="116">
        <v>5.62</v>
      </c>
      <c r="AQ40" s="116">
        <v>11</v>
      </c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7">
        <f t="shared" si="22"/>
        <v>604.19000000000005</v>
      </c>
      <c r="BE40" s="117">
        <f t="shared" si="23"/>
        <v>1650.04</v>
      </c>
      <c r="BF40" s="116" t="s">
        <v>264</v>
      </c>
      <c r="BG40" s="116" t="s">
        <v>326</v>
      </c>
      <c r="BH40" s="116"/>
      <c r="BI40" s="151" t="s">
        <v>398</v>
      </c>
      <c r="BJ40" s="116" t="s">
        <v>423</v>
      </c>
    </row>
    <row r="41" spans="1:62" s="104" customFormat="1" ht="19.899999999999999" customHeight="1">
      <c r="A41" s="116">
        <v>384.82</v>
      </c>
      <c r="B41" s="117">
        <f t="shared" si="3"/>
        <v>57.72</v>
      </c>
      <c r="C41" s="117">
        <f t="shared" si="4"/>
        <v>3.85</v>
      </c>
      <c r="D41" s="117">
        <f t="shared" si="5"/>
        <v>7.7</v>
      </c>
      <c r="E41" s="117">
        <f t="shared" si="6"/>
        <v>11.54</v>
      </c>
      <c r="F41" s="116">
        <v>1448.7</v>
      </c>
      <c r="G41" s="116">
        <v>37.950000000000003</v>
      </c>
      <c r="H41" s="116">
        <f t="shared" si="7"/>
        <v>307.14</v>
      </c>
      <c r="I41" s="116">
        <v>195.92</v>
      </c>
      <c r="J41" s="116">
        <v>101.22</v>
      </c>
      <c r="K41" s="116">
        <v>10</v>
      </c>
      <c r="L41" s="116"/>
      <c r="M41" s="116"/>
      <c r="N41" s="116"/>
      <c r="O41" s="116"/>
      <c r="P41" s="116"/>
      <c r="Q41" s="116"/>
      <c r="R41" s="116"/>
      <c r="S41" s="116"/>
      <c r="T41" s="117">
        <f t="shared" si="36"/>
        <v>211.35</v>
      </c>
      <c r="U41" s="117">
        <f t="shared" si="37"/>
        <v>14.09</v>
      </c>
      <c r="V41" s="117">
        <f t="shared" si="38"/>
        <v>42.27</v>
      </c>
      <c r="W41" s="116">
        <f t="shared" si="0"/>
        <v>1408.97</v>
      </c>
      <c r="X41" s="117">
        <f t="shared" si="34"/>
        <v>2142.31</v>
      </c>
      <c r="Y41" s="117">
        <f t="shared" si="2"/>
        <v>57.72</v>
      </c>
      <c r="Z41" s="117">
        <f t="shared" si="11"/>
        <v>3.85</v>
      </c>
      <c r="AA41" s="117">
        <f t="shared" si="12"/>
        <v>7.7</v>
      </c>
      <c r="AB41" s="117">
        <f t="shared" si="13"/>
        <v>11.54</v>
      </c>
      <c r="AC41" s="117">
        <f t="shared" si="14"/>
        <v>38.479999999999997</v>
      </c>
      <c r="AD41" s="117">
        <f t="shared" si="15"/>
        <v>11.54</v>
      </c>
      <c r="AE41" s="117">
        <f t="shared" si="16"/>
        <v>3.85</v>
      </c>
      <c r="AF41" s="117">
        <f t="shared" si="39"/>
        <v>211.35</v>
      </c>
      <c r="AG41" s="117">
        <f t="shared" si="40"/>
        <v>14.09</v>
      </c>
      <c r="AH41" s="117">
        <f t="shared" si="41"/>
        <v>42.27</v>
      </c>
      <c r="AI41" s="117">
        <f t="shared" si="42"/>
        <v>140.9</v>
      </c>
      <c r="AJ41" s="117">
        <f t="shared" si="43"/>
        <v>14.09</v>
      </c>
      <c r="AK41" s="116">
        <v>14.75</v>
      </c>
      <c r="AL41" s="116"/>
      <c r="AM41" s="116"/>
      <c r="AN41" s="116"/>
      <c r="AO41" s="116"/>
      <c r="AP41" s="116">
        <v>4.79</v>
      </c>
      <c r="AQ41" s="116">
        <v>10.45</v>
      </c>
      <c r="AR41" s="116"/>
      <c r="AS41" s="116"/>
      <c r="AT41" s="116"/>
      <c r="AU41" s="116"/>
      <c r="AV41" s="116"/>
      <c r="AW41" s="116"/>
      <c r="AX41" s="116">
        <v>2</v>
      </c>
      <c r="AY41" s="116"/>
      <c r="AZ41" s="116"/>
      <c r="BA41" s="116"/>
      <c r="BB41" s="116">
        <v>1</v>
      </c>
      <c r="BC41" s="116"/>
      <c r="BD41" s="117">
        <f t="shared" si="22"/>
        <v>590.37</v>
      </c>
      <c r="BE41" s="117">
        <f t="shared" si="23"/>
        <v>1551.94</v>
      </c>
      <c r="BF41" s="116" t="s">
        <v>265</v>
      </c>
      <c r="BG41" s="116" t="s">
        <v>327</v>
      </c>
      <c r="BH41" s="116"/>
      <c r="BI41" s="151" t="s">
        <v>399</v>
      </c>
      <c r="BJ41" s="116" t="s">
        <v>423</v>
      </c>
    </row>
    <row r="42" spans="1:62" s="104" customFormat="1" ht="19.899999999999999" customHeight="1">
      <c r="A42" s="116">
        <v>771.25</v>
      </c>
      <c r="B42" s="117">
        <f t="shared" si="3"/>
        <v>115.69</v>
      </c>
      <c r="C42" s="117">
        <f t="shared" si="4"/>
        <v>7.71</v>
      </c>
      <c r="D42" s="117">
        <f t="shared" si="5"/>
        <v>15.43</v>
      </c>
      <c r="E42" s="117">
        <f t="shared" si="6"/>
        <v>23.14</v>
      </c>
      <c r="F42" s="116">
        <v>2264.7600000000002</v>
      </c>
      <c r="G42" s="116">
        <v>92.81</v>
      </c>
      <c r="H42" s="116">
        <f t="shared" si="7"/>
        <v>610.54999999999995</v>
      </c>
      <c r="I42" s="116">
        <v>366.53</v>
      </c>
      <c r="J42" s="116">
        <v>229.02</v>
      </c>
      <c r="K42" s="116">
        <v>15</v>
      </c>
      <c r="L42" s="116"/>
      <c r="M42" s="116"/>
      <c r="N42" s="116"/>
      <c r="O42" s="116"/>
      <c r="P42" s="116"/>
      <c r="Q42" s="116"/>
      <c r="R42" s="116"/>
      <c r="S42" s="116"/>
      <c r="T42" s="117">
        <f t="shared" si="36"/>
        <v>329.53</v>
      </c>
      <c r="U42" s="117">
        <f t="shared" si="37"/>
        <v>21.97</v>
      </c>
      <c r="V42" s="117">
        <f t="shared" si="38"/>
        <v>65.91</v>
      </c>
      <c r="W42" s="116">
        <f t="shared" si="0"/>
        <v>2196.87</v>
      </c>
      <c r="X42" s="117">
        <f t="shared" si="34"/>
        <v>3547.5</v>
      </c>
      <c r="Y42" s="117">
        <f t="shared" si="2"/>
        <v>115.69</v>
      </c>
      <c r="Z42" s="117">
        <f t="shared" si="11"/>
        <v>7.71</v>
      </c>
      <c r="AA42" s="117">
        <f t="shared" si="12"/>
        <v>15.43</v>
      </c>
      <c r="AB42" s="117">
        <f t="shared" si="13"/>
        <v>23.14</v>
      </c>
      <c r="AC42" s="117">
        <f t="shared" si="14"/>
        <v>77.13</v>
      </c>
      <c r="AD42" s="117">
        <f t="shared" si="15"/>
        <v>23.14</v>
      </c>
      <c r="AE42" s="117">
        <f t="shared" si="16"/>
        <v>7.71</v>
      </c>
      <c r="AF42" s="117">
        <f t="shared" si="39"/>
        <v>329.53</v>
      </c>
      <c r="AG42" s="117">
        <f t="shared" si="40"/>
        <v>21.97</v>
      </c>
      <c r="AH42" s="117">
        <f t="shared" si="41"/>
        <v>65.91</v>
      </c>
      <c r="AI42" s="117">
        <f t="shared" si="42"/>
        <v>219.69</v>
      </c>
      <c r="AJ42" s="117">
        <f t="shared" si="43"/>
        <v>21.97</v>
      </c>
      <c r="AK42" s="116"/>
      <c r="AL42" s="116"/>
      <c r="AM42" s="116"/>
      <c r="AN42" s="116"/>
      <c r="AO42" s="116"/>
      <c r="AP42" s="116">
        <v>17.38</v>
      </c>
      <c r="AQ42" s="116">
        <v>17.3</v>
      </c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7">
        <f t="shared" si="22"/>
        <v>963.7</v>
      </c>
      <c r="BE42" s="117">
        <f t="shared" si="23"/>
        <v>2583.8000000000002</v>
      </c>
      <c r="BF42" s="116" t="s">
        <v>245</v>
      </c>
      <c r="BG42" s="116" t="s">
        <v>328</v>
      </c>
      <c r="BH42" s="116"/>
      <c r="BI42" s="151" t="s">
        <v>400</v>
      </c>
      <c r="BJ42" s="116" t="s">
        <v>423</v>
      </c>
    </row>
    <row r="43" spans="1:62" s="104" customFormat="1" ht="19.899999999999999" customHeight="1">
      <c r="A43" s="116">
        <v>270.98</v>
      </c>
      <c r="B43" s="117">
        <f t="shared" si="3"/>
        <v>40.65</v>
      </c>
      <c r="C43" s="117">
        <f t="shared" si="4"/>
        <v>2.71</v>
      </c>
      <c r="D43" s="117">
        <f t="shared" si="5"/>
        <v>5.42</v>
      </c>
      <c r="E43" s="117">
        <f t="shared" si="6"/>
        <v>8.1300000000000008</v>
      </c>
      <c r="F43" s="116">
        <v>1165.4000000000001</v>
      </c>
      <c r="G43" s="116">
        <v>4.28</v>
      </c>
      <c r="H43" s="116">
        <f t="shared" si="7"/>
        <v>213.25</v>
      </c>
      <c r="I43" s="116">
        <v>131.43</v>
      </c>
      <c r="J43" s="116">
        <v>73.819999999999993</v>
      </c>
      <c r="K43" s="116">
        <v>8</v>
      </c>
      <c r="L43" s="116"/>
      <c r="M43" s="116"/>
      <c r="N43" s="116"/>
      <c r="O43" s="116"/>
      <c r="P43" s="116"/>
      <c r="Q43" s="116"/>
      <c r="R43" s="116"/>
      <c r="S43" s="116"/>
      <c r="T43" s="117">
        <f t="shared" si="36"/>
        <v>166.79</v>
      </c>
      <c r="U43" s="117">
        <f t="shared" si="37"/>
        <v>11.12</v>
      </c>
      <c r="V43" s="117">
        <f t="shared" si="38"/>
        <v>33.36</v>
      </c>
      <c r="W43" s="116">
        <f t="shared" si="0"/>
        <v>1111.95</v>
      </c>
      <c r="X43" s="117">
        <f t="shared" si="34"/>
        <v>1651.11</v>
      </c>
      <c r="Y43" s="117">
        <f t="shared" si="2"/>
        <v>40.65</v>
      </c>
      <c r="Z43" s="117">
        <f t="shared" si="11"/>
        <v>2.71</v>
      </c>
      <c r="AA43" s="117">
        <f t="shared" si="12"/>
        <v>5.42</v>
      </c>
      <c r="AB43" s="117">
        <f t="shared" si="13"/>
        <v>8.1300000000000008</v>
      </c>
      <c r="AC43" s="117">
        <f t="shared" si="14"/>
        <v>27.1</v>
      </c>
      <c r="AD43" s="117">
        <f t="shared" si="15"/>
        <v>8.1300000000000008</v>
      </c>
      <c r="AE43" s="117">
        <f t="shared" si="16"/>
        <v>2.71</v>
      </c>
      <c r="AF43" s="117">
        <f t="shared" si="39"/>
        <v>166.79</v>
      </c>
      <c r="AG43" s="117">
        <f t="shared" si="40"/>
        <v>11.12</v>
      </c>
      <c r="AH43" s="117">
        <f t="shared" si="41"/>
        <v>33.36</v>
      </c>
      <c r="AI43" s="117">
        <f t="shared" si="42"/>
        <v>111.2</v>
      </c>
      <c r="AJ43" s="117">
        <f t="shared" si="43"/>
        <v>11.12</v>
      </c>
      <c r="AK43" s="116"/>
      <c r="AL43" s="116"/>
      <c r="AM43" s="116"/>
      <c r="AN43" s="116"/>
      <c r="AO43" s="116"/>
      <c r="AP43" s="116"/>
      <c r="AQ43" s="116">
        <v>8.15</v>
      </c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7">
        <f t="shared" si="22"/>
        <v>436.59</v>
      </c>
      <c r="BE43" s="117">
        <f t="shared" si="23"/>
        <v>1214.52</v>
      </c>
      <c r="BF43" s="116" t="s">
        <v>266</v>
      </c>
      <c r="BG43" s="116" t="s">
        <v>326</v>
      </c>
      <c r="BH43" s="116"/>
      <c r="BI43" s="151" t="s">
        <v>401</v>
      </c>
      <c r="BJ43" s="116" t="s">
        <v>423</v>
      </c>
    </row>
    <row r="44" spans="1:62" s="104" customFormat="1" ht="19.899999999999999" customHeight="1">
      <c r="A44" s="116">
        <v>927.77</v>
      </c>
      <c r="B44" s="117">
        <f t="shared" si="3"/>
        <v>139.16999999999999</v>
      </c>
      <c r="C44" s="117">
        <f t="shared" si="4"/>
        <v>9.2799999999999994</v>
      </c>
      <c r="D44" s="117">
        <f t="shared" si="5"/>
        <v>18.559999999999999</v>
      </c>
      <c r="E44" s="117">
        <f t="shared" si="6"/>
        <v>27.83</v>
      </c>
      <c r="F44" s="116">
        <v>2575.91</v>
      </c>
      <c r="G44" s="116">
        <v>107.96</v>
      </c>
      <c r="H44" s="116">
        <f t="shared" si="7"/>
        <v>727.42</v>
      </c>
      <c r="I44" s="116">
        <v>426.59</v>
      </c>
      <c r="J44" s="116">
        <v>285.83</v>
      </c>
      <c r="K44" s="116">
        <v>15</v>
      </c>
      <c r="L44" s="116"/>
      <c r="M44" s="116"/>
      <c r="N44" s="116"/>
      <c r="O44" s="116"/>
      <c r="P44" s="116"/>
      <c r="Q44" s="116"/>
      <c r="R44" s="116"/>
      <c r="S44" s="116"/>
      <c r="T44" s="117">
        <f t="shared" si="36"/>
        <v>372.53</v>
      </c>
      <c r="U44" s="117">
        <f t="shared" si="37"/>
        <v>24.84</v>
      </c>
      <c r="V44" s="117">
        <f t="shared" si="38"/>
        <v>74.510000000000005</v>
      </c>
      <c r="W44" s="116">
        <f t="shared" si="0"/>
        <v>2483.52</v>
      </c>
      <c r="X44" s="117">
        <f t="shared" si="34"/>
        <v>4078.01</v>
      </c>
      <c r="Y44" s="117">
        <f t="shared" si="2"/>
        <v>139.16999999999999</v>
      </c>
      <c r="Z44" s="117">
        <f t="shared" si="11"/>
        <v>9.2799999999999994</v>
      </c>
      <c r="AA44" s="117">
        <f t="shared" si="12"/>
        <v>18.559999999999999</v>
      </c>
      <c r="AB44" s="117">
        <f t="shared" si="13"/>
        <v>27.83</v>
      </c>
      <c r="AC44" s="117">
        <f t="shared" si="14"/>
        <v>92.78</v>
      </c>
      <c r="AD44" s="117">
        <f t="shared" si="15"/>
        <v>27.83</v>
      </c>
      <c r="AE44" s="117">
        <f t="shared" si="16"/>
        <v>9.2799999999999994</v>
      </c>
      <c r="AF44" s="117">
        <f t="shared" si="39"/>
        <v>372.53</v>
      </c>
      <c r="AG44" s="117">
        <f t="shared" si="40"/>
        <v>24.84</v>
      </c>
      <c r="AH44" s="117">
        <f t="shared" si="41"/>
        <v>74.510000000000005</v>
      </c>
      <c r="AI44" s="117">
        <f t="shared" si="42"/>
        <v>248.35</v>
      </c>
      <c r="AJ44" s="117">
        <f t="shared" si="43"/>
        <v>24.84</v>
      </c>
      <c r="AK44" s="116"/>
      <c r="AL44" s="116"/>
      <c r="AM44" s="116"/>
      <c r="AN44" s="116"/>
      <c r="AO44" s="116"/>
      <c r="AP44" s="116">
        <v>21.14</v>
      </c>
      <c r="AQ44" s="116">
        <v>19.399999999999999</v>
      </c>
      <c r="AR44" s="116"/>
      <c r="AS44" s="116"/>
      <c r="AT44" s="116"/>
      <c r="AU44" s="116"/>
      <c r="AV44" s="116"/>
      <c r="AW44" s="116">
        <v>42.81</v>
      </c>
      <c r="AX44" s="116"/>
      <c r="AY44" s="116">
        <v>45.4</v>
      </c>
      <c r="AZ44" s="116"/>
      <c r="BA44" s="116"/>
      <c r="BB44" s="116"/>
      <c r="BC44" s="116"/>
      <c r="BD44" s="117">
        <f t="shared" si="22"/>
        <v>1198.55</v>
      </c>
      <c r="BE44" s="117">
        <f t="shared" si="23"/>
        <v>2879.46</v>
      </c>
      <c r="BF44" s="116" t="s">
        <v>267</v>
      </c>
      <c r="BG44" s="116" t="s">
        <v>326</v>
      </c>
      <c r="BH44" s="116"/>
      <c r="BI44" s="151" t="s">
        <v>402</v>
      </c>
      <c r="BJ44" s="116" t="s">
        <v>169</v>
      </c>
    </row>
    <row r="45" spans="1:62" s="150" customFormat="1" ht="19.899999999999999" customHeight="1">
      <c r="A45" s="154">
        <v>1141.8900000000001</v>
      </c>
      <c r="B45" s="155">
        <f t="shared" si="3"/>
        <v>171.28</v>
      </c>
      <c r="C45" s="155">
        <f t="shared" si="4"/>
        <v>11.42</v>
      </c>
      <c r="D45" s="155">
        <f t="shared" si="5"/>
        <v>22.84</v>
      </c>
      <c r="E45" s="155">
        <f t="shared" si="6"/>
        <v>34.26</v>
      </c>
      <c r="F45" s="154">
        <v>2957.54</v>
      </c>
      <c r="G45" s="154">
        <v>141.09</v>
      </c>
      <c r="H45" s="154">
        <f t="shared" si="7"/>
        <v>892.75</v>
      </c>
      <c r="I45" s="154">
        <v>546.17999999999995</v>
      </c>
      <c r="J45" s="154">
        <v>331.57</v>
      </c>
      <c r="K45" s="154">
        <v>15</v>
      </c>
      <c r="L45" s="154"/>
      <c r="M45" s="154"/>
      <c r="N45" s="154"/>
      <c r="O45" s="154"/>
      <c r="P45" s="154"/>
      <c r="Q45" s="154"/>
      <c r="R45" s="154"/>
      <c r="S45" s="154"/>
      <c r="T45" s="155">
        <f t="shared" si="36"/>
        <v>420</v>
      </c>
      <c r="U45" s="155">
        <f t="shared" si="37"/>
        <v>28</v>
      </c>
      <c r="V45" s="155">
        <f t="shared" si="38"/>
        <v>84</v>
      </c>
      <c r="W45" s="154">
        <f t="shared" si="0"/>
        <v>2849.49</v>
      </c>
      <c r="X45" s="155">
        <f t="shared" si="34"/>
        <v>4763.18</v>
      </c>
      <c r="Y45" s="155">
        <f t="shared" si="2"/>
        <v>171.28</v>
      </c>
      <c r="Z45" s="155">
        <f t="shared" si="11"/>
        <v>11.42</v>
      </c>
      <c r="AA45" s="155">
        <f t="shared" si="12"/>
        <v>22.84</v>
      </c>
      <c r="AB45" s="155">
        <f t="shared" si="13"/>
        <v>34.26</v>
      </c>
      <c r="AC45" s="155">
        <f t="shared" si="14"/>
        <v>114.19</v>
      </c>
      <c r="AD45" s="155">
        <f t="shared" si="15"/>
        <v>34.26</v>
      </c>
      <c r="AE45" s="155">
        <f t="shared" si="16"/>
        <v>11.42</v>
      </c>
      <c r="AF45" s="155">
        <f t="shared" si="39"/>
        <v>420</v>
      </c>
      <c r="AG45" s="155">
        <f t="shared" si="40"/>
        <v>28</v>
      </c>
      <c r="AH45" s="155">
        <f t="shared" si="41"/>
        <v>84</v>
      </c>
      <c r="AI45" s="155">
        <f t="shared" si="42"/>
        <v>280</v>
      </c>
      <c r="AJ45" s="155">
        <f t="shared" si="43"/>
        <v>28</v>
      </c>
      <c r="AK45" s="154"/>
      <c r="AL45" s="154"/>
      <c r="AM45" s="154"/>
      <c r="AN45" s="154"/>
      <c r="AO45" s="154"/>
      <c r="AP45" s="154">
        <v>87.1</v>
      </c>
      <c r="AQ45" s="154">
        <v>24.6</v>
      </c>
      <c r="AR45" s="154"/>
      <c r="AS45" s="154"/>
      <c r="AT45" s="154"/>
      <c r="AU45" s="154"/>
      <c r="AV45" s="154"/>
      <c r="AW45" s="154">
        <v>52.91</v>
      </c>
      <c r="AX45" s="154"/>
      <c r="AY45" s="154"/>
      <c r="AZ45" s="154"/>
      <c r="BA45" s="154"/>
      <c r="BB45" s="154"/>
      <c r="BC45" s="154"/>
      <c r="BD45" s="155">
        <f t="shared" si="22"/>
        <v>1404.28</v>
      </c>
      <c r="BE45" s="155">
        <f t="shared" si="23"/>
        <v>3358.9</v>
      </c>
      <c r="BF45" s="154" t="s">
        <v>268</v>
      </c>
      <c r="BG45" s="154" t="s">
        <v>329</v>
      </c>
      <c r="BH45" s="154"/>
      <c r="BI45" s="156" t="s">
        <v>403</v>
      </c>
      <c r="BJ45" s="154" t="s">
        <v>424</v>
      </c>
    </row>
    <row r="46" spans="1:62" s="104" customFormat="1" ht="19.899999999999999" customHeight="1">
      <c r="A46" s="116">
        <v>528.03</v>
      </c>
      <c r="B46" s="117">
        <f t="shared" si="3"/>
        <v>79.2</v>
      </c>
      <c r="C46" s="117">
        <f t="shared" si="4"/>
        <v>5.28</v>
      </c>
      <c r="D46" s="117">
        <f t="shared" si="5"/>
        <v>10.56</v>
      </c>
      <c r="E46" s="117">
        <f t="shared" si="6"/>
        <v>15.84</v>
      </c>
      <c r="F46" s="116">
        <v>1690.26</v>
      </c>
      <c r="G46" s="116">
        <v>71.55</v>
      </c>
      <c r="H46" s="116">
        <f t="shared" si="7"/>
        <v>422.73</v>
      </c>
      <c r="I46" s="116">
        <v>259.13</v>
      </c>
      <c r="J46" s="116">
        <v>148.6</v>
      </c>
      <c r="K46" s="116">
        <v>15</v>
      </c>
      <c r="L46" s="116"/>
      <c r="M46" s="116"/>
      <c r="N46" s="116"/>
      <c r="O46" s="116"/>
      <c r="P46" s="116"/>
      <c r="Q46" s="116"/>
      <c r="R46" s="116"/>
      <c r="S46" s="116"/>
      <c r="T46" s="117">
        <f t="shared" si="36"/>
        <v>248.48</v>
      </c>
      <c r="U46" s="117">
        <f t="shared" si="37"/>
        <v>16.57</v>
      </c>
      <c r="V46" s="117">
        <f t="shared" si="38"/>
        <v>49.7</v>
      </c>
      <c r="W46" s="116">
        <f t="shared" si="0"/>
        <v>1656.51</v>
      </c>
      <c r="X46" s="117">
        <f t="shared" si="34"/>
        <v>2610.17</v>
      </c>
      <c r="Y46" s="117">
        <f t="shared" si="2"/>
        <v>79.2</v>
      </c>
      <c r="Z46" s="117">
        <f t="shared" si="11"/>
        <v>5.28</v>
      </c>
      <c r="AA46" s="117">
        <f t="shared" si="12"/>
        <v>10.56</v>
      </c>
      <c r="AB46" s="117">
        <f t="shared" si="13"/>
        <v>15.84</v>
      </c>
      <c r="AC46" s="117">
        <f t="shared" si="14"/>
        <v>52.8</v>
      </c>
      <c r="AD46" s="117">
        <f t="shared" si="15"/>
        <v>15.84</v>
      </c>
      <c r="AE46" s="117">
        <f t="shared" si="16"/>
        <v>5.28</v>
      </c>
      <c r="AF46" s="117">
        <f t="shared" si="39"/>
        <v>248.48</v>
      </c>
      <c r="AG46" s="117">
        <f t="shared" si="40"/>
        <v>16.57</v>
      </c>
      <c r="AH46" s="117">
        <f t="shared" si="41"/>
        <v>49.7</v>
      </c>
      <c r="AI46" s="117">
        <f t="shared" si="42"/>
        <v>165.65</v>
      </c>
      <c r="AJ46" s="117">
        <f t="shared" si="43"/>
        <v>16.57</v>
      </c>
      <c r="AK46" s="116">
        <v>12.54</v>
      </c>
      <c r="AL46" s="116"/>
      <c r="AM46" s="116"/>
      <c r="AN46" s="116"/>
      <c r="AO46" s="116"/>
      <c r="AP46" s="116">
        <v>8.6</v>
      </c>
      <c r="AQ46" s="116">
        <v>13.5</v>
      </c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7">
        <f t="shared" si="22"/>
        <v>716.41</v>
      </c>
      <c r="BE46" s="117">
        <f t="shared" si="23"/>
        <v>1893.76</v>
      </c>
      <c r="BF46" s="116" t="s">
        <v>269</v>
      </c>
      <c r="BG46" s="116" t="s">
        <v>330</v>
      </c>
      <c r="BH46" s="116"/>
      <c r="BI46" s="151" t="s">
        <v>404</v>
      </c>
      <c r="BJ46" s="116" t="s">
        <v>424</v>
      </c>
    </row>
    <row r="47" spans="1:62" s="104" customFormat="1" ht="19.899999999999999" customHeight="1">
      <c r="A47" s="116">
        <v>497.13</v>
      </c>
      <c r="B47" s="117">
        <f t="shared" si="3"/>
        <v>74.569999999999993</v>
      </c>
      <c r="C47" s="117">
        <f t="shared" si="4"/>
        <v>4.97</v>
      </c>
      <c r="D47" s="117">
        <f t="shared" si="5"/>
        <v>9.94</v>
      </c>
      <c r="E47" s="117">
        <f t="shared" si="6"/>
        <v>14.91</v>
      </c>
      <c r="F47" s="116">
        <v>1687.64</v>
      </c>
      <c r="G47" s="116">
        <v>67.88</v>
      </c>
      <c r="H47" s="116">
        <f t="shared" si="7"/>
        <v>434.87</v>
      </c>
      <c r="I47" s="116">
        <v>234.41</v>
      </c>
      <c r="J47" s="116">
        <v>185.46</v>
      </c>
      <c r="K47" s="116">
        <v>15</v>
      </c>
      <c r="L47" s="116"/>
      <c r="M47" s="116"/>
      <c r="N47" s="116"/>
      <c r="O47" s="116"/>
      <c r="P47" s="116"/>
      <c r="Q47" s="116"/>
      <c r="R47" s="116"/>
      <c r="S47" s="116"/>
      <c r="T47" s="117">
        <f t="shared" si="36"/>
        <v>253.99</v>
      </c>
      <c r="U47" s="117">
        <f t="shared" si="37"/>
        <v>16.93</v>
      </c>
      <c r="V47" s="117">
        <f t="shared" si="38"/>
        <v>50.8</v>
      </c>
      <c r="W47" s="116">
        <f t="shared" si="0"/>
        <v>1693.26</v>
      </c>
      <c r="X47" s="117">
        <f t="shared" si="34"/>
        <v>2616.5</v>
      </c>
      <c r="Y47" s="117">
        <f t="shared" si="2"/>
        <v>74.569999999999993</v>
      </c>
      <c r="Z47" s="117">
        <f t="shared" si="11"/>
        <v>4.97</v>
      </c>
      <c r="AA47" s="117">
        <f t="shared" si="12"/>
        <v>9.94</v>
      </c>
      <c r="AB47" s="117">
        <f t="shared" si="13"/>
        <v>14.91</v>
      </c>
      <c r="AC47" s="117">
        <f t="shared" si="14"/>
        <v>49.71</v>
      </c>
      <c r="AD47" s="117">
        <f t="shared" si="15"/>
        <v>14.91</v>
      </c>
      <c r="AE47" s="117">
        <f t="shared" si="16"/>
        <v>4.97</v>
      </c>
      <c r="AF47" s="117">
        <f t="shared" si="39"/>
        <v>253.99</v>
      </c>
      <c r="AG47" s="117">
        <f t="shared" si="40"/>
        <v>16.93</v>
      </c>
      <c r="AH47" s="117">
        <f t="shared" si="41"/>
        <v>50.8</v>
      </c>
      <c r="AI47" s="117">
        <f t="shared" si="42"/>
        <v>169.33</v>
      </c>
      <c r="AJ47" s="117">
        <f t="shared" si="43"/>
        <v>16.93</v>
      </c>
      <c r="AK47" s="116"/>
      <c r="AL47" s="116"/>
      <c r="AM47" s="116"/>
      <c r="AN47" s="116"/>
      <c r="AO47" s="116"/>
      <c r="AP47" s="116">
        <v>8.8000000000000007</v>
      </c>
      <c r="AQ47" s="116">
        <v>13.6</v>
      </c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7">
        <f t="shared" si="22"/>
        <v>704.36</v>
      </c>
      <c r="BE47" s="117">
        <f t="shared" si="23"/>
        <v>1912.14</v>
      </c>
      <c r="BF47" s="116" t="s">
        <v>246</v>
      </c>
      <c r="BG47" s="116" t="s">
        <v>329</v>
      </c>
      <c r="BH47" s="116"/>
      <c r="BI47" s="151" t="s">
        <v>405</v>
      </c>
      <c r="BJ47" s="116" t="s">
        <v>424</v>
      </c>
    </row>
    <row r="48" spans="1:62" s="104" customFormat="1" ht="19.899999999999999" customHeight="1">
      <c r="A48" s="116">
        <v>454.88</v>
      </c>
      <c r="B48" s="117">
        <f t="shared" si="3"/>
        <v>68.23</v>
      </c>
      <c r="C48" s="117">
        <f t="shared" si="4"/>
        <v>4.55</v>
      </c>
      <c r="D48" s="117">
        <f t="shared" si="5"/>
        <v>9.1</v>
      </c>
      <c r="E48" s="117">
        <f t="shared" si="6"/>
        <v>13.65</v>
      </c>
      <c r="F48" s="116">
        <v>1557.85</v>
      </c>
      <c r="G48" s="116">
        <v>54.98</v>
      </c>
      <c r="H48" s="116">
        <f t="shared" si="7"/>
        <v>366.25</v>
      </c>
      <c r="I48" s="116">
        <v>225.37</v>
      </c>
      <c r="J48" s="116">
        <v>125.88</v>
      </c>
      <c r="K48" s="116">
        <v>15</v>
      </c>
      <c r="L48" s="116"/>
      <c r="M48" s="116"/>
      <c r="N48" s="116"/>
      <c r="O48" s="116"/>
      <c r="P48" s="116"/>
      <c r="Q48" s="116"/>
      <c r="R48" s="116"/>
      <c r="S48" s="116"/>
      <c r="T48" s="117">
        <f t="shared" si="36"/>
        <v>228.63</v>
      </c>
      <c r="U48" s="117">
        <f t="shared" si="37"/>
        <v>15.24</v>
      </c>
      <c r="V48" s="117">
        <f t="shared" si="38"/>
        <v>45.73</v>
      </c>
      <c r="W48" s="116">
        <f t="shared" si="0"/>
        <v>1524.2</v>
      </c>
      <c r="X48" s="117">
        <f t="shared" si="34"/>
        <v>2364.21</v>
      </c>
      <c r="Y48" s="117">
        <f t="shared" si="2"/>
        <v>68.23</v>
      </c>
      <c r="Z48" s="117">
        <f t="shared" si="11"/>
        <v>4.55</v>
      </c>
      <c r="AA48" s="117">
        <f t="shared" si="12"/>
        <v>9.1</v>
      </c>
      <c r="AB48" s="117">
        <f t="shared" si="13"/>
        <v>13.65</v>
      </c>
      <c r="AC48" s="117">
        <f t="shared" si="14"/>
        <v>45.49</v>
      </c>
      <c r="AD48" s="117">
        <f t="shared" si="15"/>
        <v>13.65</v>
      </c>
      <c r="AE48" s="117">
        <f t="shared" si="16"/>
        <v>4.55</v>
      </c>
      <c r="AF48" s="117">
        <f t="shared" si="39"/>
        <v>228.63</v>
      </c>
      <c r="AG48" s="117">
        <f t="shared" si="40"/>
        <v>15.24</v>
      </c>
      <c r="AH48" s="117">
        <f t="shared" si="41"/>
        <v>45.73</v>
      </c>
      <c r="AI48" s="117">
        <f t="shared" si="42"/>
        <v>152.41999999999999</v>
      </c>
      <c r="AJ48" s="117">
        <f t="shared" si="43"/>
        <v>15.24</v>
      </c>
      <c r="AK48" s="116"/>
      <c r="AL48" s="116"/>
      <c r="AM48" s="116"/>
      <c r="AN48" s="116"/>
      <c r="AO48" s="116"/>
      <c r="AP48" s="116">
        <v>6.3</v>
      </c>
      <c r="AQ48" s="116">
        <v>12.2</v>
      </c>
      <c r="AR48" s="116"/>
      <c r="AS48" s="116"/>
      <c r="AT48" s="116"/>
      <c r="AU48" s="116"/>
      <c r="AV48" s="116"/>
      <c r="AW48" s="116">
        <v>21.08</v>
      </c>
      <c r="AX48" s="116"/>
      <c r="AY48" s="116"/>
      <c r="AZ48" s="116"/>
      <c r="BA48" s="116"/>
      <c r="BB48" s="116"/>
      <c r="BC48" s="116"/>
      <c r="BD48" s="117">
        <f t="shared" si="22"/>
        <v>656.06</v>
      </c>
      <c r="BE48" s="117">
        <f t="shared" si="23"/>
        <v>1708.15</v>
      </c>
      <c r="BF48" s="116" t="s">
        <v>270</v>
      </c>
      <c r="BG48" s="116" t="s">
        <v>329</v>
      </c>
      <c r="BH48" s="116"/>
      <c r="BI48" s="151" t="s">
        <v>406</v>
      </c>
      <c r="BJ48" s="116" t="s">
        <v>424</v>
      </c>
    </row>
    <row r="49" spans="1:62" s="104" customFormat="1" ht="19.899999999999999" customHeight="1">
      <c r="A49" s="116">
        <v>586.92999999999995</v>
      </c>
      <c r="B49" s="117">
        <f t="shared" si="3"/>
        <v>88.04</v>
      </c>
      <c r="C49" s="117">
        <f t="shared" si="4"/>
        <v>5.87</v>
      </c>
      <c r="D49" s="117">
        <f t="shared" si="5"/>
        <v>11.74</v>
      </c>
      <c r="E49" s="117">
        <f t="shared" si="6"/>
        <v>17.61</v>
      </c>
      <c r="F49" s="116">
        <v>1834.92</v>
      </c>
      <c r="G49" s="116">
        <v>80.64</v>
      </c>
      <c r="H49" s="116">
        <f t="shared" si="7"/>
        <v>468.22</v>
      </c>
      <c r="I49" s="116">
        <v>357.18</v>
      </c>
      <c r="J49" s="116">
        <v>96.04</v>
      </c>
      <c r="K49" s="116">
        <v>15</v>
      </c>
      <c r="L49" s="116"/>
      <c r="M49" s="116"/>
      <c r="N49" s="116"/>
      <c r="O49" s="116"/>
      <c r="P49" s="116"/>
      <c r="Q49" s="116"/>
      <c r="R49" s="116"/>
      <c r="S49" s="116"/>
      <c r="T49" s="117">
        <f t="shared" si="36"/>
        <v>269.52999999999997</v>
      </c>
      <c r="U49" s="117">
        <f t="shared" si="37"/>
        <v>17.97</v>
      </c>
      <c r="V49" s="117">
        <f t="shared" si="38"/>
        <v>53.91</v>
      </c>
      <c r="W49" s="116">
        <f t="shared" si="0"/>
        <v>1796.85</v>
      </c>
      <c r="X49" s="117">
        <f t="shared" si="34"/>
        <v>2848.45</v>
      </c>
      <c r="Y49" s="117">
        <f t="shared" si="2"/>
        <v>88.04</v>
      </c>
      <c r="Z49" s="117">
        <f t="shared" si="11"/>
        <v>5.87</v>
      </c>
      <c r="AA49" s="117">
        <f t="shared" si="12"/>
        <v>11.74</v>
      </c>
      <c r="AB49" s="117">
        <f t="shared" si="13"/>
        <v>17.61</v>
      </c>
      <c r="AC49" s="117">
        <f t="shared" si="14"/>
        <v>58.69</v>
      </c>
      <c r="AD49" s="117">
        <f t="shared" si="15"/>
        <v>17.61</v>
      </c>
      <c r="AE49" s="117">
        <f t="shared" si="16"/>
        <v>5.87</v>
      </c>
      <c r="AF49" s="117">
        <f t="shared" si="39"/>
        <v>269.52999999999997</v>
      </c>
      <c r="AG49" s="117">
        <f t="shared" si="40"/>
        <v>17.97</v>
      </c>
      <c r="AH49" s="117">
        <f t="shared" si="41"/>
        <v>53.91</v>
      </c>
      <c r="AI49" s="117">
        <f t="shared" si="42"/>
        <v>179.69</v>
      </c>
      <c r="AJ49" s="117">
        <f t="shared" si="43"/>
        <v>17.97</v>
      </c>
      <c r="AK49" s="116"/>
      <c r="AL49" s="116"/>
      <c r="AM49" s="116"/>
      <c r="AN49" s="116"/>
      <c r="AO49" s="116"/>
      <c r="AP49" s="116">
        <v>10.9</v>
      </c>
      <c r="AQ49" s="116">
        <v>14.8</v>
      </c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7">
        <f t="shared" si="22"/>
        <v>770.2</v>
      </c>
      <c r="BE49" s="117">
        <f t="shared" si="23"/>
        <v>2078.25</v>
      </c>
      <c r="BF49" s="116" t="s">
        <v>271</v>
      </c>
      <c r="BG49" s="116" t="s">
        <v>329</v>
      </c>
      <c r="BH49" s="116"/>
      <c r="BI49" s="151" t="s">
        <v>407</v>
      </c>
      <c r="BJ49" s="116" t="s">
        <v>424</v>
      </c>
    </row>
    <row r="50" spans="1:62" s="104" customFormat="1" ht="19.899999999999999" customHeight="1">
      <c r="A50" s="116">
        <v>449.08</v>
      </c>
      <c r="B50" s="117">
        <f t="shared" si="3"/>
        <v>67.36</v>
      </c>
      <c r="C50" s="117">
        <f t="shared" si="4"/>
        <v>4.49</v>
      </c>
      <c r="D50" s="117">
        <f t="shared" si="5"/>
        <v>8.98</v>
      </c>
      <c r="E50" s="117">
        <f t="shared" si="6"/>
        <v>13.47</v>
      </c>
      <c r="F50" s="116">
        <v>1550.91</v>
      </c>
      <c r="G50" s="116">
        <v>55.39</v>
      </c>
      <c r="H50" s="116">
        <f t="shared" si="7"/>
        <v>355.77</v>
      </c>
      <c r="I50" s="116">
        <v>277.33999999999997</v>
      </c>
      <c r="J50" s="116">
        <v>63.43</v>
      </c>
      <c r="K50" s="116">
        <v>15</v>
      </c>
      <c r="L50" s="116"/>
      <c r="M50" s="116"/>
      <c r="N50" s="116"/>
      <c r="O50" s="116"/>
      <c r="P50" s="116"/>
      <c r="Q50" s="116"/>
      <c r="R50" s="116"/>
      <c r="S50" s="116"/>
      <c r="T50" s="117">
        <f t="shared" si="36"/>
        <v>226.95</v>
      </c>
      <c r="U50" s="117">
        <f t="shared" si="37"/>
        <v>15.13</v>
      </c>
      <c r="V50" s="117">
        <f t="shared" si="38"/>
        <v>45.39</v>
      </c>
      <c r="W50" s="116">
        <f t="shared" si="0"/>
        <v>1512.99</v>
      </c>
      <c r="X50" s="117">
        <f t="shared" si="34"/>
        <v>2343.84</v>
      </c>
      <c r="Y50" s="117">
        <f t="shared" si="2"/>
        <v>67.36</v>
      </c>
      <c r="Z50" s="117">
        <f t="shared" si="11"/>
        <v>4.49</v>
      </c>
      <c r="AA50" s="117">
        <f t="shared" si="12"/>
        <v>8.98</v>
      </c>
      <c r="AB50" s="117">
        <f t="shared" si="13"/>
        <v>13.47</v>
      </c>
      <c r="AC50" s="117">
        <f t="shared" si="14"/>
        <v>44.91</v>
      </c>
      <c r="AD50" s="117">
        <f t="shared" si="15"/>
        <v>13.47</v>
      </c>
      <c r="AE50" s="117">
        <f t="shared" si="16"/>
        <v>4.49</v>
      </c>
      <c r="AF50" s="117">
        <f t="shared" si="39"/>
        <v>226.95</v>
      </c>
      <c r="AG50" s="117">
        <f t="shared" si="40"/>
        <v>15.13</v>
      </c>
      <c r="AH50" s="117">
        <f t="shared" si="41"/>
        <v>45.39</v>
      </c>
      <c r="AI50" s="117">
        <f t="shared" si="42"/>
        <v>151.30000000000001</v>
      </c>
      <c r="AJ50" s="117">
        <f t="shared" si="43"/>
        <v>15.13</v>
      </c>
      <c r="AK50" s="116"/>
      <c r="AL50" s="116"/>
      <c r="AM50" s="116"/>
      <c r="AN50" s="116"/>
      <c r="AO50" s="116"/>
      <c r="AP50" s="116">
        <v>6.3</v>
      </c>
      <c r="AQ50" s="116">
        <v>12.2</v>
      </c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7">
        <f t="shared" si="22"/>
        <v>629.57000000000005</v>
      </c>
      <c r="BE50" s="117">
        <f t="shared" si="23"/>
        <v>1714.27</v>
      </c>
      <c r="BF50" s="116" t="s">
        <v>247</v>
      </c>
      <c r="BG50" s="116" t="s">
        <v>329</v>
      </c>
      <c r="BH50" s="116"/>
      <c r="BI50" s="151" t="s">
        <v>408</v>
      </c>
      <c r="BJ50" s="116" t="s">
        <v>424</v>
      </c>
    </row>
    <row r="51" spans="1:62" s="104" customFormat="1" ht="19.899999999999999" customHeight="1">
      <c r="A51" s="116">
        <v>445.01</v>
      </c>
      <c r="B51" s="117">
        <f t="shared" si="3"/>
        <v>66.75</v>
      </c>
      <c r="C51" s="117">
        <f t="shared" si="4"/>
        <v>4.45</v>
      </c>
      <c r="D51" s="117">
        <f t="shared" si="5"/>
        <v>8.9</v>
      </c>
      <c r="E51" s="117">
        <f t="shared" si="6"/>
        <v>13.35</v>
      </c>
      <c r="F51" s="116">
        <v>1579.5</v>
      </c>
      <c r="G51" s="116">
        <v>3.4</v>
      </c>
      <c r="H51" s="116">
        <f t="shared" si="7"/>
        <v>358.63</v>
      </c>
      <c r="I51" s="116">
        <v>270.43</v>
      </c>
      <c r="J51" s="116">
        <v>73.2</v>
      </c>
      <c r="K51" s="116">
        <v>15</v>
      </c>
      <c r="L51" s="116"/>
      <c r="M51" s="116"/>
      <c r="N51" s="116"/>
      <c r="O51" s="116"/>
      <c r="P51" s="116"/>
      <c r="Q51" s="116"/>
      <c r="R51" s="116"/>
      <c r="S51" s="116"/>
      <c r="T51" s="117">
        <f t="shared" si="36"/>
        <v>224.48</v>
      </c>
      <c r="U51" s="117">
        <f t="shared" si="37"/>
        <v>14.97</v>
      </c>
      <c r="V51" s="117">
        <f t="shared" si="38"/>
        <v>44.9</v>
      </c>
      <c r="W51" s="116">
        <f t="shared" si="0"/>
        <v>1496.52</v>
      </c>
      <c r="X51" s="117">
        <f t="shared" si="34"/>
        <v>2319.33</v>
      </c>
      <c r="Y51" s="117">
        <f t="shared" si="2"/>
        <v>66.75</v>
      </c>
      <c r="Z51" s="117">
        <f t="shared" si="11"/>
        <v>4.45</v>
      </c>
      <c r="AA51" s="117">
        <f t="shared" si="12"/>
        <v>8.9</v>
      </c>
      <c r="AB51" s="117">
        <f t="shared" si="13"/>
        <v>13.35</v>
      </c>
      <c r="AC51" s="117">
        <f t="shared" si="14"/>
        <v>44.5</v>
      </c>
      <c r="AD51" s="117">
        <f t="shared" si="15"/>
        <v>13.35</v>
      </c>
      <c r="AE51" s="117">
        <f t="shared" si="16"/>
        <v>4.45</v>
      </c>
      <c r="AF51" s="117">
        <f t="shared" si="39"/>
        <v>224.48</v>
      </c>
      <c r="AG51" s="117">
        <f t="shared" si="40"/>
        <v>14.97</v>
      </c>
      <c r="AH51" s="117">
        <f t="shared" si="41"/>
        <v>44.9</v>
      </c>
      <c r="AI51" s="117">
        <f t="shared" si="42"/>
        <v>149.65</v>
      </c>
      <c r="AJ51" s="117">
        <f t="shared" si="43"/>
        <v>14.97</v>
      </c>
      <c r="AK51" s="116"/>
      <c r="AL51" s="116"/>
      <c r="AM51" s="116"/>
      <c r="AN51" s="116"/>
      <c r="AO51" s="116"/>
      <c r="AP51" s="116">
        <v>5.7</v>
      </c>
      <c r="AQ51" s="116">
        <v>12.5</v>
      </c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7">
        <f t="shared" si="22"/>
        <v>622.91999999999996</v>
      </c>
      <c r="BE51" s="117">
        <f t="shared" si="23"/>
        <v>1696.41</v>
      </c>
      <c r="BF51" s="116" t="s">
        <v>272</v>
      </c>
      <c r="BG51" s="116" t="s">
        <v>329</v>
      </c>
      <c r="BH51" s="116"/>
      <c r="BI51" s="151" t="s">
        <v>409</v>
      </c>
      <c r="BJ51" s="116" t="s">
        <v>424</v>
      </c>
    </row>
    <row r="52" spans="1:62" s="104" customFormat="1" ht="19.899999999999999" customHeight="1">
      <c r="A52" s="116">
        <v>562.73</v>
      </c>
      <c r="B52" s="117">
        <f t="shared" si="3"/>
        <v>84.41</v>
      </c>
      <c r="C52" s="117">
        <f t="shared" si="4"/>
        <v>5.63</v>
      </c>
      <c r="D52" s="117">
        <f t="shared" si="5"/>
        <v>11.25</v>
      </c>
      <c r="E52" s="117">
        <f t="shared" si="6"/>
        <v>16.88</v>
      </c>
      <c r="F52" s="116">
        <v>1765.98</v>
      </c>
      <c r="G52" s="116">
        <v>73.989999999999995</v>
      </c>
      <c r="H52" s="116">
        <f t="shared" si="7"/>
        <v>449.53</v>
      </c>
      <c r="I52" s="116">
        <v>352.1</v>
      </c>
      <c r="J52" s="116">
        <v>82.43</v>
      </c>
      <c r="K52" s="116">
        <v>15</v>
      </c>
      <c r="L52" s="116"/>
      <c r="M52" s="116"/>
      <c r="N52" s="116"/>
      <c r="O52" s="116"/>
      <c r="P52" s="116"/>
      <c r="Q52" s="116"/>
      <c r="R52" s="116"/>
      <c r="S52" s="116"/>
      <c r="T52" s="117">
        <f t="shared" si="36"/>
        <v>259.02</v>
      </c>
      <c r="U52" s="117">
        <f t="shared" si="37"/>
        <v>17.27</v>
      </c>
      <c r="V52" s="117">
        <f t="shared" si="38"/>
        <v>51.8</v>
      </c>
      <c r="W52" s="116">
        <f t="shared" si="0"/>
        <v>1726.77</v>
      </c>
      <c r="X52" s="117">
        <f t="shared" si="34"/>
        <v>2735.76</v>
      </c>
      <c r="Y52" s="117">
        <f t="shared" si="2"/>
        <v>84.41</v>
      </c>
      <c r="Z52" s="117">
        <f t="shared" si="11"/>
        <v>5.63</v>
      </c>
      <c r="AA52" s="117">
        <f t="shared" si="12"/>
        <v>11.25</v>
      </c>
      <c r="AB52" s="117">
        <f t="shared" si="13"/>
        <v>16.88</v>
      </c>
      <c r="AC52" s="117">
        <f t="shared" si="14"/>
        <v>56.27</v>
      </c>
      <c r="AD52" s="117">
        <f t="shared" si="15"/>
        <v>16.88</v>
      </c>
      <c r="AE52" s="117">
        <f t="shared" si="16"/>
        <v>5.63</v>
      </c>
      <c r="AF52" s="117">
        <f t="shared" si="39"/>
        <v>259.02</v>
      </c>
      <c r="AG52" s="117">
        <f t="shared" si="40"/>
        <v>17.27</v>
      </c>
      <c r="AH52" s="117">
        <f t="shared" si="41"/>
        <v>51.8</v>
      </c>
      <c r="AI52" s="117">
        <f t="shared" si="42"/>
        <v>172.68</v>
      </c>
      <c r="AJ52" s="117">
        <f t="shared" si="43"/>
        <v>17.27</v>
      </c>
      <c r="AK52" s="116"/>
      <c r="AL52" s="116"/>
      <c r="AM52" s="116"/>
      <c r="AN52" s="116"/>
      <c r="AO52" s="116"/>
      <c r="AP52" s="116">
        <v>9.9</v>
      </c>
      <c r="AQ52" s="116">
        <v>14.2</v>
      </c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7">
        <f t="shared" si="22"/>
        <v>739.09</v>
      </c>
      <c r="BE52" s="117">
        <f t="shared" si="23"/>
        <v>1996.67</v>
      </c>
      <c r="BF52" s="116" t="s">
        <v>273</v>
      </c>
      <c r="BG52" s="116" t="s">
        <v>331</v>
      </c>
      <c r="BH52" s="116"/>
      <c r="BI52" s="151" t="s">
        <v>410</v>
      </c>
      <c r="BJ52" s="116" t="s">
        <v>424</v>
      </c>
    </row>
    <row r="53" spans="1:62" s="104" customFormat="1" ht="19.899999999999999" customHeight="1">
      <c r="A53" s="116">
        <v>451.91</v>
      </c>
      <c r="B53" s="117">
        <f t="shared" si="3"/>
        <v>67.790000000000006</v>
      </c>
      <c r="C53" s="117">
        <f t="shared" si="4"/>
        <v>4.5199999999999996</v>
      </c>
      <c r="D53" s="117">
        <f t="shared" si="5"/>
        <v>9.0399999999999991</v>
      </c>
      <c r="E53" s="117">
        <f t="shared" si="6"/>
        <v>13.56</v>
      </c>
      <c r="F53" s="116">
        <v>1550.5</v>
      </c>
      <c r="G53" s="116">
        <v>56.34</v>
      </c>
      <c r="H53" s="116">
        <f t="shared" si="7"/>
        <v>363.96</v>
      </c>
      <c r="I53" s="116">
        <v>277.48</v>
      </c>
      <c r="J53" s="116">
        <v>71.48</v>
      </c>
      <c r="K53" s="116">
        <v>15</v>
      </c>
      <c r="L53" s="116"/>
      <c r="M53" s="116"/>
      <c r="N53" s="116"/>
      <c r="O53" s="116"/>
      <c r="P53" s="116"/>
      <c r="Q53" s="116"/>
      <c r="R53" s="116"/>
      <c r="S53" s="116"/>
      <c r="T53" s="117">
        <f t="shared" si="36"/>
        <v>227.83</v>
      </c>
      <c r="U53" s="117">
        <f t="shared" si="37"/>
        <v>15.19</v>
      </c>
      <c r="V53" s="117">
        <f t="shared" si="38"/>
        <v>45.57</v>
      </c>
      <c r="W53" s="116">
        <f t="shared" si="0"/>
        <v>1518.89</v>
      </c>
      <c r="X53" s="117">
        <f t="shared" si="34"/>
        <v>2354.3000000000002</v>
      </c>
      <c r="Y53" s="117">
        <f t="shared" si="2"/>
        <v>67.790000000000006</v>
      </c>
      <c r="Z53" s="117">
        <f t="shared" si="11"/>
        <v>4.5199999999999996</v>
      </c>
      <c r="AA53" s="117">
        <f t="shared" si="12"/>
        <v>9.0399999999999991</v>
      </c>
      <c r="AB53" s="117">
        <f t="shared" si="13"/>
        <v>13.56</v>
      </c>
      <c r="AC53" s="117">
        <f t="shared" si="14"/>
        <v>45.19</v>
      </c>
      <c r="AD53" s="117">
        <f t="shared" si="15"/>
        <v>13.56</v>
      </c>
      <c r="AE53" s="117">
        <f t="shared" si="16"/>
        <v>4.5199999999999996</v>
      </c>
      <c r="AF53" s="117">
        <f t="shared" si="39"/>
        <v>227.83</v>
      </c>
      <c r="AG53" s="117">
        <f t="shared" si="40"/>
        <v>15.19</v>
      </c>
      <c r="AH53" s="117">
        <f t="shared" si="41"/>
        <v>45.57</v>
      </c>
      <c r="AI53" s="117">
        <f t="shared" si="42"/>
        <v>151.88999999999999</v>
      </c>
      <c r="AJ53" s="117">
        <f t="shared" si="43"/>
        <v>15.19</v>
      </c>
      <c r="AK53" s="116"/>
      <c r="AL53" s="116"/>
      <c r="AM53" s="116"/>
      <c r="AN53" s="116"/>
      <c r="AO53" s="116"/>
      <c r="AP53" s="116">
        <v>6.5</v>
      </c>
      <c r="AQ53" s="116">
        <v>12.3</v>
      </c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7">
        <f t="shared" si="22"/>
        <v>632.65</v>
      </c>
      <c r="BE53" s="117">
        <f t="shared" si="23"/>
        <v>1721.65</v>
      </c>
      <c r="BF53" s="116" t="s">
        <v>274</v>
      </c>
      <c r="BG53" s="116" t="s">
        <v>331</v>
      </c>
      <c r="BH53" s="116"/>
      <c r="BI53" s="151" t="s">
        <v>411</v>
      </c>
      <c r="BJ53" s="116" t="s">
        <v>424</v>
      </c>
    </row>
    <row r="54" spans="1:62" s="104" customFormat="1" ht="19.899999999999999" customHeight="1">
      <c r="A54" s="116">
        <v>255.44</v>
      </c>
      <c r="B54" s="117">
        <f t="shared" si="3"/>
        <v>38.32</v>
      </c>
      <c r="C54" s="117">
        <f t="shared" si="4"/>
        <v>2.5499999999999998</v>
      </c>
      <c r="D54" s="117">
        <f t="shared" si="5"/>
        <v>5.1100000000000003</v>
      </c>
      <c r="E54" s="117">
        <f t="shared" si="6"/>
        <v>7.66</v>
      </c>
      <c r="F54" s="116">
        <v>953.5</v>
      </c>
      <c r="G54" s="116"/>
      <c r="H54" s="116">
        <f t="shared" si="7"/>
        <v>201.25</v>
      </c>
      <c r="I54" s="116">
        <v>138.08000000000001</v>
      </c>
      <c r="J54" s="116">
        <v>55.17</v>
      </c>
      <c r="K54" s="116">
        <v>8</v>
      </c>
      <c r="L54" s="116"/>
      <c r="M54" s="116"/>
      <c r="N54" s="116"/>
      <c r="O54" s="116"/>
      <c r="P54" s="116"/>
      <c r="Q54" s="116"/>
      <c r="R54" s="116"/>
      <c r="S54" s="116"/>
      <c r="T54" s="117">
        <f t="shared" si="36"/>
        <v>134.9</v>
      </c>
      <c r="U54" s="117">
        <f t="shared" si="37"/>
        <v>8.99</v>
      </c>
      <c r="V54" s="117">
        <f t="shared" si="38"/>
        <v>26.98</v>
      </c>
      <c r="W54" s="116">
        <f t="shared" si="0"/>
        <v>899.31</v>
      </c>
      <c r="X54" s="117">
        <f t="shared" si="34"/>
        <v>1379.26</v>
      </c>
      <c r="Y54" s="117">
        <f t="shared" si="2"/>
        <v>38.32</v>
      </c>
      <c r="Z54" s="117">
        <f t="shared" si="11"/>
        <v>2.5499999999999998</v>
      </c>
      <c r="AA54" s="117">
        <f t="shared" si="12"/>
        <v>5.1100000000000003</v>
      </c>
      <c r="AB54" s="117">
        <f t="shared" si="13"/>
        <v>7.66</v>
      </c>
      <c r="AC54" s="117">
        <f t="shared" si="14"/>
        <v>25.54</v>
      </c>
      <c r="AD54" s="117">
        <f t="shared" si="15"/>
        <v>7.66</v>
      </c>
      <c r="AE54" s="117">
        <f t="shared" si="16"/>
        <v>2.5499999999999998</v>
      </c>
      <c r="AF54" s="117">
        <f t="shared" si="39"/>
        <v>134.9</v>
      </c>
      <c r="AG54" s="117">
        <f t="shared" si="40"/>
        <v>8.99</v>
      </c>
      <c r="AH54" s="117">
        <f t="shared" si="41"/>
        <v>26.98</v>
      </c>
      <c r="AI54" s="117">
        <f t="shared" si="42"/>
        <v>89.93</v>
      </c>
      <c r="AJ54" s="117">
        <f t="shared" si="43"/>
        <v>8.99</v>
      </c>
      <c r="AK54" s="116"/>
      <c r="AL54" s="116"/>
      <c r="AM54" s="116"/>
      <c r="AN54" s="116"/>
      <c r="AO54" s="116"/>
      <c r="AP54" s="116"/>
      <c r="AQ54" s="116">
        <v>6.7</v>
      </c>
      <c r="AR54" s="116"/>
      <c r="AS54" s="116"/>
      <c r="AT54" s="116"/>
      <c r="AU54" s="116"/>
      <c r="AV54" s="116"/>
      <c r="AW54" s="116">
        <v>11.84</v>
      </c>
      <c r="AX54" s="116"/>
      <c r="AY54" s="116"/>
      <c r="AZ54" s="116"/>
      <c r="BA54" s="116"/>
      <c r="BB54" s="116"/>
      <c r="BC54" s="116"/>
      <c r="BD54" s="117">
        <f t="shared" si="22"/>
        <v>377.72</v>
      </c>
      <c r="BE54" s="117">
        <f t="shared" si="23"/>
        <v>1001.54</v>
      </c>
      <c r="BF54" s="116" t="s">
        <v>275</v>
      </c>
      <c r="BG54" s="116" t="s">
        <v>331</v>
      </c>
      <c r="BH54" s="116"/>
      <c r="BI54" s="116"/>
      <c r="BJ54" s="116" t="s">
        <v>424</v>
      </c>
    </row>
    <row r="55" spans="1:62" s="104" customFormat="1" ht="19.899999999999999" customHeight="1">
      <c r="A55" s="116">
        <v>449.29</v>
      </c>
      <c r="B55" s="117">
        <f t="shared" si="3"/>
        <v>67.39</v>
      </c>
      <c r="C55" s="117">
        <f t="shared" si="4"/>
        <v>4.49</v>
      </c>
      <c r="D55" s="117">
        <f t="shared" si="5"/>
        <v>8.99</v>
      </c>
      <c r="E55" s="117">
        <f t="shared" si="6"/>
        <v>13.48</v>
      </c>
      <c r="F55" s="116">
        <v>1551.48</v>
      </c>
      <c r="G55" s="116">
        <v>55.66</v>
      </c>
      <c r="H55" s="116">
        <f t="shared" si="7"/>
        <v>357.94</v>
      </c>
      <c r="I55" s="116">
        <v>277.45999999999998</v>
      </c>
      <c r="J55" s="116">
        <v>65.48</v>
      </c>
      <c r="K55" s="116">
        <v>15</v>
      </c>
      <c r="L55" s="116"/>
      <c r="M55" s="116"/>
      <c r="N55" s="116"/>
      <c r="O55" s="116"/>
      <c r="P55" s="116"/>
      <c r="Q55" s="116"/>
      <c r="R55" s="116"/>
      <c r="S55" s="116"/>
      <c r="T55" s="117">
        <f t="shared" si="36"/>
        <v>227.37</v>
      </c>
      <c r="U55" s="117">
        <f t="shared" si="37"/>
        <v>15.16</v>
      </c>
      <c r="V55" s="117">
        <f t="shared" si="38"/>
        <v>45.47</v>
      </c>
      <c r="W55" s="116">
        <f t="shared" si="0"/>
        <v>1515.79</v>
      </c>
      <c r="X55" s="117">
        <f t="shared" si="34"/>
        <v>2347.4299999999998</v>
      </c>
      <c r="Y55" s="117">
        <f t="shared" si="2"/>
        <v>67.39</v>
      </c>
      <c r="Z55" s="117">
        <f t="shared" si="11"/>
        <v>4.49</v>
      </c>
      <c r="AA55" s="117">
        <f t="shared" si="12"/>
        <v>8.99</v>
      </c>
      <c r="AB55" s="117">
        <f t="shared" si="13"/>
        <v>13.48</v>
      </c>
      <c r="AC55" s="117">
        <f t="shared" si="14"/>
        <v>44.93</v>
      </c>
      <c r="AD55" s="117">
        <f t="shared" si="15"/>
        <v>13.48</v>
      </c>
      <c r="AE55" s="117">
        <f t="shared" si="16"/>
        <v>4.49</v>
      </c>
      <c r="AF55" s="117">
        <f t="shared" si="39"/>
        <v>227.37</v>
      </c>
      <c r="AG55" s="117">
        <f t="shared" si="40"/>
        <v>15.16</v>
      </c>
      <c r="AH55" s="117">
        <f t="shared" si="41"/>
        <v>45.47</v>
      </c>
      <c r="AI55" s="117">
        <f t="shared" si="42"/>
        <v>151.58000000000001</v>
      </c>
      <c r="AJ55" s="117">
        <f t="shared" si="43"/>
        <v>15.16</v>
      </c>
      <c r="AK55" s="116"/>
      <c r="AL55" s="116"/>
      <c r="AM55" s="116"/>
      <c r="AN55" s="116"/>
      <c r="AO55" s="116"/>
      <c r="AP55" s="116">
        <v>6.4</v>
      </c>
      <c r="AQ55" s="116">
        <v>12.2</v>
      </c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7">
        <f t="shared" si="22"/>
        <v>630.59</v>
      </c>
      <c r="BE55" s="117">
        <f t="shared" si="23"/>
        <v>1716.84</v>
      </c>
      <c r="BF55" s="116" t="s">
        <v>276</v>
      </c>
      <c r="BG55" s="116" t="s">
        <v>332</v>
      </c>
      <c r="BH55" s="116"/>
      <c r="BI55" s="151" t="s">
        <v>412</v>
      </c>
      <c r="BJ55" s="116" t="s">
        <v>424</v>
      </c>
    </row>
    <row r="56" spans="1:62" s="150" customFormat="1" ht="19.899999999999999" customHeight="1">
      <c r="A56" s="157">
        <f>SUM(A40:A55)</f>
        <v>8605.93</v>
      </c>
      <c r="B56" s="157">
        <f t="shared" ref="B56:BE56" si="44">SUM(B40:B55)</f>
        <v>1290.8900000000001</v>
      </c>
      <c r="C56" s="157">
        <f t="shared" si="44"/>
        <v>86.06</v>
      </c>
      <c r="D56" s="157">
        <f t="shared" si="44"/>
        <v>172.14</v>
      </c>
      <c r="E56" s="157">
        <f t="shared" si="44"/>
        <v>258.17</v>
      </c>
      <c r="F56" s="157">
        <f t="shared" si="44"/>
        <v>27628.79</v>
      </c>
      <c r="G56" s="157">
        <f t="shared" si="44"/>
        <v>950.97</v>
      </c>
      <c r="H56" s="157">
        <f t="shared" si="44"/>
        <v>6876.37</v>
      </c>
      <c r="I56" s="157">
        <f t="shared" si="44"/>
        <v>4547.1000000000004</v>
      </c>
      <c r="J56" s="157">
        <f t="shared" si="44"/>
        <v>2108.27</v>
      </c>
      <c r="K56" s="157">
        <f t="shared" si="44"/>
        <v>221</v>
      </c>
      <c r="L56" s="157">
        <f t="shared" si="44"/>
        <v>0</v>
      </c>
      <c r="M56" s="157">
        <f t="shared" si="44"/>
        <v>0</v>
      </c>
      <c r="N56" s="157">
        <f t="shared" si="44"/>
        <v>0</v>
      </c>
      <c r="O56" s="157">
        <f t="shared" si="44"/>
        <v>0</v>
      </c>
      <c r="P56" s="157">
        <f t="shared" si="44"/>
        <v>0</v>
      </c>
      <c r="Q56" s="157">
        <f t="shared" si="44"/>
        <v>0</v>
      </c>
      <c r="R56" s="157">
        <f t="shared" si="44"/>
        <v>0</v>
      </c>
      <c r="S56" s="157">
        <f t="shared" si="44"/>
        <v>0</v>
      </c>
      <c r="T56" s="157">
        <f t="shared" si="44"/>
        <v>4020.13</v>
      </c>
      <c r="U56" s="157">
        <f t="shared" si="44"/>
        <v>268.02</v>
      </c>
      <c r="V56" s="157">
        <f t="shared" si="44"/>
        <v>804.05</v>
      </c>
      <c r="W56" s="157">
        <f t="shared" si="44"/>
        <v>26850.2</v>
      </c>
      <c r="X56" s="157">
        <f t="shared" si="44"/>
        <v>42355.59</v>
      </c>
      <c r="Y56" s="157">
        <f t="shared" si="44"/>
        <v>1290.8900000000001</v>
      </c>
      <c r="Z56" s="157">
        <f t="shared" si="44"/>
        <v>86.06</v>
      </c>
      <c r="AA56" s="157">
        <f t="shared" si="44"/>
        <v>172.14</v>
      </c>
      <c r="AB56" s="157">
        <f t="shared" si="44"/>
        <v>258.17</v>
      </c>
      <c r="AC56" s="157">
        <f t="shared" si="44"/>
        <v>860.59</v>
      </c>
      <c r="AD56" s="157">
        <f t="shared" si="44"/>
        <v>258.17</v>
      </c>
      <c r="AE56" s="157">
        <f t="shared" si="44"/>
        <v>86.06</v>
      </c>
      <c r="AF56" s="157">
        <f t="shared" si="44"/>
        <v>4020.13</v>
      </c>
      <c r="AG56" s="157">
        <f t="shared" si="44"/>
        <v>268.02</v>
      </c>
      <c r="AH56" s="157">
        <f t="shared" si="44"/>
        <v>804.05</v>
      </c>
      <c r="AI56" s="157">
        <f t="shared" si="44"/>
        <v>2680.09</v>
      </c>
      <c r="AJ56" s="157">
        <f t="shared" si="44"/>
        <v>268.02</v>
      </c>
      <c r="AK56" s="157">
        <f t="shared" si="44"/>
        <v>27.29</v>
      </c>
      <c r="AL56" s="157">
        <f t="shared" si="44"/>
        <v>0</v>
      </c>
      <c r="AM56" s="157">
        <f t="shared" si="44"/>
        <v>0</v>
      </c>
      <c r="AN56" s="157">
        <f t="shared" si="44"/>
        <v>0</v>
      </c>
      <c r="AO56" s="157">
        <f t="shared" si="44"/>
        <v>0</v>
      </c>
      <c r="AP56" s="157">
        <f t="shared" si="44"/>
        <v>205.43</v>
      </c>
      <c r="AQ56" s="157">
        <f t="shared" si="44"/>
        <v>215.1</v>
      </c>
      <c r="AR56" s="157">
        <f t="shared" si="44"/>
        <v>0</v>
      </c>
      <c r="AS56" s="157">
        <f t="shared" si="44"/>
        <v>0</v>
      </c>
      <c r="AT56" s="157">
        <f t="shared" si="44"/>
        <v>0</v>
      </c>
      <c r="AU56" s="157">
        <f t="shared" si="44"/>
        <v>0</v>
      </c>
      <c r="AV56" s="157">
        <f t="shared" si="44"/>
        <v>0</v>
      </c>
      <c r="AW56" s="157">
        <f t="shared" si="44"/>
        <v>128.63999999999999</v>
      </c>
      <c r="AX56" s="157">
        <f t="shared" si="44"/>
        <v>2</v>
      </c>
      <c r="AY56" s="157">
        <f t="shared" si="44"/>
        <v>45.4</v>
      </c>
      <c r="AZ56" s="157">
        <f t="shared" si="44"/>
        <v>0</v>
      </c>
      <c r="BA56" s="157">
        <f t="shared" si="44"/>
        <v>0</v>
      </c>
      <c r="BB56" s="157">
        <f t="shared" si="44"/>
        <v>1</v>
      </c>
      <c r="BC56" s="157">
        <f t="shared" si="44"/>
        <v>0</v>
      </c>
      <c r="BD56" s="157">
        <f t="shared" si="44"/>
        <v>11677.25</v>
      </c>
      <c r="BE56" s="157">
        <f t="shared" si="44"/>
        <v>30678.34</v>
      </c>
      <c r="BF56" s="154"/>
      <c r="BG56" s="154"/>
      <c r="BH56" s="154"/>
      <c r="BI56" s="154"/>
      <c r="BJ56" s="154"/>
    </row>
  </sheetData>
  <mergeCells count="17">
    <mergeCell ref="BJ1:BJ3"/>
    <mergeCell ref="BI1:BI3"/>
    <mergeCell ref="BF1:BF3"/>
    <mergeCell ref="BH1:BH3"/>
    <mergeCell ref="BD1:BD3"/>
    <mergeCell ref="BE1:BE3"/>
    <mergeCell ref="BG1:BG3"/>
    <mergeCell ref="A1:S1"/>
    <mergeCell ref="T1:W1"/>
    <mergeCell ref="X1:X3"/>
    <mergeCell ref="Y1:BC1"/>
    <mergeCell ref="A2:E2"/>
    <mergeCell ref="Y2:AE2"/>
    <mergeCell ref="AF2:AJ2"/>
    <mergeCell ref="AU2:BA2"/>
    <mergeCell ref="F2:H2"/>
    <mergeCell ref="BC2:BC3"/>
  </mergeCells>
  <pageMargins left="0.70866141732283472" right="0.70866141732283472" top="0.74803149606299213" bottom="0.74803149606299213" header="0.31496062992125984" footer="0.31496062992125984"/>
  <pageSetup paperSize="9" pageOrder="overThenDown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72</vt:i4>
      </vt:variant>
      <vt:variant>
        <vt:lpstr>Named Ranges</vt:lpstr>
      </vt:variant>
      <vt:variant>
        <vt:i4>24</vt:i4>
      </vt:variant>
    </vt:vector>
  </HeadingPairs>
  <TitlesOfParts>
    <vt:vector size="96" baseType="lpstr">
      <vt:lpstr>هدى</vt:lpstr>
      <vt:lpstr>حيدر</vt:lpstr>
      <vt:lpstr>رعاية الطفل </vt:lpstr>
      <vt:lpstr>بنك التنميه الزراعى</vt:lpstr>
      <vt:lpstr>بنك اسكندريه</vt:lpstr>
      <vt:lpstr>بنك ناصر الاجتماعى</vt:lpstr>
      <vt:lpstr>بنك مصر</vt:lpstr>
      <vt:lpstr>بنك الاهلى</vt:lpstr>
      <vt:lpstr>بنك القاهره</vt:lpstr>
      <vt:lpstr>تجميع البنوك</vt:lpstr>
      <vt:lpstr>رعاية الطفل شهر فبراير</vt:lpstr>
      <vt:lpstr>بنك التنميه الزراعى شهر فبراير</vt:lpstr>
      <vt:lpstr>بنك اسكندريه شهر فبراير</vt:lpstr>
      <vt:lpstr>بنك مصر شهر فبراير</vt:lpstr>
      <vt:lpstr>بنك الاهلى شهر فبراير</vt:lpstr>
      <vt:lpstr>بنك ناصر الاجتماعى شهر فبراير</vt:lpstr>
      <vt:lpstr>بنك القاهره شهر فبراير </vt:lpstr>
      <vt:lpstr>تجميع البنوك شهر فبراير</vt:lpstr>
      <vt:lpstr>رعاية الطفل شهر مارس</vt:lpstr>
      <vt:lpstr>بنك التنميه الزراعى شهر مارس</vt:lpstr>
      <vt:lpstr>بنك اسكندريه شهر مارس</vt:lpstr>
      <vt:lpstr>بنك مصر شهرمارس</vt:lpstr>
      <vt:lpstr>بنك الاهلى شهر مارس</vt:lpstr>
      <vt:lpstr>بنك ناصر الاجتماعى شهر مارس</vt:lpstr>
      <vt:lpstr>بنك القاهره شهر مارس</vt:lpstr>
      <vt:lpstr>تجميع البنوك شهر مارس</vt:lpstr>
      <vt:lpstr>رعاية الطفل شهر مارس (2)</vt:lpstr>
      <vt:lpstr>بنك التنميه الزراعى شهر مار (2)</vt:lpstr>
      <vt:lpstr>بنك اسكندريه شهر مارس (2)</vt:lpstr>
      <vt:lpstr>بنك مصر شهرمارس (2)</vt:lpstr>
      <vt:lpstr>بنك الاهلى شهر مارس (2)</vt:lpstr>
      <vt:lpstr>بنك ناصر الاجتماعى شهر مارس (2)</vt:lpstr>
      <vt:lpstr>بنك القاهره شهر مارس (2)</vt:lpstr>
      <vt:lpstr>تجميع البنوك شهر مارس (2)</vt:lpstr>
      <vt:lpstr>رعاية الطفل شهر يونيه</vt:lpstr>
      <vt:lpstr>بنك التنميه الزراعى شهر يونيه</vt:lpstr>
      <vt:lpstr>بنك اسكندريه شهر يونيه</vt:lpstr>
      <vt:lpstr>بنك مصر شهر يونيه</vt:lpstr>
      <vt:lpstr>بنك الاهلى شهر يونيه</vt:lpstr>
      <vt:lpstr>بنك ناصر الاجتماعى شهر  يونيه</vt:lpstr>
      <vt:lpstr>بنك القاهره شهر يونيه</vt:lpstr>
      <vt:lpstr>تجميع البنوك شهر  يونيه</vt:lpstr>
      <vt:lpstr>Sheet1</vt:lpstr>
      <vt:lpstr>رعاية الطفل شهر يوليو</vt:lpstr>
      <vt:lpstr>بنك التنميه الزراعى شهر يوليو</vt:lpstr>
      <vt:lpstr>ضريبه بنك التنميه شهر يوليو</vt:lpstr>
      <vt:lpstr>بنك اسكندريه شهريوليو</vt:lpstr>
      <vt:lpstr>ضريبه بنك اسكندريه شهر يوليو</vt:lpstr>
      <vt:lpstr>بنك مصر شهريوليو</vt:lpstr>
      <vt:lpstr>ضريبه بنك مصر شهر يوليو</vt:lpstr>
      <vt:lpstr>بنك الاهلى شهر يوليو</vt:lpstr>
      <vt:lpstr>ضريبه بنك الاهلى شهر يوليو </vt:lpstr>
      <vt:lpstr>بنك ناصر الاجتماعى شهريوليو</vt:lpstr>
      <vt:lpstr>ضريبه بنك ناصر شهر يوليو  </vt:lpstr>
      <vt:lpstr>بنك القاهره شهريوليو</vt:lpstr>
      <vt:lpstr>ضريبه بنك القاهره شهر يوليو </vt:lpstr>
      <vt:lpstr>تجميع البنوك شهر يوليو</vt:lpstr>
      <vt:lpstr>ست الكل </vt:lpstr>
      <vt:lpstr>ست الكل شهر يوليو</vt:lpstr>
      <vt:lpstr>ضرائب ست الكل شهر يوليو </vt:lpstr>
      <vt:lpstr>رعاية الطفل شهر اغسطس</vt:lpstr>
      <vt:lpstr>بنك التنميه الزراعى شهر اغسطس</vt:lpstr>
      <vt:lpstr>بنك اسكندريه شهر اغسطس</vt:lpstr>
      <vt:lpstr>بنك مصر شهر اغسطس</vt:lpstr>
      <vt:lpstr>بنك الاهلى شهر اغسطس</vt:lpstr>
      <vt:lpstr>بنك ناصر الاجتماعى شهر اغسطس </vt:lpstr>
      <vt:lpstr>بنك القاهره شهر اغسطس</vt:lpstr>
      <vt:lpstr>ضريبه بنك القاهره شهر يوليو (2)</vt:lpstr>
      <vt:lpstr>تجميع البنوك شهر اغسطس</vt:lpstr>
      <vt:lpstr>ست الكل شهر اغسطس</vt:lpstr>
      <vt:lpstr>حيدر شهر اغسطس </vt:lpstr>
      <vt:lpstr>حيدر ضرائب</vt:lpstr>
      <vt:lpstr>'بنك الاهلى'!Print_Titles</vt:lpstr>
      <vt:lpstr>'بنك الاهلى شهر اغسطس'!Print_Titles</vt:lpstr>
      <vt:lpstr>'بنك الاهلى شهر فبراير'!Print_Titles</vt:lpstr>
      <vt:lpstr>'بنك الاهلى شهر مارس'!Print_Titles</vt:lpstr>
      <vt:lpstr>'بنك الاهلى شهر مارس (2)'!Print_Titles</vt:lpstr>
      <vt:lpstr>'بنك الاهلى شهر يوليو'!Print_Titles</vt:lpstr>
      <vt:lpstr>'بنك الاهلى شهر يونيه'!Print_Titles</vt:lpstr>
      <vt:lpstr>'بنك القاهره'!Print_Titles</vt:lpstr>
      <vt:lpstr>'بنك القاهره شهر اغسطس'!Print_Titles</vt:lpstr>
      <vt:lpstr>'بنك القاهره شهر فبراير '!Print_Titles</vt:lpstr>
      <vt:lpstr>'بنك القاهره شهر مارس'!Print_Titles</vt:lpstr>
      <vt:lpstr>'بنك القاهره شهر مارس (2)'!Print_Titles</vt:lpstr>
      <vt:lpstr>'بنك القاهره شهر يونيه'!Print_Titles</vt:lpstr>
      <vt:lpstr>'بنك القاهره شهريوليو'!Print_Titles</vt:lpstr>
      <vt:lpstr>'بنك مصر'!Print_Titles</vt:lpstr>
      <vt:lpstr>'بنك مصر شهر اغسطس'!Print_Titles</vt:lpstr>
      <vt:lpstr>'بنك مصر شهر فبراير'!Print_Titles</vt:lpstr>
      <vt:lpstr>'بنك مصر شهر يونيه'!Print_Titles</vt:lpstr>
      <vt:lpstr>'بنك مصر شهرمارس'!Print_Titles</vt:lpstr>
      <vt:lpstr>'بنك مصر شهرمارس (2)'!Print_Titles</vt:lpstr>
      <vt:lpstr>'بنك مصر شهريوليو'!Print_Titles</vt:lpstr>
      <vt:lpstr>'حيدر شهر اغسطس '!Print_Titles</vt:lpstr>
      <vt:lpstr>'ست الكل شهر اغسطس'!Print_Titles</vt:lpstr>
      <vt:lpstr>'ست الكل شهر يوليو'!Print_Titles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</dc:creator>
  <cp:lastModifiedBy>Man of Steel</cp:lastModifiedBy>
  <cp:lastPrinted>2018-07-30T18:01:55Z</cp:lastPrinted>
  <dcterms:created xsi:type="dcterms:W3CDTF">2017-11-20T10:33:59Z</dcterms:created>
  <dcterms:modified xsi:type="dcterms:W3CDTF">2018-08-02T11:32:42Z</dcterms:modified>
</cp:coreProperties>
</file>