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16215" windowHeight="5790"/>
  </bookViews>
  <sheets>
    <sheet name="حيدر" sheetId="3" r:id="rId1"/>
    <sheet name="مرتبات حيدر شهر اغسطس " sheetId="4" r:id="rId2"/>
    <sheet name="ضرائب شهر اغسطس " sheetId="6" r:id="rId3"/>
  </sheets>
  <definedNames>
    <definedName name="_xlnm.Print_Titles" localSheetId="1">'مرتبات حيدر شهر اغسطس '!$1:$3</definedName>
  </definedNames>
  <calcPr calcId="124519"/>
</workbook>
</file>

<file path=xl/calcChain.xml><?xml version="1.0" encoding="utf-8"?>
<calcChain xmlns="http://schemas.openxmlformats.org/spreadsheetml/2006/main">
  <c r="E4" i="6"/>
  <c r="F4"/>
  <c r="G4"/>
  <c r="E5"/>
  <c r="F5"/>
  <c r="G5"/>
  <c r="E6"/>
  <c r="F6"/>
  <c r="G6"/>
  <c r="E7"/>
  <c r="F7"/>
  <c r="G7"/>
  <c r="E8"/>
  <c r="F8"/>
  <c r="G8"/>
  <c r="E9"/>
  <c r="F9"/>
  <c r="G9"/>
  <c r="G3"/>
  <c r="F3"/>
  <c r="E3"/>
  <c r="B4"/>
  <c r="C4"/>
  <c r="B5"/>
  <c r="C5"/>
  <c r="B6"/>
  <c r="C6"/>
  <c r="B7"/>
  <c r="C7"/>
  <c r="B8"/>
  <c r="C8"/>
  <c r="B9"/>
  <c r="C9"/>
  <c r="C3"/>
  <c r="B3"/>
  <c r="A4"/>
  <c r="A5"/>
  <c r="A6"/>
  <c r="A7"/>
  <c r="A8"/>
  <c r="A9"/>
  <c r="A3"/>
  <c r="AT12" i="4"/>
  <c r="H9" i="6"/>
  <c r="D9"/>
  <c r="I9" s="1"/>
  <c r="J9" s="1"/>
  <c r="AT10" i="4" s="1"/>
  <c r="H8" i="6"/>
  <c r="D8"/>
  <c r="H7"/>
  <c r="D7"/>
  <c r="I7" s="1"/>
  <c r="J7" s="1"/>
  <c r="AT8" i="4" s="1"/>
  <c r="H6" i="6"/>
  <c r="D6"/>
  <c r="H5"/>
  <c r="D5"/>
  <c r="I5" s="1"/>
  <c r="H4"/>
  <c r="D4"/>
  <c r="H3"/>
  <c r="D3"/>
  <c r="I3" s="1"/>
  <c r="J3" s="1"/>
  <c r="AT4" i="4" s="1"/>
  <c r="Z5"/>
  <c r="X5" s="1"/>
  <c r="AB5"/>
  <c r="AC5"/>
  <c r="AD5"/>
  <c r="AE5"/>
  <c r="AF5"/>
  <c r="AG5"/>
  <c r="AH5"/>
  <c r="AI5"/>
  <c r="AJ5"/>
  <c r="AK5"/>
  <c r="AL5"/>
  <c r="AM5"/>
  <c r="W6"/>
  <c r="Y6"/>
  <c r="Z6"/>
  <c r="X6" s="1"/>
  <c r="AA6" s="1"/>
  <c r="AB6"/>
  <c r="AC6"/>
  <c r="AD6"/>
  <c r="AE6"/>
  <c r="AF6"/>
  <c r="AG6"/>
  <c r="AH6"/>
  <c r="AI6"/>
  <c r="AJ6"/>
  <c r="AK6"/>
  <c r="AL6"/>
  <c r="AM6"/>
  <c r="Z7"/>
  <c r="X7" s="1"/>
  <c r="AB7"/>
  <c r="AC7"/>
  <c r="AD7"/>
  <c r="AE7"/>
  <c r="AF7"/>
  <c r="AG7"/>
  <c r="AH7"/>
  <c r="AJ7"/>
  <c r="AL7"/>
  <c r="W8"/>
  <c r="Y8"/>
  <c r="Z8"/>
  <c r="X8" s="1"/>
  <c r="AA8" s="1"/>
  <c r="AB8"/>
  <c r="AC8"/>
  <c r="AD8"/>
  <c r="AE8"/>
  <c r="AF8"/>
  <c r="AG8"/>
  <c r="AH8"/>
  <c r="AI8"/>
  <c r="AJ8"/>
  <c r="AK8"/>
  <c r="AL8"/>
  <c r="AM8"/>
  <c r="Z9"/>
  <c r="X9" s="1"/>
  <c r="AB9"/>
  <c r="AC9"/>
  <c r="AD9"/>
  <c r="AE9"/>
  <c r="AF9"/>
  <c r="AG9"/>
  <c r="AH9"/>
  <c r="AJ9"/>
  <c r="AL9"/>
  <c r="W10"/>
  <c r="Y10"/>
  <c r="Z10"/>
  <c r="X10" s="1"/>
  <c r="AA10" s="1"/>
  <c r="AB10"/>
  <c r="AC10"/>
  <c r="AD10"/>
  <c r="AE10"/>
  <c r="AF10"/>
  <c r="AG10"/>
  <c r="AH10"/>
  <c r="AI10"/>
  <c r="AJ10"/>
  <c r="AK10"/>
  <c r="AL10"/>
  <c r="AM10"/>
  <c r="Z11"/>
  <c r="X11" s="1"/>
  <c r="AB11"/>
  <c r="AC11"/>
  <c r="AD11"/>
  <c r="AE11"/>
  <c r="AF11"/>
  <c r="AG11"/>
  <c r="AH11"/>
  <c r="AJ11"/>
  <c r="AL11"/>
  <c r="W12"/>
  <c r="Y12"/>
  <c r="Z12"/>
  <c r="X12" s="1"/>
  <c r="AA12" s="1"/>
  <c r="AB12"/>
  <c r="AC12"/>
  <c r="AD12"/>
  <c r="AE12"/>
  <c r="AF12"/>
  <c r="AG12"/>
  <c r="AH12"/>
  <c r="AI12"/>
  <c r="AJ12"/>
  <c r="AK12"/>
  <c r="AL12"/>
  <c r="AM12"/>
  <c r="Z13"/>
  <c r="X13" s="1"/>
  <c r="AB13"/>
  <c r="AC13"/>
  <c r="AD13"/>
  <c r="AE13"/>
  <c r="AF13"/>
  <c r="AG13"/>
  <c r="AH13"/>
  <c r="AJ13"/>
  <c r="AL13"/>
  <c r="W14"/>
  <c r="Y14"/>
  <c r="Z14"/>
  <c r="X14" s="1"/>
  <c r="AA14" s="1"/>
  <c r="AB14"/>
  <c r="AC14"/>
  <c r="AD14"/>
  <c r="AE14"/>
  <c r="AF14"/>
  <c r="AG14"/>
  <c r="AH14"/>
  <c r="AI14"/>
  <c r="AJ14"/>
  <c r="AK14"/>
  <c r="AL14"/>
  <c r="AM14"/>
  <c r="Z15"/>
  <c r="X15" s="1"/>
  <c r="AB15"/>
  <c r="AC15"/>
  <c r="AD15"/>
  <c r="AE15"/>
  <c r="AF15"/>
  <c r="AG15"/>
  <c r="AH15"/>
  <c r="AJ15"/>
  <c r="AL15"/>
  <c r="K5"/>
  <c r="K6"/>
  <c r="K7"/>
  <c r="K8"/>
  <c r="K9"/>
  <c r="K10"/>
  <c r="K11"/>
  <c r="K12"/>
  <c r="K13"/>
  <c r="K14"/>
  <c r="K15"/>
  <c r="E5"/>
  <c r="F5"/>
  <c r="G5"/>
  <c r="H5"/>
  <c r="E6"/>
  <c r="F6"/>
  <c r="G6"/>
  <c r="H6"/>
  <c r="E7"/>
  <c r="F7"/>
  <c r="G7"/>
  <c r="H7"/>
  <c r="E8"/>
  <c r="F8"/>
  <c r="G8"/>
  <c r="H8"/>
  <c r="E9"/>
  <c r="F9"/>
  <c r="G9"/>
  <c r="H9"/>
  <c r="E10"/>
  <c r="F10"/>
  <c r="G10"/>
  <c r="H10"/>
  <c r="E11"/>
  <c r="F11"/>
  <c r="G11"/>
  <c r="H11"/>
  <c r="E12"/>
  <c r="F12"/>
  <c r="G12"/>
  <c r="H12"/>
  <c r="E13"/>
  <c r="F13"/>
  <c r="G13"/>
  <c r="H13"/>
  <c r="E14"/>
  <c r="F14"/>
  <c r="G14"/>
  <c r="H14"/>
  <c r="E15"/>
  <c r="F15"/>
  <c r="G15"/>
  <c r="H15"/>
  <c r="AA4"/>
  <c r="Z4"/>
  <c r="AM4" s="1"/>
  <c r="AL4"/>
  <c r="AJ4"/>
  <c r="Y4"/>
  <c r="W4"/>
  <c r="K4"/>
  <c r="AH4"/>
  <c r="AG4"/>
  <c r="AF4"/>
  <c r="AE4"/>
  <c r="AD4"/>
  <c r="AC4"/>
  <c r="AB4"/>
  <c r="H4"/>
  <c r="G4"/>
  <c r="F4"/>
  <c r="E4"/>
  <c r="AT14" l="1"/>
  <c r="I6" i="6"/>
  <c r="I8"/>
  <c r="J8" s="1"/>
  <c r="AT9" i="4" s="1"/>
  <c r="AT11"/>
  <c r="AT13"/>
  <c r="AT15"/>
  <c r="J6" i="6"/>
  <c r="K8"/>
  <c r="L8" s="1"/>
  <c r="M8" s="1"/>
  <c r="AS9" i="4" s="1"/>
  <c r="AS11"/>
  <c r="AS13"/>
  <c r="AS15"/>
  <c r="I4" i="6"/>
  <c r="J4" s="1"/>
  <c r="AT5" i="4" s="1"/>
  <c r="K3" i="6"/>
  <c r="L3" s="1"/>
  <c r="M3" s="1"/>
  <c r="AS4" i="4" s="1"/>
  <c r="BH4" s="1"/>
  <c r="J5" i="6"/>
  <c r="K7"/>
  <c r="L7" s="1"/>
  <c r="M7" s="1"/>
  <c r="AS8" i="4" s="1"/>
  <c r="K9" i="6"/>
  <c r="L9" s="1"/>
  <c r="M9" s="1"/>
  <c r="AS10" i="4" s="1"/>
  <c r="AS12"/>
  <c r="AS14"/>
  <c r="AM15"/>
  <c r="AK15"/>
  <c r="AI15"/>
  <c r="Y15"/>
  <c r="W15"/>
  <c r="AA15" s="1"/>
  <c r="AM13"/>
  <c r="AK13"/>
  <c r="AI13"/>
  <c r="Y13"/>
  <c r="W13"/>
  <c r="AM11"/>
  <c r="AK11"/>
  <c r="AI11"/>
  <c r="Y11"/>
  <c r="W11"/>
  <c r="AA11" s="1"/>
  <c r="AM9"/>
  <c r="AK9"/>
  <c r="AI9"/>
  <c r="Y9"/>
  <c r="W9"/>
  <c r="AM7"/>
  <c r="AK7"/>
  <c r="AI7"/>
  <c r="Y7"/>
  <c r="W7"/>
  <c r="AA7" s="1"/>
  <c r="Y5"/>
  <c r="W5"/>
  <c r="AA5" s="1"/>
  <c r="X4"/>
  <c r="AI4"/>
  <c r="AK4"/>
  <c r="BH12" l="1"/>
  <c r="BI12" s="1"/>
  <c r="BH13"/>
  <c r="BI13" s="1"/>
  <c r="BH14"/>
  <c r="BI14" s="1"/>
  <c r="BH15"/>
  <c r="BI15" s="1"/>
  <c r="BH8"/>
  <c r="BI8" s="1"/>
  <c r="BH9"/>
  <c r="BI9" s="1"/>
  <c r="BH10"/>
  <c r="BI10" s="1"/>
  <c r="BH11"/>
  <c r="BI11" s="1"/>
  <c r="K5" i="6"/>
  <c r="L5" s="1"/>
  <c r="M5" s="1"/>
  <c r="AS6" i="4" s="1"/>
  <c r="AT6"/>
  <c r="K6" i="6"/>
  <c r="L6" s="1"/>
  <c r="M6" s="1"/>
  <c r="AS7" i="4" s="1"/>
  <c r="AT7"/>
  <c r="K4" i="6"/>
  <c r="L4" s="1"/>
  <c r="M4" s="1"/>
  <c r="AS5" i="4" s="1"/>
  <c r="AA9"/>
  <c r="AA13"/>
  <c r="BH6" l="1"/>
  <c r="BI6" s="1"/>
  <c r="BH5"/>
  <c r="BH7"/>
  <c r="BI7" s="1"/>
  <c r="BI4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1"/>
  <c r="C20"/>
  <c r="C19"/>
  <c r="C18"/>
  <c r="C17"/>
  <c r="C16"/>
  <c r="C15"/>
  <c r="L15" s="1"/>
  <c r="L14"/>
  <c r="C14"/>
  <c r="M14" s="1"/>
  <c r="C13"/>
  <c r="L13" s="1"/>
  <c r="L12"/>
  <c r="C12"/>
  <c r="M12" s="1"/>
  <c r="C11"/>
  <c r="L11" s="1"/>
  <c r="L10"/>
  <c r="C10"/>
  <c r="M10" s="1"/>
  <c r="M9"/>
  <c r="C9"/>
  <c r="L9" s="1"/>
  <c r="L8"/>
  <c r="C8"/>
  <c r="M8" s="1"/>
  <c r="C7"/>
  <c r="L7" s="1"/>
  <c r="L6"/>
  <c r="C6"/>
  <c r="M6" s="1"/>
  <c r="C5"/>
  <c r="L5" s="1"/>
  <c r="L4"/>
  <c r="C4"/>
  <c r="M4" s="1"/>
  <c r="C5" i="3"/>
  <c r="M5" s="1"/>
  <c r="C6"/>
  <c r="M6" s="1"/>
  <c r="C7"/>
  <c r="M7" s="1"/>
  <c r="C8"/>
  <c r="M8" s="1"/>
  <c r="C9"/>
  <c r="M9" s="1"/>
  <c r="C10"/>
  <c r="M10" s="1"/>
  <c r="C11"/>
  <c r="M11" s="1"/>
  <c r="C12"/>
  <c r="M12" s="1"/>
  <c r="C4"/>
  <c r="M4" s="1"/>
  <c r="BI5" i="4" l="1"/>
  <c r="M11"/>
  <c r="M5"/>
  <c r="M7"/>
  <c r="M13"/>
  <c r="M15"/>
  <c r="L12" i="3"/>
  <c r="L11"/>
  <c r="L10"/>
  <c r="L9"/>
  <c r="L8"/>
  <c r="L7"/>
  <c r="L6"/>
  <c r="L5"/>
  <c r="L4"/>
</calcChain>
</file>

<file path=xl/sharedStrings.xml><?xml version="1.0" encoding="utf-8"?>
<sst xmlns="http://schemas.openxmlformats.org/spreadsheetml/2006/main" count="177" uniqueCount="87">
  <si>
    <t>الاسم</t>
  </si>
  <si>
    <t>الاجر الوظيفي</t>
  </si>
  <si>
    <t>الاجر المكمل</t>
  </si>
  <si>
    <t>اجمالي الوظيفي والمكمل</t>
  </si>
  <si>
    <t>14% أساسي</t>
  </si>
  <si>
    <t>11% متغير</t>
  </si>
  <si>
    <t>صناديق</t>
  </si>
  <si>
    <t>اجمالي المعاشات</t>
  </si>
  <si>
    <t>ناتج طرح المعاشات من 
اجمالي الوظيفي والمكمل</t>
  </si>
  <si>
    <t>الدمغة</t>
  </si>
  <si>
    <t>ناتج الطرح - الدمغة</t>
  </si>
  <si>
    <t>المتبقى بعد حد الاعفاء</t>
  </si>
  <si>
    <t>الكسب</t>
  </si>
  <si>
    <t>الاســـــــــــــــــــــــــــــــــــــــــــــــــــــــــــــــــــــــــــــــــــتــــــــــحــــــــــــــــــــــــــقــــــــــــاقــــــــــــــــــــــــــــــــــات</t>
  </si>
  <si>
    <t xml:space="preserve">جملة الأستحقاقات </t>
  </si>
  <si>
    <t xml:space="preserve">                                                                     أجمالــــــــــــــــــــــــــــــــــــــــــــــــــى الاستقطاعـــــــــــــــــــــــــــــــــــــــــــــــــــــــــــــــــــــــــــــــــــــــــــــــــــــات </t>
  </si>
  <si>
    <t xml:space="preserve">أجمالى الأستقطاعات </t>
  </si>
  <si>
    <t xml:space="preserve">الصافى </t>
  </si>
  <si>
    <t xml:space="preserve">الاسم </t>
  </si>
  <si>
    <t>التوقيع</t>
  </si>
  <si>
    <t>رقم الموظف</t>
  </si>
  <si>
    <t>توقيع المسئول</t>
  </si>
  <si>
    <t xml:space="preserve">الأجور الأساسية </t>
  </si>
  <si>
    <t xml:space="preserve">الأجور المتغيرة الخاضعة </t>
  </si>
  <si>
    <t xml:space="preserve">مشتملات الأجر المكمل </t>
  </si>
  <si>
    <t xml:space="preserve">حصص الأجور المتغيرة </t>
  </si>
  <si>
    <t xml:space="preserve">أستقطاعات الأجور الأساسية </t>
  </si>
  <si>
    <t>أستقطاعات الأجور المتغيرة</t>
  </si>
  <si>
    <t xml:space="preserve">ألأقساط الخاصة  عن الأجور الأساسية </t>
  </si>
  <si>
    <t xml:space="preserve">الأقساط الخاصة عن الاجور المتغيرة </t>
  </si>
  <si>
    <t>لحساب دائنين مختلفين</t>
  </si>
  <si>
    <t xml:space="preserve">تأمين صحى </t>
  </si>
  <si>
    <t>المرتب</t>
  </si>
  <si>
    <t xml:space="preserve"> حصة الحكومة 15%</t>
  </si>
  <si>
    <t>حصة الحكومة 1%</t>
  </si>
  <si>
    <t xml:space="preserve"> حصة الحكومة 2%</t>
  </si>
  <si>
    <t xml:space="preserve"> حصة الحكومة 3%</t>
  </si>
  <si>
    <t xml:space="preserve">الأجر الوظيفى </t>
  </si>
  <si>
    <t xml:space="preserve">الاجر التعويضى </t>
  </si>
  <si>
    <t xml:space="preserve">الأجر المكمل </t>
  </si>
  <si>
    <t>حوافز</t>
  </si>
  <si>
    <t xml:space="preserve">أضافى </t>
  </si>
  <si>
    <t xml:space="preserve">عدوى </t>
  </si>
  <si>
    <t xml:space="preserve">تفرغ تجاريين </t>
  </si>
  <si>
    <t xml:space="preserve">تفرغ زراعيين </t>
  </si>
  <si>
    <t>بدل مساعد</t>
  </si>
  <si>
    <t>جزب عماله</t>
  </si>
  <si>
    <t xml:space="preserve">بدل أقامة </t>
  </si>
  <si>
    <t xml:space="preserve">حافز التميز </t>
  </si>
  <si>
    <t xml:space="preserve">طبيعة عمل </t>
  </si>
  <si>
    <t xml:space="preserve">حافز علميين </t>
  </si>
  <si>
    <t xml:space="preserve">15%حصة الحكومة </t>
  </si>
  <si>
    <t xml:space="preserve">1%حصة الحكومة </t>
  </si>
  <si>
    <t xml:space="preserve">3%حصة الحكومة </t>
  </si>
  <si>
    <t xml:space="preserve">جملة المتغير </t>
  </si>
  <si>
    <t>15%حصة الحكومة</t>
  </si>
  <si>
    <t xml:space="preserve">1% أصابة عمل </t>
  </si>
  <si>
    <t xml:space="preserve">2%حصة الحكومة فى نظام المكافأة  </t>
  </si>
  <si>
    <t>10%حصة الموظف</t>
  </si>
  <si>
    <t xml:space="preserve">3% حصة الموظف </t>
  </si>
  <si>
    <t xml:space="preserve">1% حصة الحكومة </t>
  </si>
  <si>
    <t>حصة الحكومة 15%</t>
  </si>
  <si>
    <t>أصابة عمل1%</t>
  </si>
  <si>
    <t xml:space="preserve"> حصة الحكومة3%</t>
  </si>
  <si>
    <t>حصة الحكومة 10%</t>
  </si>
  <si>
    <t>شراء مدة</t>
  </si>
  <si>
    <t xml:space="preserve">مدة سابقة </t>
  </si>
  <si>
    <t xml:space="preserve">أعارة أساسى </t>
  </si>
  <si>
    <t>أستبدال</t>
  </si>
  <si>
    <t xml:space="preserve">أعارة متغير </t>
  </si>
  <si>
    <t xml:space="preserve">كســـــب عمل </t>
  </si>
  <si>
    <t xml:space="preserve">دمغة عادية </t>
  </si>
  <si>
    <t>نفقه مستحقه</t>
  </si>
  <si>
    <t>استهلاك اناره ومياه</t>
  </si>
  <si>
    <t>سكن</t>
  </si>
  <si>
    <t xml:space="preserve">نقابة مهن زراعية </t>
  </si>
  <si>
    <t>نقابه تطبقين</t>
  </si>
  <si>
    <t xml:space="preserve">ص. التأمين الخاص بالعاملين بالمركز </t>
  </si>
  <si>
    <t xml:space="preserve">ص. التكافل الأجتماعى للزراعه والرى </t>
  </si>
  <si>
    <t xml:space="preserve">ص. الزمالة والخدمات الاجتماعية بوزارة الزراعة </t>
  </si>
  <si>
    <t xml:space="preserve">ص. الرعاية الصحية </t>
  </si>
  <si>
    <t xml:space="preserve">ص.الزمالة </t>
  </si>
  <si>
    <t xml:space="preserve">اللجنة النقابية </t>
  </si>
  <si>
    <t>عهد</t>
  </si>
  <si>
    <t xml:space="preserve">اضافى </t>
  </si>
  <si>
    <t xml:space="preserve">المجموع </t>
  </si>
  <si>
    <t>حيدر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</si>
</sst>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b/>
      <sz val="12"/>
      <name val="Calibri"/>
      <family val="2"/>
      <charset val="178"/>
      <scheme val="minor"/>
    </font>
    <font>
      <sz val="12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wrapText="1"/>
    </xf>
    <xf numFmtId="2" fontId="3" fillId="0" borderId="5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/>
    <xf numFmtId="2" fontId="3" fillId="0" borderId="5" xfId="0" applyNumberFormat="1" applyFont="1" applyBorder="1" applyAlignment="1"/>
    <xf numFmtId="2" fontId="4" fillId="0" borderId="5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/>
    <xf numFmtId="2" fontId="3" fillId="0" borderId="1" xfId="0" applyNumberFormat="1" applyFont="1" applyBorder="1"/>
    <xf numFmtId="2" fontId="3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readingOrder="2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 readingOrder="2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" xfId="0" applyNumberFormat="1" applyBorder="1"/>
    <xf numFmtId="0" fontId="0" fillId="2" borderId="0" xfId="0" applyFill="1"/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70"/>
  <sheetViews>
    <sheetView rightToLeft="1" tabSelected="1" topLeftCell="BA1" workbookViewId="0">
      <selection activeCell="BQ2" sqref="BQ2"/>
    </sheetView>
  </sheetViews>
  <sheetFormatPr defaultRowHeight="15"/>
  <cols>
    <col min="4" max="61" width="10.7109375" customWidth="1"/>
    <col min="62" max="62" width="21.28515625" customWidth="1"/>
    <col min="63" max="65" width="10.7109375" customWidth="1"/>
  </cols>
  <sheetData>
    <row r="1" spans="1:65">
      <c r="D1" s="42" t="s">
        <v>13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38" t="s">
        <v>14</v>
      </c>
      <c r="AB1" s="39" t="s">
        <v>15</v>
      </c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5"/>
      <c r="BH1" s="38" t="s">
        <v>16</v>
      </c>
      <c r="BI1" s="39" t="s">
        <v>17</v>
      </c>
      <c r="BJ1" s="35" t="s">
        <v>18</v>
      </c>
      <c r="BK1" s="38" t="s">
        <v>19</v>
      </c>
      <c r="BL1" s="35" t="s">
        <v>20</v>
      </c>
      <c r="BM1" s="35" t="s">
        <v>21</v>
      </c>
    </row>
    <row r="2" spans="1:65">
      <c r="D2" s="42" t="s">
        <v>22</v>
      </c>
      <c r="E2" s="42"/>
      <c r="F2" s="42"/>
      <c r="G2" s="42"/>
      <c r="H2" s="42"/>
      <c r="I2" s="44" t="s">
        <v>23</v>
      </c>
      <c r="J2" s="45"/>
      <c r="K2" s="46"/>
      <c r="L2" s="44" t="s">
        <v>24</v>
      </c>
      <c r="M2" s="45"/>
      <c r="N2" s="45"/>
      <c r="O2" s="6"/>
      <c r="P2" s="6"/>
      <c r="Q2" s="6"/>
      <c r="R2" s="6"/>
      <c r="S2" s="6"/>
      <c r="T2" s="6"/>
      <c r="U2" s="6"/>
      <c r="V2" s="7"/>
      <c r="W2" s="8" t="s">
        <v>25</v>
      </c>
      <c r="X2" s="9"/>
      <c r="Y2" s="10"/>
      <c r="Z2" s="8"/>
      <c r="AA2" s="38"/>
      <c r="AB2" s="42" t="s">
        <v>26</v>
      </c>
      <c r="AC2" s="42"/>
      <c r="AD2" s="42"/>
      <c r="AE2" s="42"/>
      <c r="AF2" s="42"/>
      <c r="AG2" s="42"/>
      <c r="AH2" s="42"/>
      <c r="AI2" s="42" t="s">
        <v>27</v>
      </c>
      <c r="AJ2" s="42"/>
      <c r="AK2" s="42"/>
      <c r="AL2" s="42"/>
      <c r="AM2" s="42"/>
      <c r="AN2" s="40" t="s">
        <v>28</v>
      </c>
      <c r="AO2" s="41"/>
      <c r="AP2" s="41"/>
      <c r="AQ2" s="11"/>
      <c r="AR2" s="12" t="s">
        <v>29</v>
      </c>
      <c r="AS2" s="13"/>
      <c r="AT2" s="14"/>
      <c r="AU2" s="15"/>
      <c r="AV2" s="15"/>
      <c r="AW2" s="15"/>
      <c r="AX2" s="42" t="s">
        <v>30</v>
      </c>
      <c r="AY2" s="42"/>
      <c r="AZ2" s="42"/>
      <c r="BA2" s="42"/>
      <c r="BB2" s="42"/>
      <c r="BC2" s="42"/>
      <c r="BD2" s="42"/>
      <c r="BE2" s="15"/>
      <c r="BF2" s="35" t="s">
        <v>31</v>
      </c>
      <c r="BG2" s="16"/>
      <c r="BH2" s="38"/>
      <c r="BI2" s="39"/>
      <c r="BJ2" s="36"/>
      <c r="BK2" s="38"/>
      <c r="BL2" s="36"/>
      <c r="BM2" s="36"/>
    </row>
    <row r="3" spans="1:65" ht="51">
      <c r="A3" s="1" t="s">
        <v>40</v>
      </c>
      <c r="B3" s="1" t="s">
        <v>84</v>
      </c>
      <c r="C3" s="1" t="s">
        <v>85</v>
      </c>
      <c r="D3" s="5" t="s">
        <v>32</v>
      </c>
      <c r="E3" s="17" t="s">
        <v>33</v>
      </c>
      <c r="F3" s="17" t="s">
        <v>34</v>
      </c>
      <c r="G3" s="17" t="s">
        <v>35</v>
      </c>
      <c r="H3" s="17" t="s">
        <v>36</v>
      </c>
      <c r="I3" s="17" t="s">
        <v>37</v>
      </c>
      <c r="J3" s="17" t="s">
        <v>38</v>
      </c>
      <c r="K3" s="5" t="s">
        <v>39</v>
      </c>
      <c r="L3" s="5" t="s">
        <v>40</v>
      </c>
      <c r="M3" s="5" t="s">
        <v>41</v>
      </c>
      <c r="N3" s="5" t="s">
        <v>42</v>
      </c>
      <c r="O3" s="17" t="s">
        <v>43</v>
      </c>
      <c r="P3" s="17" t="s">
        <v>44</v>
      </c>
      <c r="Q3" s="17" t="s">
        <v>45</v>
      </c>
      <c r="R3" s="17" t="s">
        <v>46</v>
      </c>
      <c r="S3" s="17" t="s">
        <v>47</v>
      </c>
      <c r="T3" s="17" t="s">
        <v>48</v>
      </c>
      <c r="U3" s="17" t="s">
        <v>49</v>
      </c>
      <c r="V3" s="17" t="s">
        <v>50</v>
      </c>
      <c r="W3" s="17" t="s">
        <v>51</v>
      </c>
      <c r="X3" s="17" t="s">
        <v>52</v>
      </c>
      <c r="Y3" s="17" t="s">
        <v>53</v>
      </c>
      <c r="Z3" s="17" t="s">
        <v>54</v>
      </c>
      <c r="AA3" s="38"/>
      <c r="AB3" s="17" t="s">
        <v>55</v>
      </c>
      <c r="AC3" s="17" t="s">
        <v>56</v>
      </c>
      <c r="AD3" s="17" t="s">
        <v>57</v>
      </c>
      <c r="AE3" s="17" t="s">
        <v>53</v>
      </c>
      <c r="AF3" s="17" t="s">
        <v>58</v>
      </c>
      <c r="AG3" s="17" t="s">
        <v>59</v>
      </c>
      <c r="AH3" s="17" t="s">
        <v>60</v>
      </c>
      <c r="AI3" s="17" t="s">
        <v>61</v>
      </c>
      <c r="AJ3" s="17" t="s">
        <v>62</v>
      </c>
      <c r="AK3" s="17" t="s">
        <v>63</v>
      </c>
      <c r="AL3" s="17" t="s">
        <v>64</v>
      </c>
      <c r="AM3" s="17" t="s">
        <v>34</v>
      </c>
      <c r="AN3" s="17" t="s">
        <v>65</v>
      </c>
      <c r="AO3" s="17" t="s">
        <v>66</v>
      </c>
      <c r="AP3" s="17" t="s">
        <v>67</v>
      </c>
      <c r="AQ3" s="5" t="s">
        <v>68</v>
      </c>
      <c r="AR3" s="17" t="s">
        <v>69</v>
      </c>
      <c r="AS3" s="17" t="s">
        <v>70</v>
      </c>
      <c r="AT3" s="17" t="s">
        <v>71</v>
      </c>
      <c r="AU3" s="17" t="s">
        <v>72</v>
      </c>
      <c r="AV3" s="17" t="s">
        <v>73</v>
      </c>
      <c r="AW3" s="17" t="s">
        <v>74</v>
      </c>
      <c r="AX3" s="17" t="s">
        <v>75</v>
      </c>
      <c r="AY3" s="17" t="s">
        <v>76</v>
      </c>
      <c r="AZ3" s="17" t="s">
        <v>77</v>
      </c>
      <c r="BA3" s="17" t="s">
        <v>78</v>
      </c>
      <c r="BB3" s="17" t="s">
        <v>79</v>
      </c>
      <c r="BC3" s="17" t="s">
        <v>80</v>
      </c>
      <c r="BD3" s="17" t="s">
        <v>81</v>
      </c>
      <c r="BE3" s="17" t="s">
        <v>82</v>
      </c>
      <c r="BF3" s="37"/>
      <c r="BG3" s="18" t="s">
        <v>83</v>
      </c>
      <c r="BH3" s="38"/>
      <c r="BI3" s="39"/>
      <c r="BJ3" s="37"/>
      <c r="BK3" s="38"/>
      <c r="BL3" s="37"/>
      <c r="BM3" s="37"/>
    </row>
    <row r="4" spans="1:65" ht="25.15" customHeight="1">
      <c r="A4" s="19">
        <v>387.34</v>
      </c>
      <c r="B4" s="19">
        <v>315.05</v>
      </c>
      <c r="C4" s="19">
        <f>A4+B4</f>
        <v>702.39</v>
      </c>
      <c r="D4" s="19">
        <v>871.47</v>
      </c>
      <c r="E4" s="19">
        <v>130.72</v>
      </c>
      <c r="F4" s="19">
        <v>8.7200000000000006</v>
      </c>
      <c r="G4" s="19">
        <v>17.43</v>
      </c>
      <c r="H4" s="19">
        <v>26.15</v>
      </c>
      <c r="I4" s="19">
        <v>2617.5700000000002</v>
      </c>
      <c r="J4" s="19">
        <v>94.22</v>
      </c>
      <c r="K4" s="19">
        <v>717.39</v>
      </c>
      <c r="L4" s="19">
        <f>C4*60%</f>
        <v>421.43399999999997</v>
      </c>
      <c r="M4" s="19">
        <f>C4*40%</f>
        <v>280.95600000000002</v>
      </c>
      <c r="N4" s="19">
        <v>15</v>
      </c>
      <c r="O4" s="19"/>
      <c r="P4" s="19"/>
      <c r="Q4" s="19"/>
      <c r="R4" s="19"/>
      <c r="S4" s="19"/>
      <c r="T4" s="19"/>
      <c r="U4" s="19"/>
      <c r="V4" s="19"/>
      <c r="W4" s="19">
        <v>383.66</v>
      </c>
      <c r="X4" s="19">
        <v>25.58</v>
      </c>
      <c r="Y4" s="19">
        <v>76.73</v>
      </c>
      <c r="Z4" s="19">
        <v>2557.71</v>
      </c>
      <c r="AA4" s="19">
        <v>4098.17</v>
      </c>
      <c r="AB4" s="19">
        <v>130.72</v>
      </c>
      <c r="AC4" s="19">
        <v>8.7200000000000006</v>
      </c>
      <c r="AD4" s="19">
        <v>17.43</v>
      </c>
      <c r="AE4" s="19">
        <v>26.15</v>
      </c>
      <c r="AF4" s="19">
        <v>87.15</v>
      </c>
      <c r="AG4" s="19">
        <v>26.15</v>
      </c>
      <c r="AH4" s="19">
        <v>8.7200000000000006</v>
      </c>
      <c r="AI4" s="19">
        <v>383.66</v>
      </c>
      <c r="AJ4" s="19">
        <v>25.58</v>
      </c>
      <c r="AK4" s="19">
        <v>76.73</v>
      </c>
      <c r="AL4" s="19">
        <v>255.77</v>
      </c>
      <c r="AM4" s="19">
        <v>25.58</v>
      </c>
      <c r="AN4" s="19"/>
      <c r="AO4" s="19"/>
      <c r="AP4" s="19"/>
      <c r="AQ4" s="19"/>
      <c r="AR4" s="19"/>
      <c r="AS4" s="19">
        <v>24.88</v>
      </c>
      <c r="AT4" s="19">
        <v>23.05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>
        <v>1120.29</v>
      </c>
      <c r="BI4" s="19">
        <v>2977.88</v>
      </c>
      <c r="BJ4" s="19"/>
      <c r="BK4" s="19"/>
      <c r="BL4" s="19"/>
      <c r="BM4" s="19"/>
    </row>
    <row r="5" spans="1:65" ht="25.15" customHeight="1">
      <c r="A5" s="19">
        <v>421.69</v>
      </c>
      <c r="B5" s="19">
        <v>290.74</v>
      </c>
      <c r="C5" s="19">
        <f t="shared" ref="C5:C68" si="0">A5+B5</f>
        <v>712.43000000000006</v>
      </c>
      <c r="D5" s="19">
        <v>1011.28</v>
      </c>
      <c r="E5" s="19">
        <v>151.69</v>
      </c>
      <c r="F5" s="19">
        <v>10.11</v>
      </c>
      <c r="G5" s="19">
        <v>20.23</v>
      </c>
      <c r="H5" s="19">
        <v>30.34</v>
      </c>
      <c r="I5" s="19">
        <v>2881.62</v>
      </c>
      <c r="J5" s="19">
        <v>107.05</v>
      </c>
      <c r="K5" s="19">
        <v>727.43</v>
      </c>
      <c r="L5" s="19">
        <f t="shared" ref="L5:L68" si="1">C5*60%</f>
        <v>427.45800000000003</v>
      </c>
      <c r="M5" s="19">
        <f t="shared" ref="M5:M68" si="2">C5*40%</f>
        <v>284.97200000000004</v>
      </c>
      <c r="N5" s="19">
        <v>15</v>
      </c>
      <c r="O5" s="19"/>
      <c r="P5" s="19"/>
      <c r="Q5" s="19"/>
      <c r="R5" s="19"/>
      <c r="S5" s="19"/>
      <c r="T5" s="19"/>
      <c r="U5" s="19"/>
      <c r="V5" s="19"/>
      <c r="W5" s="19">
        <v>405.73</v>
      </c>
      <c r="X5" s="19">
        <v>27.05</v>
      </c>
      <c r="Y5" s="19">
        <v>81.150000000000006</v>
      </c>
      <c r="Z5" s="19">
        <v>2704.82</v>
      </c>
      <c r="AA5" s="19">
        <v>4442.41</v>
      </c>
      <c r="AB5" s="19">
        <v>151.69</v>
      </c>
      <c r="AC5" s="19">
        <v>10.11</v>
      </c>
      <c r="AD5" s="19">
        <v>20.23</v>
      </c>
      <c r="AE5" s="19">
        <v>30.34</v>
      </c>
      <c r="AF5" s="19">
        <v>101.13</v>
      </c>
      <c r="AG5" s="19">
        <v>30.34</v>
      </c>
      <c r="AH5" s="19">
        <v>10.11</v>
      </c>
      <c r="AI5" s="19">
        <v>405.73</v>
      </c>
      <c r="AJ5" s="19">
        <v>27.05</v>
      </c>
      <c r="AK5" s="19">
        <v>81.150000000000006</v>
      </c>
      <c r="AL5" s="19">
        <v>270.49</v>
      </c>
      <c r="AM5" s="19">
        <v>27.05</v>
      </c>
      <c r="AN5" s="19">
        <v>19.45</v>
      </c>
      <c r="AO5" s="19"/>
      <c r="AP5" s="19"/>
      <c r="AQ5" s="19"/>
      <c r="AR5" s="19"/>
      <c r="AS5" s="19">
        <v>104.44</v>
      </c>
      <c r="AT5" s="19">
        <v>24.8</v>
      </c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>
        <v>5</v>
      </c>
      <c r="BH5" s="19">
        <v>1319.11</v>
      </c>
      <c r="BI5" s="19">
        <v>3123.3</v>
      </c>
      <c r="BJ5" s="19"/>
      <c r="BK5" s="19"/>
      <c r="BL5" s="19"/>
      <c r="BM5" s="19"/>
    </row>
    <row r="6" spans="1:65" ht="25.15" customHeight="1">
      <c r="A6" s="19">
        <v>140.5</v>
      </c>
      <c r="B6" s="19">
        <v>140.5</v>
      </c>
      <c r="C6" s="19">
        <f t="shared" si="0"/>
        <v>281</v>
      </c>
      <c r="D6" s="19">
        <v>396.66</v>
      </c>
      <c r="E6" s="19">
        <v>59.5</v>
      </c>
      <c r="F6" s="19">
        <v>3.97</v>
      </c>
      <c r="G6" s="19">
        <v>7.94</v>
      </c>
      <c r="H6" s="19">
        <v>11.9</v>
      </c>
      <c r="I6" s="19">
        <v>1532.6</v>
      </c>
      <c r="J6" s="19">
        <v>26.88</v>
      </c>
      <c r="K6" s="19">
        <v>296</v>
      </c>
      <c r="L6" s="19">
        <f t="shared" si="1"/>
        <v>168.6</v>
      </c>
      <c r="M6" s="19">
        <f t="shared" si="2"/>
        <v>112.4</v>
      </c>
      <c r="N6" s="19">
        <v>15</v>
      </c>
      <c r="O6" s="19"/>
      <c r="P6" s="19"/>
      <c r="Q6" s="19"/>
      <c r="R6" s="19"/>
      <c r="S6" s="19"/>
      <c r="T6" s="19"/>
      <c r="U6" s="19"/>
      <c r="V6" s="19"/>
      <c r="W6" s="19">
        <v>218.83</v>
      </c>
      <c r="X6" s="19">
        <v>14.59</v>
      </c>
      <c r="Y6" s="19">
        <v>43.77</v>
      </c>
      <c r="Z6" s="19">
        <v>1458.82</v>
      </c>
      <c r="AA6" s="19">
        <v>2215.98</v>
      </c>
      <c r="AB6" s="19">
        <v>59.5</v>
      </c>
      <c r="AC6" s="19">
        <v>3.97</v>
      </c>
      <c r="AD6" s="19">
        <v>7.94</v>
      </c>
      <c r="AE6" s="19">
        <v>11.9</v>
      </c>
      <c r="AF6" s="19">
        <v>39.67</v>
      </c>
      <c r="AG6" s="19">
        <v>11.9</v>
      </c>
      <c r="AH6" s="19">
        <v>3.97</v>
      </c>
      <c r="AI6" s="19">
        <v>218.83</v>
      </c>
      <c r="AJ6" s="19">
        <v>14.59</v>
      </c>
      <c r="AK6" s="19">
        <v>43.77</v>
      </c>
      <c r="AL6" s="19">
        <v>145.88</v>
      </c>
      <c r="AM6" s="19">
        <v>14.59</v>
      </c>
      <c r="AN6" s="19">
        <v>41.66</v>
      </c>
      <c r="AO6" s="19"/>
      <c r="AP6" s="19"/>
      <c r="AQ6" s="19"/>
      <c r="AR6" s="19"/>
      <c r="AS6" s="19">
        <v>4.6500000000000004</v>
      </c>
      <c r="AT6" s="19">
        <v>11.4</v>
      </c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>
        <v>634.22</v>
      </c>
      <c r="BI6" s="19">
        <v>1581.76</v>
      </c>
      <c r="BJ6" s="19"/>
      <c r="BK6" s="19"/>
      <c r="BL6" s="19"/>
      <c r="BM6" s="19"/>
    </row>
    <row r="7" spans="1:65" ht="25.15" customHeight="1">
      <c r="A7" s="19">
        <v>413.91</v>
      </c>
      <c r="B7" s="19">
        <v>261.89</v>
      </c>
      <c r="C7" s="19">
        <f t="shared" si="0"/>
        <v>675.8</v>
      </c>
      <c r="D7" s="19">
        <v>959.57</v>
      </c>
      <c r="E7" s="19">
        <v>143.94</v>
      </c>
      <c r="F7" s="19">
        <v>9.6</v>
      </c>
      <c r="G7" s="19">
        <v>19.190000000000001</v>
      </c>
      <c r="H7" s="19">
        <v>28.79</v>
      </c>
      <c r="I7" s="19">
        <v>2885.73</v>
      </c>
      <c r="J7" s="19">
        <v>102.8</v>
      </c>
      <c r="K7" s="19">
        <v>690.8</v>
      </c>
      <c r="L7" s="19">
        <f t="shared" si="1"/>
        <v>405.47999999999996</v>
      </c>
      <c r="M7" s="19">
        <f t="shared" si="2"/>
        <v>270.32</v>
      </c>
      <c r="N7" s="19">
        <v>15</v>
      </c>
      <c r="O7" s="19"/>
      <c r="P7" s="19"/>
      <c r="Q7" s="19"/>
      <c r="R7" s="19"/>
      <c r="S7" s="19"/>
      <c r="T7" s="19"/>
      <c r="U7" s="19"/>
      <c r="V7" s="19"/>
      <c r="W7" s="19">
        <v>407.97</v>
      </c>
      <c r="X7" s="19">
        <v>27.2</v>
      </c>
      <c r="Y7" s="19">
        <v>81.59</v>
      </c>
      <c r="Z7" s="19">
        <v>2719.76</v>
      </c>
      <c r="AA7" s="19">
        <v>4397.6099999999997</v>
      </c>
      <c r="AB7" s="19">
        <v>143.94</v>
      </c>
      <c r="AC7" s="19">
        <v>9.6</v>
      </c>
      <c r="AD7" s="19">
        <v>19.190000000000001</v>
      </c>
      <c r="AE7" s="19">
        <v>28.79</v>
      </c>
      <c r="AF7" s="19">
        <v>59.96</v>
      </c>
      <c r="AG7" s="19">
        <v>28.79</v>
      </c>
      <c r="AH7" s="19">
        <v>9.6</v>
      </c>
      <c r="AI7" s="19">
        <v>407.97</v>
      </c>
      <c r="AJ7" s="19">
        <v>27.2</v>
      </c>
      <c r="AK7" s="19">
        <v>81.59</v>
      </c>
      <c r="AL7" s="19">
        <v>271.98</v>
      </c>
      <c r="AM7" s="19">
        <v>27.2</v>
      </c>
      <c r="AN7" s="19"/>
      <c r="AO7" s="19"/>
      <c r="AP7" s="19"/>
      <c r="AQ7" s="19"/>
      <c r="AR7" s="19"/>
      <c r="AS7" s="19">
        <v>21.2</v>
      </c>
      <c r="AT7" s="19">
        <v>23.2</v>
      </c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>
        <v>1</v>
      </c>
      <c r="BH7" s="19">
        <v>1161.21</v>
      </c>
      <c r="BI7" s="19">
        <v>3236.4</v>
      </c>
      <c r="BJ7" s="19"/>
      <c r="BK7" s="19"/>
      <c r="BL7" s="19"/>
      <c r="BM7" s="19"/>
    </row>
    <row r="8" spans="1:65" ht="25.15" customHeight="1">
      <c r="A8" s="19">
        <v>446.36</v>
      </c>
      <c r="B8" s="19">
        <v>355.3</v>
      </c>
      <c r="C8" s="19">
        <f t="shared" si="0"/>
        <v>801.66000000000008</v>
      </c>
      <c r="D8" s="19">
        <v>1027.24</v>
      </c>
      <c r="E8" s="19">
        <v>154.09</v>
      </c>
      <c r="F8" s="19">
        <v>10.27</v>
      </c>
      <c r="G8" s="19">
        <v>20.55</v>
      </c>
      <c r="H8" s="19">
        <v>30.82</v>
      </c>
      <c r="I8" s="19">
        <v>2954.93</v>
      </c>
      <c r="J8" s="19">
        <v>108.07</v>
      </c>
      <c r="K8" s="19">
        <v>816.66</v>
      </c>
      <c r="L8" s="19">
        <f t="shared" si="1"/>
        <v>480.99600000000004</v>
      </c>
      <c r="M8" s="19">
        <f t="shared" si="2"/>
        <v>320.66400000000004</v>
      </c>
      <c r="N8" s="19">
        <v>15</v>
      </c>
      <c r="O8" s="19"/>
      <c r="P8" s="19"/>
      <c r="Q8" s="19"/>
      <c r="R8" s="19"/>
      <c r="S8" s="19"/>
      <c r="T8" s="19"/>
      <c r="U8" s="19"/>
      <c r="V8" s="19"/>
      <c r="W8" s="19">
        <v>427.87</v>
      </c>
      <c r="X8" s="19">
        <v>28.53</v>
      </c>
      <c r="Y8" s="19">
        <v>85.57</v>
      </c>
      <c r="Z8" s="19">
        <v>2852.42</v>
      </c>
      <c r="AA8" s="19">
        <v>4637.3599999999997</v>
      </c>
      <c r="AB8" s="19">
        <v>154.09</v>
      </c>
      <c r="AC8" s="19">
        <v>10.27</v>
      </c>
      <c r="AD8" s="19">
        <v>20.75</v>
      </c>
      <c r="AE8" s="19">
        <v>30.82</v>
      </c>
      <c r="AF8" s="19">
        <v>102.73</v>
      </c>
      <c r="AG8" s="19">
        <v>30.82</v>
      </c>
      <c r="AH8" s="19">
        <v>10.27</v>
      </c>
      <c r="AI8" s="19">
        <v>427.87</v>
      </c>
      <c r="AJ8" s="19">
        <v>28.53</v>
      </c>
      <c r="AK8" s="19">
        <v>85.57</v>
      </c>
      <c r="AL8" s="19">
        <v>285.24</v>
      </c>
      <c r="AM8" s="19">
        <v>28.53</v>
      </c>
      <c r="AN8" s="19"/>
      <c r="AO8" s="19"/>
      <c r="AP8" s="19"/>
      <c r="AQ8" s="19"/>
      <c r="AR8" s="19"/>
      <c r="AS8" s="19">
        <v>117.7</v>
      </c>
      <c r="AT8" s="19">
        <v>26.15</v>
      </c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>
        <v>1</v>
      </c>
      <c r="BH8" s="19">
        <v>1360.34</v>
      </c>
      <c r="BI8" s="19">
        <v>3277.02</v>
      </c>
      <c r="BJ8" s="19"/>
      <c r="BK8" s="19"/>
      <c r="BL8" s="19"/>
      <c r="BM8" s="19"/>
    </row>
    <row r="9" spans="1:65" ht="25.15" customHeight="1">
      <c r="A9" s="19">
        <v>280.20999999999998</v>
      </c>
      <c r="B9" s="19">
        <v>418.14</v>
      </c>
      <c r="C9" s="19">
        <f t="shared" si="0"/>
        <v>698.34999999999991</v>
      </c>
      <c r="D9" s="19">
        <v>991.42</v>
      </c>
      <c r="E9" s="19">
        <v>148.72</v>
      </c>
      <c r="F9" s="19">
        <v>9.92</v>
      </c>
      <c r="G9" s="19">
        <v>19.829999999999998</v>
      </c>
      <c r="H9" s="19">
        <v>29.74</v>
      </c>
      <c r="I9" s="19">
        <v>3025.06</v>
      </c>
      <c r="J9" s="19">
        <v>103.1</v>
      </c>
      <c r="K9" s="19">
        <v>713.35</v>
      </c>
      <c r="L9" s="19">
        <f t="shared" si="1"/>
        <v>419.00999999999993</v>
      </c>
      <c r="M9" s="19">
        <f t="shared" si="2"/>
        <v>279.33999999999997</v>
      </c>
      <c r="N9" s="19">
        <v>15</v>
      </c>
      <c r="O9" s="19"/>
      <c r="P9" s="19"/>
      <c r="Q9" s="19"/>
      <c r="R9" s="19"/>
      <c r="S9" s="19"/>
      <c r="T9" s="19"/>
      <c r="U9" s="19"/>
      <c r="V9" s="19"/>
      <c r="W9" s="19">
        <v>427.52</v>
      </c>
      <c r="X9" s="19">
        <v>28.5</v>
      </c>
      <c r="Y9" s="19">
        <v>85.5</v>
      </c>
      <c r="Z9" s="19">
        <v>2850.09</v>
      </c>
      <c r="AA9" s="19">
        <v>4591.24</v>
      </c>
      <c r="AB9" s="19">
        <v>148.72</v>
      </c>
      <c r="AC9" s="19">
        <v>9.92</v>
      </c>
      <c r="AD9" s="19">
        <v>19.829999999999998</v>
      </c>
      <c r="AE9" s="19">
        <v>29.74</v>
      </c>
      <c r="AF9" s="19">
        <v>99.14</v>
      </c>
      <c r="AG9" s="19">
        <v>29.74</v>
      </c>
      <c r="AH9" s="19">
        <v>9.92</v>
      </c>
      <c r="AI9" s="19">
        <v>427.52</v>
      </c>
      <c r="AJ9" s="19">
        <v>28.5</v>
      </c>
      <c r="AK9" s="19">
        <v>85.5</v>
      </c>
      <c r="AL9" s="19">
        <v>285.01</v>
      </c>
      <c r="AM9" s="19">
        <v>28.5</v>
      </c>
      <c r="AN9" s="19"/>
      <c r="AO9" s="19"/>
      <c r="AP9" s="19"/>
      <c r="AQ9" s="19"/>
      <c r="AR9" s="19"/>
      <c r="AS9" s="19">
        <v>115.43</v>
      </c>
      <c r="AT9" s="19">
        <v>25.9</v>
      </c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>
        <v>1</v>
      </c>
      <c r="BH9" s="19">
        <v>1344.37</v>
      </c>
      <c r="BI9" s="19">
        <v>3246.87</v>
      </c>
      <c r="BJ9" s="19"/>
      <c r="BK9" s="19"/>
      <c r="BL9" s="19"/>
      <c r="BM9" s="19"/>
    </row>
    <row r="10" spans="1:65" ht="25.15" customHeight="1">
      <c r="A10" s="19">
        <v>414.07</v>
      </c>
      <c r="B10" s="19">
        <v>270.47000000000003</v>
      </c>
      <c r="C10" s="19">
        <f t="shared" si="0"/>
        <v>684.54</v>
      </c>
      <c r="D10" s="19">
        <v>971.9</v>
      </c>
      <c r="E10" s="19">
        <v>145.79</v>
      </c>
      <c r="F10" s="19">
        <v>9.7200000000000006</v>
      </c>
      <c r="G10" s="19">
        <v>19.440000000000001</v>
      </c>
      <c r="H10" s="19">
        <v>29.16</v>
      </c>
      <c r="I10" s="19">
        <v>2847.76</v>
      </c>
      <c r="J10" s="19">
        <v>103.25</v>
      </c>
      <c r="K10" s="19">
        <v>699.54</v>
      </c>
      <c r="L10" s="19">
        <f t="shared" si="1"/>
        <v>410.72399999999999</v>
      </c>
      <c r="M10" s="19">
        <f t="shared" si="2"/>
        <v>273.81599999999997</v>
      </c>
      <c r="N10" s="19">
        <v>15</v>
      </c>
      <c r="O10" s="19"/>
      <c r="P10" s="19"/>
      <c r="Q10" s="19"/>
      <c r="R10" s="19"/>
      <c r="S10" s="19"/>
      <c r="T10" s="19"/>
      <c r="U10" s="19"/>
      <c r="V10" s="19"/>
      <c r="W10" s="19">
        <v>401.8</v>
      </c>
      <c r="X10" s="19">
        <v>26.79</v>
      </c>
      <c r="Y10" s="19">
        <v>80.36</v>
      </c>
      <c r="Z10" s="19">
        <v>2678.65</v>
      </c>
      <c r="AA10" s="19">
        <v>4363.6099999999997</v>
      </c>
      <c r="AB10" s="19">
        <v>145.79</v>
      </c>
      <c r="AC10" s="19">
        <v>9.7200000000000006</v>
      </c>
      <c r="AD10" s="19">
        <v>19.440000000000001</v>
      </c>
      <c r="AE10" s="19">
        <v>29.16</v>
      </c>
      <c r="AF10" s="19">
        <v>97.19</v>
      </c>
      <c r="AG10" s="19">
        <v>29.16</v>
      </c>
      <c r="AH10" s="19">
        <v>9.7200000000000006</v>
      </c>
      <c r="AI10" s="19">
        <v>401.8</v>
      </c>
      <c r="AJ10" s="19">
        <v>26.79</v>
      </c>
      <c r="AK10" s="19">
        <v>80.36</v>
      </c>
      <c r="AL10" s="19">
        <v>267.87</v>
      </c>
      <c r="AM10" s="19">
        <v>26.79</v>
      </c>
      <c r="AN10" s="19"/>
      <c r="AO10" s="19"/>
      <c r="AP10" s="19"/>
      <c r="AQ10" s="19"/>
      <c r="AR10" s="19"/>
      <c r="AS10" s="19">
        <v>26.84</v>
      </c>
      <c r="AT10" s="19">
        <v>24.1</v>
      </c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>
        <v>1</v>
      </c>
      <c r="BH10" s="19">
        <v>1195.73</v>
      </c>
      <c r="BI10" s="19">
        <v>3167.88</v>
      </c>
      <c r="BJ10" s="19"/>
      <c r="BK10" s="19"/>
      <c r="BL10" s="19"/>
      <c r="BM10" s="19"/>
    </row>
    <row r="11" spans="1:65" ht="25.15" customHeight="1">
      <c r="A11" s="19">
        <v>427.01</v>
      </c>
      <c r="B11" s="19">
        <v>283.01</v>
      </c>
      <c r="C11" s="19">
        <f t="shared" si="0"/>
        <v>710.02</v>
      </c>
      <c r="D11" s="19">
        <v>1007.87</v>
      </c>
      <c r="E11" s="19">
        <v>151.18</v>
      </c>
      <c r="F11" s="19">
        <v>10.08</v>
      </c>
      <c r="G11" s="19">
        <v>20.16</v>
      </c>
      <c r="H11" s="19">
        <v>30.24</v>
      </c>
      <c r="I11" s="19">
        <v>2927.25</v>
      </c>
      <c r="J11" s="19">
        <v>107.05</v>
      </c>
      <c r="K11" s="19">
        <v>725.02</v>
      </c>
      <c r="L11" s="19">
        <f t="shared" si="1"/>
        <v>426.012</v>
      </c>
      <c r="M11" s="19">
        <f t="shared" si="2"/>
        <v>284.00799999999998</v>
      </c>
      <c r="N11" s="19">
        <v>15</v>
      </c>
      <c r="O11" s="19"/>
      <c r="P11" s="19"/>
      <c r="Q11" s="19"/>
      <c r="R11" s="19"/>
      <c r="S11" s="19"/>
      <c r="T11" s="19"/>
      <c r="U11" s="19"/>
      <c r="V11" s="19"/>
      <c r="W11" s="19">
        <v>412.71</v>
      </c>
      <c r="X11" s="19">
        <v>27.52</v>
      </c>
      <c r="Y11" s="19">
        <v>82.55</v>
      </c>
      <c r="Z11" s="19">
        <v>2751.45</v>
      </c>
      <c r="AA11" s="19">
        <v>4493.76</v>
      </c>
      <c r="AB11" s="19">
        <v>151.18</v>
      </c>
      <c r="AC11" s="19">
        <v>10.08</v>
      </c>
      <c r="AD11" s="19">
        <v>20.16</v>
      </c>
      <c r="AE11" s="19">
        <v>30.24</v>
      </c>
      <c r="AF11" s="19">
        <v>100.79</v>
      </c>
      <c r="AG11" s="19">
        <v>30.24</v>
      </c>
      <c r="AH11" s="19">
        <v>10.08</v>
      </c>
      <c r="AI11" s="19">
        <v>412.71</v>
      </c>
      <c r="AJ11" s="19">
        <v>27.52</v>
      </c>
      <c r="AK11" s="19">
        <v>82.55</v>
      </c>
      <c r="AL11" s="19">
        <v>275.14999999999998</v>
      </c>
      <c r="AM11" s="19">
        <v>27.52</v>
      </c>
      <c r="AN11" s="19"/>
      <c r="AO11" s="19"/>
      <c r="AP11" s="19"/>
      <c r="AQ11" s="19"/>
      <c r="AR11" s="19"/>
      <c r="AS11" s="19">
        <v>109.08</v>
      </c>
      <c r="AT11" s="19">
        <v>25.3</v>
      </c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>
        <v>2</v>
      </c>
      <c r="BH11" s="19">
        <v>1314.6</v>
      </c>
      <c r="BI11" s="19">
        <v>3179.16</v>
      </c>
      <c r="BJ11" s="19"/>
      <c r="BK11" s="19"/>
      <c r="BL11" s="19"/>
      <c r="BM11" s="19"/>
    </row>
    <row r="12" spans="1:65" ht="25.15" customHeight="1">
      <c r="A12" s="19">
        <v>426.97</v>
      </c>
      <c r="B12" s="19">
        <v>288.19</v>
      </c>
      <c r="C12" s="19">
        <f t="shared" si="0"/>
        <v>715.16000000000008</v>
      </c>
      <c r="D12" s="19">
        <v>1015.12</v>
      </c>
      <c r="E12" s="19">
        <v>152.27000000000001</v>
      </c>
      <c r="F12" s="19">
        <v>10.15</v>
      </c>
      <c r="G12" s="19">
        <v>20.3</v>
      </c>
      <c r="H12" s="19">
        <v>30.46</v>
      </c>
      <c r="I12" s="19">
        <v>3086.09</v>
      </c>
      <c r="J12" s="19">
        <v>107.99</v>
      </c>
      <c r="K12" s="19">
        <v>730.16</v>
      </c>
      <c r="L12" s="19">
        <f t="shared" si="1"/>
        <v>429.09600000000006</v>
      </c>
      <c r="M12" s="19">
        <f t="shared" si="2"/>
        <v>286.06400000000002</v>
      </c>
      <c r="N12" s="19">
        <v>15</v>
      </c>
      <c r="O12" s="19"/>
      <c r="P12" s="19"/>
      <c r="Q12" s="19"/>
      <c r="R12" s="19"/>
      <c r="S12" s="19"/>
      <c r="T12" s="19"/>
      <c r="U12" s="19"/>
      <c r="V12" s="19"/>
      <c r="W12" s="19">
        <v>436.37</v>
      </c>
      <c r="X12" s="19">
        <v>29.09</v>
      </c>
      <c r="Y12" s="19">
        <v>87.28</v>
      </c>
      <c r="Z12" s="19">
        <v>2909.12</v>
      </c>
      <c r="AA12" s="19">
        <v>4690.16</v>
      </c>
      <c r="AB12" s="19">
        <v>152.27000000000001</v>
      </c>
      <c r="AC12" s="19">
        <v>10.15</v>
      </c>
      <c r="AD12" s="19">
        <v>20.3</v>
      </c>
      <c r="AE12" s="19">
        <v>30.46</v>
      </c>
      <c r="AF12" s="19">
        <v>101.51</v>
      </c>
      <c r="AG12" s="19">
        <v>30.46</v>
      </c>
      <c r="AH12" s="19">
        <v>10.15</v>
      </c>
      <c r="AI12" s="19">
        <v>436.37</v>
      </c>
      <c r="AJ12" s="19">
        <v>29.09</v>
      </c>
      <c r="AK12" s="19">
        <v>87.28</v>
      </c>
      <c r="AL12" s="19">
        <v>290.91000000000003</v>
      </c>
      <c r="AM12" s="19">
        <v>29.09</v>
      </c>
      <c r="AN12" s="19">
        <v>6.22</v>
      </c>
      <c r="AO12" s="19"/>
      <c r="AP12" s="19"/>
      <c r="AQ12" s="19"/>
      <c r="AR12" s="19"/>
      <c r="AS12" s="19">
        <v>120.48</v>
      </c>
      <c r="AT12" s="19">
        <v>26.4</v>
      </c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>
        <v>1</v>
      </c>
      <c r="BH12" s="19">
        <v>1382.14</v>
      </c>
      <c r="BI12" s="19">
        <v>3308.02</v>
      </c>
      <c r="BJ12" s="19"/>
      <c r="BK12" s="19"/>
      <c r="BL12" s="19"/>
      <c r="BM12" s="19"/>
    </row>
    <row r="13" spans="1:65" ht="25.1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1:65" ht="25.1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</row>
    <row r="15" spans="1:65" ht="25.1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</row>
    <row r="16" spans="1:65" ht="25.1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</row>
    <row r="17" spans="1:65" ht="25.1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</row>
    <row r="18" spans="1:65" ht="25.1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</row>
    <row r="19" spans="1:65" ht="25.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</row>
    <row r="20" spans="1:65" ht="25.1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</row>
    <row r="21" spans="1:65" ht="25.1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</row>
    <row r="22" spans="1:65" ht="25.1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</row>
    <row r="23" spans="1:65" ht="25.1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</row>
    <row r="24" spans="1:65" ht="25.1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</row>
    <row r="25" spans="1:65" ht="25.1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</row>
    <row r="26" spans="1:65" ht="25.1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65" ht="25.1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</row>
    <row r="28" spans="1:65" ht="25.1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65" ht="25.1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</row>
    <row r="30" spans="1:65" ht="25.1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</row>
    <row r="31" spans="1:65" ht="25.1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</row>
    <row r="32" spans="1:65" ht="25.1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</row>
    <row r="33" spans="1:65" ht="25.1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</row>
    <row r="34" spans="1:65" ht="25.1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</row>
    <row r="35" spans="1:65" ht="25.1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5" ht="25.1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</row>
    <row r="37" spans="1:65" ht="25.1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</row>
    <row r="38" spans="1:65" ht="25.1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</row>
    <row r="39" spans="1:65" ht="25.1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</row>
    <row r="40" spans="1:65" ht="25.1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</row>
    <row r="41" spans="1:65" ht="25.1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</row>
    <row r="42" spans="1:65" ht="25.1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</row>
    <row r="43" spans="1:65" ht="25.1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</row>
    <row r="44" spans="1:65" ht="25.1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</row>
    <row r="45" spans="1:65" ht="25.1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</row>
    <row r="46" spans="1:65" ht="25.1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</row>
    <row r="47" spans="1:65" ht="25.1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</row>
    <row r="48" spans="1:65" ht="25.1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</row>
    <row r="49" spans="1:65" ht="25.1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</row>
    <row r="50" spans="1:65" ht="25.1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</row>
    <row r="51" spans="1:65" ht="25.1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</row>
    <row r="52" spans="1:65" ht="25.1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</row>
    <row r="53" spans="1:65" ht="25.1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</row>
    <row r="54" spans="1:65" ht="25.1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</row>
    <row r="55" spans="1:65" ht="25.1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</row>
    <row r="56" spans="1:65" ht="25.1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</row>
    <row r="57" spans="1:65" ht="25.1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</row>
    <row r="58" spans="1:65" ht="25.1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</row>
    <row r="59" spans="1:65" ht="25.1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</row>
    <row r="60" spans="1:65" ht="25.1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</row>
    <row r="61" spans="1:65" ht="25.1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</row>
    <row r="62" spans="1:65" ht="25.1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</row>
    <row r="63" spans="1:65" ht="25.1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</row>
    <row r="64" spans="1:65" ht="25.1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</row>
    <row r="65" spans="1:65" ht="25.1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</row>
    <row r="66" spans="1:65" ht="25.1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</row>
    <row r="67" spans="1:65" ht="25.1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</row>
    <row r="68" spans="1:65" ht="25.1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</row>
    <row r="69" spans="1:65" ht="25.1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</row>
    <row r="70" spans="1:65" ht="25.1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</row>
  </sheetData>
  <mergeCells count="18">
    <mergeCell ref="AN2:AP2"/>
    <mergeCell ref="D1:V1"/>
    <mergeCell ref="W1:Z1"/>
    <mergeCell ref="AA1:AA3"/>
    <mergeCell ref="AB1:BF1"/>
    <mergeCell ref="AX2:BD2"/>
    <mergeCell ref="D2:H2"/>
    <mergeCell ref="I2:K2"/>
    <mergeCell ref="L2:N2"/>
    <mergeCell ref="AB2:AH2"/>
    <mergeCell ref="AI2:AM2"/>
    <mergeCell ref="BF2:BF3"/>
    <mergeCell ref="BJ1:BJ3"/>
    <mergeCell ref="BK1:BK3"/>
    <mergeCell ref="BL1:BL3"/>
    <mergeCell ref="BM1:BM3"/>
    <mergeCell ref="BH1:BH3"/>
    <mergeCell ref="BI1:B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M71"/>
  <sheetViews>
    <sheetView rightToLeft="1" topLeftCell="D10" workbookViewId="0">
      <selection activeCell="D16" sqref="D16:XFD1048576"/>
    </sheetView>
  </sheetViews>
  <sheetFormatPr defaultRowHeight="15"/>
  <cols>
    <col min="1" max="3" width="0" hidden="1" customWidth="1"/>
    <col min="4" max="26" width="10.7109375" customWidth="1"/>
    <col min="27" max="27" width="10.7109375" style="34" customWidth="1"/>
    <col min="28" max="59" width="10.7109375" customWidth="1"/>
    <col min="60" max="60" width="10.7109375" style="34" customWidth="1"/>
    <col min="61" max="61" width="10.7109375" customWidth="1"/>
    <col min="62" max="62" width="21.28515625" customWidth="1"/>
    <col min="63" max="65" width="10.7109375" customWidth="1"/>
  </cols>
  <sheetData>
    <row r="1" spans="1:65">
      <c r="A1" s="32"/>
      <c r="B1" s="32"/>
      <c r="C1" s="32"/>
      <c r="D1" s="42" t="s">
        <v>13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7" t="s">
        <v>14</v>
      </c>
      <c r="AB1" s="39" t="s">
        <v>15</v>
      </c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29"/>
      <c r="BH1" s="47" t="s">
        <v>16</v>
      </c>
      <c r="BI1" s="39" t="s">
        <v>17</v>
      </c>
      <c r="BJ1" s="35" t="s">
        <v>18</v>
      </c>
      <c r="BK1" s="38" t="s">
        <v>19</v>
      </c>
      <c r="BL1" s="35" t="s">
        <v>20</v>
      </c>
      <c r="BM1" s="35" t="s">
        <v>21</v>
      </c>
    </row>
    <row r="2" spans="1:65">
      <c r="A2" s="32"/>
      <c r="B2" s="32"/>
      <c r="C2" s="32"/>
      <c r="D2" s="42" t="s">
        <v>22</v>
      </c>
      <c r="E2" s="42"/>
      <c r="F2" s="42"/>
      <c r="G2" s="42"/>
      <c r="H2" s="42"/>
      <c r="I2" s="44" t="s">
        <v>23</v>
      </c>
      <c r="J2" s="45"/>
      <c r="K2" s="46"/>
      <c r="L2" s="44" t="s">
        <v>24</v>
      </c>
      <c r="M2" s="45"/>
      <c r="N2" s="45"/>
      <c r="O2" s="6"/>
      <c r="P2" s="6"/>
      <c r="Q2" s="6"/>
      <c r="R2" s="6"/>
      <c r="S2" s="6"/>
      <c r="T2" s="6"/>
      <c r="U2" s="6"/>
      <c r="V2" s="7"/>
      <c r="W2" s="26" t="s">
        <v>25</v>
      </c>
      <c r="X2" s="9"/>
      <c r="Y2" s="10"/>
      <c r="Z2" s="26"/>
      <c r="AA2" s="47"/>
      <c r="AB2" s="42" t="s">
        <v>26</v>
      </c>
      <c r="AC2" s="42"/>
      <c r="AD2" s="42"/>
      <c r="AE2" s="42"/>
      <c r="AF2" s="42"/>
      <c r="AG2" s="42"/>
      <c r="AH2" s="42"/>
      <c r="AI2" s="42" t="s">
        <v>27</v>
      </c>
      <c r="AJ2" s="42"/>
      <c r="AK2" s="42"/>
      <c r="AL2" s="42"/>
      <c r="AM2" s="42"/>
      <c r="AN2" s="40" t="s">
        <v>28</v>
      </c>
      <c r="AO2" s="41"/>
      <c r="AP2" s="41"/>
      <c r="AQ2" s="11"/>
      <c r="AR2" s="12" t="s">
        <v>29</v>
      </c>
      <c r="AS2" s="27"/>
      <c r="AT2" s="14"/>
      <c r="AU2" s="15"/>
      <c r="AV2" s="15"/>
      <c r="AW2" s="15"/>
      <c r="AX2" s="42" t="s">
        <v>30</v>
      </c>
      <c r="AY2" s="42"/>
      <c r="AZ2" s="42"/>
      <c r="BA2" s="42"/>
      <c r="BB2" s="42"/>
      <c r="BC2" s="42"/>
      <c r="BD2" s="42"/>
      <c r="BE2" s="15"/>
      <c r="BF2" s="35" t="s">
        <v>31</v>
      </c>
      <c r="BG2" s="30"/>
      <c r="BH2" s="47"/>
      <c r="BI2" s="39"/>
      <c r="BJ2" s="36"/>
      <c r="BK2" s="38"/>
      <c r="BL2" s="36"/>
      <c r="BM2" s="36"/>
    </row>
    <row r="3" spans="1:65" ht="51">
      <c r="A3" s="33" t="s">
        <v>40</v>
      </c>
      <c r="B3" s="33" t="s">
        <v>84</v>
      </c>
      <c r="C3" s="33" t="s">
        <v>85</v>
      </c>
      <c r="D3" s="29" t="s">
        <v>32</v>
      </c>
      <c r="E3" s="28" t="s">
        <v>33</v>
      </c>
      <c r="F3" s="28" t="s">
        <v>34</v>
      </c>
      <c r="G3" s="28" t="s">
        <v>35</v>
      </c>
      <c r="H3" s="28" t="s">
        <v>36</v>
      </c>
      <c r="I3" s="28" t="s">
        <v>37</v>
      </c>
      <c r="J3" s="28" t="s">
        <v>38</v>
      </c>
      <c r="K3" s="29" t="s">
        <v>39</v>
      </c>
      <c r="L3" s="29" t="s">
        <v>40</v>
      </c>
      <c r="M3" s="29" t="s">
        <v>41</v>
      </c>
      <c r="N3" s="29" t="s">
        <v>42</v>
      </c>
      <c r="O3" s="28" t="s">
        <v>43</v>
      </c>
      <c r="P3" s="28" t="s">
        <v>44</v>
      </c>
      <c r="Q3" s="28" t="s">
        <v>45</v>
      </c>
      <c r="R3" s="28" t="s">
        <v>46</v>
      </c>
      <c r="S3" s="28" t="s">
        <v>47</v>
      </c>
      <c r="T3" s="28" t="s">
        <v>48</v>
      </c>
      <c r="U3" s="28" t="s">
        <v>49</v>
      </c>
      <c r="V3" s="28" t="s">
        <v>50</v>
      </c>
      <c r="W3" s="28" t="s">
        <v>51</v>
      </c>
      <c r="X3" s="28" t="s">
        <v>52</v>
      </c>
      <c r="Y3" s="28" t="s">
        <v>53</v>
      </c>
      <c r="Z3" s="28" t="s">
        <v>54</v>
      </c>
      <c r="AA3" s="47"/>
      <c r="AB3" s="28" t="s">
        <v>55</v>
      </c>
      <c r="AC3" s="28" t="s">
        <v>56</v>
      </c>
      <c r="AD3" s="28" t="s">
        <v>57</v>
      </c>
      <c r="AE3" s="28" t="s">
        <v>53</v>
      </c>
      <c r="AF3" s="28" t="s">
        <v>58</v>
      </c>
      <c r="AG3" s="28" t="s">
        <v>59</v>
      </c>
      <c r="AH3" s="28" t="s">
        <v>60</v>
      </c>
      <c r="AI3" s="28" t="s">
        <v>61</v>
      </c>
      <c r="AJ3" s="28" t="s">
        <v>62</v>
      </c>
      <c r="AK3" s="28" t="s">
        <v>63</v>
      </c>
      <c r="AL3" s="28" t="s">
        <v>64</v>
      </c>
      <c r="AM3" s="28" t="s">
        <v>34</v>
      </c>
      <c r="AN3" s="28" t="s">
        <v>65</v>
      </c>
      <c r="AO3" s="28" t="s">
        <v>66</v>
      </c>
      <c r="AP3" s="28" t="s">
        <v>67</v>
      </c>
      <c r="AQ3" s="29" t="s">
        <v>68</v>
      </c>
      <c r="AR3" s="28" t="s">
        <v>69</v>
      </c>
      <c r="AS3" s="28" t="s">
        <v>70</v>
      </c>
      <c r="AT3" s="28" t="s">
        <v>71</v>
      </c>
      <c r="AU3" s="28" t="s">
        <v>72</v>
      </c>
      <c r="AV3" s="28" t="s">
        <v>73</v>
      </c>
      <c r="AW3" s="28" t="s">
        <v>74</v>
      </c>
      <c r="AX3" s="28" t="s">
        <v>75</v>
      </c>
      <c r="AY3" s="28" t="s">
        <v>76</v>
      </c>
      <c r="AZ3" s="28" t="s">
        <v>77</v>
      </c>
      <c r="BA3" s="28" t="s">
        <v>78</v>
      </c>
      <c r="BB3" s="28" t="s">
        <v>79</v>
      </c>
      <c r="BC3" s="28" t="s">
        <v>80</v>
      </c>
      <c r="BD3" s="28" t="s">
        <v>81</v>
      </c>
      <c r="BE3" s="28" t="s">
        <v>82</v>
      </c>
      <c r="BF3" s="37"/>
      <c r="BG3" s="31" t="s">
        <v>83</v>
      </c>
      <c r="BH3" s="47"/>
      <c r="BI3" s="39"/>
      <c r="BJ3" s="37"/>
      <c r="BK3" s="38"/>
      <c r="BL3" s="37"/>
      <c r="BM3" s="37"/>
    </row>
    <row r="4" spans="1:65" ht="25.15" customHeight="1">
      <c r="A4" s="19">
        <v>387.34</v>
      </c>
      <c r="B4" s="19">
        <v>315.05</v>
      </c>
      <c r="C4" s="19">
        <f>A4+B4</f>
        <v>702.39</v>
      </c>
      <c r="D4" s="19">
        <v>871.47</v>
      </c>
      <c r="E4" s="19">
        <f>IF(D4&gt;1510,1510*15%,D4*15%)</f>
        <v>130.72049999999999</v>
      </c>
      <c r="F4" s="19">
        <f>IF(D4&gt;1510,1510*1%,D4*1%)</f>
        <v>8.7147000000000006</v>
      </c>
      <c r="G4" s="19">
        <f>IF(D4&gt;1510,1510*2%,D4*2%)</f>
        <v>17.429400000000001</v>
      </c>
      <c r="H4" s="19">
        <f>IF(D4&gt;1510,1510*3%,D4*3%)</f>
        <v>26.144099999999998</v>
      </c>
      <c r="I4" s="19">
        <v>2617.5700000000002</v>
      </c>
      <c r="J4" s="19">
        <v>94.22</v>
      </c>
      <c r="K4" s="19">
        <f>SUM(L4:V4)</f>
        <v>717.39</v>
      </c>
      <c r="L4" s="19">
        <f>C4*60%</f>
        <v>421.43399999999997</v>
      </c>
      <c r="M4" s="19">
        <f>C4*40%</f>
        <v>280.95600000000002</v>
      </c>
      <c r="N4" s="19">
        <v>15</v>
      </c>
      <c r="O4" s="19"/>
      <c r="P4" s="19"/>
      <c r="Q4" s="19"/>
      <c r="R4" s="19"/>
      <c r="S4" s="19"/>
      <c r="T4" s="19"/>
      <c r="U4" s="19"/>
      <c r="V4" s="19"/>
      <c r="W4" s="19">
        <f>IF(Z4&gt;3360,3360*15%,Z4*15%)</f>
        <v>383.65649999999999</v>
      </c>
      <c r="X4" s="19">
        <f>IF(Z4&gt;3360,3360*1%,Z4*1%)</f>
        <v>25.577100000000002</v>
      </c>
      <c r="Y4" s="19">
        <f>IF(Z4&gt;3360,3360*3%,Z4*3%)</f>
        <v>76.731300000000005</v>
      </c>
      <c r="Z4" s="19">
        <f>I4+J4+K4-D4</f>
        <v>2557.71</v>
      </c>
      <c r="AA4" s="25">
        <f>E4+F4+G4+H4+I4+J4+K4+W4+X4+Y4</f>
        <v>4098.1535999999996</v>
      </c>
      <c r="AB4" s="19">
        <f>IF(D4&gt;1510,1510*15%,D4*15%)</f>
        <v>130.72049999999999</v>
      </c>
      <c r="AC4" s="19">
        <f>IF(D4&gt;1510,1510*1%,D4*1%)</f>
        <v>8.7147000000000006</v>
      </c>
      <c r="AD4" s="19">
        <f>IF(D4&gt;1510,1510*2%,D4*2%)</f>
        <v>17.429400000000001</v>
      </c>
      <c r="AE4" s="19">
        <f>IF(D4&gt;1510,1510*3%,D4*3%)</f>
        <v>26.144099999999998</v>
      </c>
      <c r="AF4" s="19">
        <f>IF(D4&gt;1510,1510*10%,D4*10%)</f>
        <v>87.147000000000006</v>
      </c>
      <c r="AG4" s="19">
        <f>IF(D4&gt;1510,1510*3%,D4*3%)</f>
        <v>26.144099999999998</v>
      </c>
      <c r="AH4" s="19">
        <f>IF(D4&gt;1510,1510*1%,D4*1%)</f>
        <v>8.7147000000000006</v>
      </c>
      <c r="AI4" s="19">
        <f>IF(Z4&gt;3360,3360*15%,Z4*15%)</f>
        <v>383.65649999999999</v>
      </c>
      <c r="AJ4" s="19">
        <f>IF(Z4&gt;3360,3360*1%,Z4*1%)</f>
        <v>25.577100000000002</v>
      </c>
      <c r="AK4" s="19">
        <f>IF(Z4&gt;3360,3360*3%,Z4*3%)</f>
        <v>76.731300000000005</v>
      </c>
      <c r="AL4" s="19">
        <f>IF(Z4&gt;3360,3360*10%,Z4*10%)</f>
        <v>255.77100000000002</v>
      </c>
      <c r="AM4" s="19">
        <f>IF(Z4&gt;3360,3360*1%,Z4*1%)</f>
        <v>25.577100000000002</v>
      </c>
      <c r="AN4" s="19"/>
      <c r="AO4" s="19"/>
      <c r="AP4" s="19"/>
      <c r="AQ4" s="19"/>
      <c r="AR4" s="19"/>
      <c r="AS4" s="19">
        <f>'ضرائب شهر اغسطس '!M3</f>
        <v>24.878298768000001</v>
      </c>
      <c r="AT4" s="19">
        <f>'ضرائب شهر اغسطس '!J3</f>
        <v>23.0528488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25">
        <f>SUM(AB4:BG4)</f>
        <v>1120.258647568</v>
      </c>
      <c r="BI4" s="19">
        <f>AVERAGE(AA4-BH4)</f>
        <v>2977.8949524319996</v>
      </c>
      <c r="BJ4" s="19"/>
      <c r="BK4" s="19"/>
      <c r="BL4" s="19"/>
      <c r="BM4" s="19" t="s">
        <v>86</v>
      </c>
    </row>
    <row r="5" spans="1:65" ht="25.15" customHeight="1">
      <c r="A5" s="19">
        <v>421.69</v>
      </c>
      <c r="B5" s="19">
        <v>290.74</v>
      </c>
      <c r="C5" s="19">
        <f t="shared" ref="C5:C69" si="0">A5+B5</f>
        <v>712.43000000000006</v>
      </c>
      <c r="D5" s="19">
        <v>1011.28</v>
      </c>
      <c r="E5" s="19">
        <f t="shared" ref="E5:E69" si="1">IF(D5&gt;1510,1510*15%,D5*15%)</f>
        <v>151.69199999999998</v>
      </c>
      <c r="F5" s="19">
        <f t="shared" ref="F5:F69" si="2">IF(D5&gt;1510,1510*1%,D5*1%)</f>
        <v>10.1128</v>
      </c>
      <c r="G5" s="19">
        <f t="shared" ref="G5:G69" si="3">IF(D5&gt;1510,1510*2%,D5*2%)</f>
        <v>20.2256</v>
      </c>
      <c r="H5" s="19">
        <f t="shared" ref="H5:H69" si="4">IF(D5&gt;1510,1510*3%,D5*3%)</f>
        <v>30.338399999999996</v>
      </c>
      <c r="I5" s="19">
        <v>2881.62</v>
      </c>
      <c r="J5" s="19">
        <v>107.05</v>
      </c>
      <c r="K5" s="19">
        <f t="shared" ref="K5:K69" si="5">SUM(L5:V5)</f>
        <v>727.43000000000006</v>
      </c>
      <c r="L5" s="19">
        <f t="shared" ref="L5:L69" si="6">C5*60%</f>
        <v>427.45800000000003</v>
      </c>
      <c r="M5" s="19">
        <f t="shared" ref="M5:M69" si="7">C5*40%</f>
        <v>284.97200000000004</v>
      </c>
      <c r="N5" s="19">
        <v>15</v>
      </c>
      <c r="O5" s="19"/>
      <c r="P5" s="19"/>
      <c r="Q5" s="19"/>
      <c r="R5" s="19"/>
      <c r="S5" s="19"/>
      <c r="T5" s="19"/>
      <c r="U5" s="19"/>
      <c r="V5" s="19"/>
      <c r="W5" s="19">
        <f t="shared" ref="W5:W69" si="8">IF(Z5&gt;3360,3360*15%,Z5*15%)</f>
        <v>405.72300000000007</v>
      </c>
      <c r="X5" s="19">
        <f t="shared" ref="X5:X69" si="9">IF(Z5&gt;3360,3360*1%,Z5*1%)</f>
        <v>27.048200000000008</v>
      </c>
      <c r="Y5" s="19">
        <f t="shared" ref="Y5:Y69" si="10">IF(Z5&gt;3360,3360*3%,Z5*3%)</f>
        <v>81.144600000000011</v>
      </c>
      <c r="Z5" s="19">
        <f t="shared" ref="Z5:Z69" si="11">I5+J5+K5-D5</f>
        <v>2704.8200000000006</v>
      </c>
      <c r="AA5" s="25">
        <f t="shared" ref="AA5:AA69" si="12">E5+F5+G5+H5+I5+J5+K5+W5+X5+Y5</f>
        <v>4442.3846000000003</v>
      </c>
      <c r="AB5" s="19">
        <f t="shared" ref="AB5:AB69" si="13">IF(D5&gt;1510,1510*15%,D5*15%)</f>
        <v>151.69199999999998</v>
      </c>
      <c r="AC5" s="19">
        <f t="shared" ref="AC5:AC69" si="14">IF(D5&gt;1510,1510*1%,D5*1%)</f>
        <v>10.1128</v>
      </c>
      <c r="AD5" s="19">
        <f t="shared" ref="AD5:AD69" si="15">IF(D5&gt;1510,1510*2%,D5*2%)</f>
        <v>20.2256</v>
      </c>
      <c r="AE5" s="19">
        <f t="shared" ref="AE5:AE69" si="16">IF(D5&gt;1510,1510*3%,D5*3%)</f>
        <v>30.338399999999996</v>
      </c>
      <c r="AF5" s="19">
        <f t="shared" ref="AF5:AF69" si="17">IF(D5&gt;1510,1510*10%,D5*10%)</f>
        <v>101.128</v>
      </c>
      <c r="AG5" s="19">
        <f t="shared" ref="AG5:AG69" si="18">IF(D5&gt;1510,1510*3%,D5*3%)</f>
        <v>30.338399999999996</v>
      </c>
      <c r="AH5" s="19">
        <f t="shared" ref="AH5:AH69" si="19">IF(D5&gt;1510,1510*1%,D5*1%)</f>
        <v>10.1128</v>
      </c>
      <c r="AI5" s="19">
        <f t="shared" ref="AI5:AI69" si="20">IF(Z5&gt;3360,3360*15%,Z5*15%)</f>
        <v>405.72300000000007</v>
      </c>
      <c r="AJ5" s="19">
        <f t="shared" ref="AJ5:AJ69" si="21">IF(Z5&gt;3360,3360*1%,Z5*1%)</f>
        <v>27.048200000000008</v>
      </c>
      <c r="AK5" s="19">
        <f t="shared" ref="AK5:AK69" si="22">IF(Z5&gt;3360,3360*3%,Z5*3%)</f>
        <v>81.144600000000011</v>
      </c>
      <c r="AL5" s="19">
        <f t="shared" ref="AL5:AL69" si="23">IF(Z5&gt;3360,3360*10%,Z5*10%)</f>
        <v>270.48200000000008</v>
      </c>
      <c r="AM5" s="19">
        <f t="shared" ref="AM5:AM69" si="24">IF(Z5&gt;3360,3360*1%,Z5*1%)</f>
        <v>27.048200000000008</v>
      </c>
      <c r="AN5" s="19">
        <v>19.45</v>
      </c>
      <c r="AO5" s="19"/>
      <c r="AP5" s="19"/>
      <c r="AQ5" s="19"/>
      <c r="AR5" s="19"/>
      <c r="AS5" s="19">
        <f>'ضرائب شهر اغسطس '!M4</f>
        <v>104.32592570400003</v>
      </c>
      <c r="AT5" s="19">
        <f>'ضرائب شهر اغسطس '!J4</f>
        <v>24.803924800000001</v>
      </c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>
        <v>5</v>
      </c>
      <c r="BH5" s="25">
        <f t="shared" ref="BH5:BH69" si="25">SUM(AB5:BG5)</f>
        <v>1318.973850504</v>
      </c>
      <c r="BI5" s="19">
        <f t="shared" ref="BI5:BI69" si="26">AVERAGE(AA5-BH5)</f>
        <v>3123.4107494960003</v>
      </c>
      <c r="BJ5" s="19"/>
      <c r="BK5" s="19"/>
      <c r="BL5" s="19"/>
      <c r="BM5" s="19" t="s">
        <v>86</v>
      </c>
    </row>
    <row r="6" spans="1:65" ht="25.15" customHeight="1">
      <c r="A6" s="19">
        <v>140.5</v>
      </c>
      <c r="B6" s="19">
        <v>140.5</v>
      </c>
      <c r="C6" s="19">
        <f t="shared" si="0"/>
        <v>281</v>
      </c>
      <c r="D6" s="19">
        <v>396.66</v>
      </c>
      <c r="E6" s="19">
        <f t="shared" si="1"/>
        <v>59.499000000000002</v>
      </c>
      <c r="F6" s="19">
        <f t="shared" si="2"/>
        <v>3.9666000000000001</v>
      </c>
      <c r="G6" s="19">
        <f t="shared" si="3"/>
        <v>7.9332000000000003</v>
      </c>
      <c r="H6" s="19">
        <f t="shared" si="4"/>
        <v>11.899800000000001</v>
      </c>
      <c r="I6" s="19">
        <v>1532.6</v>
      </c>
      <c r="J6" s="19">
        <v>26.88</v>
      </c>
      <c r="K6" s="19">
        <f t="shared" si="5"/>
        <v>296</v>
      </c>
      <c r="L6" s="19">
        <f t="shared" si="6"/>
        <v>168.6</v>
      </c>
      <c r="M6" s="19">
        <f t="shared" si="7"/>
        <v>112.4</v>
      </c>
      <c r="N6" s="19">
        <v>15</v>
      </c>
      <c r="O6" s="19"/>
      <c r="P6" s="19"/>
      <c r="Q6" s="19"/>
      <c r="R6" s="19"/>
      <c r="S6" s="19"/>
      <c r="T6" s="19"/>
      <c r="U6" s="19"/>
      <c r="V6" s="19"/>
      <c r="W6" s="19">
        <f t="shared" si="8"/>
        <v>218.82299999999998</v>
      </c>
      <c r="X6" s="19">
        <f t="shared" si="9"/>
        <v>14.588200000000001</v>
      </c>
      <c r="Y6" s="19">
        <f t="shared" si="10"/>
        <v>43.764599999999994</v>
      </c>
      <c r="Z6" s="19">
        <f t="shared" si="11"/>
        <v>1458.82</v>
      </c>
      <c r="AA6" s="25">
        <f t="shared" si="12"/>
        <v>2215.9544000000001</v>
      </c>
      <c r="AB6" s="19">
        <f t="shared" si="13"/>
        <v>59.499000000000002</v>
      </c>
      <c r="AC6" s="19">
        <f t="shared" si="14"/>
        <v>3.9666000000000001</v>
      </c>
      <c r="AD6" s="19">
        <f t="shared" si="15"/>
        <v>7.9332000000000003</v>
      </c>
      <c r="AE6" s="19">
        <f t="shared" si="16"/>
        <v>11.899800000000001</v>
      </c>
      <c r="AF6" s="19">
        <f t="shared" si="17"/>
        <v>39.666000000000004</v>
      </c>
      <c r="AG6" s="19">
        <f t="shared" si="18"/>
        <v>11.899800000000001</v>
      </c>
      <c r="AH6" s="19">
        <f t="shared" si="19"/>
        <v>3.9666000000000001</v>
      </c>
      <c r="AI6" s="19">
        <f t="shared" si="20"/>
        <v>218.82299999999998</v>
      </c>
      <c r="AJ6" s="19">
        <f t="shared" si="21"/>
        <v>14.588200000000001</v>
      </c>
      <c r="AK6" s="19">
        <f t="shared" si="22"/>
        <v>43.764599999999994</v>
      </c>
      <c r="AL6" s="19">
        <f t="shared" si="23"/>
        <v>145.88200000000001</v>
      </c>
      <c r="AM6" s="19">
        <f t="shared" si="24"/>
        <v>14.588200000000001</v>
      </c>
      <c r="AN6" s="19">
        <v>41.66</v>
      </c>
      <c r="AO6" s="19"/>
      <c r="AP6" s="19"/>
      <c r="AQ6" s="19"/>
      <c r="AR6" s="19"/>
      <c r="AS6" s="19">
        <f>'ضرائب شهر اغسطس '!M5</f>
        <v>4.6429555424999966</v>
      </c>
      <c r="AT6" s="19">
        <f>'ضرائب شهر اغسطس '!J5</f>
        <v>11.407030499999998</v>
      </c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25">
        <f t="shared" si="25"/>
        <v>634.18698604249994</v>
      </c>
      <c r="BI6" s="19">
        <f t="shared" si="26"/>
        <v>1581.7674139575001</v>
      </c>
      <c r="BJ6" s="19"/>
      <c r="BK6" s="19"/>
      <c r="BL6" s="19"/>
      <c r="BM6" s="19" t="s">
        <v>86</v>
      </c>
    </row>
    <row r="7" spans="1:65" ht="25.15" customHeight="1">
      <c r="A7" s="19">
        <v>413.91</v>
      </c>
      <c r="B7" s="19">
        <v>261.89</v>
      </c>
      <c r="C7" s="19">
        <f t="shared" si="0"/>
        <v>675.8</v>
      </c>
      <c r="D7" s="19">
        <v>959.57</v>
      </c>
      <c r="E7" s="19">
        <f t="shared" si="1"/>
        <v>143.93549999999999</v>
      </c>
      <c r="F7" s="19">
        <f t="shared" si="2"/>
        <v>9.5957000000000008</v>
      </c>
      <c r="G7" s="19">
        <f t="shared" si="3"/>
        <v>19.191400000000002</v>
      </c>
      <c r="H7" s="19">
        <f t="shared" si="4"/>
        <v>28.787099999999999</v>
      </c>
      <c r="I7" s="19">
        <v>2885.73</v>
      </c>
      <c r="J7" s="19">
        <v>102.8</v>
      </c>
      <c r="K7" s="19">
        <f t="shared" si="5"/>
        <v>690.8</v>
      </c>
      <c r="L7" s="19">
        <f t="shared" si="6"/>
        <v>405.47999999999996</v>
      </c>
      <c r="M7" s="19">
        <f t="shared" si="7"/>
        <v>270.32</v>
      </c>
      <c r="N7" s="19">
        <v>15</v>
      </c>
      <c r="O7" s="19"/>
      <c r="P7" s="19"/>
      <c r="Q7" s="19"/>
      <c r="R7" s="19"/>
      <c r="S7" s="19"/>
      <c r="T7" s="19"/>
      <c r="U7" s="19"/>
      <c r="V7" s="19"/>
      <c r="W7" s="19">
        <f t="shared" si="8"/>
        <v>407.96399999999994</v>
      </c>
      <c r="X7" s="19">
        <f t="shared" si="9"/>
        <v>27.197599999999998</v>
      </c>
      <c r="Y7" s="19">
        <f t="shared" si="10"/>
        <v>81.592799999999997</v>
      </c>
      <c r="Z7" s="19">
        <f t="shared" si="11"/>
        <v>2719.7599999999998</v>
      </c>
      <c r="AA7" s="25">
        <f t="shared" si="12"/>
        <v>4397.5941000000012</v>
      </c>
      <c r="AB7" s="19">
        <f t="shared" si="13"/>
        <v>143.93549999999999</v>
      </c>
      <c r="AC7" s="19">
        <f t="shared" si="14"/>
        <v>9.5957000000000008</v>
      </c>
      <c r="AD7" s="19">
        <f t="shared" si="15"/>
        <v>19.191400000000002</v>
      </c>
      <c r="AE7" s="19">
        <f t="shared" si="16"/>
        <v>28.787099999999999</v>
      </c>
      <c r="AF7" s="19">
        <f t="shared" si="17"/>
        <v>95.957000000000008</v>
      </c>
      <c r="AG7" s="19">
        <f t="shared" si="18"/>
        <v>28.787099999999999</v>
      </c>
      <c r="AH7" s="19">
        <f t="shared" si="19"/>
        <v>9.5957000000000008</v>
      </c>
      <c r="AI7" s="19">
        <f t="shared" si="20"/>
        <v>407.96399999999994</v>
      </c>
      <c r="AJ7" s="19">
        <f t="shared" si="21"/>
        <v>27.197599999999998</v>
      </c>
      <c r="AK7" s="19">
        <f t="shared" si="22"/>
        <v>81.592799999999997</v>
      </c>
      <c r="AL7" s="19">
        <f t="shared" si="23"/>
        <v>271.976</v>
      </c>
      <c r="AM7" s="19">
        <f t="shared" si="24"/>
        <v>27.197599999999998</v>
      </c>
      <c r="AN7" s="19"/>
      <c r="AO7" s="19"/>
      <c r="AP7" s="19"/>
      <c r="AQ7" s="19"/>
      <c r="AR7" s="19"/>
      <c r="AS7" s="19">
        <f>'ضرائب شهر اغسطس '!M6</f>
        <v>103.84184047875002</v>
      </c>
      <c r="AT7" s="19">
        <f>'ضرائب شهر اغسطس '!J6</f>
        <v>23.1976245</v>
      </c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>
        <v>1</v>
      </c>
      <c r="BH7" s="25">
        <f t="shared" si="25"/>
        <v>1279.8169649787501</v>
      </c>
      <c r="BI7" s="19">
        <f t="shared" si="26"/>
        <v>3117.7771350212511</v>
      </c>
      <c r="BJ7" s="19"/>
      <c r="BK7" s="19"/>
      <c r="BL7" s="19"/>
      <c r="BM7" s="19" t="s">
        <v>86</v>
      </c>
    </row>
    <row r="8" spans="1:65" ht="25.15" customHeight="1">
      <c r="A8" s="19">
        <v>446.36</v>
      </c>
      <c r="B8" s="19">
        <v>355.3</v>
      </c>
      <c r="C8" s="19">
        <f t="shared" si="0"/>
        <v>801.66000000000008</v>
      </c>
      <c r="D8" s="19">
        <v>1027.24</v>
      </c>
      <c r="E8" s="19">
        <f t="shared" si="1"/>
        <v>154.08599999999998</v>
      </c>
      <c r="F8" s="19">
        <f t="shared" si="2"/>
        <v>10.272400000000001</v>
      </c>
      <c r="G8" s="19">
        <f t="shared" si="3"/>
        <v>20.544800000000002</v>
      </c>
      <c r="H8" s="19">
        <f t="shared" si="4"/>
        <v>30.8172</v>
      </c>
      <c r="I8" s="19">
        <v>2954.93</v>
      </c>
      <c r="J8" s="19">
        <v>108.07</v>
      </c>
      <c r="K8" s="19">
        <f t="shared" si="5"/>
        <v>816.66000000000008</v>
      </c>
      <c r="L8" s="19">
        <f t="shared" si="6"/>
        <v>480.99600000000004</v>
      </c>
      <c r="M8" s="19">
        <f t="shared" si="7"/>
        <v>320.66400000000004</v>
      </c>
      <c r="N8" s="19">
        <v>15</v>
      </c>
      <c r="O8" s="19"/>
      <c r="P8" s="19"/>
      <c r="Q8" s="19"/>
      <c r="R8" s="19"/>
      <c r="S8" s="19"/>
      <c r="T8" s="19"/>
      <c r="U8" s="19"/>
      <c r="V8" s="19"/>
      <c r="W8" s="19">
        <f t="shared" si="8"/>
        <v>427.863</v>
      </c>
      <c r="X8" s="19">
        <f t="shared" si="9"/>
        <v>28.5242</v>
      </c>
      <c r="Y8" s="19">
        <f t="shared" si="10"/>
        <v>85.572599999999994</v>
      </c>
      <c r="Z8" s="19">
        <f t="shared" si="11"/>
        <v>2852.42</v>
      </c>
      <c r="AA8" s="25">
        <f t="shared" si="12"/>
        <v>4637.3402000000006</v>
      </c>
      <c r="AB8" s="19">
        <f t="shared" si="13"/>
        <v>154.08599999999998</v>
      </c>
      <c r="AC8" s="19">
        <f t="shared" si="14"/>
        <v>10.272400000000001</v>
      </c>
      <c r="AD8" s="19">
        <f t="shared" si="15"/>
        <v>20.544800000000002</v>
      </c>
      <c r="AE8" s="19">
        <f t="shared" si="16"/>
        <v>30.8172</v>
      </c>
      <c r="AF8" s="19">
        <f t="shared" si="17"/>
        <v>102.724</v>
      </c>
      <c r="AG8" s="19">
        <f t="shared" si="18"/>
        <v>30.8172</v>
      </c>
      <c r="AH8" s="19">
        <f t="shared" si="19"/>
        <v>10.272400000000001</v>
      </c>
      <c r="AI8" s="19">
        <f t="shared" si="20"/>
        <v>427.863</v>
      </c>
      <c r="AJ8" s="19">
        <f t="shared" si="21"/>
        <v>28.5242</v>
      </c>
      <c r="AK8" s="19">
        <f t="shared" si="22"/>
        <v>85.572599999999994</v>
      </c>
      <c r="AL8" s="19">
        <f t="shared" si="23"/>
        <v>285.24200000000002</v>
      </c>
      <c r="AM8" s="19">
        <f t="shared" si="24"/>
        <v>28.5242</v>
      </c>
      <c r="AN8" s="19"/>
      <c r="AO8" s="19"/>
      <c r="AP8" s="19"/>
      <c r="AQ8" s="19"/>
      <c r="AR8" s="19"/>
      <c r="AS8" s="19">
        <f>'ضرائب شهر اغسطس '!M7</f>
        <v>117.70836976800005</v>
      </c>
      <c r="AT8" s="19">
        <f>'ضرائب شهر اغسطس '!J7</f>
        <v>26.112081600000003</v>
      </c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>
        <v>1</v>
      </c>
      <c r="BH8" s="25">
        <f t="shared" si="25"/>
        <v>1360.080451368</v>
      </c>
      <c r="BI8" s="19">
        <f t="shared" si="26"/>
        <v>3277.2597486320005</v>
      </c>
      <c r="BJ8" s="19"/>
      <c r="BK8" s="19"/>
      <c r="BL8" s="19"/>
      <c r="BM8" s="19" t="s">
        <v>86</v>
      </c>
    </row>
    <row r="9" spans="1:65" ht="25.15" customHeight="1">
      <c r="A9" s="19">
        <v>280.20999999999998</v>
      </c>
      <c r="B9" s="19">
        <v>418.14</v>
      </c>
      <c r="C9" s="19">
        <f t="shared" si="0"/>
        <v>698.34999999999991</v>
      </c>
      <c r="D9" s="19">
        <v>991.42</v>
      </c>
      <c r="E9" s="19">
        <f t="shared" si="1"/>
        <v>148.71299999999999</v>
      </c>
      <c r="F9" s="19">
        <f t="shared" si="2"/>
        <v>9.9141999999999992</v>
      </c>
      <c r="G9" s="19">
        <f t="shared" si="3"/>
        <v>19.828399999999998</v>
      </c>
      <c r="H9" s="19">
        <f t="shared" si="4"/>
        <v>29.742599999999996</v>
      </c>
      <c r="I9" s="19">
        <v>3025.06</v>
      </c>
      <c r="J9" s="19">
        <v>103.1</v>
      </c>
      <c r="K9" s="19">
        <f t="shared" si="5"/>
        <v>713.34999999999991</v>
      </c>
      <c r="L9" s="19">
        <f t="shared" si="6"/>
        <v>419.00999999999993</v>
      </c>
      <c r="M9" s="19">
        <f t="shared" si="7"/>
        <v>279.33999999999997</v>
      </c>
      <c r="N9" s="19">
        <v>15</v>
      </c>
      <c r="O9" s="19"/>
      <c r="P9" s="19"/>
      <c r="Q9" s="19"/>
      <c r="R9" s="19"/>
      <c r="S9" s="19"/>
      <c r="T9" s="19"/>
      <c r="U9" s="19"/>
      <c r="V9" s="19"/>
      <c r="W9" s="19">
        <f t="shared" si="8"/>
        <v>427.51349999999996</v>
      </c>
      <c r="X9" s="19">
        <f t="shared" si="9"/>
        <v>28.500899999999998</v>
      </c>
      <c r="Y9" s="19">
        <f t="shared" si="10"/>
        <v>85.50269999999999</v>
      </c>
      <c r="Z9" s="19">
        <f t="shared" si="11"/>
        <v>2850.0899999999997</v>
      </c>
      <c r="AA9" s="25">
        <f t="shared" si="12"/>
        <v>4591.2252999999992</v>
      </c>
      <c r="AB9" s="19">
        <f t="shared" si="13"/>
        <v>148.71299999999999</v>
      </c>
      <c r="AC9" s="19">
        <f t="shared" si="14"/>
        <v>9.9141999999999992</v>
      </c>
      <c r="AD9" s="19">
        <f t="shared" si="15"/>
        <v>19.828399999999998</v>
      </c>
      <c r="AE9" s="19">
        <f t="shared" si="16"/>
        <v>29.742599999999996</v>
      </c>
      <c r="AF9" s="19">
        <f t="shared" si="17"/>
        <v>99.141999999999996</v>
      </c>
      <c r="AG9" s="19">
        <f t="shared" si="18"/>
        <v>29.742599999999996</v>
      </c>
      <c r="AH9" s="19">
        <f t="shared" si="19"/>
        <v>9.9141999999999992</v>
      </c>
      <c r="AI9" s="19">
        <f t="shared" si="20"/>
        <v>427.51349999999996</v>
      </c>
      <c r="AJ9" s="19">
        <f t="shared" si="21"/>
        <v>28.500899999999998</v>
      </c>
      <c r="AK9" s="19">
        <f t="shared" si="22"/>
        <v>85.50269999999999</v>
      </c>
      <c r="AL9" s="19">
        <f t="shared" si="23"/>
        <v>285.00899999999996</v>
      </c>
      <c r="AM9" s="19">
        <f t="shared" si="24"/>
        <v>28.500899999999998</v>
      </c>
      <c r="AN9" s="19"/>
      <c r="AO9" s="19"/>
      <c r="AP9" s="19"/>
      <c r="AQ9" s="19"/>
      <c r="AR9" s="19"/>
      <c r="AS9" s="19">
        <f>'ضرائب شهر اغسطس '!M8</f>
        <v>115.42430539200002</v>
      </c>
      <c r="AT9" s="19">
        <f>'ضرائب شهر اغسطس '!J8</f>
        <v>25.888810400000001</v>
      </c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>
        <v>1</v>
      </c>
      <c r="BH9" s="25">
        <f t="shared" si="25"/>
        <v>1344.3371157919998</v>
      </c>
      <c r="BI9" s="19">
        <f t="shared" si="26"/>
        <v>3246.8881842079991</v>
      </c>
      <c r="BJ9" s="19"/>
      <c r="BK9" s="19"/>
      <c r="BL9" s="19"/>
      <c r="BM9" s="19" t="s">
        <v>86</v>
      </c>
    </row>
    <row r="10" spans="1:65" ht="25.15" customHeight="1">
      <c r="A10" s="19">
        <v>414.07</v>
      </c>
      <c r="B10" s="19">
        <v>270.47000000000003</v>
      </c>
      <c r="C10" s="19">
        <f t="shared" si="0"/>
        <v>684.54</v>
      </c>
      <c r="D10" s="19">
        <v>971.9</v>
      </c>
      <c r="E10" s="19">
        <f t="shared" si="1"/>
        <v>145.785</v>
      </c>
      <c r="F10" s="19">
        <f t="shared" si="2"/>
        <v>9.7189999999999994</v>
      </c>
      <c r="G10" s="19">
        <f t="shared" si="3"/>
        <v>19.437999999999999</v>
      </c>
      <c r="H10" s="19">
        <f t="shared" si="4"/>
        <v>29.156999999999996</v>
      </c>
      <c r="I10" s="19">
        <v>2847.76</v>
      </c>
      <c r="J10" s="19">
        <v>103.25</v>
      </c>
      <c r="K10" s="19">
        <f t="shared" si="5"/>
        <v>699.54</v>
      </c>
      <c r="L10" s="19">
        <f t="shared" si="6"/>
        <v>410.72399999999999</v>
      </c>
      <c r="M10" s="19">
        <f t="shared" si="7"/>
        <v>273.81599999999997</v>
      </c>
      <c r="N10" s="19">
        <v>15</v>
      </c>
      <c r="O10" s="19"/>
      <c r="P10" s="19"/>
      <c r="Q10" s="19"/>
      <c r="R10" s="19"/>
      <c r="S10" s="19"/>
      <c r="T10" s="19"/>
      <c r="U10" s="19"/>
      <c r="V10" s="19"/>
      <c r="W10" s="19">
        <f t="shared" si="8"/>
        <v>401.79750000000001</v>
      </c>
      <c r="X10" s="19">
        <f t="shared" si="9"/>
        <v>26.7865</v>
      </c>
      <c r="Y10" s="19">
        <f t="shared" si="10"/>
        <v>80.359499999999997</v>
      </c>
      <c r="Z10" s="19">
        <f t="shared" si="11"/>
        <v>2678.65</v>
      </c>
      <c r="AA10" s="25">
        <f t="shared" si="12"/>
        <v>4363.5924999999997</v>
      </c>
      <c r="AB10" s="19">
        <f t="shared" si="13"/>
        <v>145.785</v>
      </c>
      <c r="AC10" s="19">
        <f t="shared" si="14"/>
        <v>9.7189999999999994</v>
      </c>
      <c r="AD10" s="19">
        <f t="shared" si="15"/>
        <v>19.437999999999999</v>
      </c>
      <c r="AE10" s="19">
        <f t="shared" si="16"/>
        <v>29.156999999999996</v>
      </c>
      <c r="AF10" s="19">
        <f t="shared" si="17"/>
        <v>97.19</v>
      </c>
      <c r="AG10" s="19">
        <f t="shared" si="18"/>
        <v>29.156999999999996</v>
      </c>
      <c r="AH10" s="19">
        <f t="shared" si="19"/>
        <v>9.7189999999999994</v>
      </c>
      <c r="AI10" s="19">
        <f t="shared" si="20"/>
        <v>401.79750000000001</v>
      </c>
      <c r="AJ10" s="19">
        <f t="shared" si="21"/>
        <v>26.7865</v>
      </c>
      <c r="AK10" s="19">
        <f t="shared" si="22"/>
        <v>80.359499999999997</v>
      </c>
      <c r="AL10" s="19">
        <f t="shared" si="23"/>
        <v>267.86500000000001</v>
      </c>
      <c r="AM10" s="19">
        <f t="shared" si="24"/>
        <v>26.7865</v>
      </c>
      <c r="AN10" s="19"/>
      <c r="AO10" s="19"/>
      <c r="AP10" s="19"/>
      <c r="AQ10" s="19"/>
      <c r="AR10" s="19"/>
      <c r="AS10" s="19">
        <f>'ضرائب شهر اغسطس '!M9</f>
        <v>101.55088680000007</v>
      </c>
      <c r="AT10" s="19">
        <f>'ضرائب شهر اغسطس '!J9</f>
        <v>24.532660000000003</v>
      </c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>
        <v>1</v>
      </c>
      <c r="BH10" s="25">
        <f t="shared" si="25"/>
        <v>1270.8435468000002</v>
      </c>
      <c r="BI10" s="19">
        <f t="shared" si="26"/>
        <v>3092.7489531999995</v>
      </c>
      <c r="BJ10" s="19"/>
      <c r="BK10" s="19"/>
      <c r="BL10" s="19"/>
      <c r="BM10" s="19" t="s">
        <v>86</v>
      </c>
    </row>
    <row r="11" spans="1:65" ht="25.15" customHeight="1">
      <c r="A11" s="19">
        <v>427.01</v>
      </c>
      <c r="B11" s="19">
        <v>283.01</v>
      </c>
      <c r="C11" s="19">
        <f t="shared" si="0"/>
        <v>710.02</v>
      </c>
      <c r="D11" s="19">
        <v>1007.87</v>
      </c>
      <c r="E11" s="19">
        <f t="shared" si="1"/>
        <v>151.18049999999999</v>
      </c>
      <c r="F11" s="19">
        <f t="shared" si="2"/>
        <v>10.0787</v>
      </c>
      <c r="G11" s="19">
        <f t="shared" si="3"/>
        <v>20.157399999999999</v>
      </c>
      <c r="H11" s="19">
        <f t="shared" si="4"/>
        <v>30.2361</v>
      </c>
      <c r="I11" s="19">
        <v>2927.25</v>
      </c>
      <c r="J11" s="19">
        <v>107.05</v>
      </c>
      <c r="K11" s="19">
        <f t="shared" si="5"/>
        <v>725.02</v>
      </c>
      <c r="L11" s="19">
        <f t="shared" si="6"/>
        <v>426.012</v>
      </c>
      <c r="M11" s="19">
        <f t="shared" si="7"/>
        <v>284.00799999999998</v>
      </c>
      <c r="N11" s="19">
        <v>15</v>
      </c>
      <c r="O11" s="19"/>
      <c r="P11" s="19"/>
      <c r="Q11" s="19"/>
      <c r="R11" s="19"/>
      <c r="S11" s="19"/>
      <c r="T11" s="19"/>
      <c r="U11" s="19"/>
      <c r="V11" s="19"/>
      <c r="W11" s="19">
        <f t="shared" si="8"/>
        <v>412.71750000000003</v>
      </c>
      <c r="X11" s="19">
        <f t="shared" si="9"/>
        <v>27.514500000000002</v>
      </c>
      <c r="Y11" s="19">
        <f t="shared" si="10"/>
        <v>82.543500000000009</v>
      </c>
      <c r="Z11" s="19">
        <f t="shared" si="11"/>
        <v>2751.4500000000003</v>
      </c>
      <c r="AA11" s="25">
        <f t="shared" si="12"/>
        <v>4493.7482</v>
      </c>
      <c r="AB11" s="19">
        <f t="shared" si="13"/>
        <v>151.18049999999999</v>
      </c>
      <c r="AC11" s="19">
        <f t="shared" si="14"/>
        <v>10.0787</v>
      </c>
      <c r="AD11" s="19">
        <f t="shared" si="15"/>
        <v>20.157399999999999</v>
      </c>
      <c r="AE11" s="19">
        <f t="shared" si="16"/>
        <v>30.2361</v>
      </c>
      <c r="AF11" s="19">
        <f t="shared" si="17"/>
        <v>100.78700000000001</v>
      </c>
      <c r="AG11" s="19">
        <f t="shared" si="18"/>
        <v>30.2361</v>
      </c>
      <c r="AH11" s="19">
        <f t="shared" si="19"/>
        <v>10.0787</v>
      </c>
      <c r="AI11" s="19">
        <f t="shared" si="20"/>
        <v>412.71750000000003</v>
      </c>
      <c r="AJ11" s="19">
        <f t="shared" si="21"/>
        <v>27.514500000000002</v>
      </c>
      <c r="AK11" s="19">
        <f t="shared" si="22"/>
        <v>82.543500000000009</v>
      </c>
      <c r="AL11" s="19">
        <f t="shared" si="23"/>
        <v>275.14500000000004</v>
      </c>
      <c r="AM11" s="19">
        <f t="shared" si="24"/>
        <v>27.514500000000002</v>
      </c>
      <c r="AN11" s="19"/>
      <c r="AO11" s="19"/>
      <c r="AP11" s="19"/>
      <c r="AQ11" s="19"/>
      <c r="AR11" s="19"/>
      <c r="AS11" s="19">
        <f>'ضرائب شهر اغسطس '!M10</f>
        <v>0</v>
      </c>
      <c r="AT11" s="19">
        <f>'ضرائب شهر اغسطس '!J10</f>
        <v>0</v>
      </c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>
        <v>2</v>
      </c>
      <c r="BH11" s="25">
        <f t="shared" si="25"/>
        <v>1180.1895000000002</v>
      </c>
      <c r="BI11" s="19">
        <f t="shared" si="26"/>
        <v>3313.5586999999996</v>
      </c>
      <c r="BJ11" s="19"/>
      <c r="BK11" s="19"/>
      <c r="BL11" s="19"/>
      <c r="BM11" s="19" t="s">
        <v>86</v>
      </c>
    </row>
    <row r="12" spans="1:65" ht="25.15" customHeight="1">
      <c r="A12" s="19">
        <v>426.97</v>
      </c>
      <c r="B12" s="19">
        <v>288.19</v>
      </c>
      <c r="C12" s="19">
        <f t="shared" si="0"/>
        <v>715.16000000000008</v>
      </c>
      <c r="D12" s="19">
        <v>1015.12</v>
      </c>
      <c r="E12" s="19">
        <f t="shared" si="1"/>
        <v>152.268</v>
      </c>
      <c r="F12" s="19">
        <f t="shared" si="2"/>
        <v>10.151200000000001</v>
      </c>
      <c r="G12" s="19">
        <f t="shared" si="3"/>
        <v>20.302400000000002</v>
      </c>
      <c r="H12" s="19">
        <f t="shared" si="4"/>
        <v>30.453599999999998</v>
      </c>
      <c r="I12" s="19">
        <v>3086.09</v>
      </c>
      <c r="J12" s="19">
        <v>107.99</v>
      </c>
      <c r="K12" s="19">
        <f t="shared" si="5"/>
        <v>730.16000000000008</v>
      </c>
      <c r="L12" s="19">
        <f t="shared" si="6"/>
        <v>429.09600000000006</v>
      </c>
      <c r="M12" s="19">
        <f t="shared" si="7"/>
        <v>286.06400000000002</v>
      </c>
      <c r="N12" s="19">
        <v>15</v>
      </c>
      <c r="O12" s="19"/>
      <c r="P12" s="19"/>
      <c r="Q12" s="19"/>
      <c r="R12" s="19"/>
      <c r="S12" s="19"/>
      <c r="T12" s="19"/>
      <c r="U12" s="19"/>
      <c r="V12" s="19"/>
      <c r="W12" s="19">
        <f t="shared" si="8"/>
        <v>436.36799999999999</v>
      </c>
      <c r="X12" s="19">
        <f t="shared" si="9"/>
        <v>29.091200000000001</v>
      </c>
      <c r="Y12" s="19">
        <f t="shared" si="10"/>
        <v>87.273599999999988</v>
      </c>
      <c r="Z12" s="19">
        <f t="shared" si="11"/>
        <v>2909.12</v>
      </c>
      <c r="AA12" s="25">
        <f t="shared" si="12"/>
        <v>4690.148000000001</v>
      </c>
      <c r="AB12" s="19">
        <f t="shared" si="13"/>
        <v>152.268</v>
      </c>
      <c r="AC12" s="19">
        <f t="shared" si="14"/>
        <v>10.151200000000001</v>
      </c>
      <c r="AD12" s="19">
        <f t="shared" si="15"/>
        <v>20.302400000000002</v>
      </c>
      <c r="AE12" s="19">
        <f t="shared" si="16"/>
        <v>30.453599999999998</v>
      </c>
      <c r="AF12" s="19">
        <f t="shared" si="17"/>
        <v>101.512</v>
      </c>
      <c r="AG12" s="19">
        <f t="shared" si="18"/>
        <v>30.453599999999998</v>
      </c>
      <c r="AH12" s="19">
        <f t="shared" si="19"/>
        <v>10.151200000000001</v>
      </c>
      <c r="AI12" s="19">
        <f t="shared" si="20"/>
        <v>436.36799999999999</v>
      </c>
      <c r="AJ12" s="19">
        <f t="shared" si="21"/>
        <v>29.091200000000001</v>
      </c>
      <c r="AK12" s="19">
        <f t="shared" si="22"/>
        <v>87.273599999999988</v>
      </c>
      <c r="AL12" s="19">
        <f t="shared" si="23"/>
        <v>290.91199999999998</v>
      </c>
      <c r="AM12" s="19">
        <f t="shared" si="24"/>
        <v>29.091200000000001</v>
      </c>
      <c r="AN12" s="19">
        <v>6.22</v>
      </c>
      <c r="AO12" s="19"/>
      <c r="AP12" s="19"/>
      <c r="AQ12" s="19"/>
      <c r="AR12" s="19"/>
      <c r="AS12" s="19">
        <f>'ضرائب شهر اغسطس '!M11</f>
        <v>0</v>
      </c>
      <c r="AT12" s="19">
        <f>'ضرائب شهر اغسطس '!J11</f>
        <v>0</v>
      </c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>
        <v>1</v>
      </c>
      <c r="BH12" s="25">
        <f t="shared" si="25"/>
        <v>1235.248</v>
      </c>
      <c r="BI12" s="19">
        <f t="shared" si="26"/>
        <v>3454.900000000001</v>
      </c>
      <c r="BJ12" s="19"/>
      <c r="BK12" s="19"/>
      <c r="BL12" s="19"/>
      <c r="BM12" s="19" t="s">
        <v>86</v>
      </c>
    </row>
    <row r="13" spans="1:65" ht="25.15" customHeight="1">
      <c r="A13" s="19">
        <v>378.08</v>
      </c>
      <c r="B13" s="19">
        <v>249.05</v>
      </c>
      <c r="C13" s="19">
        <f t="shared" si="0"/>
        <v>627.13</v>
      </c>
      <c r="D13" s="19">
        <v>890.87</v>
      </c>
      <c r="E13" s="19">
        <f t="shared" si="1"/>
        <v>133.63049999999998</v>
      </c>
      <c r="F13" s="19">
        <f t="shared" si="2"/>
        <v>8.9086999999999996</v>
      </c>
      <c r="G13" s="19">
        <f t="shared" si="3"/>
        <v>17.817399999999999</v>
      </c>
      <c r="H13" s="19">
        <f t="shared" si="4"/>
        <v>26.726099999999999</v>
      </c>
      <c r="I13" s="19">
        <v>2784.78</v>
      </c>
      <c r="J13" s="19">
        <v>95.18</v>
      </c>
      <c r="K13" s="19">
        <f t="shared" si="5"/>
        <v>642.13</v>
      </c>
      <c r="L13" s="19">
        <f t="shared" si="6"/>
        <v>376.27799999999996</v>
      </c>
      <c r="M13" s="19">
        <f t="shared" si="7"/>
        <v>250.852</v>
      </c>
      <c r="N13" s="19">
        <v>15</v>
      </c>
      <c r="O13" s="19"/>
      <c r="P13" s="19"/>
      <c r="Q13" s="19"/>
      <c r="R13" s="19"/>
      <c r="S13" s="19"/>
      <c r="T13" s="19"/>
      <c r="U13" s="19"/>
      <c r="V13" s="19"/>
      <c r="W13" s="19">
        <f t="shared" si="8"/>
        <v>394.68300000000005</v>
      </c>
      <c r="X13" s="19">
        <f t="shared" si="9"/>
        <v>26.312200000000004</v>
      </c>
      <c r="Y13" s="19">
        <f t="shared" si="10"/>
        <v>78.936599999999999</v>
      </c>
      <c r="Z13" s="19">
        <f t="shared" si="11"/>
        <v>2631.2200000000003</v>
      </c>
      <c r="AA13" s="25">
        <f t="shared" si="12"/>
        <v>4209.1045000000004</v>
      </c>
      <c r="AB13" s="19">
        <f t="shared" si="13"/>
        <v>133.63049999999998</v>
      </c>
      <c r="AC13" s="19">
        <f t="shared" si="14"/>
        <v>8.9086999999999996</v>
      </c>
      <c r="AD13" s="19">
        <f t="shared" si="15"/>
        <v>17.817399999999999</v>
      </c>
      <c r="AE13" s="19">
        <f t="shared" si="16"/>
        <v>26.726099999999999</v>
      </c>
      <c r="AF13" s="19">
        <f t="shared" si="17"/>
        <v>89.087000000000003</v>
      </c>
      <c r="AG13" s="19">
        <f t="shared" si="18"/>
        <v>26.726099999999999</v>
      </c>
      <c r="AH13" s="19">
        <f t="shared" si="19"/>
        <v>8.9086999999999996</v>
      </c>
      <c r="AI13" s="19">
        <f t="shared" si="20"/>
        <v>394.68300000000005</v>
      </c>
      <c r="AJ13" s="19">
        <f t="shared" si="21"/>
        <v>26.312200000000004</v>
      </c>
      <c r="AK13" s="19">
        <f t="shared" si="22"/>
        <v>78.936599999999999</v>
      </c>
      <c r="AL13" s="19">
        <f t="shared" si="23"/>
        <v>263.12200000000001</v>
      </c>
      <c r="AM13" s="19">
        <f t="shared" si="24"/>
        <v>26.312200000000004</v>
      </c>
      <c r="AN13" s="19"/>
      <c r="AO13" s="19"/>
      <c r="AP13" s="19"/>
      <c r="AQ13" s="19"/>
      <c r="AR13" s="19"/>
      <c r="AS13" s="19">
        <f>'ضرائب شهر اغسطس '!M12</f>
        <v>0</v>
      </c>
      <c r="AT13" s="19">
        <f>'ضرائب شهر اغسطس '!J12</f>
        <v>0</v>
      </c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25">
        <f t="shared" si="25"/>
        <v>1101.1704999999999</v>
      </c>
      <c r="BI13" s="19">
        <f t="shared" si="26"/>
        <v>3107.9340000000002</v>
      </c>
      <c r="BJ13" s="19"/>
      <c r="BK13" s="19"/>
      <c r="BL13" s="19"/>
      <c r="BM13" s="19" t="s">
        <v>86</v>
      </c>
    </row>
    <row r="14" spans="1:65" ht="25.15" customHeight="1">
      <c r="A14" s="19">
        <v>344.8</v>
      </c>
      <c r="B14" s="19">
        <v>298.93</v>
      </c>
      <c r="C14" s="19">
        <f t="shared" si="0"/>
        <v>643.73</v>
      </c>
      <c r="D14" s="19">
        <v>914.31</v>
      </c>
      <c r="E14" s="19">
        <f t="shared" si="1"/>
        <v>137.14649999999997</v>
      </c>
      <c r="F14" s="19">
        <f t="shared" si="2"/>
        <v>9.1431000000000004</v>
      </c>
      <c r="G14" s="19">
        <f t="shared" si="3"/>
        <v>18.286200000000001</v>
      </c>
      <c r="H14" s="19">
        <f t="shared" si="4"/>
        <v>27.429299999999998</v>
      </c>
      <c r="I14" s="19">
        <v>2844.47</v>
      </c>
      <c r="J14" s="19">
        <v>97.56</v>
      </c>
      <c r="K14" s="19">
        <f t="shared" si="5"/>
        <v>658.73</v>
      </c>
      <c r="L14" s="19">
        <f t="shared" si="6"/>
        <v>386.238</v>
      </c>
      <c r="M14" s="19">
        <f t="shared" si="7"/>
        <v>257.49200000000002</v>
      </c>
      <c r="N14" s="19">
        <v>15</v>
      </c>
      <c r="O14" s="19"/>
      <c r="P14" s="19"/>
      <c r="Q14" s="19"/>
      <c r="R14" s="19"/>
      <c r="S14" s="19"/>
      <c r="T14" s="19"/>
      <c r="U14" s="19"/>
      <c r="V14" s="19"/>
      <c r="W14" s="19">
        <f t="shared" si="8"/>
        <v>402.96749999999997</v>
      </c>
      <c r="X14" s="19">
        <f t="shared" si="9"/>
        <v>26.8645</v>
      </c>
      <c r="Y14" s="19">
        <f t="shared" si="10"/>
        <v>80.593499999999992</v>
      </c>
      <c r="Z14" s="19">
        <f t="shared" si="11"/>
        <v>2686.45</v>
      </c>
      <c r="AA14" s="25">
        <f t="shared" si="12"/>
        <v>4303.190599999999</v>
      </c>
      <c r="AB14" s="19">
        <f t="shared" si="13"/>
        <v>137.14649999999997</v>
      </c>
      <c r="AC14" s="19">
        <f t="shared" si="14"/>
        <v>9.1431000000000004</v>
      </c>
      <c r="AD14" s="19">
        <f t="shared" si="15"/>
        <v>18.286200000000001</v>
      </c>
      <c r="AE14" s="19">
        <f t="shared" si="16"/>
        <v>27.429299999999998</v>
      </c>
      <c r="AF14" s="19">
        <f t="shared" si="17"/>
        <v>91.430999999999997</v>
      </c>
      <c r="AG14" s="19">
        <f t="shared" si="18"/>
        <v>27.429299999999998</v>
      </c>
      <c r="AH14" s="19">
        <f t="shared" si="19"/>
        <v>9.1431000000000004</v>
      </c>
      <c r="AI14" s="19">
        <f t="shared" si="20"/>
        <v>402.96749999999997</v>
      </c>
      <c r="AJ14" s="19">
        <f t="shared" si="21"/>
        <v>26.8645</v>
      </c>
      <c r="AK14" s="19">
        <f t="shared" si="22"/>
        <v>80.593499999999992</v>
      </c>
      <c r="AL14" s="19">
        <f t="shared" si="23"/>
        <v>268.64499999999998</v>
      </c>
      <c r="AM14" s="19">
        <f t="shared" si="24"/>
        <v>26.8645</v>
      </c>
      <c r="AN14" s="19">
        <v>11.07</v>
      </c>
      <c r="AO14" s="19"/>
      <c r="AP14" s="19"/>
      <c r="AQ14" s="19"/>
      <c r="AR14" s="19"/>
      <c r="AS14" s="19">
        <f>'ضرائب شهر اغسطس '!M13</f>
        <v>0</v>
      </c>
      <c r="AT14" s="19">
        <f>'ضرائب شهر اغسطس '!J13</f>
        <v>0</v>
      </c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>
        <v>1</v>
      </c>
      <c r="BH14" s="25">
        <f t="shared" si="25"/>
        <v>1138.0134999999996</v>
      </c>
      <c r="BI14" s="19">
        <f t="shared" si="26"/>
        <v>3165.1770999999994</v>
      </c>
      <c r="BJ14" s="19"/>
      <c r="BK14" s="19"/>
      <c r="BL14" s="19"/>
      <c r="BM14" s="19" t="s">
        <v>86</v>
      </c>
    </row>
    <row r="15" spans="1:65" ht="25.15" customHeight="1">
      <c r="A15" s="19">
        <v>375.04</v>
      </c>
      <c r="B15" s="19">
        <v>241.03</v>
      </c>
      <c r="C15" s="19">
        <f t="shared" si="0"/>
        <v>616.07000000000005</v>
      </c>
      <c r="D15" s="19">
        <v>875.25</v>
      </c>
      <c r="E15" s="19">
        <f t="shared" si="1"/>
        <v>131.28749999999999</v>
      </c>
      <c r="F15" s="19">
        <f t="shared" si="2"/>
        <v>8.7524999999999995</v>
      </c>
      <c r="G15" s="19">
        <f t="shared" si="3"/>
        <v>17.504999999999999</v>
      </c>
      <c r="H15" s="19">
        <f t="shared" si="4"/>
        <v>26.2575</v>
      </c>
      <c r="I15" s="19">
        <v>2624.35</v>
      </c>
      <c r="J15" s="19">
        <v>95</v>
      </c>
      <c r="K15" s="19">
        <f t="shared" si="5"/>
        <v>631.07000000000005</v>
      </c>
      <c r="L15" s="19">
        <f t="shared" si="6"/>
        <v>369.642</v>
      </c>
      <c r="M15" s="19">
        <f t="shared" si="7"/>
        <v>246.42800000000003</v>
      </c>
      <c r="N15" s="19">
        <v>15</v>
      </c>
      <c r="O15" s="19"/>
      <c r="P15" s="19"/>
      <c r="Q15" s="19"/>
      <c r="R15" s="19"/>
      <c r="S15" s="19"/>
      <c r="T15" s="19"/>
      <c r="U15" s="19"/>
      <c r="V15" s="19"/>
      <c r="W15" s="19">
        <f t="shared" si="8"/>
        <v>371.27550000000002</v>
      </c>
      <c r="X15" s="19">
        <f t="shared" si="9"/>
        <v>24.7517</v>
      </c>
      <c r="Y15" s="19">
        <f t="shared" si="10"/>
        <v>74.255099999999999</v>
      </c>
      <c r="Z15" s="19">
        <f t="shared" si="11"/>
        <v>2475.17</v>
      </c>
      <c r="AA15" s="25">
        <f t="shared" si="12"/>
        <v>4004.5047999999997</v>
      </c>
      <c r="AB15" s="19">
        <f t="shared" si="13"/>
        <v>131.28749999999999</v>
      </c>
      <c r="AC15" s="19">
        <f t="shared" si="14"/>
        <v>8.7524999999999995</v>
      </c>
      <c r="AD15" s="19">
        <f t="shared" si="15"/>
        <v>17.504999999999999</v>
      </c>
      <c r="AE15" s="19">
        <f t="shared" si="16"/>
        <v>26.2575</v>
      </c>
      <c r="AF15" s="19">
        <f t="shared" si="17"/>
        <v>87.525000000000006</v>
      </c>
      <c r="AG15" s="19">
        <f t="shared" si="18"/>
        <v>26.2575</v>
      </c>
      <c r="AH15" s="19">
        <f t="shared" si="19"/>
        <v>8.7524999999999995</v>
      </c>
      <c r="AI15" s="19">
        <f t="shared" si="20"/>
        <v>371.27550000000002</v>
      </c>
      <c r="AJ15" s="19">
        <f t="shared" si="21"/>
        <v>24.7517</v>
      </c>
      <c r="AK15" s="19">
        <f t="shared" si="22"/>
        <v>74.255099999999999</v>
      </c>
      <c r="AL15" s="19">
        <f t="shared" si="23"/>
        <v>247.51700000000002</v>
      </c>
      <c r="AM15" s="19">
        <f t="shared" si="24"/>
        <v>24.7517</v>
      </c>
      <c r="AN15" s="19"/>
      <c r="AO15" s="19"/>
      <c r="AP15" s="19"/>
      <c r="AQ15" s="19"/>
      <c r="AR15" s="19"/>
      <c r="AS15" s="19">
        <f>'ضرائب شهر اغسطس '!M14</f>
        <v>0</v>
      </c>
      <c r="AT15" s="19">
        <f>'ضرائب شهر اغسطس '!J14</f>
        <v>0</v>
      </c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25">
        <f t="shared" si="25"/>
        <v>1048.8885</v>
      </c>
      <c r="BI15" s="19">
        <f t="shared" si="26"/>
        <v>2955.6162999999997</v>
      </c>
      <c r="BJ15" s="19"/>
      <c r="BK15" s="19"/>
      <c r="BL15" s="19"/>
      <c r="BM15" s="19" t="s">
        <v>86</v>
      </c>
    </row>
    <row r="16" spans="1:65" ht="25.15" customHeight="1">
      <c r="A16" s="19">
        <v>342.74</v>
      </c>
      <c r="B16" s="19">
        <v>209.87</v>
      </c>
      <c r="C16" s="19">
        <f t="shared" si="0"/>
        <v>552.61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5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25"/>
      <c r="BI16" s="19"/>
      <c r="BJ16" s="19"/>
      <c r="BK16" s="19"/>
      <c r="BL16" s="19"/>
      <c r="BM16" s="19"/>
    </row>
    <row r="17" spans="1:65" ht="25.15" customHeight="1">
      <c r="A17" s="19">
        <v>453.56</v>
      </c>
      <c r="B17" s="19">
        <v>349.95</v>
      </c>
      <c r="C17" s="19">
        <f t="shared" si="0"/>
        <v>803.51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5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5"/>
      <c r="BI17" s="19"/>
      <c r="BJ17" s="19"/>
      <c r="BK17" s="19"/>
      <c r="BL17" s="19"/>
      <c r="BM17" s="19"/>
    </row>
    <row r="18" spans="1:65" ht="25.15" customHeight="1">
      <c r="A18" s="19">
        <v>334.74</v>
      </c>
      <c r="B18" s="19">
        <v>201.77</v>
      </c>
      <c r="C18" s="19">
        <f t="shared" si="0"/>
        <v>536.51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5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25"/>
      <c r="BI18" s="19"/>
      <c r="BJ18" s="19"/>
      <c r="BK18" s="19"/>
      <c r="BL18" s="19"/>
      <c r="BM18" s="19"/>
    </row>
    <row r="19" spans="1:65" ht="25.15" customHeight="1">
      <c r="A19" s="19">
        <v>441.35</v>
      </c>
      <c r="B19" s="19">
        <v>337.66</v>
      </c>
      <c r="C19" s="19">
        <f t="shared" si="0"/>
        <v>779.01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5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25"/>
      <c r="BI19" s="19"/>
      <c r="BJ19" s="19"/>
      <c r="BK19" s="19"/>
      <c r="BL19" s="19"/>
      <c r="BM19" s="19"/>
    </row>
    <row r="20" spans="1:65" ht="25.15" customHeight="1">
      <c r="A20" s="19">
        <v>365.93</v>
      </c>
      <c r="B20" s="19">
        <v>272.83999999999997</v>
      </c>
      <c r="C20" s="19">
        <f t="shared" si="0"/>
        <v>638.77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5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25"/>
      <c r="BI20" s="19"/>
      <c r="BJ20" s="19"/>
      <c r="BK20" s="19"/>
      <c r="BL20" s="19"/>
      <c r="BM20" s="19"/>
    </row>
    <row r="21" spans="1:65" ht="25.15" customHeight="1">
      <c r="A21" s="19">
        <v>422.19</v>
      </c>
      <c r="B21" s="19">
        <v>247.94</v>
      </c>
      <c r="C21" s="19">
        <f t="shared" si="0"/>
        <v>670.13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5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25"/>
      <c r="BI21" s="19"/>
      <c r="BJ21" s="19"/>
      <c r="BK21" s="19"/>
      <c r="BL21" s="19"/>
      <c r="BM21" s="19"/>
    </row>
    <row r="22" spans="1:65" ht="25.15" customHeight="1">
      <c r="A22" s="19"/>
      <c r="B22" s="19"/>
      <c r="C22" s="19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19"/>
      <c r="BK22" s="19"/>
      <c r="BL22" s="19"/>
      <c r="BM22" s="19"/>
    </row>
    <row r="23" spans="1:65" ht="25.15" customHeight="1">
      <c r="A23" s="19">
        <v>315.91000000000003</v>
      </c>
      <c r="B23" s="19">
        <v>233.39</v>
      </c>
      <c r="C23" s="19">
        <f t="shared" si="0"/>
        <v>549.29999999999995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5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25"/>
      <c r="BI23" s="19"/>
      <c r="BJ23" s="19"/>
      <c r="BK23" s="19"/>
      <c r="BL23" s="19"/>
      <c r="BM23" s="19"/>
    </row>
    <row r="24" spans="1:65" ht="25.15" customHeight="1">
      <c r="A24" s="19">
        <v>333.9</v>
      </c>
      <c r="B24" s="19">
        <v>247.1</v>
      </c>
      <c r="C24" s="19">
        <f t="shared" si="0"/>
        <v>581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5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25"/>
      <c r="BI24" s="19"/>
      <c r="BJ24" s="19"/>
      <c r="BK24" s="19"/>
      <c r="BL24" s="19"/>
      <c r="BM24" s="19"/>
    </row>
    <row r="25" spans="1:65" ht="25.15" customHeight="1">
      <c r="A25" s="19">
        <v>372.01</v>
      </c>
      <c r="B25" s="19">
        <v>292.44</v>
      </c>
      <c r="C25" s="19">
        <f t="shared" si="0"/>
        <v>664.45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5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25"/>
      <c r="BI25" s="19"/>
      <c r="BJ25" s="19"/>
      <c r="BK25" s="19"/>
      <c r="BL25" s="19"/>
      <c r="BM25" s="19"/>
    </row>
    <row r="26" spans="1:65" ht="25.15" customHeight="1">
      <c r="A26" s="19">
        <v>334.7</v>
      </c>
      <c r="B26" s="19">
        <v>205.49</v>
      </c>
      <c r="C26" s="19">
        <f t="shared" si="0"/>
        <v>540.19000000000005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5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25"/>
      <c r="BI26" s="19"/>
      <c r="BJ26" s="19"/>
      <c r="BK26" s="19"/>
      <c r="BL26" s="19"/>
      <c r="BM26" s="19"/>
    </row>
    <row r="27" spans="1:65" ht="25.15" customHeight="1">
      <c r="A27" s="19">
        <v>327.45</v>
      </c>
      <c r="B27" s="19">
        <v>244.34</v>
      </c>
      <c r="C27" s="19">
        <f t="shared" si="0"/>
        <v>571.79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5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25"/>
      <c r="BI27" s="19"/>
      <c r="BJ27" s="19"/>
      <c r="BK27" s="19"/>
      <c r="BL27" s="19"/>
      <c r="BM27" s="19"/>
    </row>
    <row r="28" spans="1:65" ht="25.15" customHeight="1">
      <c r="A28" s="19">
        <v>502.32</v>
      </c>
      <c r="B28" s="19">
        <v>119.6</v>
      </c>
      <c r="C28" s="19">
        <f t="shared" si="0"/>
        <v>621.91999999999996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5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5"/>
      <c r="BI28" s="19"/>
      <c r="BJ28" s="19"/>
      <c r="BK28" s="19"/>
      <c r="BL28" s="19"/>
      <c r="BM28" s="19"/>
    </row>
    <row r="29" spans="1:65" ht="25.15" customHeight="1">
      <c r="A29" s="19">
        <v>304.61</v>
      </c>
      <c r="B29" s="19">
        <v>223.56</v>
      </c>
      <c r="C29" s="19">
        <f t="shared" si="0"/>
        <v>528.17000000000007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5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25"/>
      <c r="BI29" s="19"/>
      <c r="BJ29" s="19"/>
      <c r="BK29" s="19"/>
      <c r="BL29" s="19"/>
      <c r="BM29" s="19"/>
    </row>
    <row r="30" spans="1:65" ht="25.15" customHeight="1">
      <c r="A30" s="19">
        <v>324.64999999999998</v>
      </c>
      <c r="B30" s="19">
        <v>239.14</v>
      </c>
      <c r="C30" s="19">
        <f t="shared" si="0"/>
        <v>563.79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5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25"/>
      <c r="BI30" s="19"/>
      <c r="BJ30" s="19"/>
      <c r="BK30" s="19"/>
      <c r="BL30" s="19"/>
      <c r="BM30" s="19"/>
    </row>
    <row r="31" spans="1:65" ht="25.15" customHeight="1">
      <c r="A31" s="19">
        <v>409.52</v>
      </c>
      <c r="B31" s="19">
        <v>229.52</v>
      </c>
      <c r="C31" s="19">
        <f t="shared" si="0"/>
        <v>639.04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5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5"/>
      <c r="BI31" s="19"/>
      <c r="BJ31" s="19"/>
      <c r="BK31" s="19"/>
      <c r="BL31" s="19"/>
      <c r="BM31" s="19"/>
    </row>
    <row r="32" spans="1:65" ht="25.15" customHeight="1">
      <c r="A32" s="19">
        <v>277.43</v>
      </c>
      <c r="B32" s="19">
        <v>181.9</v>
      </c>
      <c r="C32" s="19">
        <f t="shared" si="0"/>
        <v>459.33000000000004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5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25"/>
      <c r="BI32" s="19"/>
      <c r="BJ32" s="19"/>
      <c r="BK32" s="19"/>
      <c r="BL32" s="19"/>
      <c r="BM32" s="19"/>
    </row>
    <row r="33" spans="1:65" ht="25.15" customHeight="1">
      <c r="A33" s="19">
        <v>285.33999999999997</v>
      </c>
      <c r="B33" s="19">
        <v>160.16999999999999</v>
      </c>
      <c r="C33" s="19">
        <f t="shared" si="0"/>
        <v>445.51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5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25"/>
      <c r="BI33" s="19"/>
      <c r="BJ33" s="19"/>
      <c r="BK33" s="19"/>
      <c r="BL33" s="19"/>
      <c r="BM33" s="19"/>
    </row>
    <row r="34" spans="1:65" ht="25.15" customHeight="1">
      <c r="A34" s="19">
        <v>261</v>
      </c>
      <c r="B34" s="19">
        <v>157.94999999999999</v>
      </c>
      <c r="C34" s="19">
        <f t="shared" si="0"/>
        <v>418.95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5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25"/>
      <c r="BI34" s="19"/>
      <c r="BJ34" s="19"/>
      <c r="BK34" s="19"/>
      <c r="BL34" s="19"/>
      <c r="BM34" s="19"/>
    </row>
    <row r="35" spans="1:65" ht="25.15" customHeight="1">
      <c r="A35" s="19">
        <v>535.74</v>
      </c>
      <c r="B35" s="19">
        <v>327.52</v>
      </c>
      <c r="C35" s="19">
        <f t="shared" si="0"/>
        <v>863.26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5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25"/>
      <c r="BI35" s="19"/>
      <c r="BJ35" s="19"/>
      <c r="BK35" s="19"/>
      <c r="BL35" s="19"/>
      <c r="BM35" s="19"/>
    </row>
    <row r="36" spans="1:65" ht="25.15" customHeight="1">
      <c r="A36" s="19">
        <v>329.16</v>
      </c>
      <c r="B36" s="19">
        <v>186.63</v>
      </c>
      <c r="C36" s="19">
        <f t="shared" si="0"/>
        <v>515.79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5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25"/>
      <c r="BI36" s="19"/>
      <c r="BJ36" s="19"/>
      <c r="BK36" s="19"/>
      <c r="BL36" s="19"/>
      <c r="BM36" s="19"/>
    </row>
    <row r="37" spans="1:65" ht="25.15" customHeight="1">
      <c r="A37" s="19">
        <v>252.26</v>
      </c>
      <c r="B37" s="19">
        <v>182.62</v>
      </c>
      <c r="C37" s="19">
        <f t="shared" si="0"/>
        <v>434.88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5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25"/>
      <c r="BI37" s="19"/>
      <c r="BJ37" s="19"/>
      <c r="BK37" s="19"/>
      <c r="BL37" s="19"/>
      <c r="BM37" s="19"/>
    </row>
    <row r="38" spans="1:65" ht="25.15" customHeight="1">
      <c r="A38" s="19">
        <v>262.54000000000002</v>
      </c>
      <c r="B38" s="19">
        <v>163.03</v>
      </c>
      <c r="C38" s="19">
        <f t="shared" si="0"/>
        <v>425.57000000000005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5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25"/>
      <c r="BI38" s="19"/>
      <c r="BJ38" s="19"/>
      <c r="BK38" s="19"/>
      <c r="BL38" s="19"/>
      <c r="BM38" s="19"/>
    </row>
    <row r="39" spans="1:65" ht="25.15" customHeight="1">
      <c r="A39" s="19">
        <v>252.77</v>
      </c>
      <c r="B39" s="19">
        <v>191.74</v>
      </c>
      <c r="C39" s="19">
        <f t="shared" si="0"/>
        <v>444.51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5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25"/>
      <c r="BI39" s="19"/>
      <c r="BJ39" s="19"/>
      <c r="BK39" s="19"/>
      <c r="BL39" s="19"/>
      <c r="BM39" s="19"/>
    </row>
    <row r="40" spans="1:65" ht="25.15" customHeight="1">
      <c r="A40" s="19">
        <v>311.5</v>
      </c>
      <c r="B40" s="19">
        <v>231.47</v>
      </c>
      <c r="C40" s="19">
        <f t="shared" si="0"/>
        <v>542.97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5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25"/>
      <c r="BI40" s="19"/>
      <c r="BJ40" s="19"/>
      <c r="BK40" s="19"/>
      <c r="BL40" s="19"/>
      <c r="BM40" s="19"/>
    </row>
    <row r="41" spans="1:65" ht="25.15" customHeight="1">
      <c r="A41" s="19">
        <v>332.75</v>
      </c>
      <c r="B41" s="19">
        <v>260.89999999999998</v>
      </c>
      <c r="C41" s="19">
        <f t="shared" si="0"/>
        <v>593.65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5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25"/>
      <c r="BI41" s="19"/>
      <c r="BJ41" s="19"/>
      <c r="BK41" s="19"/>
      <c r="BL41" s="19"/>
      <c r="BM41" s="19"/>
    </row>
    <row r="42" spans="1:65" ht="25.15" customHeight="1">
      <c r="A42" s="19">
        <v>237.6</v>
      </c>
      <c r="B42" s="19">
        <v>138.84</v>
      </c>
      <c r="C42" s="19">
        <f t="shared" si="0"/>
        <v>376.44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5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25"/>
      <c r="BI42" s="19"/>
      <c r="BJ42" s="19"/>
      <c r="BK42" s="19"/>
      <c r="BL42" s="19"/>
      <c r="BM42" s="19"/>
    </row>
    <row r="43" spans="1:65" ht="25.15" customHeight="1">
      <c r="A43" s="19">
        <v>249.83</v>
      </c>
      <c r="B43" s="19">
        <v>163.38999999999999</v>
      </c>
      <c r="C43" s="19">
        <f t="shared" si="0"/>
        <v>413.22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5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25"/>
      <c r="BI43" s="19"/>
      <c r="BJ43" s="19"/>
      <c r="BK43" s="19"/>
      <c r="BL43" s="19"/>
      <c r="BM43" s="19"/>
    </row>
    <row r="44" spans="1:65" ht="25.15" customHeight="1">
      <c r="A44" s="19">
        <v>187.6</v>
      </c>
      <c r="B44" s="19">
        <v>84.4</v>
      </c>
      <c r="C44" s="19">
        <f t="shared" si="0"/>
        <v>272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5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25"/>
      <c r="BI44" s="19"/>
      <c r="BJ44" s="19"/>
      <c r="BK44" s="19"/>
      <c r="BL44" s="19"/>
      <c r="BM44" s="19"/>
    </row>
    <row r="45" spans="1:65" ht="25.15" customHeight="1">
      <c r="A45" s="19">
        <v>172.2</v>
      </c>
      <c r="B45" s="19">
        <v>82.8</v>
      </c>
      <c r="C45" s="19">
        <f t="shared" si="0"/>
        <v>255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5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25"/>
      <c r="BI45" s="19"/>
      <c r="BJ45" s="19"/>
      <c r="BK45" s="19"/>
      <c r="BL45" s="19"/>
      <c r="BM45" s="19"/>
    </row>
    <row r="46" spans="1:65" ht="25.15" customHeight="1">
      <c r="A46" s="19">
        <v>163.44999999999999</v>
      </c>
      <c r="B46" s="19">
        <v>77.05</v>
      </c>
      <c r="C46" s="19">
        <f t="shared" si="0"/>
        <v>240.5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5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25"/>
      <c r="BI46" s="19"/>
      <c r="BJ46" s="19"/>
      <c r="BK46" s="19"/>
      <c r="BL46" s="19"/>
      <c r="BM46" s="19"/>
    </row>
    <row r="47" spans="1:65" ht="25.15" customHeight="1">
      <c r="A47" s="19">
        <v>152.94999999999999</v>
      </c>
      <c r="B47" s="19">
        <v>70.55</v>
      </c>
      <c r="C47" s="19">
        <f t="shared" si="0"/>
        <v>223.5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5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25"/>
      <c r="BI47" s="19"/>
      <c r="BJ47" s="19"/>
      <c r="BK47" s="19"/>
      <c r="BL47" s="19"/>
      <c r="BM47" s="19"/>
    </row>
    <row r="48" spans="1:65" ht="25.15" customHeight="1">
      <c r="A48" s="19">
        <v>152.94999999999999</v>
      </c>
      <c r="B48" s="19">
        <v>70.55</v>
      </c>
      <c r="C48" s="19">
        <f t="shared" si="0"/>
        <v>223.5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25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25"/>
      <c r="BI48" s="19"/>
      <c r="BJ48" s="19"/>
      <c r="BK48" s="19"/>
      <c r="BL48" s="19"/>
      <c r="BM48" s="19"/>
    </row>
    <row r="49" spans="1:65" ht="25.15" customHeight="1">
      <c r="A49" s="19">
        <v>152.94999999999999</v>
      </c>
      <c r="B49" s="19">
        <v>70.55</v>
      </c>
      <c r="C49" s="19">
        <f t="shared" si="0"/>
        <v>223.5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5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25"/>
      <c r="BI49" s="19"/>
      <c r="BJ49" s="19"/>
      <c r="BK49" s="19"/>
      <c r="BL49" s="19"/>
      <c r="BM49" s="19"/>
    </row>
    <row r="50" spans="1:65" ht="25.15" customHeight="1">
      <c r="A50" s="19">
        <v>152.94999999999999</v>
      </c>
      <c r="B50" s="19">
        <v>70.55</v>
      </c>
      <c r="C50" s="19">
        <f t="shared" si="0"/>
        <v>223.5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25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25"/>
      <c r="BI50" s="19"/>
      <c r="BJ50" s="19"/>
      <c r="BK50" s="19"/>
      <c r="BL50" s="19"/>
      <c r="BM50" s="19"/>
    </row>
    <row r="51" spans="1:65" ht="25.15" customHeight="1">
      <c r="A51" s="19">
        <v>152.94999999999999</v>
      </c>
      <c r="B51" s="19">
        <v>68.55</v>
      </c>
      <c r="C51" s="19">
        <f t="shared" si="0"/>
        <v>221.5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5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25"/>
      <c r="BI51" s="19"/>
      <c r="BJ51" s="19"/>
      <c r="BK51" s="19"/>
      <c r="BL51" s="19"/>
      <c r="BM51" s="19"/>
    </row>
    <row r="52" spans="1:65" ht="25.15" customHeight="1">
      <c r="A52" s="19">
        <v>145.94999999999999</v>
      </c>
      <c r="B52" s="19">
        <v>62.55</v>
      </c>
      <c r="C52" s="19">
        <f t="shared" si="0"/>
        <v>208.5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5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25"/>
      <c r="BI52" s="19"/>
      <c r="BJ52" s="19"/>
      <c r="BK52" s="19"/>
      <c r="BL52" s="19"/>
      <c r="BM52" s="19"/>
    </row>
    <row r="53" spans="1:65" ht="25.15" customHeight="1">
      <c r="A53" s="19">
        <v>256.31</v>
      </c>
      <c r="B53" s="19">
        <v>177.87</v>
      </c>
      <c r="C53" s="19">
        <f t="shared" si="0"/>
        <v>434.18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5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25"/>
      <c r="BI53" s="19"/>
      <c r="BJ53" s="19"/>
      <c r="BK53" s="19"/>
      <c r="BL53" s="19"/>
      <c r="BM53" s="19"/>
    </row>
    <row r="54" spans="1:65" ht="25.15" customHeight="1">
      <c r="A54" s="19">
        <v>172.2</v>
      </c>
      <c r="B54" s="19">
        <v>86.8</v>
      </c>
      <c r="C54" s="19">
        <f t="shared" si="0"/>
        <v>259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5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25"/>
      <c r="BI54" s="19"/>
      <c r="BJ54" s="19"/>
      <c r="BK54" s="19"/>
      <c r="BL54" s="19"/>
      <c r="BM54" s="19"/>
    </row>
    <row r="55" spans="1:65" ht="25.15" customHeight="1">
      <c r="A55" s="19">
        <v>187.6</v>
      </c>
      <c r="B55" s="19">
        <v>79.400000000000006</v>
      </c>
      <c r="C55" s="19">
        <f t="shared" si="0"/>
        <v>267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5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25"/>
      <c r="BI55" s="19"/>
      <c r="BJ55" s="19"/>
      <c r="BK55" s="19"/>
      <c r="BL55" s="19"/>
      <c r="BM55" s="19"/>
    </row>
    <row r="56" spans="1:65" ht="25.15" customHeight="1">
      <c r="A56" s="19">
        <v>145.94999999999999</v>
      </c>
      <c r="B56" s="19">
        <v>83.55</v>
      </c>
      <c r="C56" s="19">
        <f t="shared" si="0"/>
        <v>229.5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5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25"/>
      <c r="BI56" s="19"/>
      <c r="BJ56" s="19"/>
      <c r="BK56" s="19"/>
      <c r="BL56" s="19"/>
      <c r="BM56" s="19"/>
    </row>
    <row r="57" spans="1:65" ht="25.15" customHeight="1">
      <c r="A57" s="19">
        <v>145.94999999999999</v>
      </c>
      <c r="B57" s="19">
        <v>68.55</v>
      </c>
      <c r="C57" s="19">
        <f t="shared" si="0"/>
        <v>214.5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5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25"/>
      <c r="BI57" s="19"/>
      <c r="BJ57" s="19"/>
      <c r="BK57" s="19"/>
      <c r="BL57" s="19"/>
      <c r="BM57" s="19"/>
    </row>
    <row r="58" spans="1:65" ht="25.15" customHeight="1">
      <c r="A58" s="19">
        <v>145.94999999999999</v>
      </c>
      <c r="B58" s="19">
        <v>66.55</v>
      </c>
      <c r="C58" s="19">
        <f t="shared" si="0"/>
        <v>212.5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5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25"/>
      <c r="BI58" s="19"/>
      <c r="BJ58" s="19"/>
      <c r="BK58" s="19"/>
      <c r="BL58" s="19"/>
      <c r="BM58" s="19"/>
    </row>
    <row r="59" spans="1:65" ht="25.15" customHeight="1">
      <c r="A59" s="19">
        <v>145.94999999999999</v>
      </c>
      <c r="B59" s="19">
        <v>66.55</v>
      </c>
      <c r="C59" s="19">
        <f t="shared" si="0"/>
        <v>212.5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5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25"/>
      <c r="BI59" s="19"/>
      <c r="BJ59" s="19"/>
      <c r="BK59" s="19"/>
      <c r="BL59" s="19"/>
      <c r="BM59" s="19"/>
    </row>
    <row r="60" spans="1:65" ht="25.15" customHeight="1">
      <c r="A60" s="19">
        <v>145.94999999999999</v>
      </c>
      <c r="B60" s="19">
        <v>62.55</v>
      </c>
      <c r="C60" s="19">
        <f t="shared" si="0"/>
        <v>208.5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5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25"/>
      <c r="BI60" s="19"/>
      <c r="BJ60" s="19"/>
      <c r="BK60" s="19"/>
      <c r="BL60" s="19"/>
      <c r="BM60" s="19"/>
    </row>
    <row r="61" spans="1:65" ht="25.15" customHeight="1">
      <c r="A61" s="19">
        <v>172.2</v>
      </c>
      <c r="B61" s="19">
        <v>76.8</v>
      </c>
      <c r="C61" s="19">
        <f t="shared" si="0"/>
        <v>249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5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25"/>
      <c r="BI61" s="19"/>
      <c r="BJ61" s="19"/>
      <c r="BK61" s="19"/>
      <c r="BL61" s="19"/>
      <c r="BM61" s="19"/>
    </row>
    <row r="62" spans="1:65" ht="25.15" customHeight="1">
      <c r="A62" s="19">
        <v>348.77</v>
      </c>
      <c r="B62" s="19">
        <v>249.88</v>
      </c>
      <c r="C62" s="19">
        <f t="shared" si="0"/>
        <v>598.65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5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25"/>
      <c r="BI62" s="19"/>
      <c r="BJ62" s="19"/>
      <c r="BK62" s="19"/>
      <c r="BL62" s="19"/>
      <c r="BM62" s="19"/>
    </row>
    <row r="63" spans="1:65" ht="25.15" customHeight="1">
      <c r="A63" s="19">
        <v>140.69999999999999</v>
      </c>
      <c r="B63" s="19">
        <v>63.8</v>
      </c>
      <c r="C63" s="19">
        <f t="shared" si="0"/>
        <v>204.5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5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25"/>
      <c r="BI63" s="19"/>
      <c r="BJ63" s="19"/>
      <c r="BK63" s="19"/>
      <c r="BL63" s="19"/>
      <c r="BM63" s="19"/>
    </row>
    <row r="64" spans="1:65" ht="25.15" customHeight="1">
      <c r="A64" s="19">
        <v>172.2</v>
      </c>
      <c r="B64" s="19">
        <v>67.8</v>
      </c>
      <c r="C64" s="19">
        <f t="shared" si="0"/>
        <v>240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5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25"/>
      <c r="BI64" s="19"/>
      <c r="BJ64" s="19"/>
      <c r="BK64" s="19"/>
      <c r="BL64" s="19"/>
      <c r="BM64" s="19"/>
    </row>
    <row r="65" spans="1:65" ht="25.15" customHeight="1">
      <c r="A65" s="19">
        <v>172.2</v>
      </c>
      <c r="B65" s="19">
        <v>69.8</v>
      </c>
      <c r="C65" s="19">
        <f t="shared" si="0"/>
        <v>242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5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25"/>
      <c r="BI65" s="19"/>
      <c r="BJ65" s="19"/>
      <c r="BK65" s="19"/>
      <c r="BL65" s="19"/>
      <c r="BM65" s="19"/>
    </row>
    <row r="66" spans="1:65" ht="25.15" customHeight="1">
      <c r="A66" s="19">
        <v>172.2</v>
      </c>
      <c r="B66" s="19">
        <v>69.8</v>
      </c>
      <c r="C66" s="19">
        <f t="shared" si="0"/>
        <v>242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5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25"/>
      <c r="BI66" s="19"/>
      <c r="BJ66" s="19"/>
      <c r="BK66" s="19"/>
      <c r="BL66" s="19"/>
      <c r="BM66" s="19"/>
    </row>
    <row r="67" spans="1:65" ht="25.15" customHeight="1">
      <c r="A67" s="19">
        <v>172.2</v>
      </c>
      <c r="B67" s="19">
        <v>69.8</v>
      </c>
      <c r="C67" s="19">
        <f t="shared" si="0"/>
        <v>242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5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25"/>
      <c r="BI67" s="19"/>
      <c r="BJ67" s="19"/>
      <c r="BK67" s="19"/>
      <c r="BL67" s="19"/>
      <c r="BM67" s="19"/>
    </row>
    <row r="68" spans="1:65" ht="25.15" customHeight="1">
      <c r="A68" s="19">
        <v>172.2</v>
      </c>
      <c r="B68" s="19">
        <v>69.8</v>
      </c>
      <c r="C68" s="19">
        <f t="shared" si="0"/>
        <v>242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5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25"/>
      <c r="BI68" s="19"/>
      <c r="BJ68" s="19"/>
      <c r="BK68" s="19"/>
      <c r="BL68" s="19"/>
      <c r="BM68" s="19"/>
    </row>
    <row r="69" spans="1:65" ht="25.15" customHeight="1">
      <c r="A69" s="19">
        <v>145.94999999999999</v>
      </c>
      <c r="B69" s="19">
        <v>56.55</v>
      </c>
      <c r="C69" s="19">
        <f t="shared" si="0"/>
        <v>202.5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5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25"/>
      <c r="BI69" s="19"/>
      <c r="BJ69" s="19"/>
      <c r="BK69" s="19"/>
      <c r="BL69" s="19"/>
      <c r="BM69" s="19"/>
    </row>
    <row r="70" spans="1:65" ht="25.15" customHeight="1">
      <c r="A70" s="19">
        <v>146</v>
      </c>
      <c r="B70" s="19">
        <v>68.5</v>
      </c>
      <c r="C70" s="19">
        <f t="shared" ref="C70" si="27">A70+B70</f>
        <v>214.5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5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25"/>
      <c r="BI70" s="19"/>
      <c r="BJ70" s="19"/>
      <c r="BK70" s="19"/>
      <c r="BL70" s="19"/>
      <c r="BM70" s="19"/>
    </row>
    <row r="71" spans="1:65" ht="25.1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5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25"/>
      <c r="BI71" s="19"/>
      <c r="BJ71" s="19"/>
      <c r="BK71" s="19"/>
      <c r="BL71" s="19"/>
      <c r="BM71" s="19"/>
    </row>
  </sheetData>
  <mergeCells count="18">
    <mergeCell ref="BJ1:BJ3"/>
    <mergeCell ref="BK1:BK3"/>
    <mergeCell ref="BL1:BL3"/>
    <mergeCell ref="BM1:BM3"/>
    <mergeCell ref="BH1:BH3"/>
    <mergeCell ref="BI1:BI3"/>
    <mergeCell ref="AN2:AP2"/>
    <mergeCell ref="D1:V1"/>
    <mergeCell ref="W1:Z1"/>
    <mergeCell ref="AA1:AA3"/>
    <mergeCell ref="AB1:BF1"/>
    <mergeCell ref="AX2:BD2"/>
    <mergeCell ref="D2:H2"/>
    <mergeCell ref="I2:K2"/>
    <mergeCell ref="L2:N2"/>
    <mergeCell ref="AB2:AH2"/>
    <mergeCell ref="AI2:AM2"/>
    <mergeCell ref="BF2:BF3"/>
  </mergeCells>
  <pageMargins left="0.70866141732283472" right="0.70866141732283472" top="0.74803149606299213" bottom="0.74803149606299213" header="0.31496062992125984" footer="0.31496062992125984"/>
  <pageSetup paperSize="9" scale="90" pageOrder="overThenDown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80"/>
  <sheetViews>
    <sheetView rightToLeft="1" topLeftCell="A3" workbookViewId="0">
      <selection activeCell="A10" sqref="A10:XFD1048576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.75">
      <c r="A3" s="20">
        <f>'مرتبات حيدر شهر اغسطس '!BJ4</f>
        <v>0</v>
      </c>
      <c r="B3" s="4">
        <f>'مرتبات حيدر شهر اغسطس '!I4</f>
        <v>2617.5700000000002</v>
      </c>
      <c r="C3" s="4">
        <f>'مرتبات حيدر شهر اغسطس '!K4</f>
        <v>717.39</v>
      </c>
      <c r="D3" s="4">
        <f>B3+C3</f>
        <v>3334.96</v>
      </c>
      <c r="E3" s="4">
        <f>'مرتبات حيدر شهر اغسطس '!D4*14%</f>
        <v>122.00580000000002</v>
      </c>
      <c r="F3" s="4">
        <f>'مرتبات حيدر شهر اغسطس '!Z4*11%</f>
        <v>281.34809999999999</v>
      </c>
      <c r="G3" s="4">
        <f>'مرتبات حيدر شهر اغسطس '!AN4+'مرتبات حيدر شهر اغسطس '!AO4+'مرتبات حيدر شهر اغسطس '!AP4+'مرتبات حيدر شهر اغسطس '!AR4+'مرتبات حيدر شهر اغسطس '!AV4+'مرتبات حيدر شهر اغسطس '!AW4+'مرتبات حيدر شهر اغسطس '!AX4+'مرتبات حيدر شهر اغسطس '!AY4+'مرتبات حيدر شهر اغسطس '!AZ4+'مرتبات حيدر شهر اغسطس '!BA4+'مرتبات حيدر شهر اغسطس '!BB4+'مرتبات حيدر شهر اغسطس '!BC4+'مرتبات حيدر شهر اغسطس '!BD4+'مرتبات حيدر شهر اغسطس '!BE4+'مرتبات حيدر شهر اغسطس '!BF4</f>
        <v>0</v>
      </c>
      <c r="H3" s="4">
        <f>E3+F3+G3</f>
        <v>403.35390000000001</v>
      </c>
      <c r="I3" s="4">
        <f>D3-H3</f>
        <v>2931.6061</v>
      </c>
      <c r="J3" s="4">
        <f>(I3-50)*(8/1000)</f>
        <v>23.0528488</v>
      </c>
      <c r="K3" s="4">
        <f>I3-J3</f>
        <v>2908.5532512</v>
      </c>
      <c r="L3" s="4">
        <f>IF(K3-1250&lt;0,0,K3-1250)</f>
        <v>1658.5532512</v>
      </c>
      <c r="M3" s="24">
        <f>IF(L3&lt;=1833.33,(L3*10%)*15%,IF(L3&lt;=3083.33,(183.33+((L3-1833.33)*15%))*55%,((((L3-3083.33)*15%)+183.33+187.5))*92.5%))</f>
        <v>24.878298768000001</v>
      </c>
    </row>
    <row r="4" spans="1:13" ht="15.75">
      <c r="A4" s="20">
        <f>'مرتبات حيدر شهر اغسطس '!BJ5</f>
        <v>0</v>
      </c>
      <c r="B4" s="4">
        <f>'مرتبات حيدر شهر اغسطس '!I5</f>
        <v>2881.62</v>
      </c>
      <c r="C4" s="4">
        <f>'مرتبات حيدر شهر اغسطس '!K5</f>
        <v>727.43000000000006</v>
      </c>
      <c r="D4" s="4">
        <f t="shared" ref="D4:D67" si="0">B4+C4</f>
        <v>3609.05</v>
      </c>
      <c r="E4" s="4">
        <f>'مرتبات حيدر شهر اغسطس '!D5*14%</f>
        <v>141.57920000000001</v>
      </c>
      <c r="F4" s="4">
        <f>'مرتبات حيدر شهر اغسطس '!Z5*11%</f>
        <v>297.53020000000009</v>
      </c>
      <c r="G4" s="4">
        <f>'مرتبات حيدر شهر اغسطس '!AN5+'مرتبات حيدر شهر اغسطس '!AO5+'مرتبات حيدر شهر اغسطس '!AP5+'مرتبات حيدر شهر اغسطس '!AR5+'مرتبات حيدر شهر اغسطس '!AV5+'مرتبات حيدر شهر اغسطس '!AW5+'مرتبات حيدر شهر اغسطس '!AX5+'مرتبات حيدر شهر اغسطس '!AY5+'مرتبات حيدر شهر اغسطس '!AZ5+'مرتبات حيدر شهر اغسطس '!BA5+'مرتبات حيدر شهر اغسطس '!BB5+'مرتبات حيدر شهر اغسطس '!BC5+'مرتبات حيدر شهر اغسطس '!BD5+'مرتبات حيدر شهر اغسطس '!BE5+'مرتبات حيدر شهر اغسطس '!BF5</f>
        <v>19.45</v>
      </c>
      <c r="H4" s="4">
        <f t="shared" ref="H4:H67" si="1">E4+F4+G4</f>
        <v>458.5594000000001</v>
      </c>
      <c r="I4" s="4">
        <f t="shared" ref="I4:I67" si="2">D4-H4</f>
        <v>3150.4906000000001</v>
      </c>
      <c r="J4" s="4">
        <f>(I4-50)*(8/1000)</f>
        <v>24.803924800000001</v>
      </c>
      <c r="K4" s="4">
        <f t="shared" ref="K4:K67" si="3">I4-J4</f>
        <v>3125.6866752000001</v>
      </c>
      <c r="L4" s="4">
        <f t="shared" ref="L4:L67" si="4">IF(K4-1250&lt;0,0,K4-1250)</f>
        <v>1875.6866752000001</v>
      </c>
      <c r="M4" s="24">
        <f t="shared" ref="M4:M67" si="5">IF(L4&lt;=1833.33,(L4*10%)*15%,IF(L4&lt;=3083.33,(183.33+((L4-1833.33)*15%))*55%,((((L4-3083.33)*15%)+183.33+187.5))*92.5%))</f>
        <v>104.32592570400003</v>
      </c>
    </row>
    <row r="5" spans="1:13" ht="15.75">
      <c r="A5" s="20">
        <f>'مرتبات حيدر شهر اغسطس '!BJ6</f>
        <v>0</v>
      </c>
      <c r="B5" s="4">
        <f>'مرتبات حيدر شهر اغسطس '!I6</f>
        <v>1532.6</v>
      </c>
      <c r="C5" s="4">
        <f>'مرتبات حيدر شهر اغسطس '!K6</f>
        <v>296</v>
      </c>
      <c r="D5" s="4">
        <f t="shared" si="0"/>
        <v>1828.6</v>
      </c>
      <c r="E5" s="4">
        <f>'مرتبات حيدر شهر اغسطس '!D6*14%</f>
        <v>55.53240000000001</v>
      </c>
      <c r="F5" s="4">
        <f>'مرتبات حيدر شهر اغسطس '!Z6*11%</f>
        <v>160.47020000000001</v>
      </c>
      <c r="G5" s="4">
        <f>'مرتبات حيدر شهر اغسطس '!AN6+'مرتبات حيدر شهر اغسطس '!AO6+'مرتبات حيدر شهر اغسطس '!AP6+'مرتبات حيدر شهر اغسطس '!AR6+'مرتبات حيدر شهر اغسطس '!AV6+'مرتبات حيدر شهر اغسطس '!AW6+'مرتبات حيدر شهر اغسطس '!AX6+'مرتبات حيدر شهر اغسطس '!AY6+'مرتبات حيدر شهر اغسطس '!AZ6+'مرتبات حيدر شهر اغسطس '!BA6+'مرتبات حيدر شهر اغسطس '!BB6+'مرتبات حيدر شهر اغسطس '!BC6+'مرتبات حيدر شهر اغسطس '!BD6+'مرتبات حيدر شهر اغسطس '!BE6+'مرتبات حيدر شهر اغسطس '!BF6</f>
        <v>41.66</v>
      </c>
      <c r="H5" s="4">
        <f t="shared" si="1"/>
        <v>257.6626</v>
      </c>
      <c r="I5" s="4">
        <f t="shared" si="2"/>
        <v>1570.9373999999998</v>
      </c>
      <c r="J5" s="4">
        <f t="shared" ref="J5:J67" si="6">(I5-50)*(7.5/1000)</f>
        <v>11.407030499999998</v>
      </c>
      <c r="K5" s="4">
        <f t="shared" si="3"/>
        <v>1559.5303694999998</v>
      </c>
      <c r="L5" s="4">
        <f t="shared" si="4"/>
        <v>309.53036949999978</v>
      </c>
      <c r="M5" s="24">
        <f t="shared" si="5"/>
        <v>4.6429555424999966</v>
      </c>
    </row>
    <row r="6" spans="1:13" ht="15.75">
      <c r="A6" s="20">
        <f>'مرتبات حيدر شهر اغسطس '!BJ7</f>
        <v>0</v>
      </c>
      <c r="B6" s="4">
        <f>'مرتبات حيدر شهر اغسطس '!I7</f>
        <v>2885.73</v>
      </c>
      <c r="C6" s="4">
        <f>'مرتبات حيدر شهر اغسطس '!K7</f>
        <v>690.8</v>
      </c>
      <c r="D6" s="4">
        <f t="shared" si="0"/>
        <v>3576.5299999999997</v>
      </c>
      <c r="E6" s="4">
        <f>'مرتبات حيدر شهر اغسطس '!D7*14%</f>
        <v>134.33980000000003</v>
      </c>
      <c r="F6" s="4">
        <f>'مرتبات حيدر شهر اغسطس '!Z7*11%</f>
        <v>299.17359999999996</v>
      </c>
      <c r="G6" s="4">
        <f>'مرتبات حيدر شهر اغسطس '!AN7+'مرتبات حيدر شهر اغسطس '!AO7+'مرتبات حيدر شهر اغسطس '!AP7+'مرتبات حيدر شهر اغسطس '!AR7+'مرتبات حيدر شهر اغسطس '!AV7+'مرتبات حيدر شهر اغسطس '!AW7+'مرتبات حيدر شهر اغسطس '!AX7+'مرتبات حيدر شهر اغسطس '!AY7+'مرتبات حيدر شهر اغسطس '!AZ7+'مرتبات حيدر شهر اغسطس '!BA7+'مرتبات حيدر شهر اغسطس '!BB7+'مرتبات حيدر شهر اغسطس '!BC7+'مرتبات حيدر شهر اغسطس '!BD7+'مرتبات حيدر شهر اغسطس '!BE7+'مرتبات حيدر شهر اغسطس '!BF7</f>
        <v>0</v>
      </c>
      <c r="H6" s="4">
        <f t="shared" si="1"/>
        <v>433.51339999999999</v>
      </c>
      <c r="I6" s="4">
        <f t="shared" si="2"/>
        <v>3143.0165999999999</v>
      </c>
      <c r="J6" s="4">
        <f t="shared" si="6"/>
        <v>23.1976245</v>
      </c>
      <c r="K6" s="4">
        <f t="shared" si="3"/>
        <v>3119.8189754999999</v>
      </c>
      <c r="L6" s="4">
        <f t="shared" si="4"/>
        <v>1869.8189754999999</v>
      </c>
      <c r="M6" s="24">
        <f t="shared" si="5"/>
        <v>103.84184047875002</v>
      </c>
    </row>
    <row r="7" spans="1:13" ht="15.75">
      <c r="A7" s="20">
        <f>'مرتبات حيدر شهر اغسطس '!BJ8</f>
        <v>0</v>
      </c>
      <c r="B7" s="4">
        <f>'مرتبات حيدر شهر اغسطس '!I8</f>
        <v>2954.93</v>
      </c>
      <c r="C7" s="4">
        <f>'مرتبات حيدر شهر اغسطس '!K8</f>
        <v>816.66000000000008</v>
      </c>
      <c r="D7" s="4">
        <f t="shared" si="0"/>
        <v>3771.59</v>
      </c>
      <c r="E7" s="4">
        <f>'مرتبات حيدر شهر اغسطس '!D8*14%</f>
        <v>143.81360000000001</v>
      </c>
      <c r="F7" s="4">
        <f>'مرتبات حيدر شهر اغسطس '!Z8*11%</f>
        <v>313.76620000000003</v>
      </c>
      <c r="G7" s="4">
        <f>'مرتبات حيدر شهر اغسطس '!AN8+'مرتبات حيدر شهر اغسطس '!AO8+'مرتبات حيدر شهر اغسطس '!AP8+'مرتبات حيدر شهر اغسطس '!AR8+'مرتبات حيدر شهر اغسطس '!AV8+'مرتبات حيدر شهر اغسطس '!AW8+'مرتبات حيدر شهر اغسطس '!AX8+'مرتبات حيدر شهر اغسطس '!AY8+'مرتبات حيدر شهر اغسطس '!AZ8+'مرتبات حيدر شهر اغسطس '!BA8+'مرتبات حيدر شهر اغسطس '!BB8+'مرتبات حيدر شهر اغسطس '!BC8+'مرتبات حيدر شهر اغسطس '!BD8+'مرتبات حيدر شهر اغسطس '!BE8+'مرتبات حيدر شهر اغسطس '!BF8</f>
        <v>0</v>
      </c>
      <c r="H7" s="4">
        <f t="shared" si="1"/>
        <v>457.57980000000003</v>
      </c>
      <c r="I7" s="4">
        <f t="shared" si="2"/>
        <v>3314.0102000000002</v>
      </c>
      <c r="J7" s="4">
        <f t="shared" ref="J7:J20" si="7">(I7-50)*(8/1000)</f>
        <v>26.112081600000003</v>
      </c>
      <c r="K7" s="4">
        <f t="shared" si="3"/>
        <v>3287.8981184000004</v>
      </c>
      <c r="L7" s="4">
        <f t="shared" si="4"/>
        <v>2037.8981184000004</v>
      </c>
      <c r="M7" s="24">
        <f t="shared" si="5"/>
        <v>117.70836976800005</v>
      </c>
    </row>
    <row r="8" spans="1:13" ht="15.75">
      <c r="A8" s="20">
        <f>'مرتبات حيدر شهر اغسطس '!BJ9</f>
        <v>0</v>
      </c>
      <c r="B8" s="4">
        <f>'مرتبات حيدر شهر اغسطس '!I9</f>
        <v>3025.06</v>
      </c>
      <c r="C8" s="4">
        <f>'مرتبات حيدر شهر اغسطس '!K9</f>
        <v>713.34999999999991</v>
      </c>
      <c r="D8" s="4">
        <f t="shared" si="0"/>
        <v>3738.41</v>
      </c>
      <c r="E8" s="4">
        <f>'مرتبات حيدر شهر اغسطس '!D9*14%</f>
        <v>138.7988</v>
      </c>
      <c r="F8" s="4">
        <f>'مرتبات حيدر شهر اغسطس '!Z9*11%</f>
        <v>313.50989999999996</v>
      </c>
      <c r="G8" s="4">
        <f>'مرتبات حيدر شهر اغسطس '!AN9+'مرتبات حيدر شهر اغسطس '!AO9+'مرتبات حيدر شهر اغسطس '!AP9+'مرتبات حيدر شهر اغسطس '!AR9+'مرتبات حيدر شهر اغسطس '!AV9+'مرتبات حيدر شهر اغسطس '!AW9+'مرتبات حيدر شهر اغسطس '!AX9+'مرتبات حيدر شهر اغسطس '!AY9+'مرتبات حيدر شهر اغسطس '!AZ9+'مرتبات حيدر شهر اغسطس '!BA9+'مرتبات حيدر شهر اغسطس '!BB9+'مرتبات حيدر شهر اغسطس '!BC9+'مرتبات حيدر شهر اغسطس '!BD9+'مرتبات حيدر شهر اغسطس '!BE9+'مرتبات حيدر شهر اغسطس '!BF9</f>
        <v>0</v>
      </c>
      <c r="H8" s="4">
        <f t="shared" si="1"/>
        <v>452.30869999999993</v>
      </c>
      <c r="I8" s="4">
        <f t="shared" si="2"/>
        <v>3286.1012999999998</v>
      </c>
      <c r="J8" s="4">
        <f t="shared" si="7"/>
        <v>25.888810400000001</v>
      </c>
      <c r="K8" s="4">
        <f t="shared" si="3"/>
        <v>3260.2124896</v>
      </c>
      <c r="L8" s="4">
        <f t="shared" si="4"/>
        <v>2010.2124896</v>
      </c>
      <c r="M8" s="24">
        <f t="shared" si="5"/>
        <v>115.42430539200002</v>
      </c>
    </row>
    <row r="9" spans="1:13" ht="15.75">
      <c r="A9" s="20">
        <f>'مرتبات حيدر شهر اغسطس '!BJ10</f>
        <v>0</v>
      </c>
      <c r="B9" s="4">
        <f>'مرتبات حيدر شهر اغسطس '!I10</f>
        <v>2847.76</v>
      </c>
      <c r="C9" s="4">
        <f>'مرتبات حيدر شهر اغسطس '!K10</f>
        <v>699.54</v>
      </c>
      <c r="D9" s="4">
        <f t="shared" si="0"/>
        <v>3547.3</v>
      </c>
      <c r="E9" s="4">
        <f>'مرتبات حيدر شهر اغسطس '!D10*14%</f>
        <v>136.066</v>
      </c>
      <c r="F9" s="4">
        <f>'مرتبات حيدر شهر اغسطس '!Z10*11%</f>
        <v>294.6515</v>
      </c>
      <c r="G9" s="4">
        <f>'مرتبات حيدر شهر اغسطس '!AN10+'مرتبات حيدر شهر اغسطس '!AO10+'مرتبات حيدر شهر اغسطس '!AP10+'مرتبات حيدر شهر اغسطس '!AR10+'مرتبات حيدر شهر اغسطس '!AV10+'مرتبات حيدر شهر اغسطس '!AW10+'مرتبات حيدر شهر اغسطس '!AX10+'مرتبات حيدر شهر اغسطس '!AY10+'مرتبات حيدر شهر اغسطس '!AZ10+'مرتبات حيدر شهر اغسطس '!BA10+'مرتبات حيدر شهر اغسطس '!BB10+'مرتبات حيدر شهر اغسطس '!BC10+'مرتبات حيدر شهر اغسطس '!BD10+'مرتبات حيدر شهر اغسطس '!BE10+'مرتبات حيدر شهر اغسطس '!BF10</f>
        <v>0</v>
      </c>
      <c r="H9" s="4">
        <f t="shared" si="1"/>
        <v>430.71749999999997</v>
      </c>
      <c r="I9" s="4">
        <f t="shared" si="2"/>
        <v>3116.5825000000004</v>
      </c>
      <c r="J9" s="4">
        <f t="shared" si="7"/>
        <v>24.532660000000003</v>
      </c>
      <c r="K9" s="4">
        <f t="shared" si="3"/>
        <v>3092.0498400000006</v>
      </c>
      <c r="L9" s="4">
        <f t="shared" si="4"/>
        <v>1842.0498400000006</v>
      </c>
      <c r="M9" s="24">
        <f t="shared" si="5"/>
        <v>101.55088680000007</v>
      </c>
    </row>
    <row r="10" spans="1:13" ht="15.75">
      <c r="A10" s="2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4"/>
    </row>
    <row r="11" spans="1:13" ht="15.75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4"/>
    </row>
    <row r="12" spans="1:13" ht="15.75">
      <c r="A12" s="2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4"/>
    </row>
    <row r="13" spans="1:13" ht="15.75">
      <c r="A13" s="2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4"/>
    </row>
    <row r="14" spans="1:13" ht="15.75">
      <c r="A14" s="20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4"/>
    </row>
    <row r="15" spans="1:13" ht="15.75">
      <c r="A15" s="20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4"/>
    </row>
    <row r="16" spans="1:13" ht="15.75">
      <c r="A16" s="2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4"/>
    </row>
    <row r="17" spans="1:13" ht="15.75">
      <c r="A17" s="2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4"/>
    </row>
    <row r="18" spans="1:13" ht="15.75">
      <c r="A18" s="2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4"/>
    </row>
    <row r="19" spans="1:13" ht="15.75">
      <c r="A19" s="2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4"/>
    </row>
    <row r="20" spans="1:13" ht="15.75">
      <c r="A20" s="2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4"/>
    </row>
    <row r="21" spans="1:13" ht="15.75">
      <c r="A21" s="20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4"/>
    </row>
    <row r="22" spans="1:13" ht="15.75">
      <c r="A22" s="2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4"/>
    </row>
    <row r="23" spans="1:13" ht="15.75">
      <c r="A23" s="2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4"/>
    </row>
    <row r="24" spans="1:13" ht="15.75">
      <c r="A24" s="2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4"/>
    </row>
    <row r="25" spans="1:13" ht="15.75">
      <c r="A25" s="20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4"/>
    </row>
    <row r="26" spans="1:13" ht="15.75">
      <c r="A26" s="2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4"/>
    </row>
    <row r="27" spans="1:13" ht="15.75">
      <c r="A27" s="20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4"/>
    </row>
    <row r="28" spans="1:13" ht="15.75">
      <c r="A28" s="2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4"/>
    </row>
    <row r="29" spans="1:13" ht="15.75">
      <c r="A29" s="2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4"/>
    </row>
    <row r="30" spans="1:13" ht="15.75">
      <c r="A30" s="2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4"/>
    </row>
    <row r="31" spans="1:13" ht="15.75">
      <c r="A31" s="20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4"/>
    </row>
    <row r="32" spans="1:13" ht="15.75">
      <c r="A32" s="20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4"/>
    </row>
    <row r="33" spans="1:13" ht="15.75">
      <c r="A33" s="2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4"/>
    </row>
    <row r="34" spans="1:13" ht="15.75">
      <c r="A34" s="2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4"/>
    </row>
    <row r="35" spans="1:13" ht="15.75">
      <c r="A35" s="2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24"/>
    </row>
    <row r="36" spans="1:13" ht="15.75">
      <c r="A36" s="2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4"/>
    </row>
    <row r="37" spans="1:13" ht="15.75">
      <c r="A37" s="2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4"/>
    </row>
    <row r="38" spans="1:13" ht="15.75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4"/>
    </row>
    <row r="39" spans="1:13" ht="15.75">
      <c r="A39" s="2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4"/>
    </row>
    <row r="40" spans="1:13" ht="15.75">
      <c r="A40" s="2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4"/>
    </row>
    <row r="41" spans="1:13" ht="15.75">
      <c r="A41" s="2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4"/>
    </row>
    <row r="42" spans="1:13" ht="15.75">
      <c r="A42" s="2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4"/>
    </row>
    <row r="43" spans="1:13" ht="15.75">
      <c r="A43" s="2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4"/>
    </row>
    <row r="44" spans="1:13" ht="15.75">
      <c r="A44" s="2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24"/>
    </row>
    <row r="45" spans="1:13" ht="15.75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24"/>
    </row>
    <row r="46" spans="1:13" ht="15.75">
      <c r="A46" s="2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24"/>
    </row>
    <row r="47" spans="1:13" ht="15.75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24"/>
    </row>
    <row r="48" spans="1:13" ht="15.75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24"/>
    </row>
    <row r="49" spans="1:13" ht="15.75">
      <c r="A49" s="20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24"/>
    </row>
    <row r="50" spans="1:13" ht="15.75">
      <c r="A50" s="2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4"/>
    </row>
    <row r="51" spans="1:13" ht="15.75">
      <c r="A51" s="2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4"/>
    </row>
    <row r="52" spans="1:13" ht="15.75">
      <c r="A52" s="2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4"/>
    </row>
    <row r="53" spans="1:13" ht="15.75">
      <c r="A53" s="2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4"/>
    </row>
    <row r="54" spans="1:13" ht="15.75">
      <c r="A54" s="2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4"/>
    </row>
    <row r="55" spans="1:13" ht="15.75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4"/>
    </row>
    <row r="56" spans="1:13" ht="15.75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4"/>
    </row>
    <row r="57" spans="1:13" ht="15.75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4"/>
    </row>
    <row r="58" spans="1:13" ht="15.75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4"/>
    </row>
    <row r="59" spans="1:13" ht="15.75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4"/>
    </row>
    <row r="60" spans="1:13" ht="15.75">
      <c r="A60" s="2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4"/>
    </row>
    <row r="61" spans="1:13" ht="15.75">
      <c r="A61" s="2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4"/>
    </row>
    <row r="62" spans="1:13" ht="15.75">
      <c r="A62" s="2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4"/>
    </row>
    <row r="63" spans="1:13" ht="15.75">
      <c r="A63" s="2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4"/>
    </row>
    <row r="64" spans="1:13" ht="15.75">
      <c r="A64" s="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4"/>
    </row>
    <row r="65" spans="1:13" ht="15.75">
      <c r="A65" s="2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4"/>
    </row>
    <row r="66" spans="1:13" ht="15.75">
      <c r="A66" s="20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4"/>
    </row>
    <row r="67" spans="1:13" ht="15.75">
      <c r="A67" s="2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4"/>
    </row>
    <row r="68" spans="1:13" ht="15.75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4"/>
    </row>
    <row r="69" spans="1:13" ht="15.7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</row>
    <row r="70" spans="1:13" ht="15.75">
      <c r="A70" s="20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حيدر</vt:lpstr>
      <vt:lpstr>مرتبات حيدر شهر اغسطس </vt:lpstr>
      <vt:lpstr>ضرائب شهر اغسطس </vt:lpstr>
      <vt:lpstr>'مرتبات حيدر شهر اغسطس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Man of Steel</cp:lastModifiedBy>
  <cp:lastPrinted>2018-07-30T17:35:16Z</cp:lastPrinted>
  <dcterms:created xsi:type="dcterms:W3CDTF">2018-07-16T15:29:35Z</dcterms:created>
  <dcterms:modified xsi:type="dcterms:W3CDTF">2018-08-02T11:34:27Z</dcterms:modified>
</cp:coreProperties>
</file>