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activeTab="4"/>
  </bookViews>
  <sheets>
    <sheet name="الاصناف" sheetId="1" r:id="rId1"/>
    <sheet name="اليومية" sheetId="4" r:id="rId2"/>
    <sheet name="كرت الصنف" sheetId="2" r:id="rId3"/>
    <sheet name="تكلفة المخزون" sheetId="3" r:id="rId4"/>
    <sheet name="هام" sheetId="5" r:id="rId5"/>
  </sheets>
  <definedNames>
    <definedName name="اسم_الصنف">Table2[اسم الصنف]</definedName>
  </definedNames>
  <calcPr calcId="144525"/>
  <fileRecoveryPr repairLoad="1"/>
</workbook>
</file>

<file path=xl/calcChain.xml><?xml version="1.0" encoding="utf-8"?>
<calcChain xmlns="http://schemas.openxmlformats.org/spreadsheetml/2006/main">
  <c r="M2" i="3" l="1"/>
  <c r="M1" i="3"/>
  <c r="I30" i="4" l="1"/>
  <c r="J30" i="4"/>
  <c r="K30" i="4"/>
  <c r="I29" i="4"/>
  <c r="J29" i="4"/>
  <c r="K29" i="4"/>
  <c r="I28" i="4"/>
  <c r="J28" i="4"/>
  <c r="K28" i="4"/>
  <c r="I27" i="4"/>
  <c r="J27" i="4"/>
  <c r="K27" i="4"/>
  <c r="I26" i="4"/>
  <c r="J26" i="4"/>
  <c r="K26" i="4"/>
  <c r="I25" i="4"/>
  <c r="J25" i="4"/>
  <c r="K25" i="4"/>
  <c r="I24" i="4"/>
  <c r="J24" i="4"/>
  <c r="K24" i="4"/>
  <c r="I23" i="4"/>
  <c r="J23" i="4"/>
  <c r="K23" i="4"/>
  <c r="I22" i="4"/>
  <c r="J22" i="4"/>
  <c r="K22" i="4"/>
  <c r="I21" i="4"/>
  <c r="J21" i="4"/>
  <c r="K21" i="4"/>
  <c r="I20" i="4"/>
  <c r="J20" i="4"/>
  <c r="K20" i="4"/>
  <c r="I19" i="4"/>
  <c r="J19" i="4"/>
  <c r="K19" i="4"/>
  <c r="I18" i="4"/>
  <c r="J18" i="4"/>
  <c r="K18" i="4"/>
  <c r="I17" i="4"/>
  <c r="J17" i="4"/>
  <c r="K17" i="4"/>
  <c r="I16" i="4"/>
  <c r="J16" i="4"/>
  <c r="K16" i="4"/>
  <c r="I15" i="4"/>
  <c r="J15" i="4"/>
  <c r="K15" i="4"/>
  <c r="I14" i="4"/>
  <c r="J14" i="4"/>
  <c r="K14" i="4"/>
  <c r="I13" i="4"/>
  <c r="J13" i="4"/>
  <c r="K13" i="4"/>
  <c r="I12" i="4"/>
  <c r="J12" i="4"/>
  <c r="K12" i="4"/>
  <c r="I7" i="4"/>
  <c r="J7" i="4"/>
  <c r="K7" i="4"/>
  <c r="I8" i="4"/>
  <c r="J8" i="4"/>
  <c r="K8" i="4"/>
  <c r="I9" i="4"/>
  <c r="J9" i="4"/>
  <c r="K9" i="4"/>
  <c r="I10" i="4"/>
  <c r="J10" i="4"/>
  <c r="K10" i="4"/>
  <c r="I11" i="4"/>
  <c r="J11" i="4"/>
  <c r="K11" i="4"/>
  <c r="B5" i="3" l="1"/>
  <c r="A6" i="2" l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13" i="3" l="1"/>
  <c r="A14" i="3"/>
  <c r="A15" i="3"/>
  <c r="A16" i="3"/>
  <c r="A17" i="3"/>
  <c r="A18" i="3"/>
  <c r="A19" i="3"/>
  <c r="A20" i="3"/>
  <c r="A21" i="3"/>
  <c r="A22" i="3"/>
  <c r="A23" i="3"/>
  <c r="D7" i="3" l="1"/>
  <c r="A12" i="3" l="1"/>
  <c r="F1" i="3"/>
  <c r="K6" i="4"/>
  <c r="J6" i="4"/>
  <c r="A5" i="2"/>
  <c r="B34" i="2" l="1"/>
  <c r="B32" i="2"/>
  <c r="B28" i="2"/>
  <c r="B33" i="2"/>
  <c r="B29" i="2"/>
  <c r="B25" i="2"/>
  <c r="B20" i="2"/>
  <c r="B24" i="2"/>
  <c r="B15" i="2"/>
  <c r="B19" i="2"/>
  <c r="B13" i="2"/>
  <c r="B9" i="2"/>
  <c r="B6" i="2"/>
  <c r="B14" i="2"/>
  <c r="B10" i="2"/>
  <c r="B30" i="2"/>
  <c r="B26" i="2"/>
  <c r="B31" i="2"/>
  <c r="B27" i="2"/>
  <c r="B22" i="2"/>
  <c r="B18" i="2"/>
  <c r="B21" i="2"/>
  <c r="B23" i="2"/>
  <c r="B17" i="2"/>
  <c r="B11" i="2"/>
  <c r="B7" i="2"/>
  <c r="B16" i="2"/>
  <c r="B12" i="2"/>
  <c r="B8" i="2"/>
  <c r="B5" i="2"/>
  <c r="E12" i="2" l="1"/>
  <c r="I12" i="2"/>
  <c r="F12" i="2"/>
  <c r="J12" i="2" s="1"/>
  <c r="C12" i="2"/>
  <c r="G12" i="2"/>
  <c r="D12" i="2"/>
  <c r="H12" i="2"/>
  <c r="F7" i="2"/>
  <c r="C7" i="2"/>
  <c r="G7" i="2"/>
  <c r="D7" i="2"/>
  <c r="H7" i="2"/>
  <c r="E7" i="2"/>
  <c r="I7" i="2"/>
  <c r="E17" i="2"/>
  <c r="I17" i="2"/>
  <c r="F17" i="2"/>
  <c r="J17" i="2" s="1"/>
  <c r="C17" i="2"/>
  <c r="G17" i="2"/>
  <c r="D17" i="2"/>
  <c r="H17" i="2"/>
  <c r="E21" i="2"/>
  <c r="I21" i="2"/>
  <c r="F21" i="2"/>
  <c r="J21" i="2" s="1"/>
  <c r="C21" i="2"/>
  <c r="G21" i="2"/>
  <c r="D21" i="2"/>
  <c r="H21" i="2"/>
  <c r="F22" i="2"/>
  <c r="J22" i="2" s="1"/>
  <c r="C22" i="2"/>
  <c r="G22" i="2"/>
  <c r="D22" i="2"/>
  <c r="H22" i="2"/>
  <c r="E22" i="2"/>
  <c r="I22" i="2"/>
  <c r="E31" i="2"/>
  <c r="I31" i="2"/>
  <c r="F31" i="2"/>
  <c r="J31" i="2" s="1"/>
  <c r="C31" i="2"/>
  <c r="G31" i="2"/>
  <c r="D31" i="2"/>
  <c r="H31" i="2"/>
  <c r="F30" i="2"/>
  <c r="J30" i="2" s="1"/>
  <c r="C30" i="2"/>
  <c r="G30" i="2"/>
  <c r="D30" i="2"/>
  <c r="H30" i="2"/>
  <c r="E30" i="2"/>
  <c r="I30" i="2"/>
  <c r="E14" i="2"/>
  <c r="I14" i="2"/>
  <c r="F14" i="2"/>
  <c r="J14" i="2" s="1"/>
  <c r="C14" i="2"/>
  <c r="G14" i="2"/>
  <c r="D14" i="2"/>
  <c r="H14" i="2"/>
  <c r="F9" i="2"/>
  <c r="J9" i="2" s="1"/>
  <c r="C9" i="2"/>
  <c r="G9" i="2"/>
  <c r="D9" i="2"/>
  <c r="H9" i="2"/>
  <c r="E9" i="2"/>
  <c r="I9" i="2"/>
  <c r="E19" i="2"/>
  <c r="I19" i="2"/>
  <c r="F19" i="2"/>
  <c r="J19" i="2" s="1"/>
  <c r="C19" i="2"/>
  <c r="G19" i="2"/>
  <c r="D19" i="2"/>
  <c r="H19" i="2"/>
  <c r="F24" i="2"/>
  <c r="J24" i="2" s="1"/>
  <c r="C24" i="2"/>
  <c r="G24" i="2"/>
  <c r="D24" i="2"/>
  <c r="H24" i="2"/>
  <c r="E24" i="2"/>
  <c r="I24" i="2"/>
  <c r="E25" i="2"/>
  <c r="I25" i="2"/>
  <c r="H25" i="2"/>
  <c r="C25" i="2"/>
  <c r="G25" i="2"/>
  <c r="D25" i="2"/>
  <c r="F25" i="2"/>
  <c r="J25" i="2" s="1"/>
  <c r="E33" i="2"/>
  <c r="C33" i="2"/>
  <c r="G33" i="2"/>
  <c r="I33" i="2"/>
  <c r="F33" i="2"/>
  <c r="J33" i="2" s="1"/>
  <c r="D33" i="2"/>
  <c r="H33" i="2"/>
  <c r="D32" i="2"/>
  <c r="H32" i="2"/>
  <c r="E32" i="2"/>
  <c r="I32" i="2"/>
  <c r="F32" i="2"/>
  <c r="J32" i="2" s="1"/>
  <c r="C32" i="2"/>
  <c r="G32" i="2"/>
  <c r="C8" i="2"/>
  <c r="G8" i="2"/>
  <c r="D8" i="2"/>
  <c r="H8" i="2"/>
  <c r="E8" i="2"/>
  <c r="I8" i="2"/>
  <c r="F8" i="2"/>
  <c r="D16" i="2"/>
  <c r="H16" i="2"/>
  <c r="I16" i="2"/>
  <c r="G16" i="2"/>
  <c r="F16" i="2"/>
  <c r="J16" i="2" s="1"/>
  <c r="E16" i="2"/>
  <c r="C16" i="2"/>
  <c r="D11" i="2"/>
  <c r="H11" i="2"/>
  <c r="E11" i="2"/>
  <c r="I11" i="2"/>
  <c r="F11" i="2"/>
  <c r="J11" i="2" s="1"/>
  <c r="C11" i="2"/>
  <c r="G11" i="2"/>
  <c r="C23" i="2"/>
  <c r="G23" i="2"/>
  <c r="D23" i="2"/>
  <c r="H23" i="2"/>
  <c r="E23" i="2"/>
  <c r="I23" i="2"/>
  <c r="F23" i="2"/>
  <c r="J23" i="2" s="1"/>
  <c r="D18" i="2"/>
  <c r="H18" i="2"/>
  <c r="E18" i="2"/>
  <c r="I18" i="2"/>
  <c r="F18" i="2"/>
  <c r="J18" i="2" s="1"/>
  <c r="C18" i="2"/>
  <c r="G18" i="2"/>
  <c r="C27" i="2"/>
  <c r="G27" i="2"/>
  <c r="D27" i="2"/>
  <c r="H27" i="2"/>
  <c r="E27" i="2"/>
  <c r="I27" i="2"/>
  <c r="F27" i="2"/>
  <c r="J27" i="2" s="1"/>
  <c r="D26" i="2"/>
  <c r="H26" i="2"/>
  <c r="E26" i="2"/>
  <c r="I26" i="2"/>
  <c r="F26" i="2"/>
  <c r="J26" i="2" s="1"/>
  <c r="C26" i="2"/>
  <c r="G26" i="2"/>
  <c r="C10" i="2"/>
  <c r="G10" i="2"/>
  <c r="D10" i="2"/>
  <c r="H10" i="2"/>
  <c r="E10" i="2"/>
  <c r="I10" i="2"/>
  <c r="F10" i="2"/>
  <c r="J10" i="2" s="1"/>
  <c r="C6" i="2"/>
  <c r="G6" i="2"/>
  <c r="D6" i="2"/>
  <c r="H6" i="2"/>
  <c r="E6" i="2"/>
  <c r="I6" i="2"/>
  <c r="F6" i="2"/>
  <c r="D13" i="2"/>
  <c r="H13" i="2"/>
  <c r="E13" i="2"/>
  <c r="I13" i="2"/>
  <c r="F13" i="2"/>
  <c r="J13" i="2" s="1"/>
  <c r="C13" i="2"/>
  <c r="G13" i="2"/>
  <c r="C15" i="2"/>
  <c r="G15" i="2"/>
  <c r="F15" i="2"/>
  <c r="J15" i="2" s="1"/>
  <c r="H15" i="2"/>
  <c r="E15" i="2"/>
  <c r="I15" i="2"/>
  <c r="D15" i="2"/>
  <c r="D20" i="2"/>
  <c r="H20" i="2"/>
  <c r="E20" i="2"/>
  <c r="I20" i="2"/>
  <c r="F20" i="2"/>
  <c r="J20" i="2" s="1"/>
  <c r="C20" i="2"/>
  <c r="G20" i="2"/>
  <c r="C29" i="2"/>
  <c r="G29" i="2"/>
  <c r="D29" i="2"/>
  <c r="H29" i="2"/>
  <c r="E29" i="2"/>
  <c r="I29" i="2"/>
  <c r="F29" i="2"/>
  <c r="J29" i="2" s="1"/>
  <c r="F28" i="2"/>
  <c r="J28" i="2" s="1"/>
  <c r="C28" i="2"/>
  <c r="G28" i="2"/>
  <c r="D28" i="2"/>
  <c r="H28" i="2"/>
  <c r="E28" i="2"/>
  <c r="I28" i="2"/>
  <c r="C34" i="2"/>
  <c r="H34" i="2"/>
  <c r="D34" i="2"/>
  <c r="G34" i="2"/>
  <c r="F34" i="2"/>
  <c r="J34" i="2" s="1"/>
  <c r="I34" i="2"/>
  <c r="E34" i="2"/>
  <c r="E5" i="2"/>
  <c r="H5" i="2"/>
  <c r="C5" i="2"/>
  <c r="F5" i="2"/>
  <c r="D5" i="2"/>
  <c r="G5" i="2"/>
  <c r="J6" i="2" l="1"/>
  <c r="J8" i="2"/>
  <c r="K8" i="2" s="1"/>
  <c r="A11" i="3" s="1"/>
  <c r="K20" i="2"/>
  <c r="L20" i="2"/>
  <c r="M20" i="2"/>
  <c r="L13" i="2"/>
  <c r="M13" i="2"/>
  <c r="K13" i="2"/>
  <c r="K10" i="2"/>
  <c r="L10" i="2"/>
  <c r="M10" i="2"/>
  <c r="M27" i="2"/>
  <c r="K27" i="2"/>
  <c r="L27" i="2"/>
  <c r="M23" i="2"/>
  <c r="K23" i="2"/>
  <c r="L23" i="2"/>
  <c r="L16" i="2"/>
  <c r="M16" i="2"/>
  <c r="K16" i="2"/>
  <c r="L32" i="2"/>
  <c r="M32" i="2"/>
  <c r="K32" i="2"/>
  <c r="K33" i="2"/>
  <c r="L33" i="2"/>
  <c r="M33" i="2"/>
  <c r="L24" i="2"/>
  <c r="M24" i="2"/>
  <c r="K24" i="2"/>
  <c r="K9" i="2"/>
  <c r="L9" i="2"/>
  <c r="M9" i="2"/>
  <c r="L30" i="2"/>
  <c r="M30" i="2"/>
  <c r="K30" i="2"/>
  <c r="L22" i="2"/>
  <c r="M22" i="2"/>
  <c r="K22" i="2"/>
  <c r="K17" i="2"/>
  <c r="L17" i="2"/>
  <c r="M17" i="2"/>
  <c r="J7" i="2"/>
  <c r="K7" i="2" s="1"/>
  <c r="A10" i="3" s="1"/>
  <c r="M12" i="2"/>
  <c r="K12" i="2"/>
  <c r="L12" i="2"/>
  <c r="K34" i="2"/>
  <c r="L34" i="2"/>
  <c r="M34" i="2"/>
  <c r="K28" i="2"/>
  <c r="L28" i="2"/>
  <c r="M28" i="2"/>
  <c r="K29" i="2"/>
  <c r="L29" i="2"/>
  <c r="M29" i="2"/>
  <c r="M15" i="2"/>
  <c r="K15" i="2"/>
  <c r="L15" i="2"/>
  <c r="M6" i="2"/>
  <c r="K6" i="2"/>
  <c r="L6" i="2"/>
  <c r="K26" i="2"/>
  <c r="L26" i="2"/>
  <c r="M26" i="2"/>
  <c r="L18" i="2"/>
  <c r="M18" i="2"/>
  <c r="K18" i="2"/>
  <c r="L11" i="2"/>
  <c r="M11" i="2"/>
  <c r="K11" i="2"/>
  <c r="M8" i="2"/>
  <c r="L8" i="2"/>
  <c r="M25" i="2"/>
  <c r="K25" i="2"/>
  <c r="L25" i="2"/>
  <c r="K19" i="2"/>
  <c r="L19" i="2"/>
  <c r="M19" i="2"/>
  <c r="K14" i="2"/>
  <c r="L14" i="2"/>
  <c r="M14" i="2"/>
  <c r="M31" i="2"/>
  <c r="K31" i="2"/>
  <c r="L31" i="2"/>
  <c r="M21" i="2"/>
  <c r="K21" i="2"/>
  <c r="L21" i="2"/>
  <c r="L7" i="2"/>
  <c r="J5" i="2"/>
  <c r="L5" i="2"/>
  <c r="M5" i="2"/>
  <c r="M7" i="2" l="1"/>
  <c r="A9" i="3"/>
  <c r="I6" i="4"/>
  <c r="I5" i="2" s="1"/>
  <c r="K5" i="2" l="1"/>
  <c r="N5" i="2" s="1"/>
  <c r="O5" i="2" l="1"/>
  <c r="A8" i="3"/>
  <c r="N6" i="2" l="1"/>
  <c r="B36" i="3"/>
  <c r="B37" i="3"/>
  <c r="B34" i="3"/>
  <c r="B35" i="3"/>
  <c r="B24" i="3"/>
  <c r="B25" i="3"/>
  <c r="B28" i="3"/>
  <c r="B29" i="3"/>
  <c r="B32" i="3"/>
  <c r="B33" i="3"/>
  <c r="B26" i="3"/>
  <c r="B27" i="3"/>
  <c r="B30" i="3"/>
  <c r="B31" i="3"/>
  <c r="B14" i="3"/>
  <c r="B16" i="3"/>
  <c r="B18" i="3"/>
  <c r="B20" i="3"/>
  <c r="B22" i="3"/>
  <c r="B13" i="3"/>
  <c r="B15" i="3"/>
  <c r="B17" i="3"/>
  <c r="B19" i="3"/>
  <c r="B21" i="3"/>
  <c r="B23" i="3"/>
  <c r="B11" i="3"/>
  <c r="B9" i="3"/>
  <c r="B10" i="3"/>
  <c r="B12" i="3"/>
  <c r="B8" i="3"/>
  <c r="P5" i="2"/>
  <c r="Q5" i="2"/>
  <c r="L12" i="3" l="1"/>
  <c r="K12" i="3"/>
  <c r="C12" i="3"/>
  <c r="K9" i="3"/>
  <c r="C9" i="3"/>
  <c r="L9" i="3"/>
  <c r="K23" i="3"/>
  <c r="C23" i="3"/>
  <c r="L23" i="3"/>
  <c r="K19" i="3"/>
  <c r="C19" i="3"/>
  <c r="L19" i="3"/>
  <c r="K15" i="3"/>
  <c r="C15" i="3"/>
  <c r="L15" i="3"/>
  <c r="L22" i="3"/>
  <c r="K22" i="3"/>
  <c r="C22" i="3"/>
  <c r="L18" i="3"/>
  <c r="K18" i="3"/>
  <c r="C18" i="3"/>
  <c r="L14" i="3"/>
  <c r="K14" i="3"/>
  <c r="C14" i="3"/>
  <c r="L30" i="3"/>
  <c r="K30" i="3"/>
  <c r="C30" i="3"/>
  <c r="L26" i="3"/>
  <c r="K26" i="3"/>
  <c r="C26" i="3"/>
  <c r="L32" i="3"/>
  <c r="K32" i="3"/>
  <c r="C32" i="3"/>
  <c r="L28" i="3"/>
  <c r="K28" i="3"/>
  <c r="C28" i="3"/>
  <c r="L24" i="3"/>
  <c r="K24" i="3"/>
  <c r="C24" i="3"/>
  <c r="L34" i="3"/>
  <c r="K34" i="3"/>
  <c r="C34" i="3"/>
  <c r="L36" i="3"/>
  <c r="K36" i="3"/>
  <c r="C36" i="3"/>
  <c r="K8" i="3"/>
  <c r="L8" i="3"/>
  <c r="C8" i="3"/>
  <c r="L10" i="3"/>
  <c r="K10" i="3"/>
  <c r="C10" i="3"/>
  <c r="K11" i="3"/>
  <c r="C11" i="3"/>
  <c r="L11" i="3"/>
  <c r="K21" i="3"/>
  <c r="C21" i="3"/>
  <c r="L21" i="3"/>
  <c r="K17" i="3"/>
  <c r="C17" i="3"/>
  <c r="L17" i="3"/>
  <c r="K13" i="3"/>
  <c r="C13" i="3"/>
  <c r="L13" i="3"/>
  <c r="L20" i="3"/>
  <c r="K20" i="3"/>
  <c r="C20" i="3"/>
  <c r="L16" i="3"/>
  <c r="K16" i="3"/>
  <c r="C16" i="3"/>
  <c r="K31" i="3"/>
  <c r="L31" i="3"/>
  <c r="C31" i="3"/>
  <c r="K27" i="3"/>
  <c r="C27" i="3"/>
  <c r="L27" i="3"/>
  <c r="K33" i="3"/>
  <c r="L33" i="3"/>
  <c r="C33" i="3"/>
  <c r="K29" i="3"/>
  <c r="L29" i="3"/>
  <c r="C29" i="3"/>
  <c r="K25" i="3"/>
  <c r="C25" i="3"/>
  <c r="L25" i="3"/>
  <c r="K35" i="3"/>
  <c r="L35" i="3"/>
  <c r="C35" i="3"/>
  <c r="K37" i="3"/>
  <c r="L37" i="3"/>
  <c r="C37" i="3"/>
  <c r="O6" i="2"/>
  <c r="P6" i="2" s="1"/>
  <c r="N7" i="2"/>
  <c r="O7" i="2" s="1"/>
  <c r="Q6" i="2"/>
  <c r="E35" i="3"/>
  <c r="G35" i="3"/>
  <c r="D35" i="3"/>
  <c r="F35" i="3"/>
  <c r="J35" i="3"/>
  <c r="D37" i="3"/>
  <c r="F37" i="3"/>
  <c r="J37" i="3"/>
  <c r="E37" i="3"/>
  <c r="G37" i="3"/>
  <c r="D34" i="3"/>
  <c r="J34" i="3"/>
  <c r="F34" i="3"/>
  <c r="G34" i="3"/>
  <c r="E34" i="3"/>
  <c r="F36" i="3"/>
  <c r="D36" i="3"/>
  <c r="J36" i="3"/>
  <c r="G36" i="3"/>
  <c r="E36" i="3"/>
  <c r="E31" i="3"/>
  <c r="G31" i="3"/>
  <c r="D31" i="3"/>
  <c r="F31" i="3"/>
  <c r="J31" i="3"/>
  <c r="E27" i="3"/>
  <c r="G27" i="3"/>
  <c r="D27" i="3"/>
  <c r="F27" i="3"/>
  <c r="J27" i="3"/>
  <c r="F32" i="3"/>
  <c r="D32" i="3"/>
  <c r="J32" i="3"/>
  <c r="G32" i="3"/>
  <c r="E32" i="3"/>
  <c r="F28" i="3"/>
  <c r="D28" i="3"/>
  <c r="J28" i="3"/>
  <c r="G28" i="3"/>
  <c r="E28" i="3"/>
  <c r="F24" i="3"/>
  <c r="D24" i="3"/>
  <c r="J24" i="3"/>
  <c r="G24" i="3"/>
  <c r="E24" i="3"/>
  <c r="D30" i="3"/>
  <c r="J30" i="3"/>
  <c r="F30" i="3"/>
  <c r="G30" i="3"/>
  <c r="E30" i="3"/>
  <c r="D26" i="3"/>
  <c r="J26" i="3"/>
  <c r="F26" i="3"/>
  <c r="G26" i="3"/>
  <c r="E26" i="3"/>
  <c r="D33" i="3"/>
  <c r="F33" i="3"/>
  <c r="J33" i="3"/>
  <c r="E33" i="3"/>
  <c r="G33" i="3"/>
  <c r="D29" i="3"/>
  <c r="F29" i="3"/>
  <c r="J29" i="3"/>
  <c r="E29" i="3"/>
  <c r="G29" i="3"/>
  <c r="D25" i="3"/>
  <c r="F25" i="3"/>
  <c r="J25" i="3"/>
  <c r="E25" i="3"/>
  <c r="G25" i="3"/>
  <c r="F21" i="3"/>
  <c r="J21" i="3"/>
  <c r="D21" i="3"/>
  <c r="G21" i="3"/>
  <c r="F17" i="3"/>
  <c r="J17" i="3"/>
  <c r="D17" i="3"/>
  <c r="G17" i="3"/>
  <c r="F13" i="3"/>
  <c r="J13" i="3"/>
  <c r="D13" i="3"/>
  <c r="G13" i="3"/>
  <c r="D20" i="3"/>
  <c r="G20" i="3"/>
  <c r="F20" i="3"/>
  <c r="J20" i="3"/>
  <c r="D16" i="3"/>
  <c r="G16" i="3"/>
  <c r="F16" i="3"/>
  <c r="J16" i="3"/>
  <c r="F23" i="3"/>
  <c r="J23" i="3"/>
  <c r="D23" i="3"/>
  <c r="G23" i="3"/>
  <c r="F19" i="3"/>
  <c r="J19" i="3"/>
  <c r="D19" i="3"/>
  <c r="G19" i="3"/>
  <c r="F15" i="3"/>
  <c r="J15" i="3"/>
  <c r="D15" i="3"/>
  <c r="G15" i="3"/>
  <c r="D22" i="3"/>
  <c r="G22" i="3"/>
  <c r="F22" i="3"/>
  <c r="J22" i="3"/>
  <c r="D18" i="3"/>
  <c r="G18" i="3"/>
  <c r="F18" i="3"/>
  <c r="J18" i="3"/>
  <c r="D14" i="3"/>
  <c r="G14" i="3"/>
  <c r="F14" i="3"/>
  <c r="J14" i="3"/>
  <c r="E21" i="3"/>
  <c r="E17" i="3"/>
  <c r="E13" i="3"/>
  <c r="E20" i="3"/>
  <c r="E16" i="3"/>
  <c r="E23" i="3"/>
  <c r="E19" i="3"/>
  <c r="E15" i="3"/>
  <c r="E22" i="3"/>
  <c r="E18" i="3"/>
  <c r="E14" i="3"/>
  <c r="F12" i="3"/>
  <c r="J12" i="3"/>
  <c r="D12" i="3"/>
  <c r="E12" i="3"/>
  <c r="G12" i="3"/>
  <c r="E9" i="3"/>
  <c r="D9" i="3"/>
  <c r="D10" i="3"/>
  <c r="E10" i="3"/>
  <c r="D11" i="3"/>
  <c r="F11" i="3"/>
  <c r="G11" i="3"/>
  <c r="J11" i="3"/>
  <c r="E11" i="3"/>
  <c r="D8" i="3"/>
  <c r="E8" i="3"/>
  <c r="H37" i="3" l="1"/>
  <c r="H16" i="3"/>
  <c r="H20" i="3"/>
  <c r="H10" i="3"/>
  <c r="H8" i="3"/>
  <c r="H36" i="3"/>
  <c r="H34" i="3"/>
  <c r="H24" i="3"/>
  <c r="H28" i="3"/>
  <c r="H32" i="3"/>
  <c r="H26" i="3"/>
  <c r="H30" i="3"/>
  <c r="H14" i="3"/>
  <c r="H18" i="3"/>
  <c r="H22" i="3"/>
  <c r="H12" i="3"/>
  <c r="H35" i="3"/>
  <c r="H25" i="3"/>
  <c r="H29" i="3"/>
  <c r="H33" i="3"/>
  <c r="H27" i="3"/>
  <c r="H31" i="3"/>
  <c r="H13" i="3"/>
  <c r="H17" i="3"/>
  <c r="H21" i="3"/>
  <c r="H11" i="3"/>
  <c r="G2" i="3"/>
  <c r="H15" i="3"/>
  <c r="H19" i="3"/>
  <c r="H23" i="3"/>
  <c r="H9" i="3"/>
  <c r="N8" i="2"/>
  <c r="Q7" i="2"/>
  <c r="P7" i="2"/>
  <c r="O8" i="2" l="1"/>
  <c r="N9" i="2" s="1"/>
  <c r="I2" i="3"/>
  <c r="Q8" i="2" l="1"/>
  <c r="P8" i="2"/>
  <c r="O9" i="2"/>
  <c r="N10" i="2" s="1"/>
  <c r="O10" i="2" l="1"/>
  <c r="P9" i="2"/>
  <c r="Q9" i="2"/>
  <c r="Q10" i="2" l="1"/>
  <c r="P10" i="2"/>
  <c r="N11" i="2"/>
  <c r="O11" i="2" l="1"/>
  <c r="N12" i="2" s="1"/>
  <c r="O12" i="2" s="1"/>
  <c r="P11" i="2" l="1"/>
  <c r="Q11" i="2"/>
  <c r="N13" i="2"/>
  <c r="O13" i="2" s="1"/>
  <c r="P12" i="2"/>
  <c r="Q12" i="2"/>
  <c r="N14" i="2" l="1"/>
  <c r="Q13" i="2"/>
  <c r="P13" i="2"/>
  <c r="O14" i="2" l="1"/>
  <c r="N15" i="2" s="1"/>
  <c r="O15" i="2" s="1"/>
  <c r="P14" i="2" l="1"/>
  <c r="Q14" i="2"/>
  <c r="N16" i="2"/>
  <c r="O16" i="2" s="1"/>
  <c r="Q15" i="2"/>
  <c r="P15" i="2"/>
  <c r="N17" i="2" l="1"/>
  <c r="O17" i="2" s="1"/>
  <c r="P16" i="2"/>
  <c r="Q16" i="2"/>
  <c r="N18" i="2" l="1"/>
  <c r="O18" i="2" s="1"/>
  <c r="P17" i="2"/>
  <c r="Q17" i="2"/>
  <c r="N19" i="2" l="1"/>
  <c r="O19" i="2" s="1"/>
  <c r="P18" i="2"/>
  <c r="Q18" i="2"/>
  <c r="N20" i="2" l="1"/>
  <c r="Q19" i="2"/>
  <c r="P19" i="2"/>
  <c r="O20" i="2" l="1"/>
  <c r="N21" i="2" s="1"/>
  <c r="Q20" i="2" l="1"/>
  <c r="P20" i="2"/>
  <c r="O21" i="2"/>
  <c r="N22" i="2" s="1"/>
  <c r="O22" i="2" l="1"/>
  <c r="N23" i="2" s="1"/>
  <c r="Q21" i="2"/>
  <c r="P21" i="2"/>
  <c r="Q22" i="2" l="1"/>
  <c r="P22" i="2"/>
  <c r="O23" i="2"/>
  <c r="N24" i="2" s="1"/>
  <c r="P23" i="2" l="1"/>
  <c r="Q23" i="2"/>
  <c r="O24" i="2"/>
  <c r="N25" i="2" s="1"/>
  <c r="O25" i="2" l="1"/>
  <c r="N26" i="2" s="1"/>
  <c r="P24" i="2"/>
  <c r="Q24" i="2"/>
  <c r="P25" i="2" l="1"/>
  <c r="Q25" i="2"/>
  <c r="O26" i="2"/>
  <c r="Q26" i="2" l="1"/>
  <c r="P26" i="2"/>
  <c r="N27" i="2"/>
  <c r="O27" i="2" l="1"/>
  <c r="N28" i="2" s="1"/>
  <c r="P27" i="2" l="1"/>
  <c r="Q27" i="2"/>
  <c r="O28" i="2"/>
  <c r="N29" i="2" s="1"/>
  <c r="O29" i="2" l="1"/>
  <c r="N30" i="2" s="1"/>
  <c r="Q28" i="2"/>
  <c r="P28" i="2"/>
  <c r="P29" i="2" l="1"/>
  <c r="Q29" i="2"/>
  <c r="O30" i="2"/>
  <c r="Q30" i="2" l="1"/>
  <c r="P30" i="2"/>
  <c r="N31" i="2"/>
  <c r="O31" i="2" l="1"/>
  <c r="N32" i="2" s="1"/>
  <c r="Q31" i="2" l="1"/>
  <c r="P31" i="2"/>
  <c r="O32" i="2"/>
  <c r="N33" i="2" s="1"/>
  <c r="O33" i="2" s="1"/>
  <c r="Q32" i="2" l="1"/>
  <c r="P32" i="2"/>
  <c r="N34" i="2"/>
  <c r="O34" i="2" s="1"/>
  <c r="Q33" i="2"/>
  <c r="P33" i="2"/>
  <c r="M12" i="3" l="1"/>
  <c r="I12" i="3" s="1"/>
  <c r="M22" i="3"/>
  <c r="I22" i="3" s="1"/>
  <c r="M18" i="3"/>
  <c r="I18" i="3" s="1"/>
  <c r="M14" i="3"/>
  <c r="I14" i="3" s="1"/>
  <c r="M30" i="3"/>
  <c r="I30" i="3" s="1"/>
  <c r="M26" i="3"/>
  <c r="I26" i="3" s="1"/>
  <c r="M32" i="3"/>
  <c r="I32" i="3" s="1"/>
  <c r="M28" i="3"/>
  <c r="I28" i="3" s="1"/>
  <c r="M24" i="3"/>
  <c r="I24" i="3" s="1"/>
  <c r="M34" i="3"/>
  <c r="I34" i="3" s="1"/>
  <c r="M36" i="3"/>
  <c r="I36" i="3" s="1"/>
  <c r="M8" i="3"/>
  <c r="M10" i="3"/>
  <c r="M20" i="3"/>
  <c r="I20" i="3" s="1"/>
  <c r="M16" i="3"/>
  <c r="I16" i="3" s="1"/>
  <c r="M9" i="3"/>
  <c r="M23" i="3"/>
  <c r="I23" i="3" s="1"/>
  <c r="M19" i="3"/>
  <c r="I19" i="3" s="1"/>
  <c r="M15" i="3"/>
  <c r="I15" i="3" s="1"/>
  <c r="M11" i="3"/>
  <c r="I11" i="3" s="1"/>
  <c r="M21" i="3"/>
  <c r="I21" i="3" s="1"/>
  <c r="M17" i="3"/>
  <c r="I17" i="3" s="1"/>
  <c r="M13" i="3"/>
  <c r="I13" i="3" s="1"/>
  <c r="M31" i="3"/>
  <c r="I31" i="3" s="1"/>
  <c r="M27" i="3"/>
  <c r="I27" i="3" s="1"/>
  <c r="M33" i="3"/>
  <c r="I33" i="3" s="1"/>
  <c r="M29" i="3"/>
  <c r="I29" i="3" s="1"/>
  <c r="M25" i="3"/>
  <c r="I25" i="3" s="1"/>
  <c r="M35" i="3"/>
  <c r="I35" i="3" s="1"/>
  <c r="M37" i="3"/>
  <c r="I37" i="3" s="1"/>
  <c r="P34" i="2"/>
  <c r="Q34" i="2"/>
  <c r="B3" i="2" s="1"/>
  <c r="I9" i="3" l="1"/>
  <c r="G9" i="3"/>
  <c r="J9" i="3"/>
  <c r="F9" i="3"/>
  <c r="J8" i="3"/>
  <c r="G8" i="3"/>
  <c r="F8" i="3"/>
  <c r="I10" i="3"/>
  <c r="J10" i="3"/>
  <c r="F10" i="3"/>
  <c r="G10" i="3"/>
  <c r="I8" i="3"/>
  <c r="G4" i="3"/>
  <c r="G3" i="3"/>
  <c r="I3" i="3" l="1"/>
  <c r="I4" i="3"/>
</calcChain>
</file>

<file path=xl/sharedStrings.xml><?xml version="1.0" encoding="utf-8"?>
<sst xmlns="http://schemas.openxmlformats.org/spreadsheetml/2006/main" count="62" uniqueCount="33">
  <si>
    <t>اسم الصنف</t>
  </si>
  <si>
    <t>م</t>
  </si>
  <si>
    <t>الوحدة الاجمالية</t>
  </si>
  <si>
    <t>الوحدة الفرعية</t>
  </si>
  <si>
    <t>عدد الوحدات الفرعية لكل وحدة اجمالية</t>
  </si>
  <si>
    <t>نوع العملية</t>
  </si>
  <si>
    <t>ملاحظات</t>
  </si>
  <si>
    <t>الكمية</t>
  </si>
  <si>
    <t>السعر</t>
  </si>
  <si>
    <t>القيمة</t>
  </si>
  <si>
    <t>الوحدة</t>
  </si>
  <si>
    <t>الكمية المشتراه</t>
  </si>
  <si>
    <t>سعر الشراء</t>
  </si>
  <si>
    <t>ارصدة</t>
  </si>
  <si>
    <t>الكمية المباعة</t>
  </si>
  <si>
    <t>اجمالى المباع</t>
  </si>
  <si>
    <t>تكلفة مباع</t>
  </si>
  <si>
    <t>التاريخ</t>
  </si>
  <si>
    <t>اجمالى الكمية</t>
  </si>
  <si>
    <t>البيع</t>
  </si>
  <si>
    <t>مم</t>
  </si>
  <si>
    <t>اجمالي التكلفة</t>
  </si>
  <si>
    <t>تكلفة المباع</t>
  </si>
  <si>
    <t>الرصيد المتاح</t>
  </si>
  <si>
    <t>تكلفة الرصيد المتاح</t>
  </si>
  <si>
    <t>كمية الشراء</t>
  </si>
  <si>
    <t>كمية البيع</t>
  </si>
  <si>
    <t>تكلفة الشراء</t>
  </si>
  <si>
    <t>تكلفة البيع</t>
  </si>
  <si>
    <t>فئة سعر الشراء</t>
  </si>
  <si>
    <t>اساس التقييم</t>
  </si>
  <si>
    <t>شامل</t>
  </si>
  <si>
    <t>disigned by / Ahmed Ramdan Elzenary
mob&amp;whatsapp 01123077786
Email : a_r.acc07@yahoo.com
www.facebook.com/excelworld1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</si>
</sst>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b/>
      <sz val="16"/>
      <name val="Calibri"/>
      <family val="2"/>
      <scheme val="minor"/>
    </font>
    <font>
      <b/>
      <sz val="18"/>
      <color theme="0"/>
      <name val="Arial"/>
      <family val="2"/>
    </font>
    <font>
      <b/>
      <sz val="12"/>
      <color theme="0"/>
      <name val="Arial"/>
      <family val="2"/>
    </font>
    <font>
      <sz val="14"/>
      <color theme="1"/>
      <name val="Calibri"/>
      <scheme val="minor"/>
    </font>
    <font>
      <b/>
      <sz val="12"/>
      <color theme="0"/>
      <name val="Arial"/>
    </font>
    <font>
      <sz val="14"/>
      <color rgb="FF000000"/>
      <name val="Calibri"/>
    </font>
    <font>
      <b/>
      <sz val="16"/>
      <color theme="0"/>
      <name val="Arial"/>
      <family val="2"/>
    </font>
    <font>
      <b/>
      <sz val="18"/>
      <color rgb="FF7030A0"/>
      <name val="Calibri"/>
      <family val="2"/>
      <scheme val="minor"/>
    </font>
    <font>
      <sz val="1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theme="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4" xfId="0" applyNumberFormat="1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0" xfId="0" applyFont="1" applyAlignment="1" applyProtection="1">
      <alignment horizontal="center" vertical="center" readingOrder="2"/>
      <protection hidden="1"/>
    </xf>
    <xf numFmtId="0" fontId="1" fillId="0" borderId="1" xfId="0" applyFont="1" applyBorder="1" applyAlignment="1" applyProtection="1">
      <alignment horizontal="center" vertical="center" readingOrder="2"/>
      <protection hidden="1"/>
    </xf>
    <xf numFmtId="0" fontId="1" fillId="0" borderId="2" xfId="0" applyFont="1" applyBorder="1" applyAlignment="1" applyProtection="1">
      <alignment horizontal="center" vertical="center" readingOrder="2"/>
      <protection hidden="1"/>
    </xf>
    <xf numFmtId="0" fontId="1" fillId="0" borderId="6" xfId="0" applyFont="1" applyBorder="1" applyAlignment="1" applyProtection="1">
      <alignment horizontal="center" vertical="center" readingOrder="2"/>
      <protection hidden="1"/>
    </xf>
    <xf numFmtId="164" fontId="1" fillId="0" borderId="5" xfId="0" applyNumberFormat="1" applyFont="1" applyBorder="1" applyAlignment="1" applyProtection="1">
      <alignment horizontal="center" vertical="center" readingOrder="2"/>
      <protection hidden="1"/>
    </xf>
    <xf numFmtId="0" fontId="1" fillId="0" borderId="5" xfId="0" applyFont="1" applyBorder="1" applyAlignment="1" applyProtection="1">
      <alignment horizontal="center" vertical="center" readingOrder="2"/>
      <protection hidden="1"/>
    </xf>
    <xf numFmtId="0" fontId="2" fillId="0" borderId="7" xfId="0" applyFont="1" applyBorder="1" applyAlignment="1" applyProtection="1">
      <alignment horizontal="center" vertical="center" readingOrder="2"/>
      <protection hidden="1"/>
    </xf>
    <xf numFmtId="0" fontId="2" fillId="0" borderId="5" xfId="0" applyFont="1" applyBorder="1" applyAlignment="1" applyProtection="1">
      <alignment horizontal="center" vertical="center" readingOrder="2"/>
      <protection hidden="1"/>
    </xf>
    <xf numFmtId="0" fontId="2" fillId="0" borderId="5" xfId="0" applyNumberFormat="1" applyFont="1" applyBorder="1" applyAlignment="1" applyProtection="1">
      <alignment horizontal="center" vertical="center" readingOrder="2"/>
      <protection hidden="1"/>
    </xf>
    <xf numFmtId="0" fontId="2" fillId="0" borderId="7" xfId="0" applyNumberFormat="1" applyFont="1" applyBorder="1" applyAlignment="1" applyProtection="1">
      <alignment horizontal="center" vertical="center" readingOrder="2"/>
      <protection hidden="1"/>
    </xf>
    <xf numFmtId="164" fontId="6" fillId="0" borderId="5" xfId="0" applyNumberFormat="1" applyFont="1" applyBorder="1" applyAlignment="1" applyProtection="1">
      <alignment horizontal="center" vertical="center" readingOrder="2"/>
      <protection hidden="1"/>
    </xf>
    <xf numFmtId="0" fontId="6" fillId="0" borderId="5" xfId="0" applyFont="1" applyBorder="1" applyAlignment="1" applyProtection="1">
      <alignment horizontal="center" vertical="center" readingOrder="2"/>
      <protection hidden="1"/>
    </xf>
    <xf numFmtId="0" fontId="8" fillId="0" borderId="5" xfId="0" applyNumberFormat="1" applyFont="1" applyBorder="1" applyAlignment="1" applyProtection="1">
      <alignment horizontal="center" vertical="center" readingOrder="2"/>
      <protection hidden="1"/>
    </xf>
    <xf numFmtId="0" fontId="8" fillId="0" borderId="7" xfId="0" applyNumberFormat="1" applyFont="1" applyBorder="1" applyAlignment="1" applyProtection="1">
      <alignment horizontal="center" vertical="center" readingOrder="2"/>
      <protection hidden="1"/>
    </xf>
    <xf numFmtId="0" fontId="6" fillId="0" borderId="6" xfId="0" applyFont="1" applyBorder="1" applyAlignment="1" applyProtection="1">
      <alignment horizontal="center" vertical="center" readingOrder="2"/>
      <protection hidden="1"/>
    </xf>
    <xf numFmtId="164" fontId="6" fillId="0" borderId="10" xfId="0" applyNumberFormat="1" applyFont="1" applyBorder="1" applyAlignment="1" applyProtection="1">
      <alignment horizontal="center" vertical="center" readingOrder="2"/>
      <protection hidden="1"/>
    </xf>
    <xf numFmtId="0" fontId="6" fillId="0" borderId="10" xfId="0" applyFont="1" applyBorder="1" applyAlignment="1" applyProtection="1">
      <alignment horizontal="center" vertical="center" readingOrder="2"/>
      <protection hidden="1"/>
    </xf>
    <xf numFmtId="0" fontId="8" fillId="0" borderId="10" xfId="0" applyNumberFormat="1" applyFont="1" applyBorder="1" applyAlignment="1" applyProtection="1">
      <alignment horizontal="center" vertical="center" readingOrder="2"/>
      <protection hidden="1"/>
    </xf>
    <xf numFmtId="0" fontId="10" fillId="0" borderId="0" xfId="0" applyFont="1" applyFill="1" applyAlignment="1" applyProtection="1">
      <alignment vertical="center" wrapText="1" readingOrder="1"/>
      <protection hidden="1"/>
    </xf>
    <xf numFmtId="0" fontId="1" fillId="0" borderId="3" xfId="0" applyFont="1" applyBorder="1" applyAlignment="1" applyProtection="1">
      <alignment horizontal="center" vertical="center" readingOrder="2"/>
      <protection hidden="1"/>
    </xf>
    <xf numFmtId="0" fontId="1" fillId="0" borderId="4" xfId="0" applyFont="1" applyBorder="1" applyAlignment="1" applyProtection="1">
      <alignment horizontal="center" vertical="center" readingOrder="2"/>
      <protection hidden="1"/>
    </xf>
    <xf numFmtId="0" fontId="1" fillId="0" borderId="5" xfId="0" applyNumberFormat="1" applyFont="1" applyBorder="1" applyAlignment="1" applyProtection="1">
      <alignment horizontal="center" vertical="center" readingOrder="2"/>
      <protection hidden="1"/>
    </xf>
    <xf numFmtId="0" fontId="1" fillId="5" borderId="0" xfId="0" applyFont="1" applyFill="1" applyAlignment="1" applyProtection="1">
      <alignment horizontal="center" vertical="center" readingOrder="2"/>
      <protection hidden="1"/>
    </xf>
    <xf numFmtId="0" fontId="4" fillId="2" borderId="0" xfId="0" applyFont="1" applyFill="1" applyAlignment="1" applyProtection="1">
      <alignment horizontal="right" vertical="center" readingOrder="2"/>
      <protection hidden="1"/>
    </xf>
    <xf numFmtId="0" fontId="1" fillId="2" borderId="1" xfId="0" applyFont="1" applyFill="1" applyBorder="1" applyAlignment="1" applyProtection="1">
      <alignment horizontal="center" vertical="center" readingOrder="2"/>
      <protection hidden="1"/>
    </xf>
    <xf numFmtId="0" fontId="5" fillId="4" borderId="2" xfId="0" applyFont="1" applyFill="1" applyBorder="1" applyAlignment="1" applyProtection="1">
      <alignment horizontal="center" vertical="center" readingOrder="2"/>
      <protection hidden="1"/>
    </xf>
    <xf numFmtId="0" fontId="5" fillId="4" borderId="3" xfId="0" applyFont="1" applyFill="1" applyBorder="1" applyAlignment="1" applyProtection="1">
      <alignment horizontal="center" vertical="center" readingOrder="2"/>
      <protection hidden="1"/>
    </xf>
    <xf numFmtId="0" fontId="7" fillId="4" borderId="2" xfId="0" applyFont="1" applyFill="1" applyBorder="1" applyAlignment="1" applyProtection="1">
      <alignment horizontal="center" vertical="center" readingOrder="2"/>
      <protection hidden="1"/>
    </xf>
    <xf numFmtId="0" fontId="1" fillId="2" borderId="9" xfId="0" applyFont="1" applyFill="1" applyBorder="1" applyAlignment="1" applyProtection="1">
      <alignment horizontal="center" vertical="center" readingOrder="2"/>
      <protection hidden="1"/>
    </xf>
    <xf numFmtId="0" fontId="5" fillId="4" borderId="7" xfId="0" applyFont="1" applyFill="1" applyBorder="1" applyAlignment="1" applyProtection="1">
      <alignment horizontal="center" vertical="center" readingOrder="2"/>
      <protection hidden="1"/>
    </xf>
    <xf numFmtId="0" fontId="1" fillId="2" borderId="7" xfId="0" applyFont="1" applyFill="1" applyBorder="1" applyAlignment="1" applyProtection="1">
      <alignment horizontal="center" vertical="center" readingOrder="2"/>
      <protection hidden="1"/>
    </xf>
    <xf numFmtId="0" fontId="5" fillId="4" borderId="8" xfId="0" applyFont="1" applyFill="1" applyBorder="1" applyAlignment="1" applyProtection="1">
      <alignment horizontal="center" vertical="center" readingOrder="2"/>
      <protection hidden="1"/>
    </xf>
    <xf numFmtId="0" fontId="7" fillId="4" borderId="7" xfId="0" applyFont="1" applyFill="1" applyBorder="1" applyAlignment="1" applyProtection="1">
      <alignment horizontal="center" vertical="center" readingOrder="2"/>
      <protection hidden="1"/>
    </xf>
    <xf numFmtId="0" fontId="1" fillId="0" borderId="5" xfId="0" applyFont="1" applyBorder="1" applyAlignment="1" applyProtection="1">
      <alignment horizontal="center" vertical="center" shrinkToFit="1" readingOrder="2"/>
      <protection hidden="1"/>
    </xf>
    <xf numFmtId="0" fontId="1" fillId="0" borderId="5" xfId="0" applyNumberFormat="1" applyFont="1" applyBorder="1" applyAlignment="1" applyProtection="1">
      <alignment horizontal="center" vertical="center" shrinkToFit="1" readingOrder="2"/>
      <protection hidden="1"/>
    </xf>
    <xf numFmtId="0" fontId="6" fillId="0" borderId="11" xfId="0" applyFont="1" applyBorder="1" applyAlignment="1" applyProtection="1">
      <alignment horizontal="center" vertical="center" readingOrder="2"/>
      <protection hidden="1"/>
    </xf>
    <xf numFmtId="0" fontId="10" fillId="6" borderId="0" xfId="0" applyFont="1" applyFill="1" applyAlignment="1" applyProtection="1">
      <alignment horizontal="left" vertical="center" wrapText="1" readingOrder="1"/>
      <protection hidden="1"/>
    </xf>
    <xf numFmtId="0" fontId="3" fillId="3" borderId="0" xfId="0" applyFont="1" applyFill="1" applyBorder="1" applyAlignment="1" applyProtection="1">
      <alignment horizontal="center" vertical="center" readingOrder="2"/>
      <protection hidden="1"/>
    </xf>
    <xf numFmtId="0" fontId="3" fillId="7" borderId="0" xfId="0" applyFont="1" applyFill="1" applyBorder="1" applyAlignment="1" applyProtection="1">
      <alignment horizontal="center" vertical="center" readingOrder="2"/>
      <protection hidden="1"/>
    </xf>
    <xf numFmtId="0" fontId="11" fillId="5" borderId="0" xfId="0" applyFont="1" applyFill="1" applyAlignment="1" applyProtection="1">
      <alignment horizontal="right" vertical="center" readingOrder="2"/>
      <protection hidden="1"/>
    </xf>
    <xf numFmtId="0" fontId="4" fillId="2" borderId="0" xfId="0" applyFont="1" applyFill="1" applyAlignment="1" applyProtection="1">
      <alignment horizontal="right" vertical="center" readingOrder="2"/>
      <protection hidden="1"/>
    </xf>
    <xf numFmtId="0" fontId="10" fillId="6" borderId="0" xfId="0" applyFont="1" applyFill="1" applyAlignment="1" applyProtection="1">
      <alignment horizontal="left" vertical="center" readingOrder="1"/>
      <protection hidden="1"/>
    </xf>
    <xf numFmtId="0" fontId="9" fillId="2" borderId="0" xfId="0" applyFont="1" applyFill="1" applyAlignment="1" applyProtection="1">
      <alignment horizontal="right" vertical="center" readingOrder="2"/>
      <protection hidden="1"/>
    </xf>
  </cellXfs>
  <cellStyles count="1">
    <cellStyle name="Normal" xfId="0" builtinId="0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alignment horizontal="center" vertical="center" textRotation="0" wrapText="0" indent="0" justifyLastLine="0" shrinkToFit="0" readingOrder="2"/>
      <protection locked="1" hidden="1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solid">
          <fgColor theme="4"/>
          <bgColor theme="1"/>
        </patternFill>
      </fill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[$-1010000]yyyy/mm/dd;@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protection locked="1" hidden="1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scheme val="none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scheme val="none"/>
      </font>
      <numFmt numFmtId="0" formatCode="General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4" formatCode="[$-1010000]yyyy/mm/dd;@"/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  <protection locked="1" hidden="1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scheme val="none"/>
      </font>
      <alignment horizontal="center" vertical="center" textRotation="0" wrapText="0" indent="0" justifyLastLine="0" shrinkToFit="0" readingOrder="2"/>
      <protection locked="1" hidden="1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2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466725</xdr:colOff>
      <xdr:row>0</xdr:row>
      <xdr:rowOff>76200</xdr:rowOff>
    </xdr:from>
    <xdr:to>
      <xdr:col>2</xdr:col>
      <xdr:colOff>361950</xdr:colOff>
      <xdr:row>4</xdr:row>
      <xdr:rowOff>114300</xdr:rowOff>
    </xdr:to>
    <xdr:sp macro="" textlink="">
      <xdr:nvSpPr>
        <xdr:cNvPr id="4" name="Cloud 3"/>
        <xdr:cNvSpPr/>
      </xdr:nvSpPr>
      <xdr:spPr>
        <a:xfrm>
          <a:off x="3514725" y="76200"/>
          <a:ext cx="3486150" cy="1352550"/>
        </a:xfrm>
        <a:prstGeom prst="cloud">
          <a:avLst/>
        </a:prstGeom>
        <a:gradFill>
          <a:gsLst>
            <a:gs pos="0">
              <a:srgbClr val="FF0000"/>
            </a:gs>
            <a:gs pos="50000">
              <a:srgbClr val="FFC000"/>
            </a:gs>
            <a:gs pos="100000">
              <a:srgbClr val="FFC000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320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نسخة تجريبية</a:t>
          </a:r>
          <a:endParaRPr lang="en-US" sz="32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530678</xdr:colOff>
      <xdr:row>0</xdr:row>
      <xdr:rowOff>0</xdr:rowOff>
    </xdr:from>
    <xdr:to>
      <xdr:col>3</xdr:col>
      <xdr:colOff>982436</xdr:colOff>
      <xdr:row>4</xdr:row>
      <xdr:rowOff>87086</xdr:rowOff>
    </xdr:to>
    <xdr:sp macro="" textlink="">
      <xdr:nvSpPr>
        <xdr:cNvPr id="2" name="Cloud 1"/>
        <xdr:cNvSpPr/>
      </xdr:nvSpPr>
      <xdr:spPr>
        <a:xfrm>
          <a:off x="4963886" y="0"/>
          <a:ext cx="3486150" cy="1352550"/>
        </a:xfrm>
        <a:prstGeom prst="cloud">
          <a:avLst/>
        </a:prstGeom>
        <a:gradFill>
          <a:gsLst>
            <a:gs pos="0">
              <a:srgbClr val="FF0000"/>
            </a:gs>
            <a:gs pos="50000">
              <a:srgbClr val="FFC000"/>
            </a:gs>
            <a:gs pos="100000">
              <a:srgbClr val="FFC000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320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نسخة تجريبية</a:t>
          </a:r>
          <a:endParaRPr lang="en-US" sz="32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654844</xdr:colOff>
      <xdr:row>0</xdr:row>
      <xdr:rowOff>1</xdr:rowOff>
    </xdr:from>
    <xdr:to>
      <xdr:col>5</xdr:col>
      <xdr:colOff>642938</xdr:colOff>
      <xdr:row>1</xdr:row>
      <xdr:rowOff>321469</xdr:rowOff>
    </xdr:to>
    <xdr:sp macro="" textlink="">
      <xdr:nvSpPr>
        <xdr:cNvPr id="3" name="Cloud 2"/>
        <xdr:cNvSpPr/>
      </xdr:nvSpPr>
      <xdr:spPr>
        <a:xfrm>
          <a:off x="3452812" y="1"/>
          <a:ext cx="3012281" cy="1059656"/>
        </a:xfrm>
        <a:prstGeom prst="cloud">
          <a:avLst/>
        </a:prstGeom>
        <a:gradFill>
          <a:gsLst>
            <a:gs pos="0">
              <a:srgbClr val="FF0000"/>
            </a:gs>
            <a:gs pos="50000">
              <a:srgbClr val="FFC000"/>
            </a:gs>
            <a:gs pos="100000">
              <a:srgbClr val="FFC000"/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280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نسخة</a:t>
          </a:r>
          <a:r>
            <a:rPr lang="en-US" sz="2800" b="1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 </a:t>
          </a:r>
          <a:r>
            <a:rPr lang="ar-EG" sz="280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تجريبية</a:t>
          </a:r>
          <a:endParaRPr lang="en-US" sz="28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0</xdr:rowOff>
    </xdr:from>
    <xdr:to>
      <xdr:col>4</xdr:col>
      <xdr:colOff>70758</xdr:colOff>
      <xdr:row>3</xdr:row>
      <xdr:rowOff>332014</xdr:rowOff>
    </xdr:to>
    <xdr:sp macro="" textlink="">
      <xdr:nvSpPr>
        <xdr:cNvPr id="3" name="Cloud 2"/>
        <xdr:cNvSpPr/>
      </xdr:nvSpPr>
      <xdr:spPr>
        <a:xfrm>
          <a:off x="7249885" y="0"/>
          <a:ext cx="3486150" cy="1352550"/>
        </a:xfrm>
        <a:prstGeom prst="cloud">
          <a:avLst/>
        </a:prstGeom>
        <a:gradFill>
          <a:gsLst>
            <a:gs pos="0">
              <a:srgbClr val="FF0000">
                <a:lumMod val="99000"/>
                <a:alpha val="36000"/>
              </a:srgbClr>
            </a:gs>
            <a:gs pos="50000">
              <a:srgbClr val="FFC000">
                <a:alpha val="35000"/>
              </a:srgbClr>
            </a:gs>
            <a:gs pos="100000">
              <a:srgbClr val="FFC000">
                <a:alpha val="36000"/>
              </a:srgbClr>
            </a:gs>
          </a:gsLst>
          <a:lin ang="5400000" scaled="0"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 rtl="1"/>
          <a:r>
            <a:rPr lang="ar-EG" sz="3200" b="1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نسخة تجريبية</a:t>
          </a:r>
          <a:endParaRPr lang="en-US" sz="3200" b="1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28575</xdr:rowOff>
    </xdr:from>
    <xdr:to>
      <xdr:col>11</xdr:col>
      <xdr:colOff>476250</xdr:colOff>
      <xdr:row>16</xdr:row>
      <xdr:rowOff>161925</xdr:rowOff>
    </xdr:to>
    <xdr:sp macro="" textlink="">
      <xdr:nvSpPr>
        <xdr:cNvPr id="3" name="Rounded Rectangle 2"/>
        <xdr:cNvSpPr/>
      </xdr:nvSpPr>
      <xdr:spPr>
        <a:xfrm flipH="1">
          <a:off x="133350" y="28575"/>
          <a:ext cx="7048500" cy="3181350"/>
        </a:xfrm>
        <a:prstGeom prst="roundRect">
          <a:avLst>
            <a:gd name="adj" fmla="val 33832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2400" b="1" cap="none" spc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لطلب النسخة الكاملة او لطلب</a:t>
          </a:r>
          <a:r>
            <a:rPr lang="ar-EG" sz="2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 تصميم شيت اكسيل خاص </a:t>
          </a:r>
        </a:p>
        <a:p>
          <a:pPr algn="ctr" rtl="1"/>
          <a:r>
            <a:rPr lang="ar-EG" sz="2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يمكنك التواصل عن طريق الموبايل او الواتس آب على الرقم 01123077786</a:t>
          </a:r>
        </a:p>
        <a:p>
          <a:pPr algn="ctr" rtl="1"/>
          <a:r>
            <a:rPr lang="ar-EG" sz="2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الايميل : </a:t>
          </a:r>
          <a:r>
            <a:rPr lang="en-US" sz="2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a_r.acc07@yahoo.com</a:t>
          </a:r>
        </a:p>
        <a:p>
          <a:pPr algn="ctr" rtl="1"/>
          <a:r>
            <a:rPr lang="ar-EG" sz="2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صفحة الفيس بوك : </a:t>
          </a:r>
          <a:r>
            <a:rPr lang="en-US" sz="2400" b="1" cap="none" spc="0" baseline="0">
              <a:ln w="1905"/>
              <a:gradFill>
                <a:gsLst>
                  <a:gs pos="0">
                    <a:schemeClr val="accent6">
                      <a:shade val="20000"/>
                      <a:satMod val="200000"/>
                    </a:schemeClr>
                  </a:gs>
                  <a:gs pos="78000">
                    <a:schemeClr val="accent6">
                      <a:tint val="90000"/>
                      <a:shade val="89000"/>
                      <a:satMod val="220000"/>
                    </a:schemeClr>
                  </a:gs>
                  <a:gs pos="100000">
                    <a:schemeClr val="accent6">
                      <a:tint val="12000"/>
                      <a:satMod val="255000"/>
                    </a:schemeClr>
                  </a:gs>
                </a:gsLst>
                <a:lin ang="5400000"/>
              </a:gradFill>
              <a:effectLst>
                <a:innerShdw blurRad="69850" dist="43180" dir="5400000">
                  <a:srgbClr val="000000">
                    <a:alpha val="65000"/>
                  </a:srgbClr>
                </a:innerShdw>
              </a:effectLst>
            </a:rPr>
            <a:t>www.facebook.com/excelworld1</a:t>
          </a:r>
          <a:endParaRPr lang="ar-EG" sz="2400" b="1" cap="none" spc="0" baseline="0">
            <a:ln w="1905"/>
            <a:gradFill>
              <a:gsLst>
                <a:gs pos="0">
                  <a:schemeClr val="accent6">
                    <a:shade val="20000"/>
                    <a:satMod val="200000"/>
                  </a:schemeClr>
                </a:gs>
                <a:gs pos="78000">
                  <a:schemeClr val="accent6">
                    <a:tint val="90000"/>
                    <a:shade val="89000"/>
                    <a:satMod val="220000"/>
                  </a:schemeClr>
                </a:gs>
                <a:gs pos="100000">
                  <a:schemeClr val="accent6">
                    <a:tint val="12000"/>
                    <a:satMod val="255000"/>
                  </a:schemeClr>
                </a:gs>
              </a:gsLst>
              <a:lin ang="5400000"/>
            </a:gradFill>
            <a:effectLst>
              <a:innerShdw blurRad="69850" dist="43180" dir="5400000">
                <a:srgbClr val="000000">
                  <a:alpha val="65000"/>
                </a:srgbClr>
              </a:innerShdw>
            </a:effectLst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2" name="Table2" displayName="Table2" ref="A5:E10" totalsRowShown="0" headerRowDxfId="65" dataDxfId="63" headerRowBorderDxfId="64" tableBorderDxfId="62" totalsRowBorderDxfId="61">
  <tableColumns count="5">
    <tableColumn id="1" name="م" dataDxfId="60"/>
    <tableColumn id="2" name="اسم الصنف" dataDxfId="59"/>
    <tableColumn id="3" name="الوحدة الاجمالية" dataDxfId="58"/>
    <tableColumn id="4" name="الوحدة الفرعية" dataDxfId="57"/>
    <tableColumn id="5" name="عدد الوحدات الفرعية لكل وحدة اجمالية" dataDxfId="56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5:K30" totalsRowShown="0" headerRowDxfId="55" dataDxfId="53" headerRowBorderDxfId="54" tableBorderDxfId="52" totalsRowBorderDxfId="51">
  <autoFilter ref="A5:K30"/>
  <tableColumns count="11">
    <tableColumn id="1" name="م" dataDxfId="50"/>
    <tableColumn id="2" name="التاريخ" dataDxfId="49"/>
    <tableColumn id="3" name="اسم الصنف" dataDxfId="48"/>
    <tableColumn id="4" name="نوع العملية" dataDxfId="47"/>
    <tableColumn id="5" name="ملاحظات" dataDxfId="46"/>
    <tableColumn id="6" name="الوحدة" dataDxfId="45"/>
    <tableColumn id="7" name="الكمية" dataDxfId="44"/>
    <tableColumn id="8" name="السعر" dataDxfId="43"/>
    <tableColumn id="9" name="القيمة" dataDxfId="42">
      <calculatedColumnFormula>G6*H6</calculatedColumnFormula>
    </tableColumn>
    <tableColumn id="10" name="الوحدة الاجمالية" dataDxfId="41">
      <calculatedColumnFormula>IFERROR(VLOOKUP($C6,الاصناف!$B$6:$E$1048576,MATCH(J$5,الاصناف!$B$5:$XFD$5,0)),"")</calculatedColumnFormula>
    </tableColumn>
    <tableColumn id="11" name="الوحدة الفرعية" dataDxfId="40">
      <calculatedColumnFormula>IFERROR(VLOOKUP($C6,الاصناف!$B$6:$E$1048576,MATCH(K$5,الاصناف!$B$5:$XFD$5,0)),"")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4:Q34" totalsRowShown="0" headerRowDxfId="39" dataDxfId="37" headerRowBorderDxfId="38" tableBorderDxfId="36" totalsRowBorderDxfId="35">
  <autoFilter ref="A4:Q34"/>
  <tableColumns count="17">
    <tableColumn id="1" name="مم" dataDxfId="34">
      <calculatedColumnFormula>IF(اليومية!$C6='كرت الصنف'!$B$2,اليومية!$A6,"")</calculatedColumnFormula>
    </tableColumn>
    <tableColumn id="21" name="م" dataDxfId="33">
      <calculatedColumnFormula>IFERROR(SMALL($A$5:$A$1048576,ROWS($A$5:A5)),"")</calculatedColumnFormula>
    </tableColumn>
    <tableColumn id="2" name="التاريخ" dataDxfId="32">
      <calculatedColumnFormula>IFERROR(INDEX(اليومية!$A$5:$K$1048576,MATCH('كرت الصنف'!$B5,اليومية!$A$5:$A$1048576,0),MATCH('كرت الصنف'!C$4,Table35[#Headers],0)),"")</calculatedColumnFormula>
    </tableColumn>
    <tableColumn id="4" name="نوع العملية" dataDxfId="31">
      <calculatedColumnFormula>IFERROR(INDEX(اليومية!$A$5:$K$1048576,MATCH('كرت الصنف'!$B5,اليومية!$A$5:$A$1048576,0),MATCH('كرت الصنف'!D$4,Table35[#Headers],0)),"")</calculatedColumnFormula>
    </tableColumn>
    <tableColumn id="5" name="ملاحظات" dataDxfId="30">
      <calculatedColumnFormula>IFERROR(INDEX(اليومية!$A$5:$K$1048576,MATCH('كرت الصنف'!$B5,اليومية!$A$5:$A$1048576,0),MATCH('كرت الصنف'!E$4,Table35[#Headers],0)),"")</calculatedColumnFormula>
    </tableColumn>
    <tableColumn id="6" name="الوحدة" dataDxfId="29">
      <calculatedColumnFormula>IFERROR(INDEX(اليومية!$A$5:$K$1048576,MATCH('كرت الصنف'!$B5,اليومية!$A$5:$A$1048576,0),MATCH('كرت الصنف'!F$4,Table35[#Headers],0)),"")</calculatedColumnFormula>
    </tableColumn>
    <tableColumn id="7" name="الكمية" dataDxfId="28">
      <calculatedColumnFormula>IFERROR(INDEX(اليومية!$A$5:$K$1048576,MATCH('كرت الصنف'!$B5,اليومية!$A$5:$A$1048576,0),MATCH('كرت الصنف'!G$4,Table35[#Headers],0)),"")</calculatedColumnFormula>
    </tableColumn>
    <tableColumn id="8" name="السعر" dataDxfId="27">
      <calculatedColumnFormula>IFERROR(INDEX(اليومية!$A$5:$K$1048576,MATCH('كرت الصنف'!$B5,اليومية!$A$5:$A$1048576,0),MATCH('كرت الصنف'!H$4,Table35[#Headers],0)),"")</calculatedColumnFormula>
    </tableColumn>
    <tableColumn id="9" name="القيمة" dataDxfId="26">
      <calculatedColumnFormula>IFERROR(INDEX(اليومية!$A$5:$K$1048576,MATCH('كرت الصنف'!$B5,اليومية!$A$5:$A$1048576,0),MATCH('كرت الصنف'!I$4,Table35[#Headers],0)),"")</calculatedColumnFormula>
    </tableColumn>
    <tableColumn id="13" name="اجمالى الكمية" dataDxfId="25">
      <calculatedColumnFormula>IF(F5=VLOOKUP('كرت الصنف'!$B$2,الاصناف!$B$6:$E$1048576,MATCH(الاصناف!$D$5,الاصناف!$B$5:$XFD$5,0)),G5,IF(F5=VLOOKUP('كرت الصنف'!$B$2,الاصناف!$B$6:$E$1048576,MATCH(الاصناف!$C$5,الاصناف!$B$5:$XFD$5,0)),G5*VLOOKUP('كرت الصنف'!$B$2,الاصناف!$B$6:$E$1048576,MATCH(الاصناف!$E$5,الاصناف!$B$5:$XFD$5,0),0),0))</calculatedColumnFormula>
    </tableColumn>
    <tableColumn id="14" name="الكمية المشتراه" dataDxfId="24">
      <calculatedColumnFormula>IF(D5="اضافة",J5,0)</calculatedColumnFormula>
    </tableColumn>
    <tableColumn id="15" name="سعر الشراء" dataDxfId="23">
      <calculatedColumnFormula>IF(D5="اضافة",IF(F5=VLOOKUP('كرت الصنف'!$B$2,الاصناف!$B$6:$E$1048576,MATCH(الاصناف!$D$5,الاصناف!$B$5:$XFD$5,0)),H5,IF(F5=VLOOKUP('كرت الصنف'!$B$2,الاصناف!$B$6:$E$1048576,MATCH(الاصناف!$C$5,الاصناف!$B$5:$XFD$5,0)),H5/VLOOKUP($B$2,الاصناف!$B$6:$E$1048576,MATCH(الاصناف!E5,الاصناف!$B$5:$XFD$5,0),0),0)),0)</calculatedColumnFormula>
    </tableColumn>
    <tableColumn id="16" name="البيع" dataDxfId="22">
      <calculatedColumnFormula>IF(D5="صرف",J5,0)</calculatedColumnFormula>
    </tableColumn>
    <tableColumn id="17" name="ارصدة" dataDxfId="21">
      <calculatedColumnFormula>IF(SUM($M$5:$M$1048576)&gt;0,IF(SUM($M$5:$M$1048576)&gt;K5,0,K5-SUM($M$5:$M$1048576)),K5)</calculatedColumnFormula>
    </tableColumn>
    <tableColumn id="18" name="الكمية المباعة" dataDxfId="20">
      <calculatedColumnFormula>Table3[الكمية المشتراه]-Table3[ارصدة]</calculatedColumnFormula>
    </tableColumn>
    <tableColumn id="19" name="اجمالى المباع" dataDxfId="19">
      <calculatedColumnFormula>O5</calculatedColumnFormula>
    </tableColumn>
    <tableColumn id="20" name="تكلفة مباع" dataDxfId="18">
      <calculatedColumnFormula>Table3[سعر الشراء]*Table3[الكمية المباعة]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id="1" name="Table1" displayName="Table1" ref="A6:M37" totalsRowShown="0" headerRowDxfId="17" dataDxfId="15" headerRowBorderDxfId="16" tableBorderDxfId="14" totalsRowBorderDxfId="13">
  <autoFilter ref="A6:M37"/>
  <tableColumns count="13">
    <tableColumn id="1" name="مم" dataDxfId="12">
      <calculatedColumnFormula>IF('كرت الصنف'!$K5&gt;0,'كرت الصنف'!$B5,"")</calculatedColumnFormula>
    </tableColumn>
    <tableColumn id="2" name="م" dataDxfId="11">
      <calculatedColumnFormula>IFERROR(SMALL($A$7:$A$1048576,ROWS($A$7:A7)),"")</calculatedColumnFormula>
    </tableColumn>
    <tableColumn id="3" name="التاريخ" dataDxfId="10">
      <calculatedColumnFormula>INDEX('كرت الصنف'!$A$5:$Q$1048576,MATCH('تكلفة المخزون'!$B7,'كرت الصنف'!$B$5:$B$1048576,0),MATCH('تكلفة المخزون'!C$6,Table3[#Headers],0))</calculatedColumnFormula>
    </tableColumn>
    <tableColumn id="4" name="فئة سعر الشراء" dataDxfId="9">
      <calculatedColumnFormula>IF(Table1[[#This Row],[م]]&lt;&gt;"",IF($I$1=$L$1,INT(K7*VLOOKUP('كرت الصنف'!$B$2,الاصناف!$B$6:$E$1048576,MATCH(الاصناف!$E$5,الاصناف!$B$5:$XFD$5,0),0)),IF($I$1=$L$2,K7,IF($I$1=$L$3,IF(B7&lt;&gt;"",INT(K7*VLOOKUP('كرت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"&amp;MOD((K7/VLOOKUP('كرت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calculatedColumnFormula>
    </tableColumn>
    <tableColumn id="5" name="كمية الشراء" dataDxfId="8">
      <calculatedColumnFormula>INT(L7/VLOOKUP('كرت الصنف'!$B$2,الاصناف!$B$6:$E$1048576,MATCH(الاصناف!$E$5,الاصناف!$B$5:$XFD$5,0),0))&amp;" "&amp;VLOOKUP('كرت الصنف'!$B$2,الاصناف!$B$6:$E$1048576,MATCH(الاصناف!$C$5,الاصناف!$B$5:$XFD$5,0))&amp;" + "&amp;MOD((L7/VLOOKUP('كرت الصنف'!$B$2,الاصناف!$B$6:$E$1048576,MATCH(الاصناف!$E$5,الاصناف!$B$5:$XFD$5,0),0)),1)&amp;" "&amp;VLOOKUP('كرت الصنف'!$B$2,الاصناف!$B$6:$E$1048576,MATCH(الاصناف!$D$5,الاصناف!$B$5:$XFD$5,0))</calculatedColumnFormula>
    </tableColumn>
    <tableColumn id="6" name="كمية البيع" dataDxfId="7">
      <calculatedColumnFormula>INDEX('كرت الصنف'!$A$5:$Q$1048576,MATCH('تكلفة المخزون'!$B7,'كرت الصنف'!$B$5:$B$1048576,0),MATCH('تكلفة المخزون'!F$6,Table3[#Headers],0))</calculatedColumnFormula>
    </tableColumn>
    <tableColumn id="7" name="الرصيد المتاح" dataDxfId="6">
      <calculatedColumnFormula>INDEX('كرت الصنف'!$A$5:$Q$1048576,MATCH('تكلفة المخزون'!$B7,'كرت الصنف'!$B$5:$B$1048576,0),MATCH('تكلفة المخزون'!G$6,Table3[#Headers],0))</calculatedColumnFormula>
    </tableColumn>
    <tableColumn id="8" name="تكلفة الشراء" dataDxfId="5">
      <calculatedColumnFormula>INDEX('كرت الصنف'!$A$5:$Q$1048576,MATCH('تكلفة المخزون'!$B7,'كرت الصنف'!$B$5:$B$1048576,0),MATCH('تكلفة المخزون'!H$6,Table3[#Headers],0))</calculatedColumnFormula>
    </tableColumn>
    <tableColumn id="9" name="تكلفة البيع" dataDxfId="4">
      <calculatedColumnFormula>INDEX('كرت الصنف'!$A$5:$Q$1048576,MATCH('تكلفة المخزون'!$B7,'كرت الصنف'!$B$5:$B$1048576,0),MATCH('تكلفة المخزون'!I$6,Table3[#Headers],0))</calculatedColumnFormula>
    </tableColumn>
    <tableColumn id="10" name="تكلفة الرصيد المتاح" dataDxfId="3">
      <calculatedColumnFormula>INDEX('كرت الصنف'!$A$5:$Q$1048576,MATCH('تكلفة المخزون'!$B7,'كرت الصنف'!$B$5:$B$1048576,0),MATCH('تكلفة المخزون'!J$6,Table3[#Headers],0))</calculatedColumnFormula>
    </tableColumn>
    <tableColumn id="15" name="سعر الشراء" dataDxfId="2">
      <calculatedColumnFormula>INDEX('كرت الصنف'!$A$5:$Q$1048576,MATCH('تكلفة المخزون'!$B7,'كرت الصنف'!$B$5:$B$1048576,0),MATCH('تكلفة المخزون'!K$6,Table3[#Headers],0))</calculatedColumnFormula>
    </tableColumn>
    <tableColumn id="11" name="الكمية المشتراه" dataDxfId="1">
      <calculatedColumnFormula>INDEX('كرت الصنف'!$A$5:$Q$1048576,MATCH('تكلفة المخزون'!$B7,'كرت الصنف'!$B$5:$B$1048576,0),MATCH('تكلفة المخزون'!L$6,Table3[#Headers],0))</calculatedColumnFormula>
    </tableColumn>
    <tableColumn id="12" name="الكمية المباعة" dataDxfId="0">
      <calculatedColumnFormula>INDEX('كرت الصنف'!$A$5:$Q$1048576,MATCH('تكلفة المخزون'!$B7,'كرت الصنف'!$B$5:$B$1048576,0),MATCH('تكلفة المخزون'!M$6,Table3[#Headers],0))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"/>
  <sheetViews>
    <sheetView showRowColHeaders="0" rightToLeft="1" workbookViewId="0">
      <pane ySplit="5" topLeftCell="A6" activePane="bottomLeft" state="frozen"/>
      <selection pane="bottomLeft" activeCell="B7" sqref="B7"/>
    </sheetView>
  </sheetViews>
  <sheetFormatPr defaultColWidth="0" defaultRowHeight="27" customHeight="1" zeroHeight="1" x14ac:dyDescent="0.25"/>
  <cols>
    <col min="1" max="1" width="10.85546875" style="1" customWidth="1"/>
    <col min="2" max="2" width="43" style="1" customWidth="1"/>
    <col min="3" max="3" width="17.140625" style="1" customWidth="1"/>
    <col min="4" max="4" width="16.140625" style="1" customWidth="1"/>
    <col min="5" max="5" width="24.85546875" style="1" customWidth="1"/>
    <col min="6" max="9" width="0" style="1" hidden="1" customWidth="1"/>
    <col min="10" max="16384" width="10.85546875" style="1" hidden="1"/>
  </cols>
  <sheetData>
    <row r="1" spans="1:5" ht="27" customHeight="1" x14ac:dyDescent="0.25">
      <c r="A1" s="45" t="s">
        <v>32</v>
      </c>
      <c r="B1" s="45"/>
      <c r="C1" s="45"/>
      <c r="D1" s="45"/>
      <c r="E1" s="45"/>
    </row>
    <row r="2" spans="1:5" ht="27" customHeight="1" x14ac:dyDescent="0.25">
      <c r="A2" s="45"/>
      <c r="B2" s="45"/>
      <c r="C2" s="45"/>
      <c r="D2" s="45"/>
      <c r="E2" s="45"/>
    </row>
    <row r="3" spans="1:5" ht="27" customHeight="1" x14ac:dyDescent="0.25">
      <c r="A3" s="45"/>
      <c r="B3" s="45"/>
      <c r="C3" s="45"/>
      <c r="D3" s="45"/>
      <c r="E3" s="45"/>
    </row>
    <row r="4" spans="1:5" ht="22.5" customHeight="1" x14ac:dyDescent="0.25">
      <c r="A4" s="45"/>
      <c r="B4" s="45"/>
      <c r="C4" s="45"/>
      <c r="D4" s="45"/>
      <c r="E4" s="45"/>
    </row>
    <row r="5" spans="1:5" ht="55.5" customHeight="1" x14ac:dyDescent="0.25">
      <c r="A5" s="2" t="s">
        <v>1</v>
      </c>
      <c r="B5" s="3" t="s">
        <v>0</v>
      </c>
      <c r="C5" s="3" t="s">
        <v>2</v>
      </c>
      <c r="D5" s="3" t="s">
        <v>3</v>
      </c>
      <c r="E5" s="8" t="s">
        <v>4</v>
      </c>
    </row>
    <row r="6" spans="1:5" ht="27" customHeight="1" x14ac:dyDescent="0.25">
      <c r="A6" s="4"/>
      <c r="B6" s="5"/>
      <c r="C6" s="5"/>
      <c r="D6" s="5"/>
      <c r="E6" s="6"/>
    </row>
    <row r="7" spans="1:5" ht="27" customHeight="1" x14ac:dyDescent="0.25">
      <c r="A7" s="4"/>
      <c r="B7" s="5"/>
      <c r="C7" s="5"/>
      <c r="D7" s="5"/>
      <c r="E7" s="6"/>
    </row>
    <row r="8" spans="1:5" ht="27" customHeight="1" x14ac:dyDescent="0.25">
      <c r="A8" s="4"/>
      <c r="B8" s="5"/>
      <c r="C8" s="5"/>
      <c r="D8" s="5"/>
      <c r="E8" s="6"/>
    </row>
    <row r="9" spans="1:5" ht="27" customHeight="1" x14ac:dyDescent="0.25">
      <c r="A9" s="4"/>
      <c r="B9" s="5"/>
      <c r="C9" s="5"/>
      <c r="D9" s="5"/>
      <c r="E9" s="6"/>
    </row>
    <row r="10" spans="1:5" ht="27" customHeight="1" x14ac:dyDescent="0.25">
      <c r="A10" s="7"/>
      <c r="B10" s="5"/>
      <c r="C10" s="5"/>
      <c r="D10" s="5"/>
      <c r="E10" s="6"/>
    </row>
  </sheetData>
  <sheetProtection password="8364" sheet="1" objects="1" scenarios="1"/>
  <protectedRanges>
    <protectedRange sqref="A6:E10" name="Range1"/>
  </protectedRanges>
  <mergeCells count="1">
    <mergeCell ref="A1:E4"/>
  </mergeCells>
  <dataValidations count="1">
    <dataValidation type="custom" showInputMessage="1" showErrorMessage="1" errorTitle="خطأ" error="ادخل رقم مسلسل غير مكرر" sqref="A1">
      <formula1>COUNTIF(A:A,A1)=1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30"/>
  <sheetViews>
    <sheetView rightToLeft="1" zoomScale="70" zoomScaleNormal="70" workbookViewId="0">
      <pane ySplit="5" topLeftCell="A6" activePane="bottomLeft" state="frozen"/>
      <selection pane="bottomLeft" activeCell="B6" sqref="B6"/>
    </sheetView>
  </sheetViews>
  <sheetFormatPr defaultColWidth="0" defaultRowHeight="27" customHeight="1" zeroHeight="1" x14ac:dyDescent="0.25"/>
  <cols>
    <col min="1" max="1" width="10.85546875" style="9" customWidth="1"/>
    <col min="2" max="2" width="22.85546875" style="9" customWidth="1"/>
    <col min="3" max="3" width="22.7109375" style="9" customWidth="1"/>
    <col min="4" max="4" width="16" style="9" customWidth="1"/>
    <col min="5" max="5" width="30" style="9" customWidth="1"/>
    <col min="6" max="9" width="10.85546875" style="9" customWidth="1"/>
    <col min="10" max="11" width="19.42578125" style="9" hidden="1" customWidth="1"/>
    <col min="12" max="16384" width="10.85546875" style="9" hidden="1"/>
  </cols>
  <sheetData>
    <row r="1" spans="1:11" ht="27" customHeight="1" x14ac:dyDescent="0.25">
      <c r="A1" s="45" t="s">
        <v>32</v>
      </c>
      <c r="B1" s="45"/>
      <c r="C1" s="45"/>
      <c r="D1" s="45"/>
      <c r="E1" s="45"/>
      <c r="F1" s="45"/>
      <c r="G1" s="45"/>
      <c r="H1" s="45"/>
      <c r="I1" s="45"/>
    </row>
    <row r="2" spans="1:11" ht="27" customHeight="1" x14ac:dyDescent="0.25">
      <c r="A2" s="45"/>
      <c r="B2" s="45"/>
      <c r="C2" s="45"/>
      <c r="D2" s="45"/>
      <c r="E2" s="45"/>
      <c r="F2" s="45"/>
      <c r="G2" s="45"/>
      <c r="H2" s="45"/>
      <c r="I2" s="45"/>
    </row>
    <row r="3" spans="1:11" ht="27" customHeight="1" x14ac:dyDescent="0.25">
      <c r="A3" s="45"/>
      <c r="B3" s="45"/>
      <c r="C3" s="45"/>
      <c r="D3" s="45"/>
      <c r="E3" s="45"/>
      <c r="F3" s="45"/>
      <c r="G3" s="45"/>
      <c r="H3" s="45"/>
      <c r="I3" s="45"/>
    </row>
    <row r="4" spans="1:11" ht="19.5" customHeight="1" x14ac:dyDescent="0.25">
      <c r="A4" s="45"/>
      <c r="B4" s="45"/>
      <c r="C4" s="45"/>
      <c r="D4" s="45"/>
      <c r="E4" s="45"/>
      <c r="F4" s="45"/>
      <c r="G4" s="45"/>
      <c r="H4" s="45"/>
      <c r="I4" s="45"/>
    </row>
    <row r="5" spans="1:11" ht="27" customHeight="1" x14ac:dyDescent="0.25">
      <c r="A5" s="10" t="s">
        <v>1</v>
      </c>
      <c r="B5" s="11" t="s">
        <v>17</v>
      </c>
      <c r="C5" s="11" t="s">
        <v>0</v>
      </c>
      <c r="D5" s="11" t="s">
        <v>5</v>
      </c>
      <c r="E5" s="11" t="s">
        <v>6</v>
      </c>
      <c r="F5" s="11" t="s">
        <v>10</v>
      </c>
      <c r="G5" s="11" t="s">
        <v>7</v>
      </c>
      <c r="H5" s="11" t="s">
        <v>8</v>
      </c>
      <c r="I5" s="11" t="s">
        <v>9</v>
      </c>
      <c r="J5" s="11" t="s">
        <v>2</v>
      </c>
      <c r="K5" s="11" t="s">
        <v>3</v>
      </c>
    </row>
    <row r="6" spans="1:11" ht="27" customHeight="1" x14ac:dyDescent="0.25">
      <c r="A6" s="12"/>
      <c r="B6" s="13"/>
      <c r="C6" s="14"/>
      <c r="D6" s="14"/>
      <c r="E6" s="14"/>
      <c r="F6" s="14"/>
      <c r="G6" s="14"/>
      <c r="H6" s="14"/>
      <c r="I6" s="14">
        <f t="shared" ref="I6:I11" si="0">G6*H6</f>
        <v>0</v>
      </c>
      <c r="J6" s="15" t="str">
        <f>IFERROR(VLOOKUP($C6,الاصناف!$B$6:$E$1048576,MATCH(J$5,الاصناف!$B$5:$XFD$5,0)),"")</f>
        <v/>
      </c>
      <c r="K6" s="15" t="str">
        <f>IFERROR(VLOOKUP($C6,الاصناف!$B$6:$E$1048576,MATCH(K$5,الاصناف!$B$5:$XFD$5,0)),"")</f>
        <v/>
      </c>
    </row>
    <row r="7" spans="1:11" ht="27" customHeight="1" x14ac:dyDescent="0.25">
      <c r="A7" s="12"/>
      <c r="B7" s="13"/>
      <c r="C7" s="14"/>
      <c r="D7" s="14"/>
      <c r="E7" s="14"/>
      <c r="F7" s="14"/>
      <c r="G7" s="14"/>
      <c r="H7" s="14"/>
      <c r="I7" s="14">
        <f t="shared" si="0"/>
        <v>0</v>
      </c>
      <c r="J7" s="16" t="str">
        <f>IFERROR(VLOOKUP($C7,الاصناف!$B$6:$E$1048576,MATCH(J$5,الاصناف!$B$5:$XFD$5,0)),"")</f>
        <v/>
      </c>
      <c r="K7" s="15" t="str">
        <f>IFERROR(VLOOKUP($C7,الاصناف!$B$6:$E$1048576,MATCH(K$5,الاصناف!$B$5:$XFD$5,0)),"")</f>
        <v/>
      </c>
    </row>
    <row r="8" spans="1:11" ht="27" customHeight="1" x14ac:dyDescent="0.25">
      <c r="A8" s="12"/>
      <c r="B8" s="13"/>
      <c r="C8" s="14"/>
      <c r="D8" s="14"/>
      <c r="E8" s="14"/>
      <c r="F8" s="14"/>
      <c r="G8" s="14"/>
      <c r="H8" s="14"/>
      <c r="I8" s="14">
        <f t="shared" si="0"/>
        <v>0</v>
      </c>
      <c r="J8" s="17" t="str">
        <f>IFERROR(VLOOKUP($C8,الاصناف!$B$6:$E$1048576,MATCH(J$5,الاصناف!$B$5:$XFD$5,0)),"")</f>
        <v/>
      </c>
      <c r="K8" s="18" t="str">
        <f>IFERROR(VLOOKUP($C8,الاصناف!$B$6:$E$1048576,MATCH(K$5,الاصناف!$B$5:$XFD$5,0)),"")</f>
        <v/>
      </c>
    </row>
    <row r="9" spans="1:11" ht="27" customHeight="1" x14ac:dyDescent="0.25">
      <c r="A9" s="12"/>
      <c r="B9" s="13"/>
      <c r="C9" s="14"/>
      <c r="D9" s="14"/>
      <c r="E9" s="14"/>
      <c r="F9" s="14"/>
      <c r="G9" s="14"/>
      <c r="H9" s="14"/>
      <c r="I9" s="14">
        <f t="shared" si="0"/>
        <v>0</v>
      </c>
      <c r="J9" s="17" t="str">
        <f>IFERROR(VLOOKUP($C9,الاصناف!$B$6:$E$1048576,MATCH(J$5,الاصناف!$B$5:$XFD$5,0)),"")</f>
        <v/>
      </c>
      <c r="K9" s="18" t="str">
        <f>IFERROR(VLOOKUP($C9,الاصناف!$B$6:$E$1048576,MATCH(K$5,الاصناف!$B$5:$XFD$5,0)),"")</f>
        <v/>
      </c>
    </row>
    <row r="10" spans="1:11" ht="27" customHeight="1" x14ac:dyDescent="0.25">
      <c r="A10" s="12"/>
      <c r="B10" s="19"/>
      <c r="C10" s="20"/>
      <c r="D10" s="20"/>
      <c r="E10" s="20"/>
      <c r="F10" s="20"/>
      <c r="G10" s="20"/>
      <c r="H10" s="20"/>
      <c r="I10" s="20">
        <f t="shared" si="0"/>
        <v>0</v>
      </c>
      <c r="J10" s="21" t="str">
        <f>IFERROR(VLOOKUP($C10,الاصناف!$B$6:$E$1048576,MATCH(J$5,الاصناف!$B$5:$XFD$5,0)),"")</f>
        <v/>
      </c>
      <c r="K10" s="22" t="str">
        <f>IFERROR(VLOOKUP($C10,الاصناف!$B$6:$E$1048576,MATCH(K$5,الاصناف!$B$5:$XFD$5,0)),"")</f>
        <v/>
      </c>
    </row>
    <row r="11" spans="1:11" ht="27" customHeight="1" x14ac:dyDescent="0.25">
      <c r="A11" s="12"/>
      <c r="B11" s="19"/>
      <c r="C11" s="20"/>
      <c r="D11" s="20"/>
      <c r="E11" s="20"/>
      <c r="F11" s="20"/>
      <c r="G11" s="20"/>
      <c r="H11" s="20"/>
      <c r="I11" s="20">
        <f t="shared" si="0"/>
        <v>0</v>
      </c>
      <c r="J11" s="21" t="str">
        <f>IFERROR(VLOOKUP($C11,الاصناف!$B$6:$E$1048576,MATCH(J$5,الاصناف!$B$5:$XFD$5,0)),"")</f>
        <v/>
      </c>
      <c r="K11" s="22" t="str">
        <f>IFERROR(VLOOKUP($C11,الاصناف!$B$6:$E$1048576,MATCH(K$5,الاصناف!$B$5:$XFD$5,0)),"")</f>
        <v/>
      </c>
    </row>
    <row r="12" spans="1:11" ht="27" customHeight="1" x14ac:dyDescent="0.25">
      <c r="A12" s="23"/>
      <c r="B12" s="24"/>
      <c r="C12" s="25"/>
      <c r="D12" s="25"/>
      <c r="E12" s="25"/>
      <c r="F12" s="20"/>
      <c r="G12" s="25"/>
      <c r="H12" s="25"/>
      <c r="I12" s="25">
        <f t="shared" ref="I12:I30" si="1">G12*H12</f>
        <v>0</v>
      </c>
      <c r="J12" s="26" t="str">
        <f>IFERROR(VLOOKUP($C12,الاصناف!$B$6:$E$1048576,MATCH(J$5,الاصناف!$B$5:$XFD$5,0)),"")</f>
        <v/>
      </c>
      <c r="K12" s="22" t="str">
        <f>IFERROR(VLOOKUP($C12,الاصناف!$B$6:$E$1048576,MATCH(K$5,الاصناف!$B$5:$XFD$5,0)),"")</f>
        <v/>
      </c>
    </row>
    <row r="13" spans="1:11" ht="27" customHeight="1" x14ac:dyDescent="0.25">
      <c r="A13" s="23"/>
      <c r="B13" s="24"/>
      <c r="C13" s="25"/>
      <c r="D13" s="25"/>
      <c r="E13" s="25"/>
      <c r="F13" s="20"/>
      <c r="G13" s="25"/>
      <c r="H13" s="25"/>
      <c r="I13" s="25">
        <f t="shared" si="1"/>
        <v>0</v>
      </c>
      <c r="J13" s="26" t="str">
        <f>IFERROR(VLOOKUP($C13,الاصناف!$B$6:$E$1048576,MATCH(J$5,الاصناف!$B$5:$XFD$5,0)),"")</f>
        <v/>
      </c>
      <c r="K13" s="22" t="str">
        <f>IFERROR(VLOOKUP($C13,الاصناف!$B$6:$E$1048576,MATCH(K$5,الاصناف!$B$5:$XFD$5,0)),"")</f>
        <v/>
      </c>
    </row>
    <row r="14" spans="1:11" ht="27" customHeight="1" x14ac:dyDescent="0.25">
      <c r="A14" s="23"/>
      <c r="B14" s="24"/>
      <c r="C14" s="25"/>
      <c r="D14" s="25"/>
      <c r="E14" s="25"/>
      <c r="F14" s="20"/>
      <c r="G14" s="25"/>
      <c r="H14" s="25"/>
      <c r="I14" s="25">
        <f t="shared" si="1"/>
        <v>0</v>
      </c>
      <c r="J14" s="26" t="str">
        <f>IFERROR(VLOOKUP($C14,الاصناف!$B$6:$E$1048576,MATCH(J$5,الاصناف!$B$5:$XFD$5,0)),"")</f>
        <v/>
      </c>
      <c r="K14" s="22" t="str">
        <f>IFERROR(VLOOKUP($C14,الاصناف!$B$6:$E$1048576,MATCH(K$5,الاصناف!$B$5:$XFD$5,0)),"")</f>
        <v/>
      </c>
    </row>
    <row r="15" spans="1:11" ht="27" customHeight="1" x14ac:dyDescent="0.25">
      <c r="A15" s="23"/>
      <c r="B15" s="24"/>
      <c r="C15" s="25"/>
      <c r="D15" s="25"/>
      <c r="E15" s="25"/>
      <c r="F15" s="20"/>
      <c r="G15" s="25"/>
      <c r="H15" s="25"/>
      <c r="I15" s="25">
        <f t="shared" si="1"/>
        <v>0</v>
      </c>
      <c r="J15" s="26" t="str">
        <f>IFERROR(VLOOKUP($C15,الاصناف!$B$6:$E$1048576,MATCH(J$5,الاصناف!$B$5:$XFD$5,0)),"")</f>
        <v/>
      </c>
      <c r="K15" s="22" t="str">
        <f>IFERROR(VLOOKUP($C15,الاصناف!$B$6:$E$1048576,MATCH(K$5,الاصناف!$B$5:$XFD$5,0)),"")</f>
        <v/>
      </c>
    </row>
    <row r="16" spans="1:11" ht="27" customHeight="1" x14ac:dyDescent="0.25">
      <c r="A16" s="23"/>
      <c r="B16" s="24"/>
      <c r="C16" s="25"/>
      <c r="D16" s="25"/>
      <c r="E16" s="25"/>
      <c r="F16" s="20"/>
      <c r="G16" s="25"/>
      <c r="H16" s="25"/>
      <c r="I16" s="25">
        <f t="shared" si="1"/>
        <v>0</v>
      </c>
      <c r="J16" s="26" t="str">
        <f>IFERROR(VLOOKUP($C16,الاصناف!$B$6:$E$1048576,MATCH(J$5,الاصناف!$B$5:$XFD$5,0)),"")</f>
        <v/>
      </c>
      <c r="K16" s="22" t="str">
        <f>IFERROR(VLOOKUP($C16,الاصناف!$B$6:$E$1048576,MATCH(K$5,الاصناف!$B$5:$XFD$5,0)),"")</f>
        <v/>
      </c>
    </row>
    <row r="17" spans="1:11" ht="27" customHeight="1" x14ac:dyDescent="0.25">
      <c r="A17" s="23"/>
      <c r="B17" s="24"/>
      <c r="C17" s="25"/>
      <c r="D17" s="25"/>
      <c r="E17" s="25"/>
      <c r="F17" s="20"/>
      <c r="G17" s="25"/>
      <c r="H17" s="25"/>
      <c r="I17" s="25">
        <f t="shared" si="1"/>
        <v>0</v>
      </c>
      <c r="J17" s="26" t="str">
        <f>IFERROR(VLOOKUP($C17,الاصناف!$B$6:$E$1048576,MATCH(J$5,الاصناف!$B$5:$XFD$5,0)),"")</f>
        <v/>
      </c>
      <c r="K17" s="22" t="str">
        <f>IFERROR(VLOOKUP($C17,الاصناف!$B$6:$E$1048576,MATCH(K$5,الاصناف!$B$5:$XFD$5,0)),"")</f>
        <v/>
      </c>
    </row>
    <row r="18" spans="1:11" ht="27" customHeight="1" x14ac:dyDescent="0.25">
      <c r="A18" s="23"/>
      <c r="B18" s="24"/>
      <c r="C18" s="25"/>
      <c r="D18" s="25"/>
      <c r="E18" s="25"/>
      <c r="F18" s="20"/>
      <c r="G18" s="25"/>
      <c r="H18" s="25"/>
      <c r="I18" s="25">
        <f t="shared" si="1"/>
        <v>0</v>
      </c>
      <c r="J18" s="26" t="str">
        <f>IFERROR(VLOOKUP($C18,الاصناف!$B$6:$E$1048576,MATCH(J$5,الاصناف!$B$5:$XFD$5,0)),"")</f>
        <v/>
      </c>
      <c r="K18" s="22" t="str">
        <f>IFERROR(VLOOKUP($C18,الاصناف!$B$6:$E$1048576,MATCH(K$5,الاصناف!$B$5:$XFD$5,0)),"")</f>
        <v/>
      </c>
    </row>
    <row r="19" spans="1:11" ht="27" customHeight="1" x14ac:dyDescent="0.25">
      <c r="A19" s="23"/>
      <c r="B19" s="24"/>
      <c r="C19" s="25"/>
      <c r="D19" s="25"/>
      <c r="E19" s="25"/>
      <c r="F19" s="20"/>
      <c r="G19" s="25"/>
      <c r="H19" s="25"/>
      <c r="I19" s="25">
        <f t="shared" si="1"/>
        <v>0</v>
      </c>
      <c r="J19" s="26" t="str">
        <f>IFERROR(VLOOKUP($C19,الاصناف!$B$6:$E$1048576,MATCH(J$5,الاصناف!$B$5:$XFD$5,0)),"")</f>
        <v/>
      </c>
      <c r="K19" s="22" t="str">
        <f>IFERROR(VLOOKUP($C19,الاصناف!$B$6:$E$1048576,MATCH(K$5,الاصناف!$B$5:$XFD$5,0)),"")</f>
        <v/>
      </c>
    </row>
    <row r="20" spans="1:11" ht="27" customHeight="1" x14ac:dyDescent="0.25">
      <c r="A20" s="23"/>
      <c r="B20" s="24"/>
      <c r="C20" s="25"/>
      <c r="D20" s="25"/>
      <c r="E20" s="25"/>
      <c r="F20" s="20"/>
      <c r="G20" s="25"/>
      <c r="H20" s="25"/>
      <c r="I20" s="25">
        <f t="shared" si="1"/>
        <v>0</v>
      </c>
      <c r="J20" s="26" t="str">
        <f>IFERROR(VLOOKUP($C20,الاصناف!$B$6:$E$1048576,MATCH(J$5,الاصناف!$B$5:$XFD$5,0)),"")</f>
        <v/>
      </c>
      <c r="K20" s="22" t="str">
        <f>IFERROR(VLOOKUP($C20,الاصناف!$B$6:$E$1048576,MATCH(K$5,الاصناف!$B$5:$XFD$5,0)),"")</f>
        <v/>
      </c>
    </row>
    <row r="21" spans="1:11" ht="27" customHeight="1" x14ac:dyDescent="0.25">
      <c r="A21" s="23"/>
      <c r="B21" s="24"/>
      <c r="C21" s="25"/>
      <c r="D21" s="25"/>
      <c r="E21" s="25"/>
      <c r="F21" s="20"/>
      <c r="G21" s="25"/>
      <c r="H21" s="25"/>
      <c r="I21" s="25">
        <f t="shared" si="1"/>
        <v>0</v>
      </c>
      <c r="J21" s="26" t="str">
        <f>IFERROR(VLOOKUP($C21,الاصناف!$B$6:$E$1048576,MATCH(J$5,الاصناف!$B$5:$XFD$5,0)),"")</f>
        <v/>
      </c>
      <c r="K21" s="22" t="str">
        <f>IFERROR(VLOOKUP($C21,الاصناف!$B$6:$E$1048576,MATCH(K$5,الاصناف!$B$5:$XFD$5,0)),"")</f>
        <v/>
      </c>
    </row>
    <row r="22" spans="1:11" ht="27" customHeight="1" x14ac:dyDescent="0.25">
      <c r="A22" s="23"/>
      <c r="B22" s="24"/>
      <c r="C22" s="25"/>
      <c r="D22" s="25"/>
      <c r="E22" s="25"/>
      <c r="F22" s="20"/>
      <c r="G22" s="25"/>
      <c r="H22" s="25"/>
      <c r="I22" s="25">
        <f t="shared" si="1"/>
        <v>0</v>
      </c>
      <c r="J22" s="26" t="str">
        <f>IFERROR(VLOOKUP($C22,الاصناف!$B$6:$E$1048576,MATCH(J$5,الاصناف!$B$5:$XFD$5,0)),"")</f>
        <v/>
      </c>
      <c r="K22" s="22" t="str">
        <f>IFERROR(VLOOKUP($C22,الاصناف!$B$6:$E$1048576,MATCH(K$5,الاصناف!$B$5:$XFD$5,0)),"")</f>
        <v/>
      </c>
    </row>
    <row r="23" spans="1:11" ht="27" customHeight="1" x14ac:dyDescent="0.25">
      <c r="A23" s="23"/>
      <c r="B23" s="24"/>
      <c r="C23" s="25"/>
      <c r="D23" s="25"/>
      <c r="E23" s="25"/>
      <c r="F23" s="20"/>
      <c r="G23" s="25"/>
      <c r="H23" s="25"/>
      <c r="I23" s="25">
        <f t="shared" si="1"/>
        <v>0</v>
      </c>
      <c r="J23" s="26" t="str">
        <f>IFERROR(VLOOKUP($C23,الاصناف!$B$6:$E$1048576,MATCH(J$5,الاصناف!$B$5:$XFD$5,0)),"")</f>
        <v/>
      </c>
      <c r="K23" s="22" t="str">
        <f>IFERROR(VLOOKUP($C23,الاصناف!$B$6:$E$1048576,MATCH(K$5,الاصناف!$B$5:$XFD$5,0)),"")</f>
        <v/>
      </c>
    </row>
    <row r="24" spans="1:11" ht="27" customHeight="1" x14ac:dyDescent="0.25">
      <c r="A24" s="23"/>
      <c r="B24" s="24"/>
      <c r="C24" s="25"/>
      <c r="D24" s="25"/>
      <c r="E24" s="25"/>
      <c r="F24" s="20"/>
      <c r="G24" s="25"/>
      <c r="H24" s="25"/>
      <c r="I24" s="25">
        <f t="shared" si="1"/>
        <v>0</v>
      </c>
      <c r="J24" s="26" t="str">
        <f>IFERROR(VLOOKUP($C24,الاصناف!$B$6:$E$1048576,MATCH(J$5,الاصناف!$B$5:$XFD$5,0)),"")</f>
        <v/>
      </c>
      <c r="K24" s="22" t="str">
        <f>IFERROR(VLOOKUP($C24,الاصناف!$B$6:$E$1048576,MATCH(K$5,الاصناف!$B$5:$XFD$5,0)),"")</f>
        <v/>
      </c>
    </row>
    <row r="25" spans="1:11" ht="27" customHeight="1" x14ac:dyDescent="0.25">
      <c r="A25" s="23"/>
      <c r="B25" s="24"/>
      <c r="C25" s="25"/>
      <c r="D25" s="25"/>
      <c r="E25" s="25"/>
      <c r="F25" s="20"/>
      <c r="G25" s="25"/>
      <c r="H25" s="25"/>
      <c r="I25" s="25">
        <f t="shared" si="1"/>
        <v>0</v>
      </c>
      <c r="J25" s="26" t="str">
        <f>IFERROR(VLOOKUP($C25,الاصناف!$B$6:$E$1048576,MATCH(J$5,الاصناف!$B$5:$XFD$5,0)),"")</f>
        <v/>
      </c>
      <c r="K25" s="22" t="str">
        <f>IFERROR(VLOOKUP($C25,الاصناف!$B$6:$E$1048576,MATCH(K$5,الاصناف!$B$5:$XFD$5,0)),"")</f>
        <v/>
      </c>
    </row>
    <row r="26" spans="1:11" ht="27" customHeight="1" x14ac:dyDescent="0.25">
      <c r="A26" s="23"/>
      <c r="B26" s="24"/>
      <c r="C26" s="25"/>
      <c r="D26" s="25"/>
      <c r="E26" s="25"/>
      <c r="F26" s="20"/>
      <c r="G26" s="25"/>
      <c r="H26" s="25"/>
      <c r="I26" s="25">
        <f t="shared" si="1"/>
        <v>0</v>
      </c>
      <c r="J26" s="26" t="str">
        <f>IFERROR(VLOOKUP($C26,الاصناف!$B$6:$E$1048576,MATCH(J$5,الاصناف!$B$5:$XFD$5,0)),"")</f>
        <v/>
      </c>
      <c r="K26" s="22" t="str">
        <f>IFERROR(VLOOKUP($C26,الاصناف!$B$6:$E$1048576,MATCH(K$5,الاصناف!$B$5:$XFD$5,0)),"")</f>
        <v/>
      </c>
    </row>
    <row r="27" spans="1:11" ht="27" customHeight="1" x14ac:dyDescent="0.25">
      <c r="A27" s="23"/>
      <c r="B27" s="24"/>
      <c r="C27" s="25"/>
      <c r="D27" s="25"/>
      <c r="E27" s="25"/>
      <c r="F27" s="20"/>
      <c r="G27" s="25"/>
      <c r="H27" s="25"/>
      <c r="I27" s="25">
        <f t="shared" si="1"/>
        <v>0</v>
      </c>
      <c r="J27" s="26" t="str">
        <f>IFERROR(VLOOKUP($C27,الاصناف!$B$6:$E$1048576,MATCH(J$5,الاصناف!$B$5:$XFD$5,0)),"")</f>
        <v/>
      </c>
      <c r="K27" s="22" t="str">
        <f>IFERROR(VLOOKUP($C27,الاصناف!$B$6:$E$1048576,MATCH(K$5,الاصناف!$B$5:$XFD$5,0)),"")</f>
        <v/>
      </c>
    </row>
    <row r="28" spans="1:11" ht="27" customHeight="1" x14ac:dyDescent="0.25">
      <c r="A28" s="23"/>
      <c r="B28" s="24"/>
      <c r="C28" s="25"/>
      <c r="D28" s="25"/>
      <c r="E28" s="25"/>
      <c r="F28" s="20"/>
      <c r="G28" s="25"/>
      <c r="H28" s="25"/>
      <c r="I28" s="25">
        <f t="shared" si="1"/>
        <v>0</v>
      </c>
      <c r="J28" s="26" t="str">
        <f>IFERROR(VLOOKUP($C28,الاصناف!$B$6:$E$1048576,MATCH(J$5,الاصناف!$B$5:$XFD$5,0)),"")</f>
        <v/>
      </c>
      <c r="K28" s="22" t="str">
        <f>IFERROR(VLOOKUP($C28,الاصناف!$B$6:$E$1048576,MATCH(K$5,الاصناف!$B$5:$XFD$5,0)),"")</f>
        <v/>
      </c>
    </row>
    <row r="29" spans="1:11" ht="27" customHeight="1" x14ac:dyDescent="0.25">
      <c r="A29" s="23"/>
      <c r="B29" s="24"/>
      <c r="C29" s="25"/>
      <c r="D29" s="25"/>
      <c r="E29" s="25"/>
      <c r="F29" s="20"/>
      <c r="G29" s="25"/>
      <c r="H29" s="25"/>
      <c r="I29" s="25">
        <f t="shared" si="1"/>
        <v>0</v>
      </c>
      <c r="J29" s="26" t="str">
        <f>IFERROR(VLOOKUP($C29,الاصناف!$B$6:$E$1048576,MATCH(J$5,الاصناف!$B$5:$XFD$5,0)),"")</f>
        <v/>
      </c>
      <c r="K29" s="22" t="str">
        <f>IFERROR(VLOOKUP($C29,الاصناف!$B$6:$E$1048576,MATCH(K$5,الاصناف!$B$5:$XFD$5,0)),"")</f>
        <v/>
      </c>
    </row>
    <row r="30" spans="1:11" ht="27" customHeight="1" x14ac:dyDescent="0.25">
      <c r="A30" s="23"/>
      <c r="B30" s="24"/>
      <c r="C30" s="25"/>
      <c r="D30" s="25"/>
      <c r="E30" s="25"/>
      <c r="F30" s="20"/>
      <c r="G30" s="25"/>
      <c r="H30" s="25"/>
      <c r="I30" s="25">
        <f t="shared" si="1"/>
        <v>0</v>
      </c>
      <c r="J30" s="26" t="str">
        <f>IFERROR(VLOOKUP($C30,الاصناف!$B$6:$E$1048576,MATCH(J$5,الاصناف!$B$5:$XFD$5,0)),"")</f>
        <v/>
      </c>
      <c r="K30" s="22" t="str">
        <f>IFERROR(VLOOKUP($C30,الاصناف!$B$6:$E$1048576,MATCH(K$5,الاصناف!$B$5:$XFD$5,0)),"")</f>
        <v/>
      </c>
    </row>
  </sheetData>
  <sheetProtection password="8364" sheet="1" objects="1" scenarios="1" sort="0" autoFilter="0"/>
  <protectedRanges>
    <protectedRange sqref="A6:H30" name="Range1"/>
  </protectedRanges>
  <mergeCells count="1">
    <mergeCell ref="A1:I4"/>
  </mergeCells>
  <dataValidations count="5">
    <dataValidation type="list" allowBlank="1" showInputMessage="1" showErrorMessage="1" sqref="C6:C30">
      <formula1>اسم_الصنف</formula1>
    </dataValidation>
    <dataValidation type="list" allowBlank="1" showInputMessage="1" showErrorMessage="1" sqref="D6:D30">
      <formula1>"اضافة,صرف"</formula1>
    </dataValidation>
    <dataValidation type="list" allowBlank="1" showInputMessage="1" showErrorMessage="1" sqref="F6:F30">
      <formula1>J6:K6</formula1>
    </dataValidation>
    <dataValidation type="custom" showInputMessage="1" showErrorMessage="1" errorTitle="خطأ" error="ادخل الرقم المسلسل" sqref="G1:G1048576">
      <formula1>A1&lt;&gt;""</formula1>
    </dataValidation>
    <dataValidation type="custom" showInputMessage="1" showErrorMessage="1" errorTitle="خطأ" error="ادخل رقم مسلسل غير مكرر" sqref="A1:A1048576">
      <formula1>COUNTIF(A:A,A1)=1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35"/>
  <sheetViews>
    <sheetView rightToLeft="1" topLeftCell="B1" zoomScale="80" zoomScaleNormal="80" workbookViewId="0">
      <pane ySplit="4" topLeftCell="A5" activePane="bottomLeft" state="frozen"/>
      <selection activeCell="B1" sqref="B1"/>
      <selection pane="bottomLeft" activeCell="D8" sqref="D8"/>
    </sheetView>
  </sheetViews>
  <sheetFormatPr defaultColWidth="0" defaultRowHeight="27" customHeight="1" zeroHeight="1" x14ac:dyDescent="0.25"/>
  <cols>
    <col min="1" max="1" width="10.85546875" style="9" hidden="1" customWidth="1"/>
    <col min="2" max="2" width="10.85546875" style="9" customWidth="1"/>
    <col min="3" max="3" width="20.28515625" style="9" customWidth="1"/>
    <col min="4" max="4" width="15.85546875" style="9" customWidth="1"/>
    <col min="5" max="5" width="29.42578125" style="9" customWidth="1"/>
    <col min="6" max="6" width="19.5703125" style="9" customWidth="1"/>
    <col min="7" max="9" width="13.85546875" style="9" customWidth="1"/>
    <col min="10" max="10" width="14.85546875" style="9" hidden="1" customWidth="1"/>
    <col min="11" max="11" width="16.42578125" style="9" hidden="1" customWidth="1"/>
    <col min="12" max="12" width="13.5703125" style="9" hidden="1" customWidth="1"/>
    <col min="13" max="14" width="10.85546875" style="9" hidden="1" customWidth="1"/>
    <col min="15" max="15" width="15.140625" style="9" hidden="1" customWidth="1"/>
    <col min="16" max="16" width="14.7109375" style="9" hidden="1" customWidth="1"/>
    <col min="17" max="17" width="12" style="9" hidden="1" customWidth="1"/>
    <col min="18" max="16384" width="10.85546875" style="9" hidden="1"/>
  </cols>
  <sheetData>
    <row r="1" spans="1:17" ht="57.75" customHeight="1" x14ac:dyDescent="0.25">
      <c r="B1" s="46" t="s">
        <v>0</v>
      </c>
      <c r="C1" s="46"/>
      <c r="D1" s="46"/>
      <c r="E1" s="45" t="s">
        <v>32</v>
      </c>
      <c r="F1" s="45"/>
      <c r="G1" s="45"/>
      <c r="H1" s="45"/>
      <c r="I1" s="45"/>
      <c r="J1" s="27"/>
      <c r="K1" s="27"/>
      <c r="L1" s="27"/>
      <c r="M1" s="27"/>
    </row>
    <row r="2" spans="1:17" ht="32.25" customHeight="1" x14ac:dyDescent="0.25">
      <c r="B2" s="46"/>
      <c r="C2" s="46"/>
      <c r="D2" s="46"/>
      <c r="E2" s="45"/>
      <c r="F2" s="45"/>
      <c r="G2" s="45"/>
      <c r="H2" s="45"/>
      <c r="I2" s="45"/>
      <c r="J2" s="27"/>
      <c r="K2" s="27"/>
      <c r="L2" s="27"/>
      <c r="M2" s="27"/>
    </row>
    <row r="3" spans="1:17" ht="32.25" customHeight="1" x14ac:dyDescent="0.25">
      <c r="B3" s="47" t="str">
        <f>"اجمالي البيع "&amp;SUMIF(D:D,"صرف",I:I)&amp;" - "&amp;"تكلفة البضاعة المباعة "&amp;SUM(Q:Q)&amp;" = "&amp;"مجمل الربح (الخسارة) "&amp;SUMIF(D:D,"صرف",I:I)-SUM(Q:Q)</f>
        <v>اجمالي البيع 0 - تكلفة البضاعة المباعة 0 = مجمل الربح (الخسارة) 0</v>
      </c>
      <c r="C3" s="47"/>
      <c r="D3" s="47"/>
      <c r="E3" s="47"/>
      <c r="F3" s="47"/>
      <c r="G3" s="47"/>
      <c r="H3" s="47"/>
      <c r="I3" s="47"/>
      <c r="J3" s="27"/>
      <c r="K3" s="27"/>
      <c r="L3" s="27"/>
      <c r="M3" s="27"/>
    </row>
    <row r="4" spans="1:17" ht="27" customHeight="1" x14ac:dyDescent="0.25">
      <c r="A4" s="10" t="s">
        <v>20</v>
      </c>
      <c r="B4" s="10" t="s">
        <v>1</v>
      </c>
      <c r="C4" s="11" t="s">
        <v>17</v>
      </c>
      <c r="D4" s="11" t="s">
        <v>5</v>
      </c>
      <c r="E4" s="11" t="s">
        <v>6</v>
      </c>
      <c r="F4" s="11" t="s">
        <v>10</v>
      </c>
      <c r="G4" s="11" t="s">
        <v>7</v>
      </c>
      <c r="H4" s="11" t="s">
        <v>8</v>
      </c>
      <c r="I4" s="11" t="s">
        <v>9</v>
      </c>
      <c r="J4" s="11" t="s">
        <v>18</v>
      </c>
      <c r="K4" s="11" t="s">
        <v>11</v>
      </c>
      <c r="L4" s="11" t="s">
        <v>12</v>
      </c>
      <c r="M4" s="11" t="s">
        <v>19</v>
      </c>
      <c r="N4" s="11" t="s">
        <v>13</v>
      </c>
      <c r="O4" s="11" t="s">
        <v>14</v>
      </c>
      <c r="P4" s="11" t="s">
        <v>15</v>
      </c>
      <c r="Q4" s="28" t="s">
        <v>16</v>
      </c>
    </row>
    <row r="5" spans="1:17" ht="27" customHeight="1" x14ac:dyDescent="0.25">
      <c r="A5" s="29">
        <f>IF(اليومية!$C6='كرت الصنف'!$B$2,اليومية!$A6,"")</f>
        <v>0</v>
      </c>
      <c r="B5" s="29">
        <f>IFERROR(SMALL($A$5:$A$1048576,ROWS($A$5:A5)),"")</f>
        <v>0</v>
      </c>
      <c r="C5" s="13" t="str">
        <f>IFERROR(INDEX(اليومية!$A$5:$K$1048576,MATCH('كرت الصنف'!$B5,اليومية!$A$5:$A$1048576,0),MATCH('كرت الصنف'!C$4,Table35[#Headers],0)),"")</f>
        <v/>
      </c>
      <c r="D5" s="30" t="str">
        <f>IFERROR(INDEX(اليومية!$A$5:$K$1048576,MATCH('كرت الصنف'!$B5,اليومية!$A$5:$A$1048576,0),MATCH('كرت الصنف'!D$4,Table35[#Headers],0)),"")</f>
        <v/>
      </c>
      <c r="E5" s="30" t="str">
        <f>IFERROR(INDEX(اليومية!$A$5:$K$1048576,MATCH('كرت الصنف'!$B5,اليومية!$A$5:$A$1048576,0),MATCH('كرت الصنف'!E$4,Table35[#Headers],0)),"")</f>
        <v/>
      </c>
      <c r="F5" s="30" t="str">
        <f>IFERROR(INDEX(اليومية!$A$5:$K$1048576,MATCH('كرت الصنف'!$B5,اليومية!$A$5:$A$1048576,0),MATCH('كرت الصنف'!F$4,Table35[#Headers],0)),"")</f>
        <v/>
      </c>
      <c r="G5" s="30" t="str">
        <f>IFERROR(INDEX(اليومية!$A$5:$K$1048576,MATCH('كرت الصنف'!$B5,اليومية!$A$5:$A$1048576,0),MATCH('كرت الصنف'!G$4,Table35[#Headers],0)),"")</f>
        <v/>
      </c>
      <c r="H5" s="30" t="str">
        <f>IFERROR(INDEX(اليومية!$A$5:$K$1048576,MATCH('كرت الصنف'!$B5,اليومية!$A$5:$A$1048576,0),MATCH('كرت الصنف'!H$4,Table35[#Headers],0)),"")</f>
        <v/>
      </c>
      <c r="I5" s="30" t="str">
        <f>IFERROR(INDEX(اليومية!$A$5:$K$1048576,MATCH('كرت الصنف'!$B5,اليومية!$A$5:$A$1048576,0),MATCH('كرت الصنف'!I$4,Table35[#Headers],0)),"")</f>
        <v/>
      </c>
      <c r="J5" s="14" t="e">
        <f>IF(F5=VLOOKUP('كرت الصنف'!$B$2,الاصناف!$B$6:$E$1048576,MATCH(الاصناف!$D$5,الاصناف!$B$5:$XFD$5,0)),G5,IF(F5=VLOOKUP('كرت الصنف'!$B$2,الاصناف!$B$6:$E$1048576,MATCH(الاصناف!$C$5,الاصناف!$B$5:$XFD$5,0)),G5*VLOOKUP('كرت الصنف'!$B$2,الاصناف!$B$6:$E$1048576,MATCH(الاصناف!$E$5,الاصناف!$B$5:$XFD$5,0),0),0))</f>
        <v>#N/A</v>
      </c>
      <c r="K5" s="14">
        <f>IF(D5="اضافة",J5,0)</f>
        <v>0</v>
      </c>
      <c r="L5" s="14">
        <f>IF(D5="اضافة",IF(F5=VLOOKUP('كرت الصنف'!$B$2,الاصناف!$B$6:$E$1048576,MATCH(الاصناف!$D$5,الاصناف!$B$5:$XFD$5,0)),H5,IF(F5=VLOOKUP('كرت الصنف'!$B$2,الاصناف!$B$6:$E$1048576,MATCH(الاصناف!$C$5,الاصناف!$B$5:$XFD$5,0)),H5/VLOOKUP($B$2,الاصناف!$B$6:$E$1048576,MATCH(الاصناف!E5,الاصناف!$B$5:$XFD$5,0),0),0)),0)</f>
        <v>0</v>
      </c>
      <c r="M5" s="14">
        <f>IF(D5="صرف",J5,0)</f>
        <v>0</v>
      </c>
      <c r="N5" s="14">
        <f>IF(SUM($M$5:$M$1048576)&gt;0,IF(SUM($M$5:$M$1048576)&gt;K5,0,K5-SUM($M$5:$M$1048576)),K5)</f>
        <v>0</v>
      </c>
      <c r="O5" s="14">
        <f>Table3[الكمية المشتراه]-Table3[ارصدة]</f>
        <v>0</v>
      </c>
      <c r="P5" s="14">
        <f>O5</f>
        <v>0</v>
      </c>
      <c r="Q5" s="12">
        <f>Table3[سعر الشراء]*Table3[الكمية المباعة]</f>
        <v>0</v>
      </c>
    </row>
    <row r="6" spans="1:17" ht="27" customHeight="1" x14ac:dyDescent="0.25">
      <c r="A6" s="29">
        <f>IF(اليومية!$C7='كرت الصنف'!$B$2,اليومية!$A7,"")</f>
        <v>0</v>
      </c>
      <c r="B6" s="29">
        <f>IFERROR(SMALL($A$5:$A$1048576,ROWS($A$5:A6)),"")</f>
        <v>0</v>
      </c>
      <c r="C6" s="13" t="str">
        <f>IFERROR(INDEX(اليومية!$A$5:$K$1048576,MATCH('كرت الصنف'!$B6,اليومية!$A$5:$A$1048576,0),MATCH('كرت الصنف'!C$4,Table35[#Headers],0)),"")</f>
        <v/>
      </c>
      <c r="D6" s="30" t="str">
        <f>IFERROR(INDEX(اليومية!$A$5:$K$1048576,MATCH('كرت الصنف'!$B6,اليومية!$A$5:$A$1048576,0),MATCH('كرت الصنف'!D$4,Table35[#Headers],0)),"")</f>
        <v/>
      </c>
      <c r="E6" s="30" t="str">
        <f>IFERROR(INDEX(اليومية!$A$5:$K$1048576,MATCH('كرت الصنف'!$B6,اليومية!$A$5:$A$1048576,0),MATCH('كرت الصنف'!E$4,Table35[#Headers],0)),"")</f>
        <v/>
      </c>
      <c r="F6" s="30" t="str">
        <f>IFERROR(INDEX(اليومية!$A$5:$K$1048576,MATCH('كرت الصنف'!$B6,اليومية!$A$5:$A$1048576,0),MATCH('كرت الصنف'!F$4,Table35[#Headers],0)),"")</f>
        <v/>
      </c>
      <c r="G6" s="30" t="str">
        <f>IFERROR(INDEX(اليومية!$A$5:$K$1048576,MATCH('كرت الصنف'!$B6,اليومية!$A$5:$A$1048576,0),MATCH('كرت الصنف'!G$4,Table35[#Headers],0)),"")</f>
        <v/>
      </c>
      <c r="H6" s="30" t="str">
        <f>IFERROR(INDEX(اليومية!$A$5:$K$1048576,MATCH('كرت الصنف'!$B6,اليومية!$A$5:$A$1048576,0),MATCH('كرت الصنف'!H$4,Table35[#Headers],0)),"")</f>
        <v/>
      </c>
      <c r="I6" s="30" t="str">
        <f>IFERROR(INDEX(اليومية!$A$5:$K$1048576,MATCH('كرت الصنف'!$B6,اليومية!$A$5:$A$1048576,0),MATCH('كرت الصنف'!I$4,Table35[#Headers],0)),"")</f>
        <v/>
      </c>
      <c r="J6" s="14" t="e">
        <f>IF(F6=VLOOKUP('كرت الصنف'!$B$2,الاصناف!$B$6:$E$1048576,MATCH(الاصناف!$D$5,الاصناف!$B$5:$XFD$5,0)),G6,IF(F6=VLOOKUP('كرت الصنف'!$B$2,الاصناف!$B$6:$E$1048576,MATCH(الاصناف!$C$5,الاصناف!$B$5:$XFD$5,0)),G6*VLOOKUP('كرت الصنف'!$B$2,الاصناف!$B$6:$E$1048576,MATCH(الاصناف!$E$5,الاصناف!$B$5:$XFD$5,0),0),0))</f>
        <v>#N/A</v>
      </c>
      <c r="K6" s="14">
        <f t="shared" ref="K6:K34" si="0">IF(D6="اضافة",J6,0)</f>
        <v>0</v>
      </c>
      <c r="L6" s="14">
        <f>IF(D6="اضافة",IF(F6=VLOOKUP('كرت الصنف'!$B$2,الاصناف!$B$6:$E$1048576,MATCH(الاصناف!$D$5,الاصناف!$B$5:$XFD$5,0)),H6,IF(F6=VLOOKUP('كرت الصنف'!$B$2,الاصناف!$B$6:$E$1048576,MATCH(الاصناف!$C$5,الاصناف!$B$5:$XFD$5,0)),H6/VLOOKUP($B$2,الاصناف!$B$6:$E$1048576,MATCH(الاصناف!E6,الاصناف!$B$5:$XFD$5,0),0),0)),0)</f>
        <v>0</v>
      </c>
      <c r="M6" s="14">
        <f t="shared" ref="M6:M34" si="1">IF(D6="صرف",J6,0)</f>
        <v>0</v>
      </c>
      <c r="N6" s="14">
        <f t="shared" ref="N6:N34" si="2">IF(N5&gt;0,K6,IF(SUM(M:M)&gt;0,IF((SUM(M:M)-O5)&gt;K6,0,(K6+O5)-SUM(M:M)),K6))</f>
        <v>0</v>
      </c>
      <c r="O6" s="14">
        <f>Table3[الكمية المشتراه]-Table3[ارصدة]</f>
        <v>0</v>
      </c>
      <c r="P6" s="14">
        <f t="shared" ref="P6:P34" si="3">O6</f>
        <v>0</v>
      </c>
      <c r="Q6" s="12">
        <f>Table3[سعر الشراء]*Table3[الكمية المباعة]</f>
        <v>0</v>
      </c>
    </row>
    <row r="7" spans="1:17" ht="27" customHeight="1" x14ac:dyDescent="0.25">
      <c r="A7" s="29">
        <f>IF(اليومية!$C8='كرت الصنف'!$B$2,اليومية!$A8,"")</f>
        <v>0</v>
      </c>
      <c r="B7" s="29">
        <f>IFERROR(SMALL($A$5:$A$1048576,ROWS($A$5:A7)),"")</f>
        <v>0</v>
      </c>
      <c r="C7" s="13" t="str">
        <f>IFERROR(INDEX(اليومية!$A$5:$K$1048576,MATCH('كرت الصنف'!$B7,اليومية!$A$5:$A$1048576,0),MATCH('كرت الصنف'!C$4,Table35[#Headers],0)),"")</f>
        <v/>
      </c>
      <c r="D7" s="30" t="str">
        <f>IFERROR(INDEX(اليومية!$A$5:$K$1048576,MATCH('كرت الصنف'!$B7,اليومية!$A$5:$A$1048576,0),MATCH('كرت الصنف'!D$4,Table35[#Headers],0)),"")</f>
        <v/>
      </c>
      <c r="E7" s="30" t="str">
        <f>IFERROR(INDEX(اليومية!$A$5:$K$1048576,MATCH('كرت الصنف'!$B7,اليومية!$A$5:$A$1048576,0),MATCH('كرت الصنف'!E$4,Table35[#Headers],0)),"")</f>
        <v/>
      </c>
      <c r="F7" s="30" t="str">
        <f>IFERROR(INDEX(اليومية!$A$5:$K$1048576,MATCH('كرت الصنف'!$B7,اليومية!$A$5:$A$1048576,0),MATCH('كرت الصنف'!F$4,Table35[#Headers],0)),"")</f>
        <v/>
      </c>
      <c r="G7" s="30" t="str">
        <f>IFERROR(INDEX(اليومية!$A$5:$K$1048576,MATCH('كرت الصنف'!$B7,اليومية!$A$5:$A$1048576,0),MATCH('كرت الصنف'!G$4,Table35[#Headers],0)),"")</f>
        <v/>
      </c>
      <c r="H7" s="30" t="str">
        <f>IFERROR(INDEX(اليومية!$A$5:$K$1048576,MATCH('كرت الصنف'!$B7,اليومية!$A$5:$A$1048576,0),MATCH('كرت الصنف'!H$4,Table35[#Headers],0)),"")</f>
        <v/>
      </c>
      <c r="I7" s="30" t="str">
        <f>IFERROR(INDEX(اليومية!$A$5:$K$1048576,MATCH('كرت الصنف'!$B7,اليومية!$A$5:$A$1048576,0),MATCH('كرت الصنف'!I$4,Table35[#Headers],0)),"")</f>
        <v/>
      </c>
      <c r="J7" s="14" t="e">
        <f>IF(F7=VLOOKUP('كرت الصنف'!$B$2,الاصناف!$B$6:$E$1048576,MATCH(الاصناف!$D$5,الاصناف!$B$5:$XFD$5,0)),G7,IF(F7=VLOOKUP('كرت الصنف'!$B$2,الاصناف!$B$6:$E$1048576,MATCH(الاصناف!$C$5,الاصناف!$B$5:$XFD$5,0)),G7*VLOOKUP('كرت الصنف'!$B$2,الاصناف!$B$6:$E$1048576,MATCH(الاصناف!$E$5,الاصناف!$B$5:$XFD$5,0),0),0))</f>
        <v>#N/A</v>
      </c>
      <c r="K7" s="14">
        <f t="shared" si="0"/>
        <v>0</v>
      </c>
      <c r="L7" s="14">
        <f>IF(D7="اضافة",IF(F7=VLOOKUP('كرت الصنف'!$B$2,الاصناف!$B$6:$E$1048576,MATCH(الاصناف!$D$5,الاصناف!$B$5:$XFD$5,0)),H7,IF(F7=VLOOKUP('كرت الصنف'!$B$2,الاصناف!$B$6:$E$1048576,MATCH(الاصناف!$C$5,الاصناف!$B$5:$XFD$5,0)),H7/VLOOKUP($B$2,الاصناف!$B$6:$E$1048576,MATCH(الاصناف!E7,الاصناف!$B$5:$XFD$5,0),0),0)),0)</f>
        <v>0</v>
      </c>
      <c r="M7" s="14">
        <f t="shared" si="1"/>
        <v>0</v>
      </c>
      <c r="N7" s="14">
        <f t="shared" si="2"/>
        <v>0</v>
      </c>
      <c r="O7" s="14">
        <f>Table3[الكمية المشتراه]-Table3[ارصدة]</f>
        <v>0</v>
      </c>
      <c r="P7" s="14">
        <f t="shared" si="3"/>
        <v>0</v>
      </c>
      <c r="Q7" s="12">
        <f>Table3[سعر الشراء]*Table3[الكمية المباعة]</f>
        <v>0</v>
      </c>
    </row>
    <row r="8" spans="1:17" ht="27" customHeight="1" x14ac:dyDescent="0.25">
      <c r="A8" s="29">
        <f>IF(اليومية!$C9='كرت الصنف'!$B$2,اليومية!$A9,"")</f>
        <v>0</v>
      </c>
      <c r="B8" s="29">
        <f>IFERROR(SMALL($A$5:$A$1048576,ROWS($A$5:A8)),"")</f>
        <v>0</v>
      </c>
      <c r="C8" s="13" t="str">
        <f>IFERROR(INDEX(اليومية!$A$5:$K$1048576,MATCH('كرت الصنف'!$B8,اليومية!$A$5:$A$1048576,0),MATCH('كرت الصنف'!C$4,Table35[#Headers],0)),"")</f>
        <v/>
      </c>
      <c r="D8" s="30" t="str">
        <f>IFERROR(INDEX(اليومية!$A$5:$K$1048576,MATCH('كرت الصنف'!$B8,اليومية!$A$5:$A$1048576,0),MATCH('كرت الصنف'!D$4,Table35[#Headers],0)),"")</f>
        <v/>
      </c>
      <c r="E8" s="30" t="str">
        <f>IFERROR(INDEX(اليومية!$A$5:$K$1048576,MATCH('كرت الصنف'!$B8,اليومية!$A$5:$A$1048576,0),MATCH('كرت الصنف'!E$4,Table35[#Headers],0)),"")</f>
        <v/>
      </c>
      <c r="F8" s="30" t="str">
        <f>IFERROR(INDEX(اليومية!$A$5:$K$1048576,MATCH('كرت الصنف'!$B8,اليومية!$A$5:$A$1048576,0),MATCH('كرت الصنف'!F$4,Table35[#Headers],0)),"")</f>
        <v/>
      </c>
      <c r="G8" s="30" t="str">
        <f>IFERROR(INDEX(اليومية!$A$5:$K$1048576,MATCH('كرت الصنف'!$B8,اليومية!$A$5:$A$1048576,0),MATCH('كرت الصنف'!G$4,Table35[#Headers],0)),"")</f>
        <v/>
      </c>
      <c r="H8" s="30" t="str">
        <f>IFERROR(INDEX(اليومية!$A$5:$K$1048576,MATCH('كرت الصنف'!$B8,اليومية!$A$5:$A$1048576,0),MATCH('كرت الصنف'!H$4,Table35[#Headers],0)),"")</f>
        <v/>
      </c>
      <c r="I8" s="30" t="str">
        <f>IFERROR(INDEX(اليومية!$A$5:$K$1048576,MATCH('كرت الصنف'!$B8,اليومية!$A$5:$A$1048576,0),MATCH('كرت الصنف'!I$4,Table35[#Headers],0)),"")</f>
        <v/>
      </c>
      <c r="J8" s="14" t="e">
        <f>IF(F8=VLOOKUP('كرت الصنف'!$B$2,الاصناف!$B$6:$E$1048576,MATCH(الاصناف!$D$5,الاصناف!$B$5:$XFD$5,0)),G8,IF(F8=VLOOKUP('كرت الصنف'!$B$2,الاصناف!$B$6:$E$1048576,MATCH(الاصناف!$C$5,الاصناف!$B$5:$XFD$5,0)),G8*VLOOKUP('كرت الصنف'!$B$2,الاصناف!$B$6:$E$1048576,MATCH(الاصناف!$E$5,الاصناف!$B$5:$XFD$5,0),0),0))</f>
        <v>#N/A</v>
      </c>
      <c r="K8" s="14">
        <f t="shared" si="0"/>
        <v>0</v>
      </c>
      <c r="L8" s="14">
        <f>IF(D8="اضافة",IF(F8=VLOOKUP('كرت الصنف'!$B$2,الاصناف!$B$6:$E$1048576,MATCH(الاصناف!$D$5,الاصناف!$B$5:$XFD$5,0)),H8,IF(F8=VLOOKUP('كرت الصنف'!$B$2,الاصناف!$B$6:$E$1048576,MATCH(الاصناف!$C$5,الاصناف!$B$5:$XFD$5,0)),H8/VLOOKUP($B$2,الاصناف!$B$6:$E$1048576,MATCH(الاصناف!E8,الاصناف!$B$5:$XFD$5,0),0),0)),0)</f>
        <v>0</v>
      </c>
      <c r="M8" s="14">
        <f t="shared" si="1"/>
        <v>0</v>
      </c>
      <c r="N8" s="14">
        <f t="shared" si="2"/>
        <v>0</v>
      </c>
      <c r="O8" s="14">
        <f>Table3[الكمية المشتراه]-Table3[ارصدة]</f>
        <v>0</v>
      </c>
      <c r="P8" s="14">
        <f t="shared" si="3"/>
        <v>0</v>
      </c>
      <c r="Q8" s="12">
        <f>Table3[سعر الشراء]*Table3[الكمية المباعة]</f>
        <v>0</v>
      </c>
    </row>
    <row r="9" spans="1:17" ht="27" customHeight="1" x14ac:dyDescent="0.25">
      <c r="A9" s="29">
        <f>IF(اليومية!$C10='كرت الصنف'!$B$2,اليومية!$A10,"")</f>
        <v>0</v>
      </c>
      <c r="B9" s="29">
        <f>IFERROR(SMALL($A$5:$A$1048576,ROWS($A$5:A9)),"")</f>
        <v>0</v>
      </c>
      <c r="C9" s="13" t="str">
        <f>IFERROR(INDEX(اليومية!$A$5:$K$1048576,MATCH('كرت الصنف'!$B9,اليومية!$A$5:$A$1048576,0),MATCH('كرت الصنف'!C$4,Table35[#Headers],0)),"")</f>
        <v/>
      </c>
      <c r="D9" s="30" t="str">
        <f>IFERROR(INDEX(اليومية!$A$5:$K$1048576,MATCH('كرت الصنف'!$B9,اليومية!$A$5:$A$1048576,0),MATCH('كرت الصنف'!D$4,Table35[#Headers],0)),"")</f>
        <v/>
      </c>
      <c r="E9" s="30" t="str">
        <f>IFERROR(INDEX(اليومية!$A$5:$K$1048576,MATCH('كرت الصنف'!$B9,اليومية!$A$5:$A$1048576,0),MATCH('كرت الصنف'!E$4,Table35[#Headers],0)),"")</f>
        <v/>
      </c>
      <c r="F9" s="30" t="str">
        <f>IFERROR(INDEX(اليومية!$A$5:$K$1048576,MATCH('كرت الصنف'!$B9,اليومية!$A$5:$A$1048576,0),MATCH('كرت الصنف'!F$4,Table35[#Headers],0)),"")</f>
        <v/>
      </c>
      <c r="G9" s="30" t="str">
        <f>IFERROR(INDEX(اليومية!$A$5:$K$1048576,MATCH('كرت الصنف'!$B9,اليومية!$A$5:$A$1048576,0),MATCH('كرت الصنف'!G$4,Table35[#Headers],0)),"")</f>
        <v/>
      </c>
      <c r="H9" s="30" t="str">
        <f>IFERROR(INDEX(اليومية!$A$5:$K$1048576,MATCH('كرت الصنف'!$B9,اليومية!$A$5:$A$1048576,0),MATCH('كرت الصنف'!H$4,Table35[#Headers],0)),"")</f>
        <v/>
      </c>
      <c r="I9" s="30" t="str">
        <f>IFERROR(INDEX(اليومية!$A$5:$K$1048576,MATCH('كرت الصنف'!$B9,اليومية!$A$5:$A$1048576,0),MATCH('كرت الصنف'!I$4,Table35[#Headers],0)),"")</f>
        <v/>
      </c>
      <c r="J9" s="14" t="e">
        <f>IF(F9=VLOOKUP('كرت الصنف'!$B$2,الاصناف!$B$6:$E$1048576,MATCH(الاصناف!$D$5,الاصناف!$B$5:$XFD$5,0)),G9,IF(F9=VLOOKUP('كرت الصنف'!$B$2,الاصناف!$B$6:$E$1048576,MATCH(الاصناف!$C$5,الاصناف!$B$5:$XFD$5,0)),G9*VLOOKUP('كرت الصنف'!$B$2,الاصناف!$B$6:$E$1048576,MATCH(الاصناف!$E$5,الاصناف!$B$5:$XFD$5,0),0),0))</f>
        <v>#N/A</v>
      </c>
      <c r="K9" s="14">
        <f t="shared" si="0"/>
        <v>0</v>
      </c>
      <c r="L9" s="14">
        <f>IF(D9="اضافة",IF(F9=VLOOKUP('كرت الصنف'!$B$2,الاصناف!$B$6:$E$1048576,MATCH(الاصناف!$D$5,الاصناف!$B$5:$XFD$5,0)),H9,IF(F9=VLOOKUP('كرت الصنف'!$B$2,الاصناف!$B$6:$E$1048576,MATCH(الاصناف!$C$5,الاصناف!$B$5:$XFD$5,0)),H9/VLOOKUP($B$2,الاصناف!$B$6:$E$1048576,MATCH(الاصناف!E9,الاصناف!$B$5:$XFD$5,0),0),0)),0)</f>
        <v>0</v>
      </c>
      <c r="M9" s="14">
        <f t="shared" si="1"/>
        <v>0</v>
      </c>
      <c r="N9" s="14">
        <f t="shared" si="2"/>
        <v>0</v>
      </c>
      <c r="O9" s="14">
        <f>Table3[الكمية المشتراه]-Table3[ارصدة]</f>
        <v>0</v>
      </c>
      <c r="P9" s="14">
        <f t="shared" si="3"/>
        <v>0</v>
      </c>
      <c r="Q9" s="12">
        <f>Table3[سعر الشراء]*Table3[الكمية المباعة]</f>
        <v>0</v>
      </c>
    </row>
    <row r="10" spans="1:17" ht="27" customHeight="1" x14ac:dyDescent="0.25">
      <c r="A10" s="29">
        <f>IF(اليومية!$C11='كرت الصنف'!$B$2,اليومية!$A11,"")</f>
        <v>0</v>
      </c>
      <c r="B10" s="29">
        <f>IFERROR(SMALL($A$5:$A$1048576,ROWS($A$5:A10)),"")</f>
        <v>0</v>
      </c>
      <c r="C10" s="13" t="str">
        <f>IFERROR(INDEX(اليومية!$A$5:$K$1048576,MATCH('كرت الصنف'!$B10,اليومية!$A$5:$A$1048576,0),MATCH('كرت الصنف'!C$4,Table35[#Headers],0)),"")</f>
        <v/>
      </c>
      <c r="D10" s="30" t="str">
        <f>IFERROR(INDEX(اليومية!$A$5:$K$1048576,MATCH('كرت الصنف'!$B10,اليومية!$A$5:$A$1048576,0),MATCH('كرت الصنف'!D$4,Table35[#Headers],0)),"")</f>
        <v/>
      </c>
      <c r="E10" s="30" t="str">
        <f>IFERROR(INDEX(اليومية!$A$5:$K$1048576,MATCH('كرت الصنف'!$B10,اليومية!$A$5:$A$1048576,0),MATCH('كرت الصنف'!E$4,Table35[#Headers],0)),"")</f>
        <v/>
      </c>
      <c r="F10" s="30" t="str">
        <f>IFERROR(INDEX(اليومية!$A$5:$K$1048576,MATCH('كرت الصنف'!$B10,اليومية!$A$5:$A$1048576,0),MATCH('كرت الصنف'!F$4,Table35[#Headers],0)),"")</f>
        <v/>
      </c>
      <c r="G10" s="30" t="str">
        <f>IFERROR(INDEX(اليومية!$A$5:$K$1048576,MATCH('كرت الصنف'!$B10,اليومية!$A$5:$A$1048576,0),MATCH('كرت الصنف'!G$4,Table35[#Headers],0)),"")</f>
        <v/>
      </c>
      <c r="H10" s="30" t="str">
        <f>IFERROR(INDEX(اليومية!$A$5:$K$1048576,MATCH('كرت الصنف'!$B10,اليومية!$A$5:$A$1048576,0),MATCH('كرت الصنف'!H$4,Table35[#Headers],0)),"")</f>
        <v/>
      </c>
      <c r="I10" s="30" t="str">
        <f>IFERROR(INDEX(اليومية!$A$5:$K$1048576,MATCH('كرت الصنف'!$B10,اليومية!$A$5:$A$1048576,0),MATCH('كرت الصنف'!I$4,Table35[#Headers],0)),"")</f>
        <v/>
      </c>
      <c r="J10" s="14" t="e">
        <f>IF(F10=VLOOKUP('كرت الصنف'!$B$2,الاصناف!$B$6:$E$1048576,MATCH(الاصناف!$D$5,الاصناف!$B$5:$XFD$5,0)),G10,IF(F10=VLOOKUP('كرت الصنف'!$B$2,الاصناف!$B$6:$E$1048576,MATCH(الاصناف!$C$5,الاصناف!$B$5:$XFD$5,0)),G10*VLOOKUP('كرت الصنف'!$B$2,الاصناف!$B$6:$E$1048576,MATCH(الاصناف!$E$5,الاصناف!$B$5:$XFD$5,0),0),0))</f>
        <v>#N/A</v>
      </c>
      <c r="K10" s="14">
        <f t="shared" si="0"/>
        <v>0</v>
      </c>
      <c r="L10" s="14">
        <f>IF(D10="اضافة",IF(F10=VLOOKUP('كرت الصنف'!$B$2,الاصناف!$B$6:$E$1048576,MATCH(الاصناف!$D$5,الاصناف!$B$5:$XFD$5,0)),H10,IF(F10=VLOOKUP('كرت الصنف'!$B$2,الاصناف!$B$6:$E$1048576,MATCH(الاصناف!$C$5,الاصناف!$B$5:$XFD$5,0)),H10/VLOOKUP($B$2,الاصناف!$B$6:$E$1048576,MATCH(الاصناف!E10,الاصناف!$B$5:$XFD$5,0),0),0)),0)</f>
        <v>0</v>
      </c>
      <c r="M10" s="14">
        <f t="shared" si="1"/>
        <v>0</v>
      </c>
      <c r="N10" s="14">
        <f t="shared" si="2"/>
        <v>0</v>
      </c>
      <c r="O10" s="14">
        <f>Table3[الكمية المشتراه]-Table3[ارصدة]</f>
        <v>0</v>
      </c>
      <c r="P10" s="14">
        <f t="shared" si="3"/>
        <v>0</v>
      </c>
      <c r="Q10" s="12">
        <f>Table3[سعر الشراء]*Table3[الكمية المباعة]</f>
        <v>0</v>
      </c>
    </row>
    <row r="11" spans="1:17" ht="27" customHeight="1" x14ac:dyDescent="0.25">
      <c r="A11" s="29">
        <f>IF(اليومية!$C31='كرت الصنف'!$B$2,اليومية!$A31,"")</f>
        <v>0</v>
      </c>
      <c r="B11" s="29">
        <f>IFERROR(SMALL($A$5:$A$1048576,ROWS($A$5:A11)),"")</f>
        <v>0</v>
      </c>
      <c r="C11" s="13" t="str">
        <f>IFERROR(INDEX(اليومية!$A$5:$K$1048576,MATCH('كرت الصنف'!$B11,اليومية!$A$5:$A$1048576,0),MATCH('كرت الصنف'!C$4,Table35[#Headers],0)),"")</f>
        <v/>
      </c>
      <c r="D11" s="30" t="str">
        <f>IFERROR(INDEX(اليومية!$A$5:$K$1048576,MATCH('كرت الصنف'!$B11,اليومية!$A$5:$A$1048576,0),MATCH('كرت الصنف'!D$4,Table35[#Headers],0)),"")</f>
        <v/>
      </c>
      <c r="E11" s="30" t="str">
        <f>IFERROR(INDEX(اليومية!$A$5:$K$1048576,MATCH('كرت الصنف'!$B11,اليومية!$A$5:$A$1048576,0),MATCH('كرت الصنف'!E$4,Table35[#Headers],0)),"")</f>
        <v/>
      </c>
      <c r="F11" s="30" t="str">
        <f>IFERROR(INDEX(اليومية!$A$5:$K$1048576,MATCH('كرت الصنف'!$B11,اليومية!$A$5:$A$1048576,0),MATCH('كرت الصنف'!F$4,Table35[#Headers],0)),"")</f>
        <v/>
      </c>
      <c r="G11" s="30" t="str">
        <f>IFERROR(INDEX(اليومية!$A$5:$K$1048576,MATCH('كرت الصنف'!$B11,اليومية!$A$5:$A$1048576,0),MATCH('كرت الصنف'!G$4,Table35[#Headers],0)),"")</f>
        <v/>
      </c>
      <c r="H11" s="30" t="str">
        <f>IFERROR(INDEX(اليومية!$A$5:$K$1048576,MATCH('كرت الصنف'!$B11,اليومية!$A$5:$A$1048576,0),MATCH('كرت الصنف'!H$4,Table35[#Headers],0)),"")</f>
        <v/>
      </c>
      <c r="I11" s="30" t="str">
        <f>IFERROR(INDEX(اليومية!$A$5:$K$1048576,MATCH('كرت الصنف'!$B11,اليومية!$A$5:$A$1048576,0),MATCH('كرت الصنف'!I$4,Table35[#Headers],0)),"")</f>
        <v/>
      </c>
      <c r="J11" s="14" t="e">
        <f>IF(F11=VLOOKUP('كرت الصنف'!$B$2,الاصناف!$B$6:$E$1048576,MATCH(الاصناف!$D$5,الاصناف!$B$5:$XFD$5,0)),G11,IF(F11=VLOOKUP('كرت الصنف'!$B$2,الاصناف!$B$6:$E$1048576,MATCH(الاصناف!$C$5,الاصناف!$B$5:$XFD$5,0)),G11*VLOOKUP('كرت الصنف'!$B$2,الاصناف!$B$6:$E$1048576,MATCH(الاصناف!$E$5,الاصناف!$B$5:$XFD$5,0),0),0))</f>
        <v>#N/A</v>
      </c>
      <c r="K11" s="14">
        <f t="shared" si="0"/>
        <v>0</v>
      </c>
      <c r="L11" s="14">
        <f>IF(D11="اضافة",IF(F11=VLOOKUP('كرت الصنف'!$B$2,الاصناف!$B$6:$E$1048576,MATCH(الاصناف!$D$5,الاصناف!$B$5:$XFD$5,0)),H11,IF(F11=VLOOKUP('كرت الصنف'!$B$2,الاصناف!$B$6:$E$1048576,MATCH(الاصناف!$C$5,الاصناف!$B$5:$XFD$5,0)),H11/VLOOKUP($B$2,الاصناف!$B$6:$E$1048576,MATCH(الاصناف!E11,الاصناف!$B$5:$XFD$5,0),0),0)),0)</f>
        <v>0</v>
      </c>
      <c r="M11" s="14">
        <f t="shared" si="1"/>
        <v>0</v>
      </c>
      <c r="N11" s="14">
        <f t="shared" si="2"/>
        <v>0</v>
      </c>
      <c r="O11" s="14">
        <f>Table3[الكمية المشتراه]-Table3[ارصدة]</f>
        <v>0</v>
      </c>
      <c r="P11" s="14">
        <f t="shared" si="3"/>
        <v>0</v>
      </c>
      <c r="Q11" s="12">
        <f>Table3[سعر الشراء]*Table3[الكمية المباعة]</f>
        <v>0</v>
      </c>
    </row>
    <row r="12" spans="1:17" ht="27" customHeight="1" x14ac:dyDescent="0.25">
      <c r="A12" s="29">
        <f>IF(اليومية!$C32='كرت الصنف'!$B$2,اليومية!$A32,"")</f>
        <v>0</v>
      </c>
      <c r="B12" s="29">
        <f>IFERROR(SMALL($A$5:$A$1048576,ROWS($A$5:A12)),"")</f>
        <v>0</v>
      </c>
      <c r="C12" s="13" t="str">
        <f>IFERROR(INDEX(اليومية!$A$5:$K$1048576,MATCH('كرت الصنف'!$B12,اليومية!$A$5:$A$1048576,0),MATCH('كرت الصنف'!C$4,Table35[#Headers],0)),"")</f>
        <v/>
      </c>
      <c r="D12" s="30" t="str">
        <f>IFERROR(INDEX(اليومية!$A$5:$K$1048576,MATCH('كرت الصنف'!$B12,اليومية!$A$5:$A$1048576,0),MATCH('كرت الصنف'!D$4,Table35[#Headers],0)),"")</f>
        <v/>
      </c>
      <c r="E12" s="30" t="str">
        <f>IFERROR(INDEX(اليومية!$A$5:$K$1048576,MATCH('كرت الصنف'!$B12,اليومية!$A$5:$A$1048576,0),MATCH('كرت الصنف'!E$4,Table35[#Headers],0)),"")</f>
        <v/>
      </c>
      <c r="F12" s="30" t="str">
        <f>IFERROR(INDEX(اليومية!$A$5:$K$1048576,MATCH('كرت الصنف'!$B12,اليومية!$A$5:$A$1048576,0),MATCH('كرت الصنف'!F$4,Table35[#Headers],0)),"")</f>
        <v/>
      </c>
      <c r="G12" s="30" t="str">
        <f>IFERROR(INDEX(اليومية!$A$5:$K$1048576,MATCH('كرت الصنف'!$B12,اليومية!$A$5:$A$1048576,0),MATCH('كرت الصنف'!G$4,Table35[#Headers],0)),"")</f>
        <v/>
      </c>
      <c r="H12" s="30" t="str">
        <f>IFERROR(INDEX(اليومية!$A$5:$K$1048576,MATCH('كرت الصنف'!$B12,اليومية!$A$5:$A$1048576,0),MATCH('كرت الصنف'!H$4,Table35[#Headers],0)),"")</f>
        <v/>
      </c>
      <c r="I12" s="30" t="str">
        <f>IFERROR(INDEX(اليومية!$A$5:$K$1048576,MATCH('كرت الصنف'!$B12,اليومية!$A$5:$A$1048576,0),MATCH('كرت الصنف'!I$4,Table35[#Headers],0)),"")</f>
        <v/>
      </c>
      <c r="J12" s="14" t="e">
        <f>IF(F12=VLOOKUP('كرت الصنف'!$B$2,الاصناف!$B$6:$E$1048576,MATCH(الاصناف!$D$5,الاصناف!$B$5:$XFD$5,0)),G12,IF(F12=VLOOKUP('كرت الصنف'!$B$2,الاصناف!$B$6:$E$1048576,MATCH(الاصناف!$C$5,الاصناف!$B$5:$XFD$5,0)),G12*VLOOKUP('كرت الصنف'!$B$2,الاصناف!$B$6:$E$1048576,MATCH(الاصناف!$E$5,الاصناف!$B$5:$XFD$5,0),0),0))</f>
        <v>#N/A</v>
      </c>
      <c r="K12" s="14">
        <f t="shared" si="0"/>
        <v>0</v>
      </c>
      <c r="L12" s="14">
        <f>IF(D12="اضافة",IF(F12=VLOOKUP('كرت الصنف'!$B$2,الاصناف!$B$6:$E$1048576,MATCH(الاصناف!$D$5,الاصناف!$B$5:$XFD$5,0)),H12,IF(F12=VLOOKUP('كرت الصنف'!$B$2,الاصناف!$B$6:$E$1048576,MATCH(الاصناف!$C$5,الاصناف!$B$5:$XFD$5,0)),H12/VLOOKUP($B$2,الاصناف!$B$6:$E$1048576,MATCH(الاصناف!E12,الاصناف!$B$5:$XFD$5,0),0),0)),0)</f>
        <v>0</v>
      </c>
      <c r="M12" s="14">
        <f t="shared" si="1"/>
        <v>0</v>
      </c>
      <c r="N12" s="14">
        <f t="shared" si="2"/>
        <v>0</v>
      </c>
      <c r="O12" s="14">
        <f>Table3[الكمية المشتراه]-Table3[ارصدة]</f>
        <v>0</v>
      </c>
      <c r="P12" s="14">
        <f t="shared" si="3"/>
        <v>0</v>
      </c>
      <c r="Q12" s="12">
        <f>Table3[سعر الشراء]*Table3[الكمية المباعة]</f>
        <v>0</v>
      </c>
    </row>
    <row r="13" spans="1:17" ht="27" customHeight="1" x14ac:dyDescent="0.25">
      <c r="A13" s="29">
        <f>IF(اليومية!$C33='كرت الصنف'!$B$2,اليومية!$A33,"")</f>
        <v>0</v>
      </c>
      <c r="B13" s="29">
        <f>IFERROR(SMALL($A$5:$A$1048576,ROWS($A$5:A13)),"")</f>
        <v>0</v>
      </c>
      <c r="C13" s="13" t="str">
        <f>IFERROR(INDEX(اليومية!$A$5:$K$1048576,MATCH('كرت الصنف'!$B13,اليومية!$A$5:$A$1048576,0),MATCH('كرت الصنف'!C$4,Table35[#Headers],0)),"")</f>
        <v/>
      </c>
      <c r="D13" s="30" t="str">
        <f>IFERROR(INDEX(اليومية!$A$5:$K$1048576,MATCH('كرت الصنف'!$B13,اليومية!$A$5:$A$1048576,0),MATCH('كرت الصنف'!D$4,Table35[#Headers],0)),"")</f>
        <v/>
      </c>
      <c r="E13" s="30" t="str">
        <f>IFERROR(INDEX(اليومية!$A$5:$K$1048576,MATCH('كرت الصنف'!$B13,اليومية!$A$5:$A$1048576,0),MATCH('كرت الصنف'!E$4,Table35[#Headers],0)),"")</f>
        <v/>
      </c>
      <c r="F13" s="30" t="str">
        <f>IFERROR(INDEX(اليومية!$A$5:$K$1048576,MATCH('كرت الصنف'!$B13,اليومية!$A$5:$A$1048576,0),MATCH('كرت الصنف'!F$4,Table35[#Headers],0)),"")</f>
        <v/>
      </c>
      <c r="G13" s="30" t="str">
        <f>IFERROR(INDEX(اليومية!$A$5:$K$1048576,MATCH('كرت الصنف'!$B13,اليومية!$A$5:$A$1048576,0),MATCH('كرت الصنف'!G$4,Table35[#Headers],0)),"")</f>
        <v/>
      </c>
      <c r="H13" s="30" t="str">
        <f>IFERROR(INDEX(اليومية!$A$5:$K$1048576,MATCH('كرت الصنف'!$B13,اليومية!$A$5:$A$1048576,0),MATCH('كرت الصنف'!H$4,Table35[#Headers],0)),"")</f>
        <v/>
      </c>
      <c r="I13" s="30" t="str">
        <f>IFERROR(INDEX(اليومية!$A$5:$K$1048576,MATCH('كرت الصنف'!$B13,اليومية!$A$5:$A$1048576,0),MATCH('كرت الصنف'!I$4,Table35[#Headers],0)),"")</f>
        <v/>
      </c>
      <c r="J13" s="14" t="e">
        <f>IF(F13=VLOOKUP('كرت الصنف'!$B$2,الاصناف!$B$6:$E$1048576,MATCH(الاصناف!$D$5,الاصناف!$B$5:$XFD$5,0)),G13,IF(F13=VLOOKUP('كرت الصنف'!$B$2,الاصناف!$B$6:$E$1048576,MATCH(الاصناف!$C$5,الاصناف!$B$5:$XFD$5,0)),G13*VLOOKUP('كرت الصنف'!$B$2,الاصناف!$B$6:$E$1048576,MATCH(الاصناف!$E$5,الاصناف!$B$5:$XFD$5,0),0),0))</f>
        <v>#N/A</v>
      </c>
      <c r="K13" s="14">
        <f t="shared" si="0"/>
        <v>0</v>
      </c>
      <c r="L13" s="14">
        <f>IF(D13="اضافة",IF(F13=VLOOKUP('كرت الصنف'!$B$2,الاصناف!$B$6:$E$1048576,MATCH(الاصناف!$D$5,الاصناف!$B$5:$XFD$5,0)),H13,IF(F13=VLOOKUP('كرت الصنف'!$B$2,الاصناف!$B$6:$E$1048576,MATCH(الاصناف!$C$5,الاصناف!$B$5:$XFD$5,0)),H13/VLOOKUP($B$2,الاصناف!$B$6:$E$1048576,MATCH(الاصناف!E13,الاصناف!$B$5:$XFD$5,0),0),0)),0)</f>
        <v>0</v>
      </c>
      <c r="M13" s="14">
        <f t="shared" si="1"/>
        <v>0</v>
      </c>
      <c r="N13" s="14">
        <f t="shared" si="2"/>
        <v>0</v>
      </c>
      <c r="O13" s="14">
        <f>Table3[الكمية المشتراه]-Table3[ارصدة]</f>
        <v>0</v>
      </c>
      <c r="P13" s="14">
        <f t="shared" si="3"/>
        <v>0</v>
      </c>
      <c r="Q13" s="12">
        <f>Table3[سعر الشراء]*Table3[الكمية المباعة]</f>
        <v>0</v>
      </c>
    </row>
    <row r="14" spans="1:17" ht="27" customHeight="1" x14ac:dyDescent="0.25">
      <c r="A14" s="29">
        <f>IF(اليومية!$C34='كرت الصنف'!$B$2,اليومية!$A34,"")</f>
        <v>0</v>
      </c>
      <c r="B14" s="29">
        <f>IFERROR(SMALL($A$5:$A$1048576,ROWS($A$5:A14)),"")</f>
        <v>0</v>
      </c>
      <c r="C14" s="13" t="str">
        <f>IFERROR(INDEX(اليومية!$A$5:$K$1048576,MATCH('كرت الصنف'!$B14,اليومية!$A$5:$A$1048576,0),MATCH('كرت الصنف'!C$4,Table35[#Headers],0)),"")</f>
        <v/>
      </c>
      <c r="D14" s="30" t="str">
        <f>IFERROR(INDEX(اليومية!$A$5:$K$1048576,MATCH('كرت الصنف'!$B14,اليومية!$A$5:$A$1048576,0),MATCH('كرت الصنف'!D$4,Table35[#Headers],0)),"")</f>
        <v/>
      </c>
      <c r="E14" s="30" t="str">
        <f>IFERROR(INDEX(اليومية!$A$5:$K$1048576,MATCH('كرت الصنف'!$B14,اليومية!$A$5:$A$1048576,0),MATCH('كرت الصنف'!E$4,Table35[#Headers],0)),"")</f>
        <v/>
      </c>
      <c r="F14" s="30" t="str">
        <f>IFERROR(INDEX(اليومية!$A$5:$K$1048576,MATCH('كرت الصنف'!$B14,اليومية!$A$5:$A$1048576,0),MATCH('كرت الصنف'!F$4,Table35[#Headers],0)),"")</f>
        <v/>
      </c>
      <c r="G14" s="30" t="str">
        <f>IFERROR(INDEX(اليومية!$A$5:$K$1048576,MATCH('كرت الصنف'!$B14,اليومية!$A$5:$A$1048576,0),MATCH('كرت الصنف'!G$4,Table35[#Headers],0)),"")</f>
        <v/>
      </c>
      <c r="H14" s="30" t="str">
        <f>IFERROR(INDEX(اليومية!$A$5:$K$1048576,MATCH('كرت الصنف'!$B14,اليومية!$A$5:$A$1048576,0),MATCH('كرت الصنف'!H$4,Table35[#Headers],0)),"")</f>
        <v/>
      </c>
      <c r="I14" s="30" t="str">
        <f>IFERROR(INDEX(اليومية!$A$5:$K$1048576,MATCH('كرت الصنف'!$B14,اليومية!$A$5:$A$1048576,0),MATCH('كرت الصنف'!I$4,Table35[#Headers],0)),"")</f>
        <v/>
      </c>
      <c r="J14" s="14" t="e">
        <f>IF(F14=VLOOKUP('كرت الصنف'!$B$2,الاصناف!$B$6:$E$1048576,MATCH(الاصناف!$D$5,الاصناف!$B$5:$XFD$5,0)),G14,IF(F14=VLOOKUP('كرت الصنف'!$B$2,الاصناف!$B$6:$E$1048576,MATCH(الاصناف!$C$5,الاصناف!$B$5:$XFD$5,0)),G14*VLOOKUP('كرت الصنف'!$B$2,الاصناف!$B$6:$E$1048576,MATCH(الاصناف!$E$5,الاصناف!$B$5:$XFD$5,0),0),0))</f>
        <v>#N/A</v>
      </c>
      <c r="K14" s="14">
        <f t="shared" si="0"/>
        <v>0</v>
      </c>
      <c r="L14" s="14">
        <f>IF(D14="اضافة",IF(F14=VLOOKUP('كرت الصنف'!$B$2,الاصناف!$B$6:$E$1048576,MATCH(الاصناف!$D$5,الاصناف!$B$5:$XFD$5,0)),H14,IF(F14=VLOOKUP('كرت الصنف'!$B$2,الاصناف!$B$6:$E$1048576,MATCH(الاصناف!$C$5,الاصناف!$B$5:$XFD$5,0)),H14/VLOOKUP($B$2,الاصناف!$B$6:$E$1048576,MATCH(الاصناف!E14,الاصناف!$B$5:$XFD$5,0),0),0)),0)</f>
        <v>0</v>
      </c>
      <c r="M14" s="14">
        <f t="shared" si="1"/>
        <v>0</v>
      </c>
      <c r="N14" s="14">
        <f t="shared" si="2"/>
        <v>0</v>
      </c>
      <c r="O14" s="14">
        <f>Table3[الكمية المشتراه]-Table3[ارصدة]</f>
        <v>0</v>
      </c>
      <c r="P14" s="14">
        <f t="shared" si="3"/>
        <v>0</v>
      </c>
      <c r="Q14" s="12">
        <f>Table3[سعر الشراء]*Table3[الكمية المباعة]</f>
        <v>0</v>
      </c>
    </row>
    <row r="15" spans="1:17" ht="27" customHeight="1" x14ac:dyDescent="0.25">
      <c r="A15" s="29">
        <f>IF(اليومية!$C35='كرت الصنف'!$B$2,اليومية!$A35,"")</f>
        <v>0</v>
      </c>
      <c r="B15" s="29">
        <f>IFERROR(SMALL($A$5:$A$1048576,ROWS($A$5:A15)),"")</f>
        <v>0</v>
      </c>
      <c r="C15" s="13" t="str">
        <f>IFERROR(INDEX(اليومية!$A$5:$K$1048576,MATCH('كرت الصنف'!$B15,اليومية!$A$5:$A$1048576,0),MATCH('كرت الصنف'!C$4,Table35[#Headers],0)),"")</f>
        <v/>
      </c>
      <c r="D15" s="30" t="str">
        <f>IFERROR(INDEX(اليومية!$A$5:$K$1048576,MATCH('كرت الصنف'!$B15,اليومية!$A$5:$A$1048576,0),MATCH('كرت الصنف'!D$4,Table35[#Headers],0)),"")</f>
        <v/>
      </c>
      <c r="E15" s="30" t="str">
        <f>IFERROR(INDEX(اليومية!$A$5:$K$1048576,MATCH('كرت الصنف'!$B15,اليومية!$A$5:$A$1048576,0),MATCH('كرت الصنف'!E$4,Table35[#Headers],0)),"")</f>
        <v/>
      </c>
      <c r="F15" s="30" t="str">
        <f>IFERROR(INDEX(اليومية!$A$5:$K$1048576,MATCH('كرت الصنف'!$B15,اليومية!$A$5:$A$1048576,0),MATCH('كرت الصنف'!F$4,Table35[#Headers],0)),"")</f>
        <v/>
      </c>
      <c r="G15" s="30" t="str">
        <f>IFERROR(INDEX(اليومية!$A$5:$K$1048576,MATCH('كرت الصنف'!$B15,اليومية!$A$5:$A$1048576,0),MATCH('كرت الصنف'!G$4,Table35[#Headers],0)),"")</f>
        <v/>
      </c>
      <c r="H15" s="30" t="str">
        <f>IFERROR(INDEX(اليومية!$A$5:$K$1048576,MATCH('كرت الصنف'!$B15,اليومية!$A$5:$A$1048576,0),MATCH('كرت الصنف'!H$4,Table35[#Headers],0)),"")</f>
        <v/>
      </c>
      <c r="I15" s="30" t="str">
        <f>IFERROR(INDEX(اليومية!$A$5:$K$1048576,MATCH('كرت الصنف'!$B15,اليومية!$A$5:$A$1048576,0),MATCH('كرت الصنف'!I$4,Table35[#Headers],0)),"")</f>
        <v/>
      </c>
      <c r="J15" s="14" t="e">
        <f>IF(F15=VLOOKUP('كرت الصنف'!$B$2,الاصناف!$B$6:$E$1048576,MATCH(الاصناف!$D$5,الاصناف!$B$5:$XFD$5,0)),G15,IF(F15=VLOOKUP('كرت الصنف'!$B$2,الاصناف!$B$6:$E$1048576,MATCH(الاصناف!$C$5,الاصناف!$B$5:$XFD$5,0)),G15*VLOOKUP('كرت الصنف'!$B$2,الاصناف!$B$6:$E$1048576,MATCH(الاصناف!$E$5,الاصناف!$B$5:$XFD$5,0),0),0))</f>
        <v>#N/A</v>
      </c>
      <c r="K15" s="14">
        <f t="shared" si="0"/>
        <v>0</v>
      </c>
      <c r="L15" s="14">
        <f>IF(D15="اضافة",IF(F15=VLOOKUP('كرت الصنف'!$B$2,الاصناف!$B$6:$E$1048576,MATCH(الاصناف!$D$5,الاصناف!$B$5:$XFD$5,0)),H15,IF(F15=VLOOKUP('كرت الصنف'!$B$2,الاصناف!$B$6:$E$1048576,MATCH(الاصناف!$C$5,الاصناف!$B$5:$XFD$5,0)),H15/VLOOKUP($B$2,الاصناف!$B$6:$E$1048576,MATCH(الاصناف!E15,الاصناف!$B$5:$XFD$5,0),0),0)),0)</f>
        <v>0</v>
      </c>
      <c r="M15" s="14">
        <f t="shared" si="1"/>
        <v>0</v>
      </c>
      <c r="N15" s="14">
        <f t="shared" si="2"/>
        <v>0</v>
      </c>
      <c r="O15" s="14">
        <f>Table3[الكمية المشتراه]-Table3[ارصدة]</f>
        <v>0</v>
      </c>
      <c r="P15" s="14">
        <f t="shared" si="3"/>
        <v>0</v>
      </c>
      <c r="Q15" s="12">
        <f>Table3[سعر الشراء]*Table3[الكمية المباعة]</f>
        <v>0</v>
      </c>
    </row>
    <row r="16" spans="1:17" ht="27" customHeight="1" x14ac:dyDescent="0.25">
      <c r="A16" s="29">
        <f>IF(اليومية!$C36='كرت الصنف'!$B$2,اليومية!$A36,"")</f>
        <v>0</v>
      </c>
      <c r="B16" s="29">
        <f>IFERROR(SMALL($A$5:$A$1048576,ROWS($A$5:A16)),"")</f>
        <v>0</v>
      </c>
      <c r="C16" s="13" t="str">
        <f>IFERROR(INDEX(اليومية!$A$5:$K$1048576,MATCH('كرت الصنف'!$B16,اليومية!$A$5:$A$1048576,0),MATCH('كرت الصنف'!C$4,Table35[#Headers],0)),"")</f>
        <v/>
      </c>
      <c r="D16" s="30" t="str">
        <f>IFERROR(INDEX(اليومية!$A$5:$K$1048576,MATCH('كرت الصنف'!$B16,اليومية!$A$5:$A$1048576,0),MATCH('كرت الصنف'!D$4,Table35[#Headers],0)),"")</f>
        <v/>
      </c>
      <c r="E16" s="30" t="str">
        <f>IFERROR(INDEX(اليومية!$A$5:$K$1048576,MATCH('كرت الصنف'!$B16,اليومية!$A$5:$A$1048576,0),MATCH('كرت الصنف'!E$4,Table35[#Headers],0)),"")</f>
        <v/>
      </c>
      <c r="F16" s="30" t="str">
        <f>IFERROR(INDEX(اليومية!$A$5:$K$1048576,MATCH('كرت الصنف'!$B16,اليومية!$A$5:$A$1048576,0),MATCH('كرت الصنف'!F$4,Table35[#Headers],0)),"")</f>
        <v/>
      </c>
      <c r="G16" s="30" t="str">
        <f>IFERROR(INDEX(اليومية!$A$5:$K$1048576,MATCH('كرت الصنف'!$B16,اليومية!$A$5:$A$1048576,0),MATCH('كرت الصنف'!G$4,Table35[#Headers],0)),"")</f>
        <v/>
      </c>
      <c r="H16" s="30" t="str">
        <f>IFERROR(INDEX(اليومية!$A$5:$K$1048576,MATCH('كرت الصنف'!$B16,اليومية!$A$5:$A$1048576,0),MATCH('كرت الصنف'!H$4,Table35[#Headers],0)),"")</f>
        <v/>
      </c>
      <c r="I16" s="30" t="str">
        <f>IFERROR(INDEX(اليومية!$A$5:$K$1048576,MATCH('كرت الصنف'!$B16,اليومية!$A$5:$A$1048576,0),MATCH('كرت الصنف'!I$4,Table35[#Headers],0)),"")</f>
        <v/>
      </c>
      <c r="J16" s="14" t="e">
        <f>IF(F16=VLOOKUP('كرت الصنف'!$B$2,الاصناف!$B$6:$E$1048576,MATCH(الاصناف!$D$5,الاصناف!$B$5:$XFD$5,0)),G16,IF(F16=VLOOKUP('كرت الصنف'!$B$2,الاصناف!$B$6:$E$1048576,MATCH(الاصناف!$C$5,الاصناف!$B$5:$XFD$5,0)),G16*VLOOKUP('كرت الصنف'!$B$2,الاصناف!$B$6:$E$1048576,MATCH(الاصناف!$E$5,الاصناف!$B$5:$XFD$5,0),0),0))</f>
        <v>#N/A</v>
      </c>
      <c r="K16" s="14">
        <f t="shared" si="0"/>
        <v>0</v>
      </c>
      <c r="L16" s="14">
        <f>IF(D16="اضافة",IF(F16=VLOOKUP('كرت الصنف'!$B$2,الاصناف!$B$6:$E$1048576,MATCH(الاصناف!$D$5,الاصناف!$B$5:$XFD$5,0)),H16,IF(F16=VLOOKUP('كرت الصنف'!$B$2,الاصناف!$B$6:$E$1048576,MATCH(الاصناف!$C$5,الاصناف!$B$5:$XFD$5,0)),H16/VLOOKUP($B$2,الاصناف!$B$6:$E$1048576,MATCH(الاصناف!E16,الاصناف!$B$5:$XFD$5,0),0),0)),0)</f>
        <v>0</v>
      </c>
      <c r="M16" s="14">
        <f t="shared" si="1"/>
        <v>0</v>
      </c>
      <c r="N16" s="14">
        <f t="shared" si="2"/>
        <v>0</v>
      </c>
      <c r="O16" s="14">
        <f>Table3[الكمية المشتراه]-Table3[ارصدة]</f>
        <v>0</v>
      </c>
      <c r="P16" s="14">
        <f t="shared" si="3"/>
        <v>0</v>
      </c>
      <c r="Q16" s="12">
        <f>Table3[سعر الشراء]*Table3[الكمية المباعة]</f>
        <v>0</v>
      </c>
    </row>
    <row r="17" spans="1:17" ht="27" customHeight="1" x14ac:dyDescent="0.25">
      <c r="A17" s="29">
        <f>IF(اليومية!$C37='كرت الصنف'!$B$2,اليومية!$A37,"")</f>
        <v>0</v>
      </c>
      <c r="B17" s="29">
        <f>IFERROR(SMALL($A$5:$A$1048576,ROWS($A$5:A17)),"")</f>
        <v>0</v>
      </c>
      <c r="C17" s="13" t="str">
        <f>IFERROR(INDEX(اليومية!$A$5:$K$1048576,MATCH('كرت الصنف'!$B17,اليومية!$A$5:$A$1048576,0),MATCH('كرت الصنف'!C$4,Table35[#Headers],0)),"")</f>
        <v/>
      </c>
      <c r="D17" s="30" t="str">
        <f>IFERROR(INDEX(اليومية!$A$5:$K$1048576,MATCH('كرت الصنف'!$B17,اليومية!$A$5:$A$1048576,0),MATCH('كرت الصنف'!D$4,Table35[#Headers],0)),"")</f>
        <v/>
      </c>
      <c r="E17" s="30" t="str">
        <f>IFERROR(INDEX(اليومية!$A$5:$K$1048576,MATCH('كرت الصنف'!$B17,اليومية!$A$5:$A$1048576,0),MATCH('كرت الصنف'!E$4,Table35[#Headers],0)),"")</f>
        <v/>
      </c>
      <c r="F17" s="30" t="str">
        <f>IFERROR(INDEX(اليومية!$A$5:$K$1048576,MATCH('كرت الصنف'!$B17,اليومية!$A$5:$A$1048576,0),MATCH('كرت الصنف'!F$4,Table35[#Headers],0)),"")</f>
        <v/>
      </c>
      <c r="G17" s="30" t="str">
        <f>IFERROR(INDEX(اليومية!$A$5:$K$1048576,MATCH('كرت الصنف'!$B17,اليومية!$A$5:$A$1048576,0),MATCH('كرت الصنف'!G$4,Table35[#Headers],0)),"")</f>
        <v/>
      </c>
      <c r="H17" s="30" t="str">
        <f>IFERROR(INDEX(اليومية!$A$5:$K$1048576,MATCH('كرت الصنف'!$B17,اليومية!$A$5:$A$1048576,0),MATCH('كرت الصنف'!H$4,Table35[#Headers],0)),"")</f>
        <v/>
      </c>
      <c r="I17" s="30" t="str">
        <f>IFERROR(INDEX(اليومية!$A$5:$K$1048576,MATCH('كرت الصنف'!$B17,اليومية!$A$5:$A$1048576,0),MATCH('كرت الصنف'!I$4,Table35[#Headers],0)),"")</f>
        <v/>
      </c>
      <c r="J17" s="14" t="e">
        <f>IF(F17=VLOOKUP('كرت الصنف'!$B$2,الاصناف!$B$6:$E$1048576,MATCH(الاصناف!$D$5,الاصناف!$B$5:$XFD$5,0)),G17,IF(F17=VLOOKUP('كرت الصنف'!$B$2,الاصناف!$B$6:$E$1048576,MATCH(الاصناف!$C$5,الاصناف!$B$5:$XFD$5,0)),G17*VLOOKUP('كرت الصنف'!$B$2,الاصناف!$B$6:$E$1048576,MATCH(الاصناف!$E$5,الاصناف!$B$5:$XFD$5,0),0),0))</f>
        <v>#N/A</v>
      </c>
      <c r="K17" s="14">
        <f t="shared" si="0"/>
        <v>0</v>
      </c>
      <c r="L17" s="14">
        <f>IF(D17="اضافة",IF(F17=VLOOKUP('كرت الصنف'!$B$2,الاصناف!$B$6:$E$1048576,MATCH(الاصناف!$D$5,الاصناف!$B$5:$XFD$5,0)),H17,IF(F17=VLOOKUP('كرت الصنف'!$B$2,الاصناف!$B$6:$E$1048576,MATCH(الاصناف!$C$5,الاصناف!$B$5:$XFD$5,0)),H17/VLOOKUP($B$2,الاصناف!$B$6:$E$1048576,MATCH(الاصناف!E17,الاصناف!$B$5:$XFD$5,0),0),0)),0)</f>
        <v>0</v>
      </c>
      <c r="M17" s="14">
        <f t="shared" si="1"/>
        <v>0</v>
      </c>
      <c r="N17" s="14">
        <f t="shared" si="2"/>
        <v>0</v>
      </c>
      <c r="O17" s="14">
        <f>Table3[الكمية المشتراه]-Table3[ارصدة]</f>
        <v>0</v>
      </c>
      <c r="P17" s="14">
        <f t="shared" si="3"/>
        <v>0</v>
      </c>
      <c r="Q17" s="12">
        <f>Table3[سعر الشراء]*Table3[الكمية المباعة]</f>
        <v>0</v>
      </c>
    </row>
    <row r="18" spans="1:17" ht="27" customHeight="1" x14ac:dyDescent="0.25">
      <c r="A18" s="29">
        <f>IF(اليومية!$C38='كرت الصنف'!$B$2,اليومية!$A38,"")</f>
        <v>0</v>
      </c>
      <c r="B18" s="29">
        <f>IFERROR(SMALL($A$5:$A$1048576,ROWS($A$5:A18)),"")</f>
        <v>0</v>
      </c>
      <c r="C18" s="13" t="str">
        <f>IFERROR(INDEX(اليومية!$A$5:$K$1048576,MATCH('كرت الصنف'!$B18,اليومية!$A$5:$A$1048576,0),MATCH('كرت الصنف'!C$4,Table35[#Headers],0)),"")</f>
        <v/>
      </c>
      <c r="D18" s="30" t="str">
        <f>IFERROR(INDEX(اليومية!$A$5:$K$1048576,MATCH('كرت الصنف'!$B18,اليومية!$A$5:$A$1048576,0),MATCH('كرت الصنف'!D$4,Table35[#Headers],0)),"")</f>
        <v/>
      </c>
      <c r="E18" s="30" t="str">
        <f>IFERROR(INDEX(اليومية!$A$5:$K$1048576,MATCH('كرت الصنف'!$B18,اليومية!$A$5:$A$1048576,0),MATCH('كرت الصنف'!E$4,Table35[#Headers],0)),"")</f>
        <v/>
      </c>
      <c r="F18" s="30" t="str">
        <f>IFERROR(INDEX(اليومية!$A$5:$K$1048576,MATCH('كرت الصنف'!$B18,اليومية!$A$5:$A$1048576,0),MATCH('كرت الصنف'!F$4,Table35[#Headers],0)),"")</f>
        <v/>
      </c>
      <c r="G18" s="30" t="str">
        <f>IFERROR(INDEX(اليومية!$A$5:$K$1048576,MATCH('كرت الصنف'!$B18,اليومية!$A$5:$A$1048576,0),MATCH('كرت الصنف'!G$4,Table35[#Headers],0)),"")</f>
        <v/>
      </c>
      <c r="H18" s="30" t="str">
        <f>IFERROR(INDEX(اليومية!$A$5:$K$1048576,MATCH('كرت الصنف'!$B18,اليومية!$A$5:$A$1048576,0),MATCH('كرت الصنف'!H$4,Table35[#Headers],0)),"")</f>
        <v/>
      </c>
      <c r="I18" s="30" t="str">
        <f>IFERROR(INDEX(اليومية!$A$5:$K$1048576,MATCH('كرت الصنف'!$B18,اليومية!$A$5:$A$1048576,0),MATCH('كرت الصنف'!I$4,Table35[#Headers],0)),"")</f>
        <v/>
      </c>
      <c r="J18" s="14" t="e">
        <f>IF(F18=VLOOKUP('كرت الصنف'!$B$2,الاصناف!$B$6:$E$1048576,MATCH(الاصناف!$D$5,الاصناف!$B$5:$XFD$5,0)),G18,IF(F18=VLOOKUP('كرت الصنف'!$B$2,الاصناف!$B$6:$E$1048576,MATCH(الاصناف!$C$5,الاصناف!$B$5:$XFD$5,0)),G18*VLOOKUP('كرت الصنف'!$B$2,الاصناف!$B$6:$E$1048576,MATCH(الاصناف!$E$5,الاصناف!$B$5:$XFD$5,0),0),0))</f>
        <v>#N/A</v>
      </c>
      <c r="K18" s="14">
        <f t="shared" si="0"/>
        <v>0</v>
      </c>
      <c r="L18" s="14">
        <f>IF(D18="اضافة",IF(F18=VLOOKUP('كرت الصنف'!$B$2,الاصناف!$B$6:$E$1048576,MATCH(الاصناف!$D$5,الاصناف!$B$5:$XFD$5,0)),H18,IF(F18=VLOOKUP('كرت الصنف'!$B$2,الاصناف!$B$6:$E$1048576,MATCH(الاصناف!$C$5,الاصناف!$B$5:$XFD$5,0)),H18/VLOOKUP($B$2,الاصناف!$B$6:$E$1048576,MATCH(الاصناف!E18,الاصناف!$B$5:$XFD$5,0),0),0)),0)</f>
        <v>0</v>
      </c>
      <c r="M18" s="14">
        <f t="shared" si="1"/>
        <v>0</v>
      </c>
      <c r="N18" s="14">
        <f t="shared" si="2"/>
        <v>0</v>
      </c>
      <c r="O18" s="14">
        <f>Table3[الكمية المشتراه]-Table3[ارصدة]</f>
        <v>0</v>
      </c>
      <c r="P18" s="14">
        <f t="shared" si="3"/>
        <v>0</v>
      </c>
      <c r="Q18" s="12">
        <f>Table3[سعر الشراء]*Table3[الكمية المباعة]</f>
        <v>0</v>
      </c>
    </row>
    <row r="19" spans="1:17" ht="27" customHeight="1" x14ac:dyDescent="0.25">
      <c r="A19" s="29">
        <f>IF(اليومية!$C39='كرت الصنف'!$B$2,اليومية!$A39,"")</f>
        <v>0</v>
      </c>
      <c r="B19" s="29">
        <f>IFERROR(SMALL($A$5:$A$1048576,ROWS($A$5:A19)),"")</f>
        <v>0</v>
      </c>
      <c r="C19" s="13" t="str">
        <f>IFERROR(INDEX(اليومية!$A$5:$K$1048576,MATCH('كرت الصنف'!$B19,اليومية!$A$5:$A$1048576,0),MATCH('كرت الصنف'!C$4,Table35[#Headers],0)),"")</f>
        <v/>
      </c>
      <c r="D19" s="30" t="str">
        <f>IFERROR(INDEX(اليومية!$A$5:$K$1048576,MATCH('كرت الصنف'!$B19,اليومية!$A$5:$A$1048576,0),MATCH('كرت الصنف'!D$4,Table35[#Headers],0)),"")</f>
        <v/>
      </c>
      <c r="E19" s="30" t="str">
        <f>IFERROR(INDEX(اليومية!$A$5:$K$1048576,MATCH('كرت الصنف'!$B19,اليومية!$A$5:$A$1048576,0),MATCH('كرت الصنف'!E$4,Table35[#Headers],0)),"")</f>
        <v/>
      </c>
      <c r="F19" s="30" t="str">
        <f>IFERROR(INDEX(اليومية!$A$5:$K$1048576,MATCH('كرت الصنف'!$B19,اليومية!$A$5:$A$1048576,0),MATCH('كرت الصنف'!F$4,Table35[#Headers],0)),"")</f>
        <v/>
      </c>
      <c r="G19" s="30" t="str">
        <f>IFERROR(INDEX(اليومية!$A$5:$K$1048576,MATCH('كرت الصنف'!$B19,اليومية!$A$5:$A$1048576,0),MATCH('كرت الصنف'!G$4,Table35[#Headers],0)),"")</f>
        <v/>
      </c>
      <c r="H19" s="30" t="str">
        <f>IFERROR(INDEX(اليومية!$A$5:$K$1048576,MATCH('كرت الصنف'!$B19,اليومية!$A$5:$A$1048576,0),MATCH('كرت الصنف'!H$4,Table35[#Headers],0)),"")</f>
        <v/>
      </c>
      <c r="I19" s="30" t="str">
        <f>IFERROR(INDEX(اليومية!$A$5:$K$1048576,MATCH('كرت الصنف'!$B19,اليومية!$A$5:$A$1048576,0),MATCH('كرت الصنف'!I$4,Table35[#Headers],0)),"")</f>
        <v/>
      </c>
      <c r="J19" s="14" t="e">
        <f>IF(F19=VLOOKUP('كرت الصنف'!$B$2,الاصناف!$B$6:$E$1048576,MATCH(الاصناف!$D$5,الاصناف!$B$5:$XFD$5,0)),G19,IF(F19=VLOOKUP('كرت الصنف'!$B$2,الاصناف!$B$6:$E$1048576,MATCH(الاصناف!$C$5,الاصناف!$B$5:$XFD$5,0)),G19*VLOOKUP('كرت الصنف'!$B$2,الاصناف!$B$6:$E$1048576,MATCH(الاصناف!$E$5,الاصناف!$B$5:$XFD$5,0),0),0))</f>
        <v>#N/A</v>
      </c>
      <c r="K19" s="14">
        <f t="shared" si="0"/>
        <v>0</v>
      </c>
      <c r="L19" s="14">
        <f>IF(D19="اضافة",IF(F19=VLOOKUP('كرت الصنف'!$B$2,الاصناف!$B$6:$E$1048576,MATCH(الاصناف!$D$5,الاصناف!$B$5:$XFD$5,0)),H19,IF(F19=VLOOKUP('كرت الصنف'!$B$2,الاصناف!$B$6:$E$1048576,MATCH(الاصناف!$C$5,الاصناف!$B$5:$XFD$5,0)),H19/VLOOKUP($B$2,الاصناف!$B$6:$E$1048576,MATCH(الاصناف!E19,الاصناف!$B$5:$XFD$5,0),0),0)),0)</f>
        <v>0</v>
      </c>
      <c r="M19" s="14">
        <f t="shared" si="1"/>
        <v>0</v>
      </c>
      <c r="N19" s="14">
        <f t="shared" si="2"/>
        <v>0</v>
      </c>
      <c r="O19" s="14">
        <f>Table3[الكمية المشتراه]-Table3[ارصدة]</f>
        <v>0</v>
      </c>
      <c r="P19" s="14">
        <f t="shared" si="3"/>
        <v>0</v>
      </c>
      <c r="Q19" s="12">
        <f>Table3[سعر الشراء]*Table3[الكمية المباعة]</f>
        <v>0</v>
      </c>
    </row>
    <row r="20" spans="1:17" ht="27" customHeight="1" x14ac:dyDescent="0.25">
      <c r="A20" s="29">
        <f>IF(اليومية!$C40='كرت الصنف'!$B$2,اليومية!$A40,"")</f>
        <v>0</v>
      </c>
      <c r="B20" s="29">
        <f>IFERROR(SMALL($A$5:$A$1048576,ROWS($A$5:A20)),"")</f>
        <v>0</v>
      </c>
      <c r="C20" s="13" t="str">
        <f>IFERROR(INDEX(اليومية!$A$5:$K$1048576,MATCH('كرت الصنف'!$B20,اليومية!$A$5:$A$1048576,0),MATCH('كرت الصنف'!C$4,Table35[#Headers],0)),"")</f>
        <v/>
      </c>
      <c r="D20" s="30" t="str">
        <f>IFERROR(INDEX(اليومية!$A$5:$K$1048576,MATCH('كرت الصنف'!$B20,اليومية!$A$5:$A$1048576,0),MATCH('كرت الصنف'!D$4,Table35[#Headers],0)),"")</f>
        <v/>
      </c>
      <c r="E20" s="30" t="str">
        <f>IFERROR(INDEX(اليومية!$A$5:$K$1048576,MATCH('كرت الصنف'!$B20,اليومية!$A$5:$A$1048576,0),MATCH('كرت الصنف'!E$4,Table35[#Headers],0)),"")</f>
        <v/>
      </c>
      <c r="F20" s="30" t="str">
        <f>IFERROR(INDEX(اليومية!$A$5:$K$1048576,MATCH('كرت الصنف'!$B20,اليومية!$A$5:$A$1048576,0),MATCH('كرت الصنف'!F$4,Table35[#Headers],0)),"")</f>
        <v/>
      </c>
      <c r="G20" s="30" t="str">
        <f>IFERROR(INDEX(اليومية!$A$5:$K$1048576,MATCH('كرت الصنف'!$B20,اليومية!$A$5:$A$1048576,0),MATCH('كرت الصنف'!G$4,Table35[#Headers],0)),"")</f>
        <v/>
      </c>
      <c r="H20" s="30" t="str">
        <f>IFERROR(INDEX(اليومية!$A$5:$K$1048576,MATCH('كرت الصنف'!$B20,اليومية!$A$5:$A$1048576,0),MATCH('كرت الصنف'!H$4,Table35[#Headers],0)),"")</f>
        <v/>
      </c>
      <c r="I20" s="30" t="str">
        <f>IFERROR(INDEX(اليومية!$A$5:$K$1048576,MATCH('كرت الصنف'!$B20,اليومية!$A$5:$A$1048576,0),MATCH('كرت الصنف'!I$4,Table35[#Headers],0)),"")</f>
        <v/>
      </c>
      <c r="J20" s="14" t="e">
        <f>IF(F20=VLOOKUP('كرت الصنف'!$B$2,الاصناف!$B$6:$E$1048576,MATCH(الاصناف!$D$5,الاصناف!$B$5:$XFD$5,0)),G20,IF(F20=VLOOKUP('كرت الصنف'!$B$2,الاصناف!$B$6:$E$1048576,MATCH(الاصناف!$C$5,الاصناف!$B$5:$XFD$5,0)),G20*VLOOKUP('كرت الصنف'!$B$2,الاصناف!$B$6:$E$1048576,MATCH(الاصناف!$E$5,الاصناف!$B$5:$XFD$5,0),0),0))</f>
        <v>#N/A</v>
      </c>
      <c r="K20" s="14">
        <f t="shared" si="0"/>
        <v>0</v>
      </c>
      <c r="L20" s="14">
        <f>IF(D20="اضافة",IF(F20=VLOOKUP('كرت الصنف'!$B$2,الاصناف!$B$6:$E$1048576,MATCH(الاصناف!$D$5,الاصناف!$B$5:$XFD$5,0)),H20,IF(F20=VLOOKUP('كرت الصنف'!$B$2,الاصناف!$B$6:$E$1048576,MATCH(الاصناف!$C$5,الاصناف!$B$5:$XFD$5,0)),H20/VLOOKUP($B$2,الاصناف!$B$6:$E$1048576,MATCH(الاصناف!E20,الاصناف!$B$5:$XFD$5,0),0),0)),0)</f>
        <v>0</v>
      </c>
      <c r="M20" s="14">
        <f t="shared" si="1"/>
        <v>0</v>
      </c>
      <c r="N20" s="14">
        <f t="shared" si="2"/>
        <v>0</v>
      </c>
      <c r="O20" s="14">
        <f>Table3[الكمية المشتراه]-Table3[ارصدة]</f>
        <v>0</v>
      </c>
      <c r="P20" s="14">
        <f t="shared" si="3"/>
        <v>0</v>
      </c>
      <c r="Q20" s="12">
        <f>Table3[سعر الشراء]*Table3[الكمية المباعة]</f>
        <v>0</v>
      </c>
    </row>
    <row r="21" spans="1:17" ht="27" customHeight="1" x14ac:dyDescent="0.25">
      <c r="A21" s="29">
        <f>IF(اليومية!$C41='كرت الصنف'!$B$2,اليومية!$A41,"")</f>
        <v>0</v>
      </c>
      <c r="B21" s="29">
        <f>IFERROR(SMALL($A$5:$A$1048576,ROWS($A$5:A21)),"")</f>
        <v>0</v>
      </c>
      <c r="C21" s="13" t="str">
        <f>IFERROR(INDEX(اليومية!$A$5:$K$1048576,MATCH('كرت الصنف'!$B21,اليومية!$A$5:$A$1048576,0),MATCH('كرت الصنف'!C$4,Table35[#Headers],0)),"")</f>
        <v/>
      </c>
      <c r="D21" s="30" t="str">
        <f>IFERROR(INDEX(اليومية!$A$5:$K$1048576,MATCH('كرت الصنف'!$B21,اليومية!$A$5:$A$1048576,0),MATCH('كرت الصنف'!D$4,Table35[#Headers],0)),"")</f>
        <v/>
      </c>
      <c r="E21" s="30" t="str">
        <f>IFERROR(INDEX(اليومية!$A$5:$K$1048576,MATCH('كرت الصنف'!$B21,اليومية!$A$5:$A$1048576,0),MATCH('كرت الصنف'!E$4,Table35[#Headers],0)),"")</f>
        <v/>
      </c>
      <c r="F21" s="30" t="str">
        <f>IFERROR(INDEX(اليومية!$A$5:$K$1048576,MATCH('كرت الصنف'!$B21,اليومية!$A$5:$A$1048576,0),MATCH('كرت الصنف'!F$4,Table35[#Headers],0)),"")</f>
        <v/>
      </c>
      <c r="G21" s="30" t="str">
        <f>IFERROR(INDEX(اليومية!$A$5:$K$1048576,MATCH('كرت الصنف'!$B21,اليومية!$A$5:$A$1048576,0),MATCH('كرت الصنف'!G$4,Table35[#Headers],0)),"")</f>
        <v/>
      </c>
      <c r="H21" s="30" t="str">
        <f>IFERROR(INDEX(اليومية!$A$5:$K$1048576,MATCH('كرت الصنف'!$B21,اليومية!$A$5:$A$1048576,0),MATCH('كرت الصنف'!H$4,Table35[#Headers],0)),"")</f>
        <v/>
      </c>
      <c r="I21" s="30" t="str">
        <f>IFERROR(INDEX(اليومية!$A$5:$K$1048576,MATCH('كرت الصنف'!$B21,اليومية!$A$5:$A$1048576,0),MATCH('كرت الصنف'!I$4,Table35[#Headers],0)),"")</f>
        <v/>
      </c>
      <c r="J21" s="14" t="e">
        <f>IF(F21=VLOOKUP('كرت الصنف'!$B$2,الاصناف!$B$6:$E$1048576,MATCH(الاصناف!$D$5,الاصناف!$B$5:$XFD$5,0)),G21,IF(F21=VLOOKUP('كرت الصنف'!$B$2,الاصناف!$B$6:$E$1048576,MATCH(الاصناف!$C$5,الاصناف!$B$5:$XFD$5,0)),G21*VLOOKUP('كرت الصنف'!$B$2,الاصناف!$B$6:$E$1048576,MATCH(الاصناف!$E$5,الاصناف!$B$5:$XFD$5,0),0),0))</f>
        <v>#N/A</v>
      </c>
      <c r="K21" s="14">
        <f t="shared" si="0"/>
        <v>0</v>
      </c>
      <c r="L21" s="14">
        <f>IF(D21="اضافة",IF(F21=VLOOKUP('كرت الصنف'!$B$2,الاصناف!$B$6:$E$1048576,MATCH(الاصناف!$D$5,الاصناف!$B$5:$XFD$5,0)),H21,IF(F21=VLOOKUP('كرت الصنف'!$B$2,الاصناف!$B$6:$E$1048576,MATCH(الاصناف!$C$5,الاصناف!$B$5:$XFD$5,0)),H21/VLOOKUP($B$2,الاصناف!$B$6:$E$1048576,MATCH(الاصناف!E21,الاصناف!$B$5:$XFD$5,0),0),0)),0)</f>
        <v>0</v>
      </c>
      <c r="M21" s="14">
        <f t="shared" si="1"/>
        <v>0</v>
      </c>
      <c r="N21" s="14">
        <f t="shared" si="2"/>
        <v>0</v>
      </c>
      <c r="O21" s="14">
        <f>Table3[الكمية المشتراه]-Table3[ارصدة]</f>
        <v>0</v>
      </c>
      <c r="P21" s="14">
        <f t="shared" si="3"/>
        <v>0</v>
      </c>
      <c r="Q21" s="12">
        <f>Table3[سعر الشراء]*Table3[الكمية المباعة]</f>
        <v>0</v>
      </c>
    </row>
    <row r="22" spans="1:17" ht="27" customHeight="1" x14ac:dyDescent="0.25">
      <c r="A22" s="29">
        <f>IF(اليومية!$C42='كرت الصنف'!$B$2,اليومية!$A42,"")</f>
        <v>0</v>
      </c>
      <c r="B22" s="29">
        <f>IFERROR(SMALL($A$5:$A$1048576,ROWS($A$5:A22)),"")</f>
        <v>0</v>
      </c>
      <c r="C22" s="13" t="str">
        <f>IFERROR(INDEX(اليومية!$A$5:$K$1048576,MATCH('كرت الصنف'!$B22,اليومية!$A$5:$A$1048576,0),MATCH('كرت الصنف'!C$4,Table35[#Headers],0)),"")</f>
        <v/>
      </c>
      <c r="D22" s="30" t="str">
        <f>IFERROR(INDEX(اليومية!$A$5:$K$1048576,MATCH('كرت الصنف'!$B22,اليومية!$A$5:$A$1048576,0),MATCH('كرت الصنف'!D$4,Table35[#Headers],0)),"")</f>
        <v/>
      </c>
      <c r="E22" s="30" t="str">
        <f>IFERROR(INDEX(اليومية!$A$5:$K$1048576,MATCH('كرت الصنف'!$B22,اليومية!$A$5:$A$1048576,0),MATCH('كرت الصنف'!E$4,Table35[#Headers],0)),"")</f>
        <v/>
      </c>
      <c r="F22" s="30" t="str">
        <f>IFERROR(INDEX(اليومية!$A$5:$K$1048576,MATCH('كرت الصنف'!$B22,اليومية!$A$5:$A$1048576,0),MATCH('كرت الصنف'!F$4,Table35[#Headers],0)),"")</f>
        <v/>
      </c>
      <c r="G22" s="30" t="str">
        <f>IFERROR(INDEX(اليومية!$A$5:$K$1048576,MATCH('كرت الصنف'!$B22,اليومية!$A$5:$A$1048576,0),MATCH('كرت الصنف'!G$4,Table35[#Headers],0)),"")</f>
        <v/>
      </c>
      <c r="H22" s="30" t="str">
        <f>IFERROR(INDEX(اليومية!$A$5:$K$1048576,MATCH('كرت الصنف'!$B22,اليومية!$A$5:$A$1048576,0),MATCH('كرت الصنف'!H$4,Table35[#Headers],0)),"")</f>
        <v/>
      </c>
      <c r="I22" s="30" t="str">
        <f>IFERROR(INDEX(اليومية!$A$5:$K$1048576,MATCH('كرت الصنف'!$B22,اليومية!$A$5:$A$1048576,0),MATCH('كرت الصنف'!I$4,Table35[#Headers],0)),"")</f>
        <v/>
      </c>
      <c r="J22" s="14" t="e">
        <f>IF(F22=VLOOKUP('كرت الصنف'!$B$2,الاصناف!$B$6:$E$1048576,MATCH(الاصناف!$D$5,الاصناف!$B$5:$XFD$5,0)),G22,IF(F22=VLOOKUP('كرت الصنف'!$B$2,الاصناف!$B$6:$E$1048576,MATCH(الاصناف!$C$5,الاصناف!$B$5:$XFD$5,0)),G22*VLOOKUP('كرت الصنف'!$B$2,الاصناف!$B$6:$E$1048576,MATCH(الاصناف!$E$5,الاصناف!$B$5:$XFD$5,0),0),0))</f>
        <v>#N/A</v>
      </c>
      <c r="K22" s="14">
        <f t="shared" si="0"/>
        <v>0</v>
      </c>
      <c r="L22" s="14">
        <f>IF(D22="اضافة",IF(F22=VLOOKUP('كرت الصنف'!$B$2,الاصناف!$B$6:$E$1048576,MATCH(الاصناف!$D$5,الاصناف!$B$5:$XFD$5,0)),H22,IF(F22=VLOOKUP('كرت الصنف'!$B$2,الاصناف!$B$6:$E$1048576,MATCH(الاصناف!$C$5,الاصناف!$B$5:$XFD$5,0)),H22/VLOOKUP($B$2,الاصناف!$B$6:$E$1048576,MATCH(الاصناف!E22,الاصناف!$B$5:$XFD$5,0),0),0)),0)</f>
        <v>0</v>
      </c>
      <c r="M22" s="14">
        <f t="shared" si="1"/>
        <v>0</v>
      </c>
      <c r="N22" s="14">
        <f t="shared" si="2"/>
        <v>0</v>
      </c>
      <c r="O22" s="14">
        <f>Table3[الكمية المشتراه]-Table3[ارصدة]</f>
        <v>0</v>
      </c>
      <c r="P22" s="14">
        <f t="shared" si="3"/>
        <v>0</v>
      </c>
      <c r="Q22" s="12">
        <f>Table3[سعر الشراء]*Table3[الكمية المباعة]</f>
        <v>0</v>
      </c>
    </row>
    <row r="23" spans="1:17" ht="27" customHeight="1" x14ac:dyDescent="0.25">
      <c r="A23" s="29">
        <f>IF(اليومية!$C43='كرت الصنف'!$B$2,اليومية!$A43,"")</f>
        <v>0</v>
      </c>
      <c r="B23" s="29">
        <f>IFERROR(SMALL($A$5:$A$1048576,ROWS($A$5:A23)),"")</f>
        <v>0</v>
      </c>
      <c r="C23" s="13" t="str">
        <f>IFERROR(INDEX(اليومية!$A$5:$K$1048576,MATCH('كرت الصنف'!$B23,اليومية!$A$5:$A$1048576,0),MATCH('كرت الصنف'!C$4,Table35[#Headers],0)),"")</f>
        <v/>
      </c>
      <c r="D23" s="30" t="str">
        <f>IFERROR(INDEX(اليومية!$A$5:$K$1048576,MATCH('كرت الصنف'!$B23,اليومية!$A$5:$A$1048576,0),MATCH('كرت الصنف'!D$4,Table35[#Headers],0)),"")</f>
        <v/>
      </c>
      <c r="E23" s="30" t="str">
        <f>IFERROR(INDEX(اليومية!$A$5:$K$1048576,MATCH('كرت الصنف'!$B23,اليومية!$A$5:$A$1048576,0),MATCH('كرت الصنف'!E$4,Table35[#Headers],0)),"")</f>
        <v/>
      </c>
      <c r="F23" s="30" t="str">
        <f>IFERROR(INDEX(اليومية!$A$5:$K$1048576,MATCH('كرت الصنف'!$B23,اليومية!$A$5:$A$1048576,0),MATCH('كرت الصنف'!F$4,Table35[#Headers],0)),"")</f>
        <v/>
      </c>
      <c r="G23" s="30" t="str">
        <f>IFERROR(INDEX(اليومية!$A$5:$K$1048576,MATCH('كرت الصنف'!$B23,اليومية!$A$5:$A$1048576,0),MATCH('كرت الصنف'!G$4,Table35[#Headers],0)),"")</f>
        <v/>
      </c>
      <c r="H23" s="30" t="str">
        <f>IFERROR(INDEX(اليومية!$A$5:$K$1048576,MATCH('كرت الصنف'!$B23,اليومية!$A$5:$A$1048576,0),MATCH('كرت الصنف'!H$4,Table35[#Headers],0)),"")</f>
        <v/>
      </c>
      <c r="I23" s="30" t="str">
        <f>IFERROR(INDEX(اليومية!$A$5:$K$1048576,MATCH('كرت الصنف'!$B23,اليومية!$A$5:$A$1048576,0),MATCH('كرت الصنف'!I$4,Table35[#Headers],0)),"")</f>
        <v/>
      </c>
      <c r="J23" s="14" t="e">
        <f>IF(F23=VLOOKUP('كرت الصنف'!$B$2,الاصناف!$B$6:$E$1048576,MATCH(الاصناف!$D$5,الاصناف!$B$5:$XFD$5,0)),G23,IF(F23=VLOOKUP('كرت الصنف'!$B$2,الاصناف!$B$6:$E$1048576,MATCH(الاصناف!$C$5,الاصناف!$B$5:$XFD$5,0)),G23*VLOOKUP('كرت الصنف'!$B$2,الاصناف!$B$6:$E$1048576,MATCH(الاصناف!$E$5,الاصناف!$B$5:$XFD$5,0),0),0))</f>
        <v>#N/A</v>
      </c>
      <c r="K23" s="14">
        <f t="shared" si="0"/>
        <v>0</v>
      </c>
      <c r="L23" s="14">
        <f>IF(D23="اضافة",IF(F23=VLOOKUP('كرت الصنف'!$B$2,الاصناف!$B$6:$E$1048576,MATCH(الاصناف!$D$5,الاصناف!$B$5:$XFD$5,0)),H23,IF(F23=VLOOKUP('كرت الصنف'!$B$2,الاصناف!$B$6:$E$1048576,MATCH(الاصناف!$C$5,الاصناف!$B$5:$XFD$5,0)),H23/VLOOKUP($B$2,الاصناف!$B$6:$E$1048576,MATCH(الاصناف!E23,الاصناف!$B$5:$XFD$5,0),0),0)),0)</f>
        <v>0</v>
      </c>
      <c r="M23" s="14">
        <f t="shared" si="1"/>
        <v>0</v>
      </c>
      <c r="N23" s="14">
        <f t="shared" si="2"/>
        <v>0</v>
      </c>
      <c r="O23" s="14">
        <f>Table3[الكمية المشتراه]-Table3[ارصدة]</f>
        <v>0</v>
      </c>
      <c r="P23" s="14">
        <f t="shared" si="3"/>
        <v>0</v>
      </c>
      <c r="Q23" s="12">
        <f>Table3[سعر الشراء]*Table3[الكمية المباعة]</f>
        <v>0</v>
      </c>
    </row>
    <row r="24" spans="1:17" ht="27" customHeight="1" x14ac:dyDescent="0.25">
      <c r="A24" s="29">
        <f>IF(اليومية!$C44='كرت الصنف'!$B$2,اليومية!$A44,"")</f>
        <v>0</v>
      </c>
      <c r="B24" s="29">
        <f>IFERROR(SMALL($A$5:$A$1048576,ROWS($A$5:A24)),"")</f>
        <v>0</v>
      </c>
      <c r="C24" s="13" t="str">
        <f>IFERROR(INDEX(اليومية!$A$5:$K$1048576,MATCH('كرت الصنف'!$B24,اليومية!$A$5:$A$1048576,0),MATCH('كرت الصنف'!C$4,Table35[#Headers],0)),"")</f>
        <v/>
      </c>
      <c r="D24" s="30" t="str">
        <f>IFERROR(INDEX(اليومية!$A$5:$K$1048576,MATCH('كرت الصنف'!$B24,اليومية!$A$5:$A$1048576,0),MATCH('كرت الصنف'!D$4,Table35[#Headers],0)),"")</f>
        <v/>
      </c>
      <c r="E24" s="30" t="str">
        <f>IFERROR(INDEX(اليومية!$A$5:$K$1048576,MATCH('كرت الصنف'!$B24,اليومية!$A$5:$A$1048576,0),MATCH('كرت الصنف'!E$4,Table35[#Headers],0)),"")</f>
        <v/>
      </c>
      <c r="F24" s="30" t="str">
        <f>IFERROR(INDEX(اليومية!$A$5:$K$1048576,MATCH('كرت الصنف'!$B24,اليومية!$A$5:$A$1048576,0),MATCH('كرت الصنف'!F$4,Table35[#Headers],0)),"")</f>
        <v/>
      </c>
      <c r="G24" s="30" t="str">
        <f>IFERROR(INDEX(اليومية!$A$5:$K$1048576,MATCH('كرت الصنف'!$B24,اليومية!$A$5:$A$1048576,0),MATCH('كرت الصنف'!G$4,Table35[#Headers],0)),"")</f>
        <v/>
      </c>
      <c r="H24" s="30" t="str">
        <f>IFERROR(INDEX(اليومية!$A$5:$K$1048576,MATCH('كرت الصنف'!$B24,اليومية!$A$5:$A$1048576,0),MATCH('كرت الصنف'!H$4,Table35[#Headers],0)),"")</f>
        <v/>
      </c>
      <c r="I24" s="30" t="str">
        <f>IFERROR(INDEX(اليومية!$A$5:$K$1048576,MATCH('كرت الصنف'!$B24,اليومية!$A$5:$A$1048576,0),MATCH('كرت الصنف'!I$4,Table35[#Headers],0)),"")</f>
        <v/>
      </c>
      <c r="J24" s="14" t="e">
        <f>IF(F24=VLOOKUP('كرت الصنف'!$B$2,الاصناف!$B$6:$E$1048576,MATCH(الاصناف!$D$5,الاصناف!$B$5:$XFD$5,0)),G24,IF(F24=VLOOKUP('كرت الصنف'!$B$2,الاصناف!$B$6:$E$1048576,MATCH(الاصناف!$C$5,الاصناف!$B$5:$XFD$5,0)),G24*VLOOKUP('كرت الصنف'!$B$2,الاصناف!$B$6:$E$1048576,MATCH(الاصناف!$E$5,الاصناف!$B$5:$XFD$5,0),0),0))</f>
        <v>#N/A</v>
      </c>
      <c r="K24" s="14">
        <f t="shared" si="0"/>
        <v>0</v>
      </c>
      <c r="L24" s="14">
        <f>IF(D24="اضافة",IF(F24=VLOOKUP('كرت الصنف'!$B$2,الاصناف!$B$6:$E$1048576,MATCH(الاصناف!$D$5,الاصناف!$B$5:$XFD$5,0)),H24,IF(F24=VLOOKUP('كرت الصنف'!$B$2,الاصناف!$B$6:$E$1048576,MATCH(الاصناف!$C$5,الاصناف!$B$5:$XFD$5,0)),H24/VLOOKUP($B$2,الاصناف!$B$6:$E$1048576,MATCH(الاصناف!E24,الاصناف!$B$5:$XFD$5,0),0),0)),0)</f>
        <v>0</v>
      </c>
      <c r="M24" s="14">
        <f t="shared" si="1"/>
        <v>0</v>
      </c>
      <c r="N24" s="14">
        <f t="shared" si="2"/>
        <v>0</v>
      </c>
      <c r="O24" s="14">
        <f>Table3[الكمية المشتراه]-Table3[ارصدة]</f>
        <v>0</v>
      </c>
      <c r="P24" s="14">
        <f t="shared" si="3"/>
        <v>0</v>
      </c>
      <c r="Q24" s="12">
        <f>Table3[سعر الشراء]*Table3[الكمية المباعة]</f>
        <v>0</v>
      </c>
    </row>
    <row r="25" spans="1:17" ht="27" customHeight="1" x14ac:dyDescent="0.25">
      <c r="A25" s="29">
        <f>IF(اليومية!$C45='كرت الصنف'!$B$2,اليومية!$A45,"")</f>
        <v>0</v>
      </c>
      <c r="B25" s="29">
        <f>IFERROR(SMALL($A$5:$A$1048576,ROWS($A$5:A25)),"")</f>
        <v>0</v>
      </c>
      <c r="C25" s="13" t="str">
        <f>IFERROR(INDEX(اليومية!$A$5:$K$1048576,MATCH('كرت الصنف'!$B25,اليومية!$A$5:$A$1048576,0),MATCH('كرت الصنف'!C$4,Table35[#Headers],0)),"")</f>
        <v/>
      </c>
      <c r="D25" s="30" t="str">
        <f>IFERROR(INDEX(اليومية!$A$5:$K$1048576,MATCH('كرت الصنف'!$B25,اليومية!$A$5:$A$1048576,0),MATCH('كرت الصنف'!D$4,Table35[#Headers],0)),"")</f>
        <v/>
      </c>
      <c r="E25" s="30" t="str">
        <f>IFERROR(INDEX(اليومية!$A$5:$K$1048576,MATCH('كرت الصنف'!$B25,اليومية!$A$5:$A$1048576,0),MATCH('كرت الصنف'!E$4,Table35[#Headers],0)),"")</f>
        <v/>
      </c>
      <c r="F25" s="30" t="str">
        <f>IFERROR(INDEX(اليومية!$A$5:$K$1048576,MATCH('كرت الصنف'!$B25,اليومية!$A$5:$A$1048576,0),MATCH('كرت الصنف'!F$4,Table35[#Headers],0)),"")</f>
        <v/>
      </c>
      <c r="G25" s="30" t="str">
        <f>IFERROR(INDEX(اليومية!$A$5:$K$1048576,MATCH('كرت الصنف'!$B25,اليومية!$A$5:$A$1048576,0),MATCH('كرت الصنف'!G$4,Table35[#Headers],0)),"")</f>
        <v/>
      </c>
      <c r="H25" s="30" t="str">
        <f>IFERROR(INDEX(اليومية!$A$5:$K$1048576,MATCH('كرت الصنف'!$B25,اليومية!$A$5:$A$1048576,0),MATCH('كرت الصنف'!H$4,Table35[#Headers],0)),"")</f>
        <v/>
      </c>
      <c r="I25" s="30" t="str">
        <f>IFERROR(INDEX(اليومية!$A$5:$K$1048576,MATCH('كرت الصنف'!$B25,اليومية!$A$5:$A$1048576,0),MATCH('كرت الصنف'!I$4,Table35[#Headers],0)),"")</f>
        <v/>
      </c>
      <c r="J25" s="14" t="e">
        <f>IF(F25=VLOOKUP('كرت الصنف'!$B$2,الاصناف!$B$6:$E$1048576,MATCH(الاصناف!$D$5,الاصناف!$B$5:$XFD$5,0)),G25,IF(F25=VLOOKUP('كرت الصنف'!$B$2,الاصناف!$B$6:$E$1048576,MATCH(الاصناف!$C$5,الاصناف!$B$5:$XFD$5,0)),G25*VLOOKUP('كرت الصنف'!$B$2,الاصناف!$B$6:$E$1048576,MATCH(الاصناف!$E$5,الاصناف!$B$5:$XFD$5,0),0),0))</f>
        <v>#N/A</v>
      </c>
      <c r="K25" s="14">
        <f t="shared" si="0"/>
        <v>0</v>
      </c>
      <c r="L25" s="14">
        <f>IF(D25="اضافة",IF(F25=VLOOKUP('كرت الصنف'!$B$2,الاصناف!$B$6:$E$1048576,MATCH(الاصناف!$D$5,الاصناف!$B$5:$XFD$5,0)),H25,IF(F25=VLOOKUP('كرت الصنف'!$B$2,الاصناف!$B$6:$E$1048576,MATCH(الاصناف!$C$5,الاصناف!$B$5:$XFD$5,0)),H25/VLOOKUP($B$2,الاصناف!$B$6:$E$1048576,MATCH(الاصناف!E25,الاصناف!$B$5:$XFD$5,0),0),0)),0)</f>
        <v>0</v>
      </c>
      <c r="M25" s="14">
        <f t="shared" si="1"/>
        <v>0</v>
      </c>
      <c r="N25" s="14">
        <f t="shared" si="2"/>
        <v>0</v>
      </c>
      <c r="O25" s="14">
        <f>Table3[الكمية المشتراه]-Table3[ارصدة]</f>
        <v>0</v>
      </c>
      <c r="P25" s="14">
        <f t="shared" si="3"/>
        <v>0</v>
      </c>
      <c r="Q25" s="12">
        <f>Table3[سعر الشراء]*Table3[الكمية المباعة]</f>
        <v>0</v>
      </c>
    </row>
    <row r="26" spans="1:17" ht="27" customHeight="1" x14ac:dyDescent="0.25">
      <c r="A26" s="29">
        <f>IF(اليومية!$C46='كرت الصنف'!$B$2,اليومية!$A46,"")</f>
        <v>0</v>
      </c>
      <c r="B26" s="29">
        <f>IFERROR(SMALL($A$5:$A$1048576,ROWS($A$5:A26)),"")</f>
        <v>0</v>
      </c>
      <c r="C26" s="13" t="str">
        <f>IFERROR(INDEX(اليومية!$A$5:$K$1048576,MATCH('كرت الصنف'!$B26,اليومية!$A$5:$A$1048576,0),MATCH('كرت الصنف'!C$4,Table35[#Headers],0)),"")</f>
        <v/>
      </c>
      <c r="D26" s="30" t="str">
        <f>IFERROR(INDEX(اليومية!$A$5:$K$1048576,MATCH('كرت الصنف'!$B26,اليومية!$A$5:$A$1048576,0),MATCH('كرت الصنف'!D$4,Table35[#Headers],0)),"")</f>
        <v/>
      </c>
      <c r="E26" s="30" t="str">
        <f>IFERROR(INDEX(اليومية!$A$5:$K$1048576,MATCH('كرت الصنف'!$B26,اليومية!$A$5:$A$1048576,0),MATCH('كرت الصنف'!E$4,Table35[#Headers],0)),"")</f>
        <v/>
      </c>
      <c r="F26" s="30" t="str">
        <f>IFERROR(INDEX(اليومية!$A$5:$K$1048576,MATCH('كرت الصنف'!$B26,اليومية!$A$5:$A$1048576,0),MATCH('كرت الصنف'!F$4,Table35[#Headers],0)),"")</f>
        <v/>
      </c>
      <c r="G26" s="30" t="str">
        <f>IFERROR(INDEX(اليومية!$A$5:$K$1048576,MATCH('كرت الصنف'!$B26,اليومية!$A$5:$A$1048576,0),MATCH('كرت الصنف'!G$4,Table35[#Headers],0)),"")</f>
        <v/>
      </c>
      <c r="H26" s="30" t="str">
        <f>IFERROR(INDEX(اليومية!$A$5:$K$1048576,MATCH('كرت الصنف'!$B26,اليومية!$A$5:$A$1048576,0),MATCH('كرت الصنف'!H$4,Table35[#Headers],0)),"")</f>
        <v/>
      </c>
      <c r="I26" s="30" t="str">
        <f>IFERROR(INDEX(اليومية!$A$5:$K$1048576,MATCH('كرت الصنف'!$B26,اليومية!$A$5:$A$1048576,0),MATCH('كرت الصنف'!I$4,Table35[#Headers],0)),"")</f>
        <v/>
      </c>
      <c r="J26" s="14" t="e">
        <f>IF(F26=VLOOKUP('كرت الصنف'!$B$2,الاصناف!$B$6:$E$1048576,MATCH(الاصناف!$D$5,الاصناف!$B$5:$XFD$5,0)),G26,IF(F26=VLOOKUP('كرت الصنف'!$B$2,الاصناف!$B$6:$E$1048576,MATCH(الاصناف!$C$5,الاصناف!$B$5:$XFD$5,0)),G26*VLOOKUP('كرت الصنف'!$B$2,الاصناف!$B$6:$E$1048576,MATCH(الاصناف!$E$5,الاصناف!$B$5:$XFD$5,0),0),0))</f>
        <v>#N/A</v>
      </c>
      <c r="K26" s="14">
        <f t="shared" si="0"/>
        <v>0</v>
      </c>
      <c r="L26" s="14">
        <f>IF(D26="اضافة",IF(F26=VLOOKUP('كرت الصنف'!$B$2,الاصناف!$B$6:$E$1048576,MATCH(الاصناف!$D$5,الاصناف!$B$5:$XFD$5,0)),H26,IF(F26=VLOOKUP('كرت الصنف'!$B$2,الاصناف!$B$6:$E$1048576,MATCH(الاصناف!$C$5,الاصناف!$B$5:$XFD$5,0)),H26/VLOOKUP($B$2,الاصناف!$B$6:$E$1048576,MATCH(الاصناف!E26,الاصناف!$B$5:$XFD$5,0),0),0)),0)</f>
        <v>0</v>
      </c>
      <c r="M26" s="14">
        <f t="shared" si="1"/>
        <v>0</v>
      </c>
      <c r="N26" s="14">
        <f t="shared" si="2"/>
        <v>0</v>
      </c>
      <c r="O26" s="14">
        <f>Table3[الكمية المشتراه]-Table3[ارصدة]</f>
        <v>0</v>
      </c>
      <c r="P26" s="14">
        <f t="shared" si="3"/>
        <v>0</v>
      </c>
      <c r="Q26" s="12">
        <f>Table3[سعر الشراء]*Table3[الكمية المباعة]</f>
        <v>0</v>
      </c>
    </row>
    <row r="27" spans="1:17" ht="27" customHeight="1" x14ac:dyDescent="0.25">
      <c r="A27" s="29">
        <f>IF(اليومية!$C47='كرت الصنف'!$B$2,اليومية!$A47,"")</f>
        <v>0</v>
      </c>
      <c r="B27" s="29">
        <f>IFERROR(SMALL($A$5:$A$1048576,ROWS($A$5:A27)),"")</f>
        <v>0</v>
      </c>
      <c r="C27" s="13" t="str">
        <f>IFERROR(INDEX(اليومية!$A$5:$K$1048576,MATCH('كرت الصنف'!$B27,اليومية!$A$5:$A$1048576,0),MATCH('كرت الصنف'!C$4,Table35[#Headers],0)),"")</f>
        <v/>
      </c>
      <c r="D27" s="30" t="str">
        <f>IFERROR(INDEX(اليومية!$A$5:$K$1048576,MATCH('كرت الصنف'!$B27,اليومية!$A$5:$A$1048576,0),MATCH('كرت الصنف'!D$4,Table35[#Headers],0)),"")</f>
        <v/>
      </c>
      <c r="E27" s="30" t="str">
        <f>IFERROR(INDEX(اليومية!$A$5:$K$1048576,MATCH('كرت الصنف'!$B27,اليومية!$A$5:$A$1048576,0),MATCH('كرت الصنف'!E$4,Table35[#Headers],0)),"")</f>
        <v/>
      </c>
      <c r="F27" s="30" t="str">
        <f>IFERROR(INDEX(اليومية!$A$5:$K$1048576,MATCH('كرت الصنف'!$B27,اليومية!$A$5:$A$1048576,0),MATCH('كرت الصنف'!F$4,Table35[#Headers],0)),"")</f>
        <v/>
      </c>
      <c r="G27" s="30" t="str">
        <f>IFERROR(INDEX(اليومية!$A$5:$K$1048576,MATCH('كرت الصنف'!$B27,اليومية!$A$5:$A$1048576,0),MATCH('كرت الصنف'!G$4,Table35[#Headers],0)),"")</f>
        <v/>
      </c>
      <c r="H27" s="30" t="str">
        <f>IFERROR(INDEX(اليومية!$A$5:$K$1048576,MATCH('كرت الصنف'!$B27,اليومية!$A$5:$A$1048576,0),MATCH('كرت الصنف'!H$4,Table35[#Headers],0)),"")</f>
        <v/>
      </c>
      <c r="I27" s="30" t="str">
        <f>IFERROR(INDEX(اليومية!$A$5:$K$1048576,MATCH('كرت الصنف'!$B27,اليومية!$A$5:$A$1048576,0),MATCH('كرت الصنف'!I$4,Table35[#Headers],0)),"")</f>
        <v/>
      </c>
      <c r="J27" s="14" t="e">
        <f>IF(F27=VLOOKUP('كرت الصنف'!$B$2,الاصناف!$B$6:$E$1048576,MATCH(الاصناف!$D$5,الاصناف!$B$5:$XFD$5,0)),G27,IF(F27=VLOOKUP('كرت الصنف'!$B$2,الاصناف!$B$6:$E$1048576,MATCH(الاصناف!$C$5,الاصناف!$B$5:$XFD$5,0)),G27*VLOOKUP('كرت الصنف'!$B$2,الاصناف!$B$6:$E$1048576,MATCH(الاصناف!$E$5,الاصناف!$B$5:$XFD$5,0),0),0))</f>
        <v>#N/A</v>
      </c>
      <c r="K27" s="14">
        <f t="shared" si="0"/>
        <v>0</v>
      </c>
      <c r="L27" s="14">
        <f>IF(D27="اضافة",IF(F27=VLOOKUP('كرت الصنف'!$B$2,الاصناف!$B$6:$E$1048576,MATCH(الاصناف!$D$5,الاصناف!$B$5:$XFD$5,0)),H27,IF(F27=VLOOKUP('كرت الصنف'!$B$2,الاصناف!$B$6:$E$1048576,MATCH(الاصناف!$C$5,الاصناف!$B$5:$XFD$5,0)),H27/VLOOKUP($B$2,الاصناف!$B$6:$E$1048576,MATCH(الاصناف!E27,الاصناف!$B$5:$XFD$5,0),0),0)),0)</f>
        <v>0</v>
      </c>
      <c r="M27" s="14">
        <f t="shared" si="1"/>
        <v>0</v>
      </c>
      <c r="N27" s="14">
        <f t="shared" si="2"/>
        <v>0</v>
      </c>
      <c r="O27" s="14">
        <f>Table3[الكمية المشتراه]-Table3[ارصدة]</f>
        <v>0</v>
      </c>
      <c r="P27" s="14">
        <f t="shared" si="3"/>
        <v>0</v>
      </c>
      <c r="Q27" s="12">
        <f>Table3[سعر الشراء]*Table3[الكمية المباعة]</f>
        <v>0</v>
      </c>
    </row>
    <row r="28" spans="1:17" ht="27" customHeight="1" x14ac:dyDescent="0.25">
      <c r="A28" s="29">
        <f>IF(اليومية!$C48='كرت الصنف'!$B$2,اليومية!$A48,"")</f>
        <v>0</v>
      </c>
      <c r="B28" s="29">
        <f>IFERROR(SMALL($A$5:$A$1048576,ROWS($A$5:A28)),"")</f>
        <v>0</v>
      </c>
      <c r="C28" s="13" t="str">
        <f>IFERROR(INDEX(اليومية!$A$5:$K$1048576,MATCH('كرت الصنف'!$B28,اليومية!$A$5:$A$1048576,0),MATCH('كرت الصنف'!C$4,Table35[#Headers],0)),"")</f>
        <v/>
      </c>
      <c r="D28" s="30" t="str">
        <f>IFERROR(INDEX(اليومية!$A$5:$K$1048576,MATCH('كرت الصنف'!$B28,اليومية!$A$5:$A$1048576,0),MATCH('كرت الصنف'!D$4,Table35[#Headers],0)),"")</f>
        <v/>
      </c>
      <c r="E28" s="30" t="str">
        <f>IFERROR(INDEX(اليومية!$A$5:$K$1048576,MATCH('كرت الصنف'!$B28,اليومية!$A$5:$A$1048576,0),MATCH('كرت الصنف'!E$4,Table35[#Headers],0)),"")</f>
        <v/>
      </c>
      <c r="F28" s="30" t="str">
        <f>IFERROR(INDEX(اليومية!$A$5:$K$1048576,MATCH('كرت الصنف'!$B28,اليومية!$A$5:$A$1048576,0),MATCH('كرت الصنف'!F$4,Table35[#Headers],0)),"")</f>
        <v/>
      </c>
      <c r="G28" s="30" t="str">
        <f>IFERROR(INDEX(اليومية!$A$5:$K$1048576,MATCH('كرت الصنف'!$B28,اليومية!$A$5:$A$1048576,0),MATCH('كرت الصنف'!G$4,Table35[#Headers],0)),"")</f>
        <v/>
      </c>
      <c r="H28" s="30" t="str">
        <f>IFERROR(INDEX(اليومية!$A$5:$K$1048576,MATCH('كرت الصنف'!$B28,اليومية!$A$5:$A$1048576,0),MATCH('كرت الصنف'!H$4,Table35[#Headers],0)),"")</f>
        <v/>
      </c>
      <c r="I28" s="30" t="str">
        <f>IFERROR(INDEX(اليومية!$A$5:$K$1048576,MATCH('كرت الصنف'!$B28,اليومية!$A$5:$A$1048576,0),MATCH('كرت الصنف'!I$4,Table35[#Headers],0)),"")</f>
        <v/>
      </c>
      <c r="J28" s="14" t="e">
        <f>IF(F28=VLOOKUP('كرت الصنف'!$B$2,الاصناف!$B$6:$E$1048576,MATCH(الاصناف!$D$5,الاصناف!$B$5:$XFD$5,0)),G28,IF(F28=VLOOKUP('كرت الصنف'!$B$2,الاصناف!$B$6:$E$1048576,MATCH(الاصناف!$C$5,الاصناف!$B$5:$XFD$5,0)),G28*VLOOKUP('كرت الصنف'!$B$2,الاصناف!$B$6:$E$1048576,MATCH(الاصناف!$E$5,الاصناف!$B$5:$XFD$5,0),0),0))</f>
        <v>#N/A</v>
      </c>
      <c r="K28" s="14">
        <f t="shared" si="0"/>
        <v>0</v>
      </c>
      <c r="L28" s="14">
        <f>IF(D28="اضافة",IF(F28=VLOOKUP('كرت الصنف'!$B$2,الاصناف!$B$6:$E$1048576,MATCH(الاصناف!$D$5,الاصناف!$B$5:$XFD$5,0)),H28,IF(F28=VLOOKUP('كرت الصنف'!$B$2,الاصناف!$B$6:$E$1048576,MATCH(الاصناف!$C$5,الاصناف!$B$5:$XFD$5,0)),H28/VLOOKUP($B$2,الاصناف!$B$6:$E$1048576,MATCH(الاصناف!E28,الاصناف!$B$5:$XFD$5,0),0),0)),0)</f>
        <v>0</v>
      </c>
      <c r="M28" s="14">
        <f t="shared" si="1"/>
        <v>0</v>
      </c>
      <c r="N28" s="14">
        <f t="shared" si="2"/>
        <v>0</v>
      </c>
      <c r="O28" s="14">
        <f>Table3[الكمية المشتراه]-Table3[ارصدة]</f>
        <v>0</v>
      </c>
      <c r="P28" s="14">
        <f t="shared" si="3"/>
        <v>0</v>
      </c>
      <c r="Q28" s="12">
        <f>Table3[سعر الشراء]*Table3[الكمية المباعة]</f>
        <v>0</v>
      </c>
    </row>
    <row r="29" spans="1:17" ht="27" customHeight="1" x14ac:dyDescent="0.25">
      <c r="A29" s="29">
        <f>IF(اليومية!$C49='كرت الصنف'!$B$2,اليومية!$A49,"")</f>
        <v>0</v>
      </c>
      <c r="B29" s="29">
        <f>IFERROR(SMALL($A$5:$A$1048576,ROWS($A$5:A29)),"")</f>
        <v>0</v>
      </c>
      <c r="C29" s="13" t="str">
        <f>IFERROR(INDEX(اليومية!$A$5:$K$1048576,MATCH('كرت الصنف'!$B29,اليومية!$A$5:$A$1048576,0),MATCH('كرت الصنف'!C$4,Table35[#Headers],0)),"")</f>
        <v/>
      </c>
      <c r="D29" s="30" t="str">
        <f>IFERROR(INDEX(اليومية!$A$5:$K$1048576,MATCH('كرت الصنف'!$B29,اليومية!$A$5:$A$1048576,0),MATCH('كرت الصنف'!D$4,Table35[#Headers],0)),"")</f>
        <v/>
      </c>
      <c r="E29" s="30" t="str">
        <f>IFERROR(INDEX(اليومية!$A$5:$K$1048576,MATCH('كرت الصنف'!$B29,اليومية!$A$5:$A$1048576,0),MATCH('كرت الصنف'!E$4,Table35[#Headers],0)),"")</f>
        <v/>
      </c>
      <c r="F29" s="30" t="str">
        <f>IFERROR(INDEX(اليومية!$A$5:$K$1048576,MATCH('كرت الصنف'!$B29,اليومية!$A$5:$A$1048576,0),MATCH('كرت الصنف'!F$4,Table35[#Headers],0)),"")</f>
        <v/>
      </c>
      <c r="G29" s="30" t="str">
        <f>IFERROR(INDEX(اليومية!$A$5:$K$1048576,MATCH('كرت الصنف'!$B29,اليومية!$A$5:$A$1048576,0),MATCH('كرت الصنف'!G$4,Table35[#Headers],0)),"")</f>
        <v/>
      </c>
      <c r="H29" s="30" t="str">
        <f>IFERROR(INDEX(اليومية!$A$5:$K$1048576,MATCH('كرت الصنف'!$B29,اليومية!$A$5:$A$1048576,0),MATCH('كرت الصنف'!H$4,Table35[#Headers],0)),"")</f>
        <v/>
      </c>
      <c r="I29" s="30" t="str">
        <f>IFERROR(INDEX(اليومية!$A$5:$K$1048576,MATCH('كرت الصنف'!$B29,اليومية!$A$5:$A$1048576,0),MATCH('كرت الصنف'!I$4,Table35[#Headers],0)),"")</f>
        <v/>
      </c>
      <c r="J29" s="14" t="e">
        <f>IF(F29=VLOOKUP('كرت الصنف'!$B$2,الاصناف!$B$6:$E$1048576,MATCH(الاصناف!$D$5,الاصناف!$B$5:$XFD$5,0)),G29,IF(F29=VLOOKUP('كرت الصنف'!$B$2,الاصناف!$B$6:$E$1048576,MATCH(الاصناف!$C$5,الاصناف!$B$5:$XFD$5,0)),G29*VLOOKUP('كرت الصنف'!$B$2,الاصناف!$B$6:$E$1048576,MATCH(الاصناف!$E$5,الاصناف!$B$5:$XFD$5,0),0),0))</f>
        <v>#N/A</v>
      </c>
      <c r="K29" s="14">
        <f t="shared" si="0"/>
        <v>0</v>
      </c>
      <c r="L29" s="14">
        <f>IF(D29="اضافة",IF(F29=VLOOKUP('كرت الصنف'!$B$2,الاصناف!$B$6:$E$1048576,MATCH(الاصناف!$D$5,الاصناف!$B$5:$XFD$5,0)),H29,IF(F29=VLOOKUP('كرت الصنف'!$B$2,الاصناف!$B$6:$E$1048576,MATCH(الاصناف!$C$5,الاصناف!$B$5:$XFD$5,0)),H29/VLOOKUP($B$2,الاصناف!$B$6:$E$1048576,MATCH(الاصناف!E29,الاصناف!$B$5:$XFD$5,0),0),0)),0)</f>
        <v>0</v>
      </c>
      <c r="M29" s="14">
        <f t="shared" si="1"/>
        <v>0</v>
      </c>
      <c r="N29" s="14">
        <f t="shared" si="2"/>
        <v>0</v>
      </c>
      <c r="O29" s="14">
        <f>Table3[الكمية المشتراه]-Table3[ارصدة]</f>
        <v>0</v>
      </c>
      <c r="P29" s="14">
        <f t="shared" si="3"/>
        <v>0</v>
      </c>
      <c r="Q29" s="12">
        <f>Table3[سعر الشراء]*Table3[الكمية المباعة]</f>
        <v>0</v>
      </c>
    </row>
    <row r="30" spans="1:17" ht="27" customHeight="1" x14ac:dyDescent="0.25">
      <c r="A30" s="29">
        <f>IF(اليومية!$C50='كرت الصنف'!$B$2,اليومية!$A50,"")</f>
        <v>0</v>
      </c>
      <c r="B30" s="29">
        <f>IFERROR(SMALL($A$5:$A$1048576,ROWS($A$5:A30)),"")</f>
        <v>0</v>
      </c>
      <c r="C30" s="13" t="str">
        <f>IFERROR(INDEX(اليومية!$A$5:$K$1048576,MATCH('كرت الصنف'!$B30,اليومية!$A$5:$A$1048576,0),MATCH('كرت الصنف'!C$4,Table35[#Headers],0)),"")</f>
        <v/>
      </c>
      <c r="D30" s="30" t="str">
        <f>IFERROR(INDEX(اليومية!$A$5:$K$1048576,MATCH('كرت الصنف'!$B30,اليومية!$A$5:$A$1048576,0),MATCH('كرت الصنف'!D$4,Table35[#Headers],0)),"")</f>
        <v/>
      </c>
      <c r="E30" s="30" t="str">
        <f>IFERROR(INDEX(اليومية!$A$5:$K$1048576,MATCH('كرت الصنف'!$B30,اليومية!$A$5:$A$1048576,0),MATCH('كرت الصنف'!E$4,Table35[#Headers],0)),"")</f>
        <v/>
      </c>
      <c r="F30" s="30" t="str">
        <f>IFERROR(INDEX(اليومية!$A$5:$K$1048576,MATCH('كرت الصنف'!$B30,اليومية!$A$5:$A$1048576,0),MATCH('كرت الصنف'!F$4,Table35[#Headers],0)),"")</f>
        <v/>
      </c>
      <c r="G30" s="30" t="str">
        <f>IFERROR(INDEX(اليومية!$A$5:$K$1048576,MATCH('كرت الصنف'!$B30,اليومية!$A$5:$A$1048576,0),MATCH('كرت الصنف'!G$4,Table35[#Headers],0)),"")</f>
        <v/>
      </c>
      <c r="H30" s="30" t="str">
        <f>IFERROR(INDEX(اليومية!$A$5:$K$1048576,MATCH('كرت الصنف'!$B30,اليومية!$A$5:$A$1048576,0),MATCH('كرت الصنف'!H$4,Table35[#Headers],0)),"")</f>
        <v/>
      </c>
      <c r="I30" s="30" t="str">
        <f>IFERROR(INDEX(اليومية!$A$5:$K$1048576,MATCH('كرت الصنف'!$B30,اليومية!$A$5:$A$1048576,0),MATCH('كرت الصنف'!I$4,Table35[#Headers],0)),"")</f>
        <v/>
      </c>
      <c r="J30" s="14" t="e">
        <f>IF(F30=VLOOKUP('كرت الصنف'!$B$2,الاصناف!$B$6:$E$1048576,MATCH(الاصناف!$D$5,الاصناف!$B$5:$XFD$5,0)),G30,IF(F30=VLOOKUP('كرت الصنف'!$B$2,الاصناف!$B$6:$E$1048576,MATCH(الاصناف!$C$5,الاصناف!$B$5:$XFD$5,0)),G30*VLOOKUP('كرت الصنف'!$B$2,الاصناف!$B$6:$E$1048576,MATCH(الاصناف!$E$5,الاصناف!$B$5:$XFD$5,0),0),0))</f>
        <v>#N/A</v>
      </c>
      <c r="K30" s="14">
        <f t="shared" si="0"/>
        <v>0</v>
      </c>
      <c r="L30" s="14">
        <f>IF(D30="اضافة",IF(F30=VLOOKUP('كرت الصنف'!$B$2,الاصناف!$B$6:$E$1048576,MATCH(الاصناف!$D$5,الاصناف!$B$5:$XFD$5,0)),H30,IF(F30=VLOOKUP('كرت الصنف'!$B$2,الاصناف!$B$6:$E$1048576,MATCH(الاصناف!$C$5,الاصناف!$B$5:$XFD$5,0)),H30/VLOOKUP($B$2,الاصناف!$B$6:$E$1048576,MATCH(الاصناف!E30,الاصناف!$B$5:$XFD$5,0),0),0)),0)</f>
        <v>0</v>
      </c>
      <c r="M30" s="14">
        <f t="shared" si="1"/>
        <v>0</v>
      </c>
      <c r="N30" s="14">
        <f t="shared" si="2"/>
        <v>0</v>
      </c>
      <c r="O30" s="14">
        <f>Table3[الكمية المشتراه]-Table3[ارصدة]</f>
        <v>0</v>
      </c>
      <c r="P30" s="14">
        <f t="shared" si="3"/>
        <v>0</v>
      </c>
      <c r="Q30" s="12">
        <f>Table3[سعر الشراء]*Table3[الكمية المباعة]</f>
        <v>0</v>
      </c>
    </row>
    <row r="31" spans="1:17" ht="27" customHeight="1" x14ac:dyDescent="0.25">
      <c r="A31" s="29">
        <f>IF(اليومية!$C51='كرت الصنف'!$B$2,اليومية!$A51,"")</f>
        <v>0</v>
      </c>
      <c r="B31" s="29">
        <f>IFERROR(SMALL($A$5:$A$1048576,ROWS($A$5:A31)),"")</f>
        <v>0</v>
      </c>
      <c r="C31" s="13" t="str">
        <f>IFERROR(INDEX(اليومية!$A$5:$K$1048576,MATCH('كرت الصنف'!$B31,اليومية!$A$5:$A$1048576,0),MATCH('كرت الصنف'!C$4,Table35[#Headers],0)),"")</f>
        <v/>
      </c>
      <c r="D31" s="30" t="str">
        <f>IFERROR(INDEX(اليومية!$A$5:$K$1048576,MATCH('كرت الصنف'!$B31,اليومية!$A$5:$A$1048576,0),MATCH('كرت الصنف'!D$4,Table35[#Headers],0)),"")</f>
        <v/>
      </c>
      <c r="E31" s="30" t="str">
        <f>IFERROR(INDEX(اليومية!$A$5:$K$1048576,MATCH('كرت الصنف'!$B31,اليومية!$A$5:$A$1048576,0),MATCH('كرت الصنف'!E$4,Table35[#Headers],0)),"")</f>
        <v/>
      </c>
      <c r="F31" s="30" t="str">
        <f>IFERROR(INDEX(اليومية!$A$5:$K$1048576,MATCH('كرت الصنف'!$B31,اليومية!$A$5:$A$1048576,0),MATCH('كرت الصنف'!F$4,Table35[#Headers],0)),"")</f>
        <v/>
      </c>
      <c r="G31" s="30" t="str">
        <f>IFERROR(INDEX(اليومية!$A$5:$K$1048576,MATCH('كرت الصنف'!$B31,اليومية!$A$5:$A$1048576,0),MATCH('كرت الصنف'!G$4,Table35[#Headers],0)),"")</f>
        <v/>
      </c>
      <c r="H31" s="30" t="str">
        <f>IFERROR(INDEX(اليومية!$A$5:$K$1048576,MATCH('كرت الصنف'!$B31,اليومية!$A$5:$A$1048576,0),MATCH('كرت الصنف'!H$4,Table35[#Headers],0)),"")</f>
        <v/>
      </c>
      <c r="I31" s="30" t="str">
        <f>IFERROR(INDEX(اليومية!$A$5:$K$1048576,MATCH('كرت الصنف'!$B31,اليومية!$A$5:$A$1048576,0),MATCH('كرت الصنف'!I$4,Table35[#Headers],0)),"")</f>
        <v/>
      </c>
      <c r="J31" s="14" t="e">
        <f>IF(F31=VLOOKUP('كرت الصنف'!$B$2,الاصناف!$B$6:$E$1048576,MATCH(الاصناف!$D$5,الاصناف!$B$5:$XFD$5,0)),G31,IF(F31=VLOOKUP('كرت الصنف'!$B$2,الاصناف!$B$6:$E$1048576,MATCH(الاصناف!$C$5,الاصناف!$B$5:$XFD$5,0)),G31*VLOOKUP('كرت الصنف'!$B$2,الاصناف!$B$6:$E$1048576,MATCH(الاصناف!$E$5,الاصناف!$B$5:$XFD$5,0),0),0))</f>
        <v>#N/A</v>
      </c>
      <c r="K31" s="14">
        <f t="shared" si="0"/>
        <v>0</v>
      </c>
      <c r="L31" s="14">
        <f>IF(D31="اضافة",IF(F31=VLOOKUP('كرت الصنف'!$B$2,الاصناف!$B$6:$E$1048576,MATCH(الاصناف!$D$5,الاصناف!$B$5:$XFD$5,0)),H31,IF(F31=VLOOKUP('كرت الصنف'!$B$2,الاصناف!$B$6:$E$1048576,MATCH(الاصناف!$C$5,الاصناف!$B$5:$XFD$5,0)),H31/VLOOKUP($B$2,الاصناف!$B$6:$E$1048576,MATCH(الاصناف!E31,الاصناف!$B$5:$XFD$5,0),0),0)),0)</f>
        <v>0</v>
      </c>
      <c r="M31" s="14">
        <f t="shared" si="1"/>
        <v>0</v>
      </c>
      <c r="N31" s="14">
        <f t="shared" si="2"/>
        <v>0</v>
      </c>
      <c r="O31" s="14">
        <f>Table3[الكمية المشتراه]-Table3[ارصدة]</f>
        <v>0</v>
      </c>
      <c r="P31" s="14">
        <f t="shared" si="3"/>
        <v>0</v>
      </c>
      <c r="Q31" s="12">
        <f>Table3[سعر الشراء]*Table3[الكمية المباعة]</f>
        <v>0</v>
      </c>
    </row>
    <row r="32" spans="1:17" ht="27" customHeight="1" x14ac:dyDescent="0.25">
      <c r="A32" s="29">
        <f>IF(اليومية!$C52='كرت الصنف'!$B$2,اليومية!$A52,"")</f>
        <v>0</v>
      </c>
      <c r="B32" s="29">
        <f>IFERROR(SMALL($A$5:$A$1048576,ROWS($A$5:A32)),"")</f>
        <v>0</v>
      </c>
      <c r="C32" s="13" t="str">
        <f>IFERROR(INDEX(اليومية!$A$5:$K$1048576,MATCH('كرت الصنف'!$B32,اليومية!$A$5:$A$1048576,0),MATCH('كرت الصنف'!C$4,Table35[#Headers],0)),"")</f>
        <v/>
      </c>
      <c r="D32" s="30" t="str">
        <f>IFERROR(INDEX(اليومية!$A$5:$K$1048576,MATCH('كرت الصنف'!$B32,اليومية!$A$5:$A$1048576,0),MATCH('كرت الصنف'!D$4,Table35[#Headers],0)),"")</f>
        <v/>
      </c>
      <c r="E32" s="30" t="str">
        <f>IFERROR(INDEX(اليومية!$A$5:$K$1048576,MATCH('كرت الصنف'!$B32,اليومية!$A$5:$A$1048576,0),MATCH('كرت الصنف'!E$4,Table35[#Headers],0)),"")</f>
        <v/>
      </c>
      <c r="F32" s="30" t="str">
        <f>IFERROR(INDEX(اليومية!$A$5:$K$1048576,MATCH('كرت الصنف'!$B32,اليومية!$A$5:$A$1048576,0),MATCH('كرت الصنف'!F$4,Table35[#Headers],0)),"")</f>
        <v/>
      </c>
      <c r="G32" s="30" t="str">
        <f>IFERROR(INDEX(اليومية!$A$5:$K$1048576,MATCH('كرت الصنف'!$B32,اليومية!$A$5:$A$1048576,0),MATCH('كرت الصنف'!G$4,Table35[#Headers],0)),"")</f>
        <v/>
      </c>
      <c r="H32" s="30" t="str">
        <f>IFERROR(INDEX(اليومية!$A$5:$K$1048576,MATCH('كرت الصنف'!$B32,اليومية!$A$5:$A$1048576,0),MATCH('كرت الصنف'!H$4,Table35[#Headers],0)),"")</f>
        <v/>
      </c>
      <c r="I32" s="30" t="str">
        <f>IFERROR(INDEX(اليومية!$A$5:$K$1048576,MATCH('كرت الصنف'!$B32,اليومية!$A$5:$A$1048576,0),MATCH('كرت الصنف'!I$4,Table35[#Headers],0)),"")</f>
        <v/>
      </c>
      <c r="J32" s="14" t="e">
        <f>IF(F32=VLOOKUP('كرت الصنف'!$B$2,الاصناف!$B$6:$E$1048576,MATCH(الاصناف!$D$5,الاصناف!$B$5:$XFD$5,0)),G32,IF(F32=VLOOKUP('كرت الصنف'!$B$2,الاصناف!$B$6:$E$1048576,MATCH(الاصناف!$C$5,الاصناف!$B$5:$XFD$5,0)),G32*VLOOKUP('كرت الصنف'!$B$2,الاصناف!$B$6:$E$1048576,MATCH(الاصناف!$E$5,الاصناف!$B$5:$XFD$5,0),0),0))</f>
        <v>#N/A</v>
      </c>
      <c r="K32" s="14">
        <f t="shared" si="0"/>
        <v>0</v>
      </c>
      <c r="L32" s="14">
        <f>IF(D32="اضافة",IF(F32=VLOOKUP('كرت الصنف'!$B$2,الاصناف!$B$6:$E$1048576,MATCH(الاصناف!$D$5,الاصناف!$B$5:$XFD$5,0)),H32,IF(F32=VLOOKUP('كرت الصنف'!$B$2,الاصناف!$B$6:$E$1048576,MATCH(الاصناف!$C$5,الاصناف!$B$5:$XFD$5,0)),H32/VLOOKUP($B$2,الاصناف!$B$6:$E$1048576,MATCH(الاصناف!E32,الاصناف!$B$5:$XFD$5,0),0),0)),0)</f>
        <v>0</v>
      </c>
      <c r="M32" s="14">
        <f t="shared" si="1"/>
        <v>0</v>
      </c>
      <c r="N32" s="14">
        <f t="shared" si="2"/>
        <v>0</v>
      </c>
      <c r="O32" s="14">
        <f>Table3[الكمية المشتراه]-Table3[ارصدة]</f>
        <v>0</v>
      </c>
      <c r="P32" s="14">
        <f t="shared" si="3"/>
        <v>0</v>
      </c>
      <c r="Q32" s="12">
        <f>Table3[سعر الشراء]*Table3[الكمية المباعة]</f>
        <v>0</v>
      </c>
    </row>
    <row r="33" spans="1:17" ht="27" customHeight="1" x14ac:dyDescent="0.25">
      <c r="A33" s="29">
        <f>IF(اليومية!$C53='كرت الصنف'!$B$2,اليومية!$A53,"")</f>
        <v>0</v>
      </c>
      <c r="B33" s="29">
        <f>IFERROR(SMALL($A$5:$A$1048576,ROWS($A$5:A33)),"")</f>
        <v>0</v>
      </c>
      <c r="C33" s="13" t="str">
        <f>IFERROR(INDEX(اليومية!$A$5:$K$1048576,MATCH('كرت الصنف'!$B33,اليومية!$A$5:$A$1048576,0),MATCH('كرت الصنف'!C$4,Table35[#Headers],0)),"")</f>
        <v/>
      </c>
      <c r="D33" s="30" t="str">
        <f>IFERROR(INDEX(اليومية!$A$5:$K$1048576,MATCH('كرت الصنف'!$B33,اليومية!$A$5:$A$1048576,0),MATCH('كرت الصنف'!D$4,Table35[#Headers],0)),"")</f>
        <v/>
      </c>
      <c r="E33" s="30" t="str">
        <f>IFERROR(INDEX(اليومية!$A$5:$K$1048576,MATCH('كرت الصنف'!$B33,اليومية!$A$5:$A$1048576,0),MATCH('كرت الصنف'!E$4,Table35[#Headers],0)),"")</f>
        <v/>
      </c>
      <c r="F33" s="30" t="str">
        <f>IFERROR(INDEX(اليومية!$A$5:$K$1048576,MATCH('كرت الصنف'!$B33,اليومية!$A$5:$A$1048576,0),MATCH('كرت الصنف'!F$4,Table35[#Headers],0)),"")</f>
        <v/>
      </c>
      <c r="G33" s="30" t="str">
        <f>IFERROR(INDEX(اليومية!$A$5:$K$1048576,MATCH('كرت الصنف'!$B33,اليومية!$A$5:$A$1048576,0),MATCH('كرت الصنف'!G$4,Table35[#Headers],0)),"")</f>
        <v/>
      </c>
      <c r="H33" s="30" t="str">
        <f>IFERROR(INDEX(اليومية!$A$5:$K$1048576,MATCH('كرت الصنف'!$B33,اليومية!$A$5:$A$1048576,0),MATCH('كرت الصنف'!H$4,Table35[#Headers],0)),"")</f>
        <v/>
      </c>
      <c r="I33" s="30" t="str">
        <f>IFERROR(INDEX(اليومية!$A$5:$K$1048576,MATCH('كرت الصنف'!$B33,اليومية!$A$5:$A$1048576,0),MATCH('كرت الصنف'!I$4,Table35[#Headers],0)),"")</f>
        <v/>
      </c>
      <c r="J33" s="14" t="e">
        <f>IF(F33=VLOOKUP('كرت الصنف'!$B$2,الاصناف!$B$6:$E$1048576,MATCH(الاصناف!$D$5,الاصناف!$B$5:$XFD$5,0)),G33,IF(F33=VLOOKUP('كرت الصنف'!$B$2,الاصناف!$B$6:$E$1048576,MATCH(الاصناف!$C$5,الاصناف!$B$5:$XFD$5,0)),G33*VLOOKUP('كرت الصنف'!$B$2,الاصناف!$B$6:$E$1048576,MATCH(الاصناف!$E$5,الاصناف!$B$5:$XFD$5,0),0),0))</f>
        <v>#N/A</v>
      </c>
      <c r="K33" s="14">
        <f t="shared" si="0"/>
        <v>0</v>
      </c>
      <c r="L33" s="14">
        <f>IF(D33="اضافة",IF(F33=VLOOKUP('كرت الصنف'!$B$2,الاصناف!$B$6:$E$1048576,MATCH(الاصناف!$D$5,الاصناف!$B$5:$XFD$5,0)),H33,IF(F33=VLOOKUP('كرت الصنف'!$B$2,الاصناف!$B$6:$E$1048576,MATCH(الاصناف!$C$5,الاصناف!$B$5:$XFD$5,0)),H33/VLOOKUP($B$2,الاصناف!$B$6:$E$1048576,MATCH(الاصناف!E33,الاصناف!$B$5:$XFD$5,0),0),0)),0)</f>
        <v>0</v>
      </c>
      <c r="M33" s="14">
        <f t="shared" si="1"/>
        <v>0</v>
      </c>
      <c r="N33" s="14">
        <f t="shared" si="2"/>
        <v>0</v>
      </c>
      <c r="O33" s="14">
        <f>Table3[الكمية المشتراه]-Table3[ارصدة]</f>
        <v>0</v>
      </c>
      <c r="P33" s="14">
        <f t="shared" si="3"/>
        <v>0</v>
      </c>
      <c r="Q33" s="12">
        <f>Table3[سعر الشراء]*Table3[الكمية المباعة]</f>
        <v>0</v>
      </c>
    </row>
    <row r="34" spans="1:17" ht="27" customHeight="1" x14ac:dyDescent="0.25">
      <c r="A34" s="29">
        <f>IF(اليومية!$C54='كرت الصنف'!$B$2,اليومية!$A54,"")</f>
        <v>0</v>
      </c>
      <c r="B34" s="29">
        <f>IFERROR(SMALL($A$5:$A$1048576,ROWS($A$5:A34)),"")</f>
        <v>0</v>
      </c>
      <c r="C34" s="13" t="str">
        <f>IFERROR(INDEX(اليومية!$A$5:$K$1048576,MATCH('كرت الصنف'!$B34,اليومية!$A$5:$A$1048576,0),MATCH('كرت الصنف'!C$4,Table35[#Headers],0)),"")</f>
        <v/>
      </c>
      <c r="D34" s="30" t="str">
        <f>IFERROR(INDEX(اليومية!$A$5:$K$1048576,MATCH('كرت الصنف'!$B34,اليومية!$A$5:$A$1048576,0),MATCH('كرت الصنف'!D$4,Table35[#Headers],0)),"")</f>
        <v/>
      </c>
      <c r="E34" s="30" t="str">
        <f>IFERROR(INDEX(اليومية!$A$5:$K$1048576,MATCH('كرت الصنف'!$B34,اليومية!$A$5:$A$1048576,0),MATCH('كرت الصنف'!E$4,Table35[#Headers],0)),"")</f>
        <v/>
      </c>
      <c r="F34" s="30" t="str">
        <f>IFERROR(INDEX(اليومية!$A$5:$K$1048576,MATCH('كرت الصنف'!$B34,اليومية!$A$5:$A$1048576,0),MATCH('كرت الصنف'!F$4,Table35[#Headers],0)),"")</f>
        <v/>
      </c>
      <c r="G34" s="30" t="str">
        <f>IFERROR(INDEX(اليومية!$A$5:$K$1048576,MATCH('كرت الصنف'!$B34,اليومية!$A$5:$A$1048576,0),MATCH('كرت الصنف'!G$4,Table35[#Headers],0)),"")</f>
        <v/>
      </c>
      <c r="H34" s="30" t="str">
        <f>IFERROR(INDEX(اليومية!$A$5:$K$1048576,MATCH('كرت الصنف'!$B34,اليومية!$A$5:$A$1048576,0),MATCH('كرت الصنف'!H$4,Table35[#Headers],0)),"")</f>
        <v/>
      </c>
      <c r="I34" s="30" t="str">
        <f>IFERROR(INDEX(اليومية!$A$5:$K$1048576,MATCH('كرت الصنف'!$B34,اليومية!$A$5:$A$1048576,0),MATCH('كرت الصنف'!I$4,Table35[#Headers],0)),"")</f>
        <v/>
      </c>
      <c r="J34" s="14" t="e">
        <f>IF(F34=VLOOKUP('كرت الصنف'!$B$2,الاصناف!$B$6:$E$1048576,MATCH(الاصناف!$D$5,الاصناف!$B$5:$XFD$5,0)),G34,IF(F34=VLOOKUP('كرت الصنف'!$B$2,الاصناف!$B$6:$E$1048576,MATCH(الاصناف!$C$5,الاصناف!$B$5:$XFD$5,0)),G34*VLOOKUP('كرت الصنف'!$B$2,الاصناف!$B$6:$E$1048576,MATCH(الاصناف!$E$5,الاصناف!$B$5:$XFD$5,0),0),0))</f>
        <v>#N/A</v>
      </c>
      <c r="K34" s="14">
        <f t="shared" si="0"/>
        <v>0</v>
      </c>
      <c r="L34" s="14">
        <f>IF(D34="اضافة",IF(F34=VLOOKUP('كرت الصنف'!$B$2,الاصناف!$B$6:$E$1048576,MATCH(الاصناف!$D$5,الاصناف!$B$5:$XFD$5,0)),H34,IF(F34=VLOOKUP('كرت الصنف'!$B$2,الاصناف!$B$6:$E$1048576,MATCH(الاصناف!$C$5,الاصناف!$B$5:$XFD$5,0)),H34/VLOOKUP($B$2,الاصناف!$B$6:$E$1048576,MATCH(الاصناف!E34,الاصناف!$B$5:$XFD$5,0),0),0)),0)</f>
        <v>0</v>
      </c>
      <c r="M34" s="14">
        <f t="shared" si="1"/>
        <v>0</v>
      </c>
      <c r="N34" s="14">
        <f t="shared" si="2"/>
        <v>0</v>
      </c>
      <c r="O34" s="14">
        <f>Table3[الكمية المشتراه]-Table3[ارصدة]</f>
        <v>0</v>
      </c>
      <c r="P34" s="14">
        <f t="shared" si="3"/>
        <v>0</v>
      </c>
      <c r="Q34" s="12">
        <f>Table3[سعر الشراء]*Table3[الكمية المباعة]</f>
        <v>0</v>
      </c>
    </row>
    <row r="35" spans="1:17" ht="27" hidden="1" customHeight="1" x14ac:dyDescent="0.25"/>
  </sheetData>
  <sheetProtection password="8364" sheet="1" objects="1" scenarios="1" autoFilter="0"/>
  <protectedRanges>
    <protectedRange sqref="B2:D3" name="Range1"/>
  </protectedRanges>
  <mergeCells count="4">
    <mergeCell ref="B1:D1"/>
    <mergeCell ref="E1:I2"/>
    <mergeCell ref="B2:D2"/>
    <mergeCell ref="B3:I3"/>
  </mergeCells>
  <dataValidations count="3">
    <dataValidation type="list" allowBlank="1" showInputMessage="1" showErrorMessage="1" sqref="B2">
      <formula1>اسم_الصنف</formula1>
    </dataValidation>
    <dataValidation type="custom" showInputMessage="1" showErrorMessage="1" errorTitle="خطأ" error="ادخل الرقم المسلسل" sqref="K1:K3">
      <formula1>E1&lt;&gt;""</formula1>
    </dataValidation>
    <dataValidation type="custom" showInputMessage="1" showErrorMessage="1" errorTitle="خطأ" error="ادخل رقم مسلسل غير مكرر" sqref="E1">
      <formula1>COUNTIF(E:E,E1)=1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M37"/>
  <sheetViews>
    <sheetView showGridLines="0" showRowColHeaders="0" rightToLeft="1" topLeftCell="B1" zoomScale="70" zoomScaleNormal="70" workbookViewId="0">
      <pane ySplit="7" topLeftCell="A8" activePane="bottomLeft" state="frozen"/>
      <selection activeCell="C18" sqref="C18"/>
      <selection pane="bottomLeft" activeCell="B9" sqref="B9"/>
    </sheetView>
  </sheetViews>
  <sheetFormatPr defaultColWidth="0" defaultRowHeight="27" customHeight="1" zeroHeight="1" x14ac:dyDescent="0.25"/>
  <cols>
    <col min="1" max="1" width="10.85546875" style="9" hidden="1" customWidth="1"/>
    <col min="2" max="2" width="10.85546875" style="9" customWidth="1"/>
    <col min="3" max="3" width="17.140625" style="9" customWidth="1"/>
    <col min="4" max="4" width="24" style="9" customWidth="1"/>
    <col min="5" max="6" width="17.5703125" style="9" customWidth="1"/>
    <col min="7" max="8" width="21.7109375" style="9" bestFit="1" customWidth="1"/>
    <col min="9" max="9" width="15.85546875" style="9" customWidth="1"/>
    <col min="10" max="10" width="15.42578125" style="9" customWidth="1"/>
    <col min="11" max="11" width="15.42578125" style="9" hidden="1" customWidth="1"/>
    <col min="12" max="16384" width="10.85546875" style="9" hidden="1"/>
  </cols>
  <sheetData>
    <row r="1" spans="1:13" ht="27" customHeight="1" x14ac:dyDescent="0.25">
      <c r="A1" s="31"/>
      <c r="B1" s="45" t="s">
        <v>32</v>
      </c>
      <c r="C1" s="50"/>
      <c r="D1" s="50"/>
      <c r="E1" s="50"/>
      <c r="F1" s="49" t="str">
        <f>"اسم الصنف / "&amp;'كرت الصنف'!B2</f>
        <v xml:space="preserve">اسم الصنف / </v>
      </c>
      <c r="G1" s="49"/>
      <c r="H1" s="32" t="s">
        <v>30</v>
      </c>
      <c r="I1" s="49" t="s">
        <v>3</v>
      </c>
      <c r="J1" s="49"/>
      <c r="L1" s="9" t="s">
        <v>2</v>
      </c>
      <c r="M1" s="9" t="str">
        <f>IFERROR(VLOOKUP('كرت الصنف'!$B$2,الاصناف!$B$6:$E$1048576,MATCH(الاصناف!$C$5,الاصناف!$B$5:$XFD$5,0)),"")</f>
        <v/>
      </c>
    </row>
    <row r="2" spans="1:13" ht="27" customHeight="1" x14ac:dyDescent="0.25">
      <c r="A2" s="31"/>
      <c r="B2" s="50"/>
      <c r="C2" s="50"/>
      <c r="D2" s="50"/>
      <c r="E2" s="50"/>
      <c r="F2" s="32" t="s">
        <v>11</v>
      </c>
      <c r="G2" s="32">
        <f>IFERROR(IF($I$1=$L$1,((SUM(L8:L1045901))/VLOOKUP('كرت الصنف'!$B$2,الاصناف!$B$6:$E$1048576,MATCH(الاصناف!$E$5,الاصناف!$B$5:$XFD$5,0),0)),IF($I$1=$L$2,(SUM(L8:L1045901)),IF($I$1=$L$3,IF(B8&lt;&gt;"",INT((SUM(L8:L1045901))/VLOOKUP('كرت الصنف'!$B$2,الاصناف!$B$6:$E$1048576,MATCH(الاصناف!$E$5,الاصناف!$B$5:$XFD$5,0),0))&amp;" "&amp;VLOOKUP('كرت الصنف'!$B$2,الاصناف!$B$6:$E$1048576,MATCH(الاصناف!$C$5,الاصناف!$B$5:$XFD$5,0))&amp;" + "&amp;MOD(((SUM(L8:L1045901))/VLOOKUP('كرت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الصنف'!$B$2,الاصناف!$B$6:$E$1048576,MATCH(الاصناف!$D$5,الاصناف!$B$5:$XFD$5,0)),""),""))),0)</f>
        <v>0</v>
      </c>
      <c r="H2" s="32" t="s">
        <v>21</v>
      </c>
      <c r="I2" s="51">
        <f>SUM($H$8:$H$1048576)</f>
        <v>0</v>
      </c>
      <c r="J2" s="51"/>
      <c r="L2" s="9" t="s">
        <v>3</v>
      </c>
      <c r="M2" s="9" t="str">
        <f>IFERROR(VLOOKUP('كرت الصنف'!$B$2,الاصناف!$B$6:$E$1048576,MATCH(الاصناف!$D$5,الاصناف!$B$5:$XFD$5,0)),"")</f>
        <v/>
      </c>
    </row>
    <row r="3" spans="1:13" ht="27" customHeight="1" x14ac:dyDescent="0.25">
      <c r="A3" s="31"/>
      <c r="B3" s="50"/>
      <c r="C3" s="50"/>
      <c r="D3" s="50"/>
      <c r="E3" s="50"/>
      <c r="F3" s="32" t="s">
        <v>14</v>
      </c>
      <c r="G3" s="32">
        <f>IFERROR(IF($I$1=$L$1,((SUM(M8:M1045901))/VLOOKUP('كرت الصنف'!$B$2,الاصناف!$B$6:$E$1048576,MATCH(الاصناف!$E$5,الاصناف!$B$5:$XFD$5,0),0)),IF($I$1=$L$2,(SUM(M8:M1045901)),IF($I$1=$L$3,IF(B8&lt;&gt;"",INT((SUM(M8:M1045901))/VLOOKUP('كرت الصنف'!$B$2,الاصناف!$B$6:$E$1048576,MATCH(الاصناف!$E$5,الاصناف!$B$5:$XFD$5,0),0))&amp;" "&amp;VLOOKUP('كرت الصنف'!$B$2,الاصناف!$B$6:$E$1048576,MATCH(الاصناف!$C$5,الاصناف!$B$5:$XFD$5,0))&amp;" + "&amp;MOD(((SUM(M8:M1045901))/VLOOKUP('كرت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الصنف'!$B$2,الاصناف!$B$6:$E$1048576,MATCH(الاصناف!$D$5,الاصناف!$B$5:$XFD$5,0)),""),""))),0)</f>
        <v>0</v>
      </c>
      <c r="H3" s="32" t="s">
        <v>22</v>
      </c>
      <c r="I3" s="51">
        <f>SUM($I$8:$I$1048576)</f>
        <v>0</v>
      </c>
      <c r="J3" s="51"/>
      <c r="L3" s="9" t="s">
        <v>31</v>
      </c>
    </row>
    <row r="4" spans="1:13" ht="27" customHeight="1" x14ac:dyDescent="0.25">
      <c r="A4" s="31"/>
      <c r="B4" s="50"/>
      <c r="C4" s="50"/>
      <c r="D4" s="50"/>
      <c r="E4" s="50"/>
      <c r="F4" s="32" t="s">
        <v>23</v>
      </c>
      <c r="G4" s="32">
        <f>IFERROR(IF($I$1=$L$1,((SUM(L8:L1048576)-SUM(M8:M1048576))/VLOOKUP('كرت الصنف'!$B$2,الاصناف!$B$6:$E$1048576,MATCH(الاصناف!$E$5,الاصناف!$B$5:$XFD$5,0),0)),IF($I$1=$L$2,SUM(L8:L1048576)-SUM(M8:M1048576),IF($I$1=$L$3,IF(B8&lt;&gt;"",INT((SUM(L8:L1048576)-SUM(M8:M1048576))/VLOOKUP('كرت الصنف'!$B$2,الاصناف!$B$6:$E$1048576,MATCH(الاصناف!$E$5,الاصناف!$B$5:$XFD$5,0),0))&amp;" "&amp;VLOOKUP('كرت الصنف'!$B$2,الاصناف!$B$6:$E$1048576,MATCH(الاصناف!$C$5,الاصناف!$B$5:$XFD$5,0))&amp;" + "&amp;ROUND(MOD(((SUM(L8:L1048576)-SUM(M8:M1048576))/VLOOKUP('كرت الصنف'!$B$2,الاصناف!$B$6:$E$1048576,MATCH(الاصناف!$E$5,الاصناف!$B$5:$XFD$5,0),0)),1)*VLOOKUP('كرت الصنف'!$B$2,الاصناف!$B$6:$E$1048576,MATCH(الاصناف!$E$5,الاصناف!$B$5:$XFD$5,0),0),2)&amp;" "&amp;VLOOKUP('كرت الصنف'!$B$2,الاصناف!$B$6:$E$1048576,MATCH(الاصناف!$D$5,الاصناف!$B$5:$XFD$5,0)),""),""))),0)</f>
        <v>0</v>
      </c>
      <c r="H4" s="32" t="s">
        <v>24</v>
      </c>
      <c r="I4" s="51">
        <f>SUM($J$8:$J$1048576)</f>
        <v>0</v>
      </c>
      <c r="J4" s="51"/>
    </row>
    <row r="5" spans="1:13" ht="27" customHeight="1" x14ac:dyDescent="0.25">
      <c r="A5" s="31"/>
      <c r="B5" s="48" t="str">
        <f>IFERROR("ملحوظة : تم تقييم السعر والكمية على اساس "&amp;I1&amp;" وهي "&amp;" ( "&amp;VLOOKUP($I$1,$L$1:$M$2,2,0)&amp;" ) ","")</f>
        <v xml:space="preserve">ملحوظة : تم تقييم السعر والكمية على اساس الوحدة الفرعية وهي  (  ) </v>
      </c>
      <c r="C5" s="48"/>
      <c r="D5" s="48"/>
      <c r="E5" s="48"/>
      <c r="F5" s="48"/>
      <c r="G5" s="48"/>
      <c r="H5" s="48"/>
      <c r="I5" s="48"/>
      <c r="J5" s="48"/>
    </row>
    <row r="6" spans="1:13" ht="21" customHeight="1" x14ac:dyDescent="0.25">
      <c r="A6" s="33" t="s">
        <v>20</v>
      </c>
      <c r="B6" s="34" t="s">
        <v>1</v>
      </c>
      <c r="C6" s="11" t="s">
        <v>17</v>
      </c>
      <c r="D6" s="34" t="s">
        <v>29</v>
      </c>
      <c r="E6" s="34" t="s">
        <v>25</v>
      </c>
      <c r="F6" s="34" t="s">
        <v>26</v>
      </c>
      <c r="G6" s="34" t="s">
        <v>23</v>
      </c>
      <c r="H6" s="34" t="s">
        <v>27</v>
      </c>
      <c r="I6" s="34" t="s">
        <v>28</v>
      </c>
      <c r="J6" s="35" t="s">
        <v>24</v>
      </c>
      <c r="K6" s="35" t="s">
        <v>12</v>
      </c>
      <c r="L6" s="36" t="s">
        <v>11</v>
      </c>
      <c r="M6" s="36" t="s">
        <v>14</v>
      </c>
    </row>
    <row r="7" spans="1:13" ht="21" customHeight="1" x14ac:dyDescent="0.25">
      <c r="A7" s="37"/>
      <c r="B7" s="38"/>
      <c r="C7" s="39"/>
      <c r="D7" s="38" t="str">
        <f>IF(Table1[[#This Row],[م]]&lt;&gt;"",IF($I$1=$L$1,INT(K7*VLOOKUP('كرت الصنف'!$B$2,الاصناف!$B$6:$E$1048576,MATCH(الاصناف!$E$5,الاصناف!$B$5:$XFD$5,0),0)),IF($I$1=$L$2,K7,IF($I$1=$L$3,IF(B7&lt;&gt;"",INT(K7*VLOOKUP('كرت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"&amp;MOD((K7/VLOOKUP('كرت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7" s="38"/>
      <c r="F7" s="38"/>
      <c r="G7" s="38"/>
      <c r="H7" s="38"/>
      <c r="I7" s="38"/>
      <c r="J7" s="40"/>
      <c r="K7" s="40"/>
      <c r="L7" s="41"/>
      <c r="M7" s="41"/>
    </row>
    <row r="8" spans="1:13" ht="27" customHeight="1" x14ac:dyDescent="0.25">
      <c r="A8" s="29" t="str">
        <f>IF('كرت الصنف'!$K5&gt;0,'كرت الصنف'!$B5,"")</f>
        <v/>
      </c>
      <c r="B8" s="14" t="str">
        <f>IFERROR(SMALL($A$8:$A$1048576,ROWS($A$8:A8)),"")</f>
        <v/>
      </c>
      <c r="C8" s="13" t="str">
        <f>IFERROR(INDEX('كرت الصنف'!$A$5:$Q$1048576,MATCH('تكلفة المخزون'!$B8,'كرت الصنف'!$B$5:$B$1048576,0),MATCH('تكلفة المخزون'!C$6,Table3[#Headers],0)),"")</f>
        <v/>
      </c>
      <c r="D8" s="14" t="str">
        <f>IF(Table1[[#This Row],[م]]&lt;&gt;"",IF($I$1=$L$1,INT(K8*VLOOKUP('كرت الصنف'!$B$2,الاصناف!$B$6:$E$1048576,MATCH(الاصناف!$E$5,الاصناف!$B$5:$XFD$5,0),0)),IF($I$1=$L$2,K8,IF($I$1=$L$3,IF(B8&lt;&gt;"",INT(K8*VLOOKUP('كرت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"&amp;MOD((K8/VLOOKUP('كرت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8" s="42" t="str">
        <f>IF(B8&lt;&gt;"",IF($I$1=$L$1,(L8/VLOOKUP('كرت الصنف'!$B$2,الاصناف!$B$6:$E$1048576,MATCH(الاصناف!$E$5,الاصناف!$B$5:$XFD$5,0),0)),IF($I$1=$L$2,L8,IF($I$1=$L$3,IF(B8&lt;&gt;"",INT(L8/VLOOKUP('كرت الصنف'!$B$2,الاصناف!$B$6:$E$1048576,MATCH(الاصناف!$E$5,الاصناف!$B$5:$XFD$5,0),0))&amp;" "&amp;VLOOKUP('كرت الصنف'!$B$2,الاصناف!$B$6:$E$1048576,MATCH(الاصناف!$C$5,الاصناف!$B$5:$XFD$5,0))&amp;" + "&amp;MOD((L8/VLOOKUP('كرت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8" s="43" t="str">
        <f>IF(Table1[[#This Row],[م]]&lt;&gt;"",IF($I$1=$L$1,(M8/VLOOKUP('كرت الصنف'!$B$2,الاصناف!$B$6:$E$1048576,MATCH(الاصناف!$E$5,الاصناف!$B$5:$XFD$5,0),0)),IF($I$1=$L$2,Table1[[#This Row],[الكمية المباعة]],IF($I$1=$L$3,IF(B8&lt;&gt;"",INT(M8/VLOOKUP('كرت الصنف'!$B$2,الاصناف!$B$6:$E$1048576,MATCH(الاصناف!$E$5,الاصناف!$B$5:$XFD$5,0),0))&amp;" "&amp;VLOOKUP('كرت الصنف'!$B$2,الاصناف!$B$6:$E$1048576,MATCH(الاصناف!$C$5,الاصناف!$B$5:$XFD$5,0))&amp;" + "&amp;MOD((M8/VLOOKUP('كرت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8" s="42" t="str">
        <f>IF(Table1[[#This Row],[م]]&lt;&gt;"",IF($I$1=$L$1,((L8-M8)/VLOOKUP('كرت الصنف'!$B$2,الاصناف!$B$6:$E$1048576,MATCH(الاصناف!$E$5,الاصناف!$B$5:$XFD$5,0),0)),IF($I$1=$L$2,Table1[[#This Row],[الكمية المشتراه]]-Table1[[#This Row],[الكمية المباعة]],IF($I$1=$L$3,IF(B8&lt;&gt;"",INT((L8-M8)/VLOOKUP('كرت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"&amp;MOD(((L8-M8)/VLOOKUP('كرت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8" s="14" t="str">
        <f>IFERROR(Table1[[#This Row],[سعر الشراء]]*Table1[[#This Row],[الكمية المشتراه]],"")</f>
        <v/>
      </c>
      <c r="I8" s="14" t="str">
        <f>IFERROR(Table1[[#This Row],[سعر الشراء]]*Table1[[#This Row],[الكمية المباعة]],"")</f>
        <v/>
      </c>
      <c r="J8" s="14">
        <f>IF(Table1[[#This Row],[م]]&lt;&gt;"",(Table1[[#This Row],[الكمية المشتراه]]-Table1[[#This Row],[الكمية المباعة]])*Table1[[#This Row],[سعر الشراء]],0)</f>
        <v>0</v>
      </c>
      <c r="K8" s="14" t="str">
        <f>IFERROR(INDEX('كرت الصنف'!$A$5:$Q$1048576,MATCH('تكلفة المخزون'!$B8,'كرت الصنف'!$B$5:$B$1048576,0),MATCH('تكلفة المخزون'!K$6,Table3[#Headers],0)),"")</f>
        <v/>
      </c>
      <c r="L8" s="14" t="str">
        <f>IFERROR(INDEX('كرت الصنف'!$A$5:$Q$1048576,MATCH('تكلفة المخزون'!$B8,'كرت الصنف'!$B$5:$B$1048576,0),MATCH('تكلفة المخزون'!L$6,Table3[#Headers],0)),"")</f>
        <v/>
      </c>
      <c r="M8" s="14" t="str">
        <f>IFERROR(INDEX('كرت الصنف'!$A$5:$Q$1048576,MATCH('تكلفة المخزون'!$B8,'كرت الصنف'!$B$5:$B$1048576,0),MATCH('تكلفة المخزون'!M$6,Table3[#Headers],0)),"")</f>
        <v/>
      </c>
    </row>
    <row r="9" spans="1:13" ht="27" customHeight="1" x14ac:dyDescent="0.25">
      <c r="A9" s="29" t="str">
        <f>IF('كرت الصنف'!$K6&gt;0,'كرت الصنف'!$B6,"")</f>
        <v/>
      </c>
      <c r="B9" s="14" t="str">
        <f>IFERROR(SMALL($A$8:$A$1048576,ROWS($A$8:A9)),"")</f>
        <v/>
      </c>
      <c r="C9" s="13" t="str">
        <f>IFERROR(INDEX('كرت الصنف'!$A$5:$Q$1048576,MATCH('تكلفة المخزون'!$B9,'كرت الصنف'!$B$5:$B$1048576,0),MATCH('تكلفة المخزون'!C$6,Table3[#Headers],0)),"")</f>
        <v/>
      </c>
      <c r="D9" s="14" t="str">
        <f>IF(Table1[[#This Row],[م]]&lt;&gt;"",IF($I$1=$L$1,INT(K9*VLOOKUP('كرت الصنف'!$B$2,الاصناف!$B$6:$E$1048576,MATCH(الاصناف!$E$5,الاصناف!$B$5:$XFD$5,0),0)),IF($I$1=$L$2,K9,IF($I$1=$L$3,IF(B9&lt;&gt;"",INT(K9*VLOOKUP('كرت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"&amp;MOD((K9/VLOOKUP('كرت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9" s="42" t="str">
        <f>IF(B9&lt;&gt;"",IF($I$1=$L$1,(L9/VLOOKUP('كرت الصنف'!$B$2,الاصناف!$B$6:$E$1048576,MATCH(الاصناف!$E$5,الاصناف!$B$5:$XFD$5,0),0)),IF($I$1=$L$2,L9,IF($I$1=$L$3,IF(B9&lt;&gt;"",INT(L9/VLOOKUP('كرت الصنف'!$B$2,الاصناف!$B$6:$E$1048576,MATCH(الاصناف!$E$5,الاصناف!$B$5:$XFD$5,0),0))&amp;" "&amp;VLOOKUP('كرت الصنف'!$B$2,الاصناف!$B$6:$E$1048576,MATCH(الاصناف!$C$5,الاصناف!$B$5:$XFD$5,0))&amp;" + "&amp;MOD((L9/VLOOKUP('كرت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9" s="43" t="str">
        <f>IF(Table1[[#This Row],[م]]&lt;&gt;"",IF($I$1=$L$1,(M9/VLOOKUP('كرت الصنف'!$B$2,الاصناف!$B$6:$E$1048576,MATCH(الاصناف!$E$5,الاصناف!$B$5:$XFD$5,0),0)),IF($I$1=$L$2,Table1[[#This Row],[الكمية المباعة]],IF($I$1=$L$3,IF(B9&lt;&gt;"",INT(M9/VLOOKUP('كرت الصنف'!$B$2,الاصناف!$B$6:$E$1048576,MATCH(الاصناف!$E$5,الاصناف!$B$5:$XFD$5,0),0))&amp;" "&amp;VLOOKUP('كرت الصنف'!$B$2,الاصناف!$B$6:$E$1048576,MATCH(الاصناف!$C$5,الاصناف!$B$5:$XFD$5,0))&amp;" + "&amp;MOD((M9/VLOOKUP('كرت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9" s="42" t="str">
        <f>IF(Table1[[#This Row],[م]]&lt;&gt;"",IF($I$1=$L$1,((L9-M9)/VLOOKUP('كرت الصنف'!$B$2,الاصناف!$B$6:$E$1048576,MATCH(الاصناف!$E$5,الاصناف!$B$5:$XFD$5,0),0)),IF($I$1=$L$2,Table1[[#This Row],[الكمية المشتراه]]-Table1[[#This Row],[الكمية المباعة]],IF($I$1=$L$3,IF(B9&lt;&gt;"",INT((L9-M9)/VLOOKUP('كرت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"&amp;MOD(((L9-M9)/VLOOKUP('كرت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9" s="14" t="str">
        <f>IFERROR(Table1[[#This Row],[سعر الشراء]]*Table1[[#This Row],[الكمية المشتراه]],"")</f>
        <v/>
      </c>
      <c r="I9" s="14" t="str">
        <f>IFERROR(Table1[[#This Row],[سعر الشراء]]*Table1[[#This Row],[الكمية المباعة]],"")</f>
        <v/>
      </c>
      <c r="J9" s="14">
        <f>IF(Table1[[#This Row],[م]]&lt;&gt;"",(Table1[[#This Row],[الكمية المشتراه]]-Table1[[#This Row],[الكمية المباعة]])*Table1[[#This Row],[سعر الشراء]],0)</f>
        <v>0</v>
      </c>
      <c r="K9" s="14" t="str">
        <f>IFERROR(INDEX('كرت الصنف'!$A$5:$Q$1048576,MATCH('تكلفة المخزون'!$B9,'كرت الصنف'!$B$5:$B$1048576,0),MATCH('تكلفة المخزون'!K$6,Table3[#Headers],0)),"")</f>
        <v/>
      </c>
      <c r="L9" s="14" t="str">
        <f>IFERROR(INDEX('كرت الصنف'!$A$5:$Q$1048576,MATCH('تكلفة المخزون'!$B9,'كرت الصنف'!$B$5:$B$1048576,0),MATCH('تكلفة المخزون'!L$6,Table3[#Headers],0)),"")</f>
        <v/>
      </c>
      <c r="M9" s="14" t="str">
        <f>IFERROR(INDEX('كرت الصنف'!$A$5:$Q$1048576,MATCH('تكلفة المخزون'!$B9,'كرت الصنف'!$B$5:$B$1048576,0),MATCH('تكلفة المخزون'!M$6,Table3[#Headers],0)),"")</f>
        <v/>
      </c>
    </row>
    <row r="10" spans="1:13" ht="27" customHeight="1" x14ac:dyDescent="0.25">
      <c r="A10" s="29" t="str">
        <f>IF('كرت الصنف'!$K7&gt;0,'كرت الصنف'!$B7,"")</f>
        <v/>
      </c>
      <c r="B10" s="14" t="str">
        <f>IFERROR(SMALL($A$8:$A$1048576,ROWS($A$8:A10)),"")</f>
        <v/>
      </c>
      <c r="C10" s="13" t="str">
        <f>IFERROR(INDEX('كرت الصنف'!$A$5:$Q$1048576,MATCH('تكلفة المخزون'!$B10,'كرت الصنف'!$B$5:$B$1048576,0),MATCH('تكلفة المخزون'!C$6,Table3[#Headers],0)),"")</f>
        <v/>
      </c>
      <c r="D10" s="14" t="str">
        <f>IF(Table1[[#This Row],[م]]&lt;&gt;"",IF($I$1=$L$1,INT(K10*VLOOKUP('كرت الصنف'!$B$2,الاصناف!$B$6:$E$1048576,MATCH(الاصناف!$E$5,الاصناف!$B$5:$XFD$5,0),0)),IF($I$1=$L$2,K10,IF($I$1=$L$3,IF(B10&lt;&gt;"",INT(K10*VLOOKUP('كرت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"&amp;MOD((K10/VLOOKUP('كرت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0" s="42" t="str">
        <f>IF(B10&lt;&gt;"",IF($I$1=$L$1,(L10/VLOOKUP('كرت الصنف'!$B$2,الاصناف!$B$6:$E$1048576,MATCH(الاصناف!$E$5,الاصناف!$B$5:$XFD$5,0),0)),IF($I$1=$L$2,L10,IF($I$1=$L$3,IF(B10&lt;&gt;"",INT(L10/VLOOKUP('كرت الصنف'!$B$2,الاصناف!$B$6:$E$1048576,MATCH(الاصناف!$E$5,الاصناف!$B$5:$XFD$5,0),0))&amp;" "&amp;VLOOKUP('كرت الصنف'!$B$2,الاصناف!$B$6:$E$1048576,MATCH(الاصناف!$C$5,الاصناف!$B$5:$XFD$5,0))&amp;" + "&amp;MOD((L10/VLOOKUP('كرت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0" s="43" t="str">
        <f>IF(Table1[[#This Row],[م]]&lt;&gt;"",IF($I$1=$L$1,(M10/VLOOKUP('كرت الصنف'!$B$2,الاصناف!$B$6:$E$1048576,MATCH(الاصناف!$E$5,الاصناف!$B$5:$XFD$5,0),0)),IF($I$1=$L$2,Table1[[#This Row],[الكمية المباعة]],IF($I$1=$L$3,IF(B10&lt;&gt;"",INT(M10/VLOOKUP('كرت الصنف'!$B$2,الاصناف!$B$6:$E$1048576,MATCH(الاصناف!$E$5,الاصناف!$B$5:$XFD$5,0),0))&amp;" "&amp;VLOOKUP('كرت الصنف'!$B$2,الاصناف!$B$6:$E$1048576,MATCH(الاصناف!$C$5,الاصناف!$B$5:$XFD$5,0))&amp;" + "&amp;MOD((M10/VLOOKUP('كرت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0" s="42" t="str">
        <f>IF(Table1[[#This Row],[م]]&lt;&gt;"",IF($I$1=$L$1,((L10-M10)/VLOOKUP('كرت الصنف'!$B$2,الاصناف!$B$6:$E$1048576,MATCH(الاصناف!$E$5,الاصناف!$B$5:$XFD$5,0),0)),IF($I$1=$L$2,Table1[[#This Row],[الكمية المشتراه]]-Table1[[#This Row],[الكمية المباعة]],IF($I$1=$L$3,IF(B10&lt;&gt;"",INT((L10-M10)/VLOOKUP('كرت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"&amp;MOD(((L10-M10)/VLOOKUP('كرت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0" s="14" t="str">
        <f>IFERROR(Table1[[#This Row],[سعر الشراء]]*Table1[[#This Row],[الكمية المشتراه]],"")</f>
        <v/>
      </c>
      <c r="I10" s="14" t="str">
        <f>IFERROR(Table1[[#This Row],[سعر الشراء]]*Table1[[#This Row],[الكمية المباعة]],"")</f>
        <v/>
      </c>
      <c r="J10" s="14">
        <f>IF(Table1[[#This Row],[م]]&lt;&gt;"",(Table1[[#This Row],[الكمية المشتراه]]-Table1[[#This Row],[الكمية المباعة]])*Table1[[#This Row],[سعر الشراء]],0)</f>
        <v>0</v>
      </c>
      <c r="K10" s="14" t="str">
        <f>IFERROR(INDEX('كرت الصنف'!$A$5:$Q$1048576,MATCH('تكلفة المخزون'!$B10,'كرت الصنف'!$B$5:$B$1048576,0),MATCH('تكلفة المخزون'!K$6,Table3[#Headers],0)),"")</f>
        <v/>
      </c>
      <c r="L10" s="14" t="str">
        <f>IFERROR(INDEX('كرت الصنف'!$A$5:$Q$1048576,MATCH('تكلفة المخزون'!$B10,'كرت الصنف'!$B$5:$B$1048576,0),MATCH('تكلفة المخزون'!L$6,Table3[#Headers],0)),"")</f>
        <v/>
      </c>
      <c r="M10" s="14" t="str">
        <f>IFERROR(INDEX('كرت الصنف'!$A$5:$Q$1048576,MATCH('تكلفة المخزون'!$B10,'كرت الصنف'!$B$5:$B$1048576,0),MATCH('تكلفة المخزون'!M$6,Table3[#Headers],0)),"")</f>
        <v/>
      </c>
    </row>
    <row r="11" spans="1:13" ht="27" customHeight="1" x14ac:dyDescent="0.25">
      <c r="A11" s="29" t="str">
        <f>IF('كرت الصنف'!$K8&gt;0,'كرت الصنف'!$B8,"")</f>
        <v/>
      </c>
      <c r="B11" s="14" t="str">
        <f>IFERROR(SMALL($A$8:$A$1048576,ROWS($A$8:A11)),"")</f>
        <v/>
      </c>
      <c r="C11" s="13" t="str">
        <f>IFERROR(INDEX('كرت الصنف'!$A$5:$Q$1048576,MATCH('تكلفة المخزون'!$B11,'كرت الصنف'!$B$5:$B$1048576,0),MATCH('تكلفة المخزون'!C$6,Table3[#Headers],0)),"")</f>
        <v/>
      </c>
      <c r="D11" s="14" t="str">
        <f>IF(Table1[[#This Row],[م]]&lt;&gt;"",IF($I$1=$L$1,INT(K11*VLOOKUP('كرت الصنف'!$B$2,الاصناف!$B$6:$E$1048576,MATCH(الاصناف!$E$5,الاصناف!$B$5:$XFD$5,0),0)),IF($I$1=$L$2,K11,IF($I$1=$L$3,IF(B11&lt;&gt;"",INT(K11*VLOOKUP('كرت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"&amp;MOD((K11/VLOOKUP('كرت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1" s="42" t="str">
        <f>IF(B11&lt;&gt;"",IF($I$1=$L$1,(L11/VLOOKUP('كرت الصنف'!$B$2,الاصناف!$B$6:$E$1048576,MATCH(الاصناف!$E$5,الاصناف!$B$5:$XFD$5,0),0)),IF($I$1=$L$2,L11,IF($I$1=$L$3,IF(B11&lt;&gt;"",INT(L11/VLOOKUP('كرت الصنف'!$B$2,الاصناف!$B$6:$E$1048576,MATCH(الاصناف!$E$5,الاصناف!$B$5:$XFD$5,0),0))&amp;" "&amp;VLOOKUP('كرت الصنف'!$B$2,الاصناف!$B$6:$E$1048576,MATCH(الاصناف!$C$5,الاصناف!$B$5:$XFD$5,0))&amp;" + "&amp;MOD((L11/VLOOKUP('كرت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1" s="43" t="str">
        <f>IF(Table1[[#This Row],[م]]&lt;&gt;"",IF($I$1=$L$1,(M11/VLOOKUP('كرت الصنف'!$B$2,الاصناف!$B$6:$E$1048576,MATCH(الاصناف!$E$5,الاصناف!$B$5:$XFD$5,0),0)),IF($I$1=$L$2,Table1[[#This Row],[الكمية المباعة]],IF($I$1=$L$3,IF(B11&lt;&gt;"",INT(M11/VLOOKUP('كرت الصنف'!$B$2,الاصناف!$B$6:$E$1048576,MATCH(الاصناف!$E$5,الاصناف!$B$5:$XFD$5,0),0))&amp;" "&amp;VLOOKUP('كرت الصنف'!$B$2,الاصناف!$B$6:$E$1048576,MATCH(الاصناف!$C$5,الاصناف!$B$5:$XFD$5,0))&amp;" + "&amp;MOD((M11/VLOOKUP('كرت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1" s="42" t="str">
        <f>IF(Table1[[#This Row],[م]]&lt;&gt;"",IF($I$1=$L$1,((L11-M11)/VLOOKUP('كرت الصنف'!$B$2,الاصناف!$B$6:$E$1048576,MATCH(الاصناف!$E$5,الاصناف!$B$5:$XFD$5,0),0)),IF($I$1=$L$2,Table1[[#This Row],[الكمية المشتراه]]-Table1[[#This Row],[الكمية المباعة]],IF($I$1=$L$3,IF(B11&lt;&gt;"",INT((L11-M11)/VLOOKUP('كرت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"&amp;MOD(((L11-M11)/VLOOKUP('كرت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1" s="14" t="str">
        <f>IFERROR(Table1[[#This Row],[سعر الشراء]]*Table1[[#This Row],[الكمية المشتراه]],"")</f>
        <v/>
      </c>
      <c r="I11" s="14" t="str">
        <f>IFERROR(Table1[[#This Row],[سعر الشراء]]*Table1[[#This Row],[الكمية المباعة]],"")</f>
        <v/>
      </c>
      <c r="J11" s="14">
        <f>IF(Table1[[#This Row],[م]]&lt;&gt;"",(Table1[[#This Row],[الكمية المشتراه]]-Table1[[#This Row],[الكمية المباعة]])*Table1[[#This Row],[سعر الشراء]],0)</f>
        <v>0</v>
      </c>
      <c r="K11" s="14" t="str">
        <f>IFERROR(INDEX('كرت الصنف'!$A$5:$Q$1048576,MATCH('تكلفة المخزون'!$B11,'كرت الصنف'!$B$5:$B$1048576,0),MATCH('تكلفة المخزون'!K$6,Table3[#Headers],0)),"")</f>
        <v/>
      </c>
      <c r="L11" s="14" t="str">
        <f>IFERROR(INDEX('كرت الصنف'!$A$5:$Q$1048576,MATCH('تكلفة المخزون'!$B11,'كرت الصنف'!$B$5:$B$1048576,0),MATCH('تكلفة المخزون'!L$6,Table3[#Headers],0)),"")</f>
        <v/>
      </c>
      <c r="M11" s="14" t="str">
        <f>IFERROR(INDEX('كرت الصنف'!$A$5:$Q$1048576,MATCH('تكلفة المخزون'!$B11,'كرت الصنف'!$B$5:$B$1048576,0),MATCH('تكلفة المخزون'!M$6,Table3[#Headers],0)),"")</f>
        <v/>
      </c>
    </row>
    <row r="12" spans="1:13" ht="27" customHeight="1" x14ac:dyDescent="0.25">
      <c r="A12" s="29" t="str">
        <f>IF('كرت الصنف'!$K35&gt;0,'كرت الصنف'!$B35,"")</f>
        <v/>
      </c>
      <c r="B12" s="14" t="str">
        <f>IFERROR(SMALL($A$8:$A$1048576,ROWS($A$8:A12)),"")</f>
        <v/>
      </c>
      <c r="C12" s="13" t="str">
        <f>IFERROR(INDEX('كرت الصنف'!$A$5:$Q$1048576,MATCH('تكلفة المخزون'!$B12,'كرت الصنف'!$B$5:$B$1048576,0),MATCH('تكلفة المخزون'!C$6,Table3[#Headers],0)),"")</f>
        <v/>
      </c>
      <c r="D12" s="14" t="str">
        <f>IF(Table1[[#This Row],[م]]&lt;&gt;"",IF($I$1=$L$1,INT(K12*VLOOKUP('كرت الصنف'!$B$2,الاصناف!$B$6:$E$1048576,MATCH(الاصناف!$E$5,الاصناف!$B$5:$XFD$5,0),0)),IF($I$1=$L$2,K12,IF($I$1=$L$3,IF(B12&lt;&gt;"",INT(K12*VLOOKUP('كرت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"&amp;MOD((K12/VLOOKUP('كرت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2" s="42" t="str">
        <f>IF(B12&lt;&gt;"",IF($I$1=$L$1,(L12/VLOOKUP('كرت الصنف'!$B$2,الاصناف!$B$6:$E$1048576,MATCH(الاصناف!$E$5,الاصناف!$B$5:$XFD$5,0),0)),IF($I$1=$L$2,L12,IF($I$1=$L$3,IF(B12&lt;&gt;"",INT(L12/VLOOKUP('كرت الصنف'!$B$2,الاصناف!$B$6:$E$1048576,MATCH(الاصناف!$E$5,الاصناف!$B$5:$XFD$5,0),0))&amp;" "&amp;VLOOKUP('كرت الصنف'!$B$2,الاصناف!$B$6:$E$1048576,MATCH(الاصناف!$C$5,الاصناف!$B$5:$XFD$5,0))&amp;" + "&amp;MOD((L12/VLOOKUP('كرت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2" s="43" t="str">
        <f>IF(Table1[[#This Row],[م]]&lt;&gt;"",IF($I$1=$L$1,(M12/VLOOKUP('كرت الصنف'!$B$2,الاصناف!$B$6:$E$1048576,MATCH(الاصناف!$E$5,الاصناف!$B$5:$XFD$5,0),0)),IF($I$1=$L$2,Table1[[#This Row],[الكمية المباعة]],IF($I$1=$L$3,IF(B12&lt;&gt;"",INT(M12/VLOOKUP('كرت الصنف'!$B$2,الاصناف!$B$6:$E$1048576,MATCH(الاصناف!$E$5,الاصناف!$B$5:$XFD$5,0),0))&amp;" "&amp;VLOOKUP('كرت الصنف'!$B$2,الاصناف!$B$6:$E$1048576,MATCH(الاصناف!$C$5,الاصناف!$B$5:$XFD$5,0))&amp;" + "&amp;MOD((M12/VLOOKUP('كرت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2" s="42" t="str">
        <f>IF(Table1[[#This Row],[م]]&lt;&gt;"",IF($I$1=$L$1,((L12-M12)/VLOOKUP('كرت الصنف'!$B$2,الاصناف!$B$6:$E$1048576,MATCH(الاصناف!$E$5,الاصناف!$B$5:$XFD$5,0),0)),IF($I$1=$L$2,Table1[[#This Row],[الكمية المشتراه]]-Table1[[#This Row],[الكمية المباعة]],IF($I$1=$L$3,IF(B12&lt;&gt;"",INT((L12-M12)/VLOOKUP('كرت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"&amp;MOD(((L12-M12)/VLOOKUP('كرت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2" s="14" t="str">
        <f>IFERROR(Table1[[#This Row],[سعر الشراء]]*Table1[[#This Row],[الكمية المشتراه]],"")</f>
        <v/>
      </c>
      <c r="I12" s="14" t="str">
        <f>IFERROR(Table1[[#This Row],[سعر الشراء]]*Table1[[#This Row],[الكمية المباعة]],"")</f>
        <v/>
      </c>
      <c r="J12" s="14">
        <f>IF(Table1[[#This Row],[م]]&lt;&gt;"",(Table1[[#This Row],[الكمية المشتراه]]-Table1[[#This Row],[الكمية المباعة]])*Table1[[#This Row],[سعر الشراء]],0)</f>
        <v>0</v>
      </c>
      <c r="K12" s="14" t="str">
        <f>IFERROR(INDEX('كرت الصنف'!$A$5:$Q$1048576,MATCH('تكلفة المخزون'!$B12,'كرت الصنف'!$B$5:$B$1048576,0),MATCH('تكلفة المخزون'!K$6,Table3[#Headers],0)),"")</f>
        <v/>
      </c>
      <c r="L12" s="14" t="str">
        <f>IFERROR(INDEX('كرت الصنف'!$A$5:$Q$1048576,MATCH('تكلفة المخزون'!$B12,'كرت الصنف'!$B$5:$B$1048576,0),MATCH('تكلفة المخزون'!L$6,Table3[#Headers],0)),"")</f>
        <v/>
      </c>
      <c r="M12" s="14" t="str">
        <f>IFERROR(INDEX('كرت الصنف'!$A$5:$Q$1048576,MATCH('تكلفة المخزون'!$B12,'كرت الصنف'!$B$5:$B$1048576,0),MATCH('تكلفة المخزون'!M$6,Table3[#Headers],0)),"")</f>
        <v/>
      </c>
    </row>
    <row r="13" spans="1:13" ht="27" customHeight="1" x14ac:dyDescent="0.25">
      <c r="A13" s="29" t="str">
        <f>IF('كرت الصنف'!$K36&gt;0,'كرت الصنف'!$B36,"")</f>
        <v/>
      </c>
      <c r="B13" s="14" t="str">
        <f>IFERROR(SMALL($A$8:$A$1048576,ROWS($A$8:A13)),"")</f>
        <v/>
      </c>
      <c r="C13" s="13" t="str">
        <f>IFERROR(INDEX('كرت الصنف'!$A$5:$Q$1048576,MATCH('تكلفة المخزون'!$B13,'كرت الصنف'!$B$5:$B$1048576,0),MATCH('تكلفة المخزون'!C$6,Table3[#Headers],0)),"")</f>
        <v/>
      </c>
      <c r="D13" s="14" t="str">
        <f>IF(Table1[[#This Row],[م]]&lt;&gt;"",IF($I$1=$L$1,INT(K13*VLOOKUP('كرت الصنف'!$B$2,الاصناف!$B$6:$E$1048576,MATCH(الاصناف!$E$5,الاصناف!$B$5:$XFD$5,0),0)),IF($I$1=$L$2,K13,IF($I$1=$L$3,IF(B13&lt;&gt;"",INT(K13*VLOOKUP('كرت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"&amp;MOD((K13/VLOOKUP('كرت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3" s="42" t="str">
        <f>IF(B13&lt;&gt;"",IF($I$1=$L$1,(L13/VLOOKUP('كرت الصنف'!$B$2,الاصناف!$B$6:$E$1048576,MATCH(الاصناف!$E$5,الاصناف!$B$5:$XFD$5,0),0)),IF($I$1=$L$2,L13,IF($I$1=$L$3,IF(B13&lt;&gt;"",INT(L13/VLOOKUP('كرت الصنف'!$B$2,الاصناف!$B$6:$E$1048576,MATCH(الاصناف!$E$5,الاصناف!$B$5:$XFD$5,0),0))&amp;" "&amp;VLOOKUP('كرت الصنف'!$B$2,الاصناف!$B$6:$E$1048576,MATCH(الاصناف!$C$5,الاصناف!$B$5:$XFD$5,0))&amp;" + "&amp;MOD((L13/VLOOKUP('كرت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3" s="43" t="str">
        <f>IF(Table1[[#This Row],[م]]&lt;&gt;"",IF($I$1=$L$1,(M13/VLOOKUP('كرت الصنف'!$B$2,الاصناف!$B$6:$E$1048576,MATCH(الاصناف!$E$5,الاصناف!$B$5:$XFD$5,0),0)),IF($I$1=$L$2,Table1[[#This Row],[الكمية المباعة]],IF($I$1=$L$3,IF(B13&lt;&gt;"",INT(M13/VLOOKUP('كرت الصنف'!$B$2,الاصناف!$B$6:$E$1048576,MATCH(الاصناف!$E$5,الاصناف!$B$5:$XFD$5,0),0))&amp;" "&amp;VLOOKUP('كرت الصنف'!$B$2,الاصناف!$B$6:$E$1048576,MATCH(الاصناف!$C$5,الاصناف!$B$5:$XFD$5,0))&amp;" + "&amp;MOD((M13/VLOOKUP('كرت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3" s="42" t="str">
        <f>IF(Table1[[#This Row],[م]]&lt;&gt;"",IF($I$1=$L$1,((L13-M13)/VLOOKUP('كرت الصنف'!$B$2,الاصناف!$B$6:$E$1048576,MATCH(الاصناف!$E$5,الاصناف!$B$5:$XFD$5,0),0)),IF($I$1=$L$2,Table1[[#This Row],[الكمية المشتراه]]-Table1[[#This Row],[الكمية المباعة]],IF($I$1=$L$3,IF(B13&lt;&gt;"",INT((L13-M13)/VLOOKUP('كرت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"&amp;MOD(((L13-M13)/VLOOKUP('كرت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3" s="14" t="str">
        <f>IFERROR(Table1[[#This Row],[سعر الشراء]]*Table1[[#This Row],[الكمية المشتراه]],"")</f>
        <v/>
      </c>
      <c r="I13" s="14" t="str">
        <f>IFERROR(Table1[[#This Row],[سعر الشراء]]*Table1[[#This Row],[الكمية المباعة]],"")</f>
        <v/>
      </c>
      <c r="J13" s="14">
        <f>IF(Table1[[#This Row],[م]]&lt;&gt;"",(Table1[[#This Row],[الكمية المشتراه]]-Table1[[#This Row],[الكمية المباعة]])*Table1[[#This Row],[سعر الشراء]],0)</f>
        <v>0</v>
      </c>
      <c r="K13" s="14" t="str">
        <f>IFERROR(INDEX('كرت الصنف'!$A$5:$Q$1048576,MATCH('تكلفة المخزون'!$B13,'كرت الصنف'!$B$5:$B$1048576,0),MATCH('تكلفة المخزون'!K$6,Table3[#Headers],0)),"")</f>
        <v/>
      </c>
      <c r="L13" s="14" t="str">
        <f>IFERROR(INDEX('كرت الصنف'!$A$5:$Q$1048576,MATCH('تكلفة المخزون'!$B13,'كرت الصنف'!$B$5:$B$1048576,0),MATCH('تكلفة المخزون'!L$6,Table3[#Headers],0)),"")</f>
        <v/>
      </c>
      <c r="M13" s="14" t="str">
        <f>IFERROR(INDEX('كرت الصنف'!$A$5:$Q$1048576,MATCH('تكلفة المخزون'!$B13,'كرت الصنف'!$B$5:$B$1048576,0),MATCH('تكلفة المخزون'!M$6,Table3[#Headers],0)),"")</f>
        <v/>
      </c>
    </row>
    <row r="14" spans="1:13" ht="27" customHeight="1" x14ac:dyDescent="0.25">
      <c r="A14" s="29" t="str">
        <f>IF('كرت الصنف'!$K37&gt;0,'كرت الصنف'!$B37,"")</f>
        <v/>
      </c>
      <c r="B14" s="14" t="str">
        <f>IFERROR(SMALL($A$8:$A$1048576,ROWS($A$8:A14)),"")</f>
        <v/>
      </c>
      <c r="C14" s="13" t="str">
        <f>IFERROR(INDEX('كرت الصنف'!$A$5:$Q$1048576,MATCH('تكلفة المخزون'!$B14,'كرت الصنف'!$B$5:$B$1048576,0),MATCH('تكلفة المخزون'!C$6,Table3[#Headers],0)),"")</f>
        <v/>
      </c>
      <c r="D14" s="14" t="str">
        <f>IF(Table1[[#This Row],[م]]&lt;&gt;"",IF($I$1=$L$1,INT(K14*VLOOKUP('كرت الصنف'!$B$2,الاصناف!$B$6:$E$1048576,MATCH(الاصناف!$E$5,الاصناف!$B$5:$XFD$5,0),0)),IF($I$1=$L$2,K14,IF($I$1=$L$3,IF(B14&lt;&gt;"",INT(K14*VLOOKUP('كرت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"&amp;MOD((K14/VLOOKUP('كرت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4" s="42" t="str">
        <f>IF(B14&lt;&gt;"",IF($I$1=$L$1,(L14/VLOOKUP('كرت الصنف'!$B$2,الاصناف!$B$6:$E$1048576,MATCH(الاصناف!$E$5,الاصناف!$B$5:$XFD$5,0),0)),IF($I$1=$L$2,L14,IF($I$1=$L$3,IF(B14&lt;&gt;"",INT(L14/VLOOKUP('كرت الصنف'!$B$2,الاصناف!$B$6:$E$1048576,MATCH(الاصناف!$E$5,الاصناف!$B$5:$XFD$5,0),0))&amp;" "&amp;VLOOKUP('كرت الصنف'!$B$2,الاصناف!$B$6:$E$1048576,MATCH(الاصناف!$C$5,الاصناف!$B$5:$XFD$5,0))&amp;" + "&amp;MOD((L14/VLOOKUP('كرت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4" s="43" t="str">
        <f>IF(Table1[[#This Row],[م]]&lt;&gt;"",IF($I$1=$L$1,(M14/VLOOKUP('كرت الصنف'!$B$2,الاصناف!$B$6:$E$1048576,MATCH(الاصناف!$E$5,الاصناف!$B$5:$XFD$5,0),0)),IF($I$1=$L$2,Table1[[#This Row],[الكمية المباعة]],IF($I$1=$L$3,IF(B14&lt;&gt;"",INT(M14/VLOOKUP('كرت الصنف'!$B$2,الاصناف!$B$6:$E$1048576,MATCH(الاصناف!$E$5,الاصناف!$B$5:$XFD$5,0),0))&amp;" "&amp;VLOOKUP('كرت الصنف'!$B$2,الاصناف!$B$6:$E$1048576,MATCH(الاصناف!$C$5,الاصناف!$B$5:$XFD$5,0))&amp;" + "&amp;MOD((M14/VLOOKUP('كرت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4" s="42" t="str">
        <f>IF(Table1[[#This Row],[م]]&lt;&gt;"",IF($I$1=$L$1,((L14-M14)/VLOOKUP('كرت الصنف'!$B$2,الاصناف!$B$6:$E$1048576,MATCH(الاصناف!$E$5,الاصناف!$B$5:$XFD$5,0),0)),IF($I$1=$L$2,Table1[[#This Row],[الكمية المشتراه]]-Table1[[#This Row],[الكمية المباعة]],IF($I$1=$L$3,IF(B14&lt;&gt;"",INT((L14-M14)/VLOOKUP('كرت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"&amp;MOD(((L14-M14)/VLOOKUP('كرت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4" s="14" t="str">
        <f>IFERROR(Table1[[#This Row],[سعر الشراء]]*Table1[[#This Row],[الكمية المشتراه]],"")</f>
        <v/>
      </c>
      <c r="I14" s="14" t="str">
        <f>IFERROR(Table1[[#This Row],[سعر الشراء]]*Table1[[#This Row],[الكمية المباعة]],"")</f>
        <v/>
      </c>
      <c r="J14" s="14">
        <f>IF(Table1[[#This Row],[م]]&lt;&gt;"",(Table1[[#This Row],[الكمية المشتراه]]-Table1[[#This Row],[الكمية المباعة]])*Table1[[#This Row],[سعر الشراء]],0)</f>
        <v>0</v>
      </c>
      <c r="K14" s="14" t="str">
        <f>IFERROR(INDEX('كرت الصنف'!$A$5:$Q$1048576,MATCH('تكلفة المخزون'!$B14,'كرت الصنف'!$B$5:$B$1048576,0),MATCH('تكلفة المخزون'!K$6,Table3[#Headers],0)),"")</f>
        <v/>
      </c>
      <c r="L14" s="14" t="str">
        <f>IFERROR(INDEX('كرت الصنف'!$A$5:$Q$1048576,MATCH('تكلفة المخزون'!$B14,'كرت الصنف'!$B$5:$B$1048576,0),MATCH('تكلفة المخزون'!L$6,Table3[#Headers],0)),"")</f>
        <v/>
      </c>
      <c r="M14" s="14" t="str">
        <f>IFERROR(INDEX('كرت الصنف'!$A$5:$Q$1048576,MATCH('تكلفة المخزون'!$B14,'كرت الصنف'!$B$5:$B$1048576,0),MATCH('تكلفة المخزون'!M$6,Table3[#Headers],0)),"")</f>
        <v/>
      </c>
    </row>
    <row r="15" spans="1:13" ht="27" customHeight="1" x14ac:dyDescent="0.25">
      <c r="A15" s="29" t="str">
        <f>IF('كرت الصنف'!$K38&gt;0,'كرت الصنف'!$B38,"")</f>
        <v/>
      </c>
      <c r="B15" s="14" t="str">
        <f>IFERROR(SMALL($A$8:$A$1048576,ROWS($A$8:A15)),"")</f>
        <v/>
      </c>
      <c r="C15" s="13" t="str">
        <f>IFERROR(INDEX('كرت الصنف'!$A$5:$Q$1048576,MATCH('تكلفة المخزون'!$B15,'كرت الصنف'!$B$5:$B$1048576,0),MATCH('تكلفة المخزون'!C$6,Table3[#Headers],0)),"")</f>
        <v/>
      </c>
      <c r="D15" s="14" t="str">
        <f>IF(Table1[[#This Row],[م]]&lt;&gt;"",IF($I$1=$L$1,INT(K15*VLOOKUP('كرت الصنف'!$B$2,الاصناف!$B$6:$E$1048576,MATCH(الاصناف!$E$5,الاصناف!$B$5:$XFD$5,0),0)),IF($I$1=$L$2,K15,IF($I$1=$L$3,IF(B15&lt;&gt;"",INT(K15*VLOOKUP('كرت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"&amp;MOD((K15/VLOOKUP('كرت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5" s="42" t="str">
        <f>IF(B15&lt;&gt;"",IF($I$1=$L$1,(L15/VLOOKUP('كرت الصنف'!$B$2,الاصناف!$B$6:$E$1048576,MATCH(الاصناف!$E$5,الاصناف!$B$5:$XFD$5,0),0)),IF($I$1=$L$2,L15,IF($I$1=$L$3,IF(B15&lt;&gt;"",INT(L15/VLOOKUP('كرت الصنف'!$B$2,الاصناف!$B$6:$E$1048576,MATCH(الاصناف!$E$5,الاصناف!$B$5:$XFD$5,0),0))&amp;" "&amp;VLOOKUP('كرت الصنف'!$B$2,الاصناف!$B$6:$E$1048576,MATCH(الاصناف!$C$5,الاصناف!$B$5:$XFD$5,0))&amp;" + "&amp;MOD((L15/VLOOKUP('كرت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5" s="43" t="str">
        <f>IF(Table1[[#This Row],[م]]&lt;&gt;"",IF($I$1=$L$1,(M15/VLOOKUP('كرت الصنف'!$B$2,الاصناف!$B$6:$E$1048576,MATCH(الاصناف!$E$5,الاصناف!$B$5:$XFD$5,0),0)),IF($I$1=$L$2,Table1[[#This Row],[الكمية المباعة]],IF($I$1=$L$3,IF(B15&lt;&gt;"",INT(M15/VLOOKUP('كرت الصنف'!$B$2,الاصناف!$B$6:$E$1048576,MATCH(الاصناف!$E$5,الاصناف!$B$5:$XFD$5,0),0))&amp;" "&amp;VLOOKUP('كرت الصنف'!$B$2,الاصناف!$B$6:$E$1048576,MATCH(الاصناف!$C$5,الاصناف!$B$5:$XFD$5,0))&amp;" + "&amp;MOD((M15/VLOOKUP('كرت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5" s="42" t="str">
        <f>IF(Table1[[#This Row],[م]]&lt;&gt;"",IF($I$1=$L$1,((L15-M15)/VLOOKUP('كرت الصنف'!$B$2,الاصناف!$B$6:$E$1048576,MATCH(الاصناف!$E$5,الاصناف!$B$5:$XFD$5,0),0)),IF($I$1=$L$2,Table1[[#This Row],[الكمية المشتراه]]-Table1[[#This Row],[الكمية المباعة]],IF($I$1=$L$3,IF(B15&lt;&gt;"",INT((L15-M15)/VLOOKUP('كرت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"&amp;MOD(((L15-M15)/VLOOKUP('كرت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5" s="14" t="str">
        <f>IFERROR(Table1[[#This Row],[سعر الشراء]]*Table1[[#This Row],[الكمية المشتراه]],"")</f>
        <v/>
      </c>
      <c r="I15" s="14" t="str">
        <f>IFERROR(Table1[[#This Row],[سعر الشراء]]*Table1[[#This Row],[الكمية المباعة]],"")</f>
        <v/>
      </c>
      <c r="J15" s="14">
        <f>IF(Table1[[#This Row],[م]]&lt;&gt;"",(Table1[[#This Row],[الكمية المشتراه]]-Table1[[#This Row],[الكمية المباعة]])*Table1[[#This Row],[سعر الشراء]],0)</f>
        <v>0</v>
      </c>
      <c r="K15" s="14" t="str">
        <f>IFERROR(INDEX('كرت الصنف'!$A$5:$Q$1048576,MATCH('تكلفة المخزون'!$B15,'كرت الصنف'!$B$5:$B$1048576,0),MATCH('تكلفة المخزون'!K$6,Table3[#Headers],0)),"")</f>
        <v/>
      </c>
      <c r="L15" s="14" t="str">
        <f>IFERROR(INDEX('كرت الصنف'!$A$5:$Q$1048576,MATCH('تكلفة المخزون'!$B15,'كرت الصنف'!$B$5:$B$1048576,0),MATCH('تكلفة المخزون'!L$6,Table3[#Headers],0)),"")</f>
        <v/>
      </c>
      <c r="M15" s="14" t="str">
        <f>IFERROR(INDEX('كرت الصنف'!$A$5:$Q$1048576,MATCH('تكلفة المخزون'!$B15,'كرت الصنف'!$B$5:$B$1048576,0),MATCH('تكلفة المخزون'!M$6,Table3[#Headers],0)),"")</f>
        <v/>
      </c>
    </row>
    <row r="16" spans="1:13" ht="27" customHeight="1" x14ac:dyDescent="0.25">
      <c r="A16" s="29" t="str">
        <f>IF('كرت الصنف'!$K39&gt;0,'كرت الصنف'!$B39,"")</f>
        <v/>
      </c>
      <c r="B16" s="14" t="str">
        <f>IFERROR(SMALL($A$8:$A$1048576,ROWS($A$8:A16)),"")</f>
        <v/>
      </c>
      <c r="C16" s="13" t="str">
        <f>IFERROR(INDEX('كرت الصنف'!$A$5:$Q$1048576,MATCH('تكلفة المخزون'!$B16,'كرت الصنف'!$B$5:$B$1048576,0),MATCH('تكلفة المخزون'!C$6,Table3[#Headers],0)),"")</f>
        <v/>
      </c>
      <c r="D16" s="14" t="str">
        <f>IF(Table1[[#This Row],[م]]&lt;&gt;"",IF($I$1=$L$1,INT(K16*VLOOKUP('كرت الصنف'!$B$2,الاصناف!$B$6:$E$1048576,MATCH(الاصناف!$E$5,الاصناف!$B$5:$XFD$5,0),0)),IF($I$1=$L$2,K16,IF($I$1=$L$3,IF(B16&lt;&gt;"",INT(K16*VLOOKUP('كرت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"&amp;MOD((K16/VLOOKUP('كرت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6" s="42" t="str">
        <f>IF(B16&lt;&gt;"",IF($I$1=$L$1,(L16/VLOOKUP('كرت الصنف'!$B$2,الاصناف!$B$6:$E$1048576,MATCH(الاصناف!$E$5,الاصناف!$B$5:$XFD$5,0),0)),IF($I$1=$L$2,L16,IF($I$1=$L$3,IF(B16&lt;&gt;"",INT(L16/VLOOKUP('كرت الصنف'!$B$2,الاصناف!$B$6:$E$1048576,MATCH(الاصناف!$E$5,الاصناف!$B$5:$XFD$5,0),0))&amp;" "&amp;VLOOKUP('كرت الصنف'!$B$2,الاصناف!$B$6:$E$1048576,MATCH(الاصناف!$C$5,الاصناف!$B$5:$XFD$5,0))&amp;" + "&amp;MOD((L16/VLOOKUP('كرت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6" s="43" t="str">
        <f>IF(Table1[[#This Row],[م]]&lt;&gt;"",IF($I$1=$L$1,(M16/VLOOKUP('كرت الصنف'!$B$2,الاصناف!$B$6:$E$1048576,MATCH(الاصناف!$E$5,الاصناف!$B$5:$XFD$5,0),0)),IF($I$1=$L$2,Table1[[#This Row],[الكمية المباعة]],IF($I$1=$L$3,IF(B16&lt;&gt;"",INT(M16/VLOOKUP('كرت الصنف'!$B$2,الاصناف!$B$6:$E$1048576,MATCH(الاصناف!$E$5,الاصناف!$B$5:$XFD$5,0),0))&amp;" "&amp;VLOOKUP('كرت الصنف'!$B$2,الاصناف!$B$6:$E$1048576,MATCH(الاصناف!$C$5,الاصناف!$B$5:$XFD$5,0))&amp;" + "&amp;MOD((M16/VLOOKUP('كرت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6" s="42" t="str">
        <f>IF(Table1[[#This Row],[م]]&lt;&gt;"",IF($I$1=$L$1,((L16-M16)/VLOOKUP('كرت الصنف'!$B$2,الاصناف!$B$6:$E$1048576,MATCH(الاصناف!$E$5,الاصناف!$B$5:$XFD$5,0),0)),IF($I$1=$L$2,Table1[[#This Row],[الكمية المشتراه]]-Table1[[#This Row],[الكمية المباعة]],IF($I$1=$L$3,IF(B16&lt;&gt;"",INT((L16-M16)/VLOOKUP('كرت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"&amp;MOD(((L16-M16)/VLOOKUP('كرت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6" s="14" t="str">
        <f>IFERROR(Table1[[#This Row],[سعر الشراء]]*Table1[[#This Row],[الكمية المشتراه]],"")</f>
        <v/>
      </c>
      <c r="I16" s="14" t="str">
        <f>IFERROR(Table1[[#This Row],[سعر الشراء]]*Table1[[#This Row],[الكمية المباعة]],"")</f>
        <v/>
      </c>
      <c r="J16" s="14">
        <f>IF(Table1[[#This Row],[م]]&lt;&gt;"",(Table1[[#This Row],[الكمية المشتراه]]-Table1[[#This Row],[الكمية المباعة]])*Table1[[#This Row],[سعر الشراء]],0)</f>
        <v>0</v>
      </c>
      <c r="K16" s="14" t="str">
        <f>IFERROR(INDEX('كرت الصنف'!$A$5:$Q$1048576,MATCH('تكلفة المخزون'!$B16,'كرت الصنف'!$B$5:$B$1048576,0),MATCH('تكلفة المخزون'!K$6,Table3[#Headers],0)),"")</f>
        <v/>
      </c>
      <c r="L16" s="14" t="str">
        <f>IFERROR(INDEX('كرت الصنف'!$A$5:$Q$1048576,MATCH('تكلفة المخزون'!$B16,'كرت الصنف'!$B$5:$B$1048576,0),MATCH('تكلفة المخزون'!L$6,Table3[#Headers],0)),"")</f>
        <v/>
      </c>
      <c r="M16" s="14" t="str">
        <f>IFERROR(INDEX('كرت الصنف'!$A$5:$Q$1048576,MATCH('تكلفة المخزون'!$B16,'كرت الصنف'!$B$5:$B$1048576,0),MATCH('تكلفة المخزون'!M$6,Table3[#Headers],0)),"")</f>
        <v/>
      </c>
    </row>
    <row r="17" spans="1:13" ht="27" customHeight="1" x14ac:dyDescent="0.25">
      <c r="A17" s="29" t="str">
        <f>IF('كرت الصنف'!$K40&gt;0,'كرت الصنف'!$B40,"")</f>
        <v/>
      </c>
      <c r="B17" s="14" t="str">
        <f>IFERROR(SMALL($A$8:$A$1048576,ROWS($A$8:A17)),"")</f>
        <v/>
      </c>
      <c r="C17" s="13" t="str">
        <f>IFERROR(INDEX('كرت الصنف'!$A$5:$Q$1048576,MATCH('تكلفة المخزون'!$B17,'كرت الصنف'!$B$5:$B$1048576,0),MATCH('تكلفة المخزون'!C$6,Table3[#Headers],0)),"")</f>
        <v/>
      </c>
      <c r="D17" s="14" t="str">
        <f>IF(Table1[[#This Row],[م]]&lt;&gt;"",IF($I$1=$L$1,INT(K17*VLOOKUP('كرت الصنف'!$B$2,الاصناف!$B$6:$E$1048576,MATCH(الاصناف!$E$5,الاصناف!$B$5:$XFD$5,0),0)),IF($I$1=$L$2,K17,IF($I$1=$L$3,IF(B17&lt;&gt;"",INT(K17*VLOOKUP('كرت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"&amp;MOD((K17/VLOOKUP('كرت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7" s="42" t="str">
        <f>IF(B17&lt;&gt;"",IF($I$1=$L$1,(L17/VLOOKUP('كرت الصنف'!$B$2,الاصناف!$B$6:$E$1048576,MATCH(الاصناف!$E$5,الاصناف!$B$5:$XFD$5,0),0)),IF($I$1=$L$2,L17,IF($I$1=$L$3,IF(B17&lt;&gt;"",INT(L17/VLOOKUP('كرت الصنف'!$B$2,الاصناف!$B$6:$E$1048576,MATCH(الاصناف!$E$5,الاصناف!$B$5:$XFD$5,0),0))&amp;" "&amp;VLOOKUP('كرت الصنف'!$B$2,الاصناف!$B$6:$E$1048576,MATCH(الاصناف!$C$5,الاصناف!$B$5:$XFD$5,0))&amp;" + "&amp;MOD((L17/VLOOKUP('كرت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7" s="43" t="str">
        <f>IF(Table1[[#This Row],[م]]&lt;&gt;"",IF($I$1=$L$1,(M17/VLOOKUP('كرت الصنف'!$B$2,الاصناف!$B$6:$E$1048576,MATCH(الاصناف!$E$5,الاصناف!$B$5:$XFD$5,0),0)),IF($I$1=$L$2,Table1[[#This Row],[الكمية المباعة]],IF($I$1=$L$3,IF(B17&lt;&gt;"",INT(M17/VLOOKUP('كرت الصنف'!$B$2,الاصناف!$B$6:$E$1048576,MATCH(الاصناف!$E$5,الاصناف!$B$5:$XFD$5,0),0))&amp;" "&amp;VLOOKUP('كرت الصنف'!$B$2,الاصناف!$B$6:$E$1048576,MATCH(الاصناف!$C$5,الاصناف!$B$5:$XFD$5,0))&amp;" + "&amp;MOD((M17/VLOOKUP('كرت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7" s="42" t="str">
        <f>IF(Table1[[#This Row],[م]]&lt;&gt;"",IF($I$1=$L$1,((L17-M17)/VLOOKUP('كرت الصنف'!$B$2,الاصناف!$B$6:$E$1048576,MATCH(الاصناف!$E$5,الاصناف!$B$5:$XFD$5,0),0)),IF($I$1=$L$2,Table1[[#This Row],[الكمية المشتراه]]-Table1[[#This Row],[الكمية المباعة]],IF($I$1=$L$3,IF(B17&lt;&gt;"",INT((L17-M17)/VLOOKUP('كرت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"&amp;MOD(((L17-M17)/VLOOKUP('كرت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7" s="14" t="str">
        <f>IFERROR(Table1[[#This Row],[سعر الشراء]]*Table1[[#This Row],[الكمية المشتراه]],"")</f>
        <v/>
      </c>
      <c r="I17" s="14" t="str">
        <f>IFERROR(Table1[[#This Row],[سعر الشراء]]*Table1[[#This Row],[الكمية المباعة]],"")</f>
        <v/>
      </c>
      <c r="J17" s="14">
        <f>IF(Table1[[#This Row],[م]]&lt;&gt;"",(Table1[[#This Row],[الكمية المشتراه]]-Table1[[#This Row],[الكمية المباعة]])*Table1[[#This Row],[سعر الشراء]],0)</f>
        <v>0</v>
      </c>
      <c r="K17" s="14" t="str">
        <f>IFERROR(INDEX('كرت الصنف'!$A$5:$Q$1048576,MATCH('تكلفة المخزون'!$B17,'كرت الصنف'!$B$5:$B$1048576,0),MATCH('تكلفة المخزون'!K$6,Table3[#Headers],0)),"")</f>
        <v/>
      </c>
      <c r="L17" s="14" t="str">
        <f>IFERROR(INDEX('كرت الصنف'!$A$5:$Q$1048576,MATCH('تكلفة المخزون'!$B17,'كرت الصنف'!$B$5:$B$1048576,0),MATCH('تكلفة المخزون'!L$6,Table3[#Headers],0)),"")</f>
        <v/>
      </c>
      <c r="M17" s="14" t="str">
        <f>IFERROR(INDEX('كرت الصنف'!$A$5:$Q$1048576,MATCH('تكلفة المخزون'!$B17,'كرت الصنف'!$B$5:$B$1048576,0),MATCH('تكلفة المخزون'!M$6,Table3[#Headers],0)),"")</f>
        <v/>
      </c>
    </row>
    <row r="18" spans="1:13" ht="27" customHeight="1" x14ac:dyDescent="0.25">
      <c r="A18" s="29" t="str">
        <f>IF('كرت الصنف'!$K41&gt;0,'كرت الصنف'!$B41,"")</f>
        <v/>
      </c>
      <c r="B18" s="14" t="str">
        <f>IFERROR(SMALL($A$8:$A$1048576,ROWS($A$8:A18)),"")</f>
        <v/>
      </c>
      <c r="C18" s="13" t="str">
        <f>IFERROR(INDEX('كرت الصنف'!$A$5:$Q$1048576,MATCH('تكلفة المخزون'!$B18,'كرت الصنف'!$B$5:$B$1048576,0),MATCH('تكلفة المخزون'!C$6,Table3[#Headers],0)),"")</f>
        <v/>
      </c>
      <c r="D18" s="14" t="str">
        <f>IF(Table1[[#This Row],[م]]&lt;&gt;"",IF($I$1=$L$1,INT(K18*VLOOKUP('كرت الصنف'!$B$2,الاصناف!$B$6:$E$1048576,MATCH(الاصناف!$E$5,الاصناف!$B$5:$XFD$5,0),0)),IF($I$1=$L$2,K18,IF($I$1=$L$3,IF(B18&lt;&gt;"",INT(K18*VLOOKUP('كرت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"&amp;MOD((K18/VLOOKUP('كرت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8" s="42" t="str">
        <f>IF(B18&lt;&gt;"",IF($I$1=$L$1,(L18/VLOOKUP('كرت الصنف'!$B$2,الاصناف!$B$6:$E$1048576,MATCH(الاصناف!$E$5,الاصناف!$B$5:$XFD$5,0),0)),IF($I$1=$L$2,L18,IF($I$1=$L$3,IF(B18&lt;&gt;"",INT(L18/VLOOKUP('كرت الصنف'!$B$2,الاصناف!$B$6:$E$1048576,MATCH(الاصناف!$E$5,الاصناف!$B$5:$XFD$5,0),0))&amp;" "&amp;VLOOKUP('كرت الصنف'!$B$2,الاصناف!$B$6:$E$1048576,MATCH(الاصناف!$C$5,الاصناف!$B$5:$XFD$5,0))&amp;" + "&amp;MOD((L18/VLOOKUP('كرت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8" s="43" t="str">
        <f>IF(Table1[[#This Row],[م]]&lt;&gt;"",IF($I$1=$L$1,(M18/VLOOKUP('كرت الصنف'!$B$2,الاصناف!$B$6:$E$1048576,MATCH(الاصناف!$E$5,الاصناف!$B$5:$XFD$5,0),0)),IF($I$1=$L$2,Table1[[#This Row],[الكمية المباعة]],IF($I$1=$L$3,IF(B18&lt;&gt;"",INT(M18/VLOOKUP('كرت الصنف'!$B$2,الاصناف!$B$6:$E$1048576,MATCH(الاصناف!$E$5,الاصناف!$B$5:$XFD$5,0),0))&amp;" "&amp;VLOOKUP('كرت الصنف'!$B$2,الاصناف!$B$6:$E$1048576,MATCH(الاصناف!$C$5,الاصناف!$B$5:$XFD$5,0))&amp;" + "&amp;MOD((M18/VLOOKUP('كرت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8" s="42" t="str">
        <f>IF(Table1[[#This Row],[م]]&lt;&gt;"",IF($I$1=$L$1,((L18-M18)/VLOOKUP('كرت الصنف'!$B$2,الاصناف!$B$6:$E$1048576,MATCH(الاصناف!$E$5,الاصناف!$B$5:$XFD$5,0),0)),IF($I$1=$L$2,Table1[[#This Row],[الكمية المشتراه]]-Table1[[#This Row],[الكمية المباعة]],IF($I$1=$L$3,IF(B18&lt;&gt;"",INT((L18-M18)/VLOOKUP('كرت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"&amp;MOD(((L18-M18)/VLOOKUP('كرت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8" s="14" t="str">
        <f>IFERROR(Table1[[#This Row],[سعر الشراء]]*Table1[[#This Row],[الكمية المشتراه]],"")</f>
        <v/>
      </c>
      <c r="I18" s="14" t="str">
        <f>IFERROR(Table1[[#This Row],[سعر الشراء]]*Table1[[#This Row],[الكمية المباعة]],"")</f>
        <v/>
      </c>
      <c r="J18" s="14">
        <f>IF(Table1[[#This Row],[م]]&lt;&gt;"",(Table1[[#This Row],[الكمية المشتراه]]-Table1[[#This Row],[الكمية المباعة]])*Table1[[#This Row],[سعر الشراء]],0)</f>
        <v>0</v>
      </c>
      <c r="K18" s="14" t="str">
        <f>IFERROR(INDEX('كرت الصنف'!$A$5:$Q$1048576,MATCH('تكلفة المخزون'!$B18,'كرت الصنف'!$B$5:$B$1048576,0),MATCH('تكلفة المخزون'!K$6,Table3[#Headers],0)),"")</f>
        <v/>
      </c>
      <c r="L18" s="14" t="str">
        <f>IFERROR(INDEX('كرت الصنف'!$A$5:$Q$1048576,MATCH('تكلفة المخزون'!$B18,'كرت الصنف'!$B$5:$B$1048576,0),MATCH('تكلفة المخزون'!L$6,Table3[#Headers],0)),"")</f>
        <v/>
      </c>
      <c r="M18" s="14" t="str">
        <f>IFERROR(INDEX('كرت الصنف'!$A$5:$Q$1048576,MATCH('تكلفة المخزون'!$B18,'كرت الصنف'!$B$5:$B$1048576,0),MATCH('تكلفة المخزون'!M$6,Table3[#Headers],0)),"")</f>
        <v/>
      </c>
    </row>
    <row r="19" spans="1:13" ht="27" customHeight="1" x14ac:dyDescent="0.25">
      <c r="A19" s="29" t="str">
        <f>IF('كرت الصنف'!$K42&gt;0,'كرت الصنف'!$B42,"")</f>
        <v/>
      </c>
      <c r="B19" s="14" t="str">
        <f>IFERROR(SMALL($A$8:$A$1048576,ROWS($A$8:A19)),"")</f>
        <v/>
      </c>
      <c r="C19" s="13" t="str">
        <f>IFERROR(INDEX('كرت الصنف'!$A$5:$Q$1048576,MATCH('تكلفة المخزون'!$B19,'كرت الصنف'!$B$5:$B$1048576,0),MATCH('تكلفة المخزون'!C$6,Table3[#Headers],0)),"")</f>
        <v/>
      </c>
      <c r="D19" s="14" t="str">
        <f>IF(Table1[[#This Row],[م]]&lt;&gt;"",IF($I$1=$L$1,INT(K19*VLOOKUP('كرت الصنف'!$B$2,الاصناف!$B$6:$E$1048576,MATCH(الاصناف!$E$5,الاصناف!$B$5:$XFD$5,0),0)),IF($I$1=$L$2,K19,IF($I$1=$L$3,IF(B19&lt;&gt;"",INT(K19*VLOOKUP('كرت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"&amp;MOD((K19/VLOOKUP('كرت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19" s="42" t="str">
        <f>IF(B19&lt;&gt;"",IF($I$1=$L$1,(L19/VLOOKUP('كرت الصنف'!$B$2,الاصناف!$B$6:$E$1048576,MATCH(الاصناف!$E$5,الاصناف!$B$5:$XFD$5,0),0)),IF($I$1=$L$2,L19,IF($I$1=$L$3,IF(B19&lt;&gt;"",INT(L19/VLOOKUP('كرت الصنف'!$B$2,الاصناف!$B$6:$E$1048576,MATCH(الاصناف!$E$5,الاصناف!$B$5:$XFD$5,0),0))&amp;" "&amp;VLOOKUP('كرت الصنف'!$B$2,الاصناف!$B$6:$E$1048576,MATCH(الاصناف!$C$5,الاصناف!$B$5:$XFD$5,0))&amp;" + "&amp;MOD((L19/VLOOKUP('كرت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19" s="43" t="str">
        <f>IF(Table1[[#This Row],[م]]&lt;&gt;"",IF($I$1=$L$1,(M19/VLOOKUP('كرت الصنف'!$B$2,الاصناف!$B$6:$E$1048576,MATCH(الاصناف!$E$5,الاصناف!$B$5:$XFD$5,0),0)),IF($I$1=$L$2,Table1[[#This Row],[الكمية المباعة]],IF($I$1=$L$3,IF(B19&lt;&gt;"",INT(M19/VLOOKUP('كرت الصنف'!$B$2,الاصناف!$B$6:$E$1048576,MATCH(الاصناف!$E$5,الاصناف!$B$5:$XFD$5,0),0))&amp;" "&amp;VLOOKUP('كرت الصنف'!$B$2,الاصناف!$B$6:$E$1048576,MATCH(الاصناف!$C$5,الاصناف!$B$5:$XFD$5,0))&amp;" + "&amp;MOD((M19/VLOOKUP('كرت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19" s="42" t="str">
        <f>IF(Table1[[#This Row],[م]]&lt;&gt;"",IF($I$1=$L$1,((L19-M19)/VLOOKUP('كرت الصنف'!$B$2,الاصناف!$B$6:$E$1048576,MATCH(الاصناف!$E$5,الاصناف!$B$5:$XFD$5,0),0)),IF($I$1=$L$2,Table1[[#This Row],[الكمية المشتراه]]-Table1[[#This Row],[الكمية المباعة]],IF($I$1=$L$3,IF(B19&lt;&gt;"",INT((L19-M19)/VLOOKUP('كرت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"&amp;MOD(((L19-M19)/VLOOKUP('كرت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19" s="14" t="str">
        <f>IFERROR(Table1[[#This Row],[سعر الشراء]]*Table1[[#This Row],[الكمية المشتراه]],"")</f>
        <v/>
      </c>
      <c r="I19" s="14" t="str">
        <f>IFERROR(Table1[[#This Row],[سعر الشراء]]*Table1[[#This Row],[الكمية المباعة]],"")</f>
        <v/>
      </c>
      <c r="J19" s="14">
        <f>IF(Table1[[#This Row],[م]]&lt;&gt;"",(Table1[[#This Row],[الكمية المشتراه]]-Table1[[#This Row],[الكمية المباعة]])*Table1[[#This Row],[سعر الشراء]],0)</f>
        <v>0</v>
      </c>
      <c r="K19" s="14" t="str">
        <f>IFERROR(INDEX('كرت الصنف'!$A$5:$Q$1048576,MATCH('تكلفة المخزون'!$B19,'كرت الصنف'!$B$5:$B$1048576,0),MATCH('تكلفة المخزون'!K$6,Table3[#Headers],0)),"")</f>
        <v/>
      </c>
      <c r="L19" s="14" t="str">
        <f>IFERROR(INDEX('كرت الصنف'!$A$5:$Q$1048576,MATCH('تكلفة المخزون'!$B19,'كرت الصنف'!$B$5:$B$1048576,0),MATCH('تكلفة المخزون'!L$6,Table3[#Headers],0)),"")</f>
        <v/>
      </c>
      <c r="M19" s="14" t="str">
        <f>IFERROR(INDEX('كرت الصنف'!$A$5:$Q$1048576,MATCH('تكلفة المخزون'!$B19,'كرت الصنف'!$B$5:$B$1048576,0),MATCH('تكلفة المخزون'!M$6,Table3[#Headers],0)),"")</f>
        <v/>
      </c>
    </row>
    <row r="20" spans="1:13" ht="27" customHeight="1" x14ac:dyDescent="0.25">
      <c r="A20" s="29" t="str">
        <f>IF('كرت الصنف'!$K43&gt;0,'كرت الصنف'!$B43,"")</f>
        <v/>
      </c>
      <c r="B20" s="14" t="str">
        <f>IFERROR(SMALL($A$8:$A$1048576,ROWS($A$8:A20)),"")</f>
        <v/>
      </c>
      <c r="C20" s="13" t="str">
        <f>IFERROR(INDEX('كرت الصنف'!$A$5:$Q$1048576,MATCH('تكلفة المخزون'!$B20,'كرت الصنف'!$B$5:$B$1048576,0),MATCH('تكلفة المخزون'!C$6,Table3[#Headers],0)),"")</f>
        <v/>
      </c>
      <c r="D20" s="14" t="str">
        <f>IF(Table1[[#This Row],[م]]&lt;&gt;"",IF($I$1=$L$1,INT(K20*VLOOKUP('كرت الصنف'!$B$2,الاصناف!$B$6:$E$1048576,MATCH(الاصناف!$E$5,الاصناف!$B$5:$XFD$5,0),0)),IF($I$1=$L$2,K20,IF($I$1=$L$3,IF(B20&lt;&gt;"",INT(K20*VLOOKUP('كرت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"&amp;MOD((K20/VLOOKUP('كرت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0" s="42" t="str">
        <f>IF(B20&lt;&gt;"",IF($I$1=$L$1,(L20/VLOOKUP('كرت الصنف'!$B$2,الاصناف!$B$6:$E$1048576,MATCH(الاصناف!$E$5,الاصناف!$B$5:$XFD$5,0),0)),IF($I$1=$L$2,L20,IF($I$1=$L$3,IF(B20&lt;&gt;"",INT(L20/VLOOKUP('كرت الصنف'!$B$2,الاصناف!$B$6:$E$1048576,MATCH(الاصناف!$E$5,الاصناف!$B$5:$XFD$5,0),0))&amp;" "&amp;VLOOKUP('كرت الصنف'!$B$2,الاصناف!$B$6:$E$1048576,MATCH(الاصناف!$C$5,الاصناف!$B$5:$XFD$5,0))&amp;" + "&amp;MOD((L20/VLOOKUP('كرت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0" s="43" t="str">
        <f>IF(Table1[[#This Row],[م]]&lt;&gt;"",IF($I$1=$L$1,(M20/VLOOKUP('كرت الصنف'!$B$2,الاصناف!$B$6:$E$1048576,MATCH(الاصناف!$E$5,الاصناف!$B$5:$XFD$5,0),0)),IF($I$1=$L$2,Table1[[#This Row],[الكمية المباعة]],IF($I$1=$L$3,IF(B20&lt;&gt;"",INT(M20/VLOOKUP('كرت الصنف'!$B$2,الاصناف!$B$6:$E$1048576,MATCH(الاصناف!$E$5,الاصناف!$B$5:$XFD$5,0),0))&amp;" "&amp;VLOOKUP('كرت الصنف'!$B$2,الاصناف!$B$6:$E$1048576,MATCH(الاصناف!$C$5,الاصناف!$B$5:$XFD$5,0))&amp;" + "&amp;MOD((M20/VLOOKUP('كرت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0" s="42" t="str">
        <f>IF(Table1[[#This Row],[م]]&lt;&gt;"",IF($I$1=$L$1,((L20-M20)/VLOOKUP('كرت الصنف'!$B$2,الاصناف!$B$6:$E$1048576,MATCH(الاصناف!$E$5,الاصناف!$B$5:$XFD$5,0),0)),IF($I$1=$L$2,Table1[[#This Row],[الكمية المشتراه]]-Table1[[#This Row],[الكمية المباعة]],IF($I$1=$L$3,IF(B20&lt;&gt;"",INT((L20-M20)/VLOOKUP('كرت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"&amp;MOD(((L20-M20)/VLOOKUP('كرت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0" s="14" t="str">
        <f>IFERROR(Table1[[#This Row],[سعر الشراء]]*Table1[[#This Row],[الكمية المشتراه]],"")</f>
        <v/>
      </c>
      <c r="I20" s="14" t="str">
        <f>IFERROR(Table1[[#This Row],[سعر الشراء]]*Table1[[#This Row],[الكمية المباعة]],"")</f>
        <v/>
      </c>
      <c r="J20" s="14">
        <f>IF(Table1[[#This Row],[م]]&lt;&gt;"",(Table1[[#This Row],[الكمية المشتراه]]-Table1[[#This Row],[الكمية المباعة]])*Table1[[#This Row],[سعر الشراء]],0)</f>
        <v>0</v>
      </c>
      <c r="K20" s="14" t="str">
        <f>IFERROR(INDEX('كرت الصنف'!$A$5:$Q$1048576,MATCH('تكلفة المخزون'!$B20,'كرت الصنف'!$B$5:$B$1048576,0),MATCH('تكلفة المخزون'!K$6,Table3[#Headers],0)),"")</f>
        <v/>
      </c>
      <c r="L20" s="14" t="str">
        <f>IFERROR(INDEX('كرت الصنف'!$A$5:$Q$1048576,MATCH('تكلفة المخزون'!$B20,'كرت الصنف'!$B$5:$B$1048576,0),MATCH('تكلفة المخزون'!L$6,Table3[#Headers],0)),"")</f>
        <v/>
      </c>
      <c r="M20" s="14" t="str">
        <f>IFERROR(INDEX('كرت الصنف'!$A$5:$Q$1048576,MATCH('تكلفة المخزون'!$B20,'كرت الصنف'!$B$5:$B$1048576,0),MATCH('تكلفة المخزون'!M$6,Table3[#Headers],0)),"")</f>
        <v/>
      </c>
    </row>
    <row r="21" spans="1:13" ht="27" customHeight="1" x14ac:dyDescent="0.25">
      <c r="A21" s="29" t="str">
        <f>IF('كرت الصنف'!$K44&gt;0,'كرت الصنف'!$B44,"")</f>
        <v/>
      </c>
      <c r="B21" s="14" t="str">
        <f>IFERROR(SMALL($A$8:$A$1048576,ROWS($A$8:A21)),"")</f>
        <v/>
      </c>
      <c r="C21" s="13" t="str">
        <f>IFERROR(INDEX('كرت الصنف'!$A$5:$Q$1048576,MATCH('تكلفة المخزون'!$B21,'كرت الصنف'!$B$5:$B$1048576,0),MATCH('تكلفة المخزون'!C$6,Table3[#Headers],0)),"")</f>
        <v/>
      </c>
      <c r="D21" s="14" t="str">
        <f>IF(Table1[[#This Row],[م]]&lt;&gt;"",IF($I$1=$L$1,INT(K21*VLOOKUP('كرت الصنف'!$B$2,الاصناف!$B$6:$E$1048576,MATCH(الاصناف!$E$5,الاصناف!$B$5:$XFD$5,0),0)),IF($I$1=$L$2,K21,IF($I$1=$L$3,IF(B21&lt;&gt;"",INT(K21*VLOOKUP('كرت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"&amp;MOD((K21/VLOOKUP('كرت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1" s="42" t="str">
        <f>IF(B21&lt;&gt;"",IF($I$1=$L$1,(L21/VLOOKUP('كرت الصنف'!$B$2,الاصناف!$B$6:$E$1048576,MATCH(الاصناف!$E$5,الاصناف!$B$5:$XFD$5,0),0)),IF($I$1=$L$2,L21,IF($I$1=$L$3,IF(B21&lt;&gt;"",INT(L21/VLOOKUP('كرت الصنف'!$B$2,الاصناف!$B$6:$E$1048576,MATCH(الاصناف!$E$5,الاصناف!$B$5:$XFD$5,0),0))&amp;" "&amp;VLOOKUP('كرت الصنف'!$B$2,الاصناف!$B$6:$E$1048576,MATCH(الاصناف!$C$5,الاصناف!$B$5:$XFD$5,0))&amp;" + "&amp;MOD((L21/VLOOKUP('كرت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1" s="43" t="str">
        <f>IF(Table1[[#This Row],[م]]&lt;&gt;"",IF($I$1=$L$1,(M21/VLOOKUP('كرت الصنف'!$B$2,الاصناف!$B$6:$E$1048576,MATCH(الاصناف!$E$5,الاصناف!$B$5:$XFD$5,0),0)),IF($I$1=$L$2,Table1[[#This Row],[الكمية المباعة]],IF($I$1=$L$3,IF(B21&lt;&gt;"",INT(M21/VLOOKUP('كرت الصنف'!$B$2,الاصناف!$B$6:$E$1048576,MATCH(الاصناف!$E$5,الاصناف!$B$5:$XFD$5,0),0))&amp;" "&amp;VLOOKUP('كرت الصنف'!$B$2,الاصناف!$B$6:$E$1048576,MATCH(الاصناف!$C$5,الاصناف!$B$5:$XFD$5,0))&amp;" + "&amp;MOD((M21/VLOOKUP('كرت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1" s="42" t="str">
        <f>IF(Table1[[#This Row],[م]]&lt;&gt;"",IF($I$1=$L$1,((L21-M21)/VLOOKUP('كرت الصنف'!$B$2,الاصناف!$B$6:$E$1048576,MATCH(الاصناف!$E$5,الاصناف!$B$5:$XFD$5,0),0)),IF($I$1=$L$2,Table1[[#This Row],[الكمية المشتراه]]-Table1[[#This Row],[الكمية المباعة]],IF($I$1=$L$3,IF(B21&lt;&gt;"",INT((L21-M21)/VLOOKUP('كرت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"&amp;MOD(((L21-M21)/VLOOKUP('كرت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1" s="14" t="str">
        <f>IFERROR(Table1[[#This Row],[سعر الشراء]]*Table1[[#This Row],[الكمية المشتراه]],"")</f>
        <v/>
      </c>
      <c r="I21" s="14" t="str">
        <f>IFERROR(Table1[[#This Row],[سعر الشراء]]*Table1[[#This Row],[الكمية المباعة]],"")</f>
        <v/>
      </c>
      <c r="J21" s="14">
        <f>IF(Table1[[#This Row],[م]]&lt;&gt;"",(Table1[[#This Row],[الكمية المشتراه]]-Table1[[#This Row],[الكمية المباعة]])*Table1[[#This Row],[سعر الشراء]],0)</f>
        <v>0</v>
      </c>
      <c r="K21" s="14" t="str">
        <f>IFERROR(INDEX('كرت الصنف'!$A$5:$Q$1048576,MATCH('تكلفة المخزون'!$B21,'كرت الصنف'!$B$5:$B$1048576,0),MATCH('تكلفة المخزون'!K$6,Table3[#Headers],0)),"")</f>
        <v/>
      </c>
      <c r="L21" s="14" t="str">
        <f>IFERROR(INDEX('كرت الصنف'!$A$5:$Q$1048576,MATCH('تكلفة المخزون'!$B21,'كرت الصنف'!$B$5:$B$1048576,0),MATCH('تكلفة المخزون'!L$6,Table3[#Headers],0)),"")</f>
        <v/>
      </c>
      <c r="M21" s="14" t="str">
        <f>IFERROR(INDEX('كرت الصنف'!$A$5:$Q$1048576,MATCH('تكلفة المخزون'!$B21,'كرت الصنف'!$B$5:$B$1048576,0),MATCH('تكلفة المخزون'!M$6,Table3[#Headers],0)),"")</f>
        <v/>
      </c>
    </row>
    <row r="22" spans="1:13" ht="27" customHeight="1" x14ac:dyDescent="0.25">
      <c r="A22" s="29" t="str">
        <f>IF('كرت الصنف'!$K45&gt;0,'كرت الصنف'!$B45,"")</f>
        <v/>
      </c>
      <c r="B22" s="14" t="str">
        <f>IFERROR(SMALL($A$8:$A$1048576,ROWS($A$8:A22)),"")</f>
        <v/>
      </c>
      <c r="C22" s="13" t="str">
        <f>IFERROR(INDEX('كرت الصنف'!$A$5:$Q$1048576,MATCH('تكلفة المخزون'!$B22,'كرت الصنف'!$B$5:$B$1048576,0),MATCH('تكلفة المخزون'!C$6,Table3[#Headers],0)),"")</f>
        <v/>
      </c>
      <c r="D22" s="14" t="str">
        <f>IF(Table1[[#This Row],[م]]&lt;&gt;"",IF($I$1=$L$1,INT(K22*VLOOKUP('كرت الصنف'!$B$2,الاصناف!$B$6:$E$1048576,MATCH(الاصناف!$E$5,الاصناف!$B$5:$XFD$5,0),0)),IF($I$1=$L$2,K22,IF($I$1=$L$3,IF(B22&lt;&gt;"",INT(K22*VLOOKUP('كرت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"&amp;MOD((K22/VLOOKUP('كرت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2" s="42" t="str">
        <f>IF(B22&lt;&gt;"",IF($I$1=$L$1,(L22/VLOOKUP('كرت الصنف'!$B$2,الاصناف!$B$6:$E$1048576,MATCH(الاصناف!$E$5,الاصناف!$B$5:$XFD$5,0),0)),IF($I$1=$L$2,L22,IF($I$1=$L$3,IF(B22&lt;&gt;"",INT(L22/VLOOKUP('كرت الصنف'!$B$2,الاصناف!$B$6:$E$1048576,MATCH(الاصناف!$E$5,الاصناف!$B$5:$XFD$5,0),0))&amp;" "&amp;VLOOKUP('كرت الصنف'!$B$2,الاصناف!$B$6:$E$1048576,MATCH(الاصناف!$C$5,الاصناف!$B$5:$XFD$5,0))&amp;" + "&amp;MOD((L22/VLOOKUP('كرت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2" s="43" t="str">
        <f>IF(Table1[[#This Row],[م]]&lt;&gt;"",IF($I$1=$L$1,(M22/VLOOKUP('كرت الصنف'!$B$2,الاصناف!$B$6:$E$1048576,MATCH(الاصناف!$E$5,الاصناف!$B$5:$XFD$5,0),0)),IF($I$1=$L$2,Table1[[#This Row],[الكمية المباعة]],IF($I$1=$L$3,IF(B22&lt;&gt;"",INT(M22/VLOOKUP('كرت الصنف'!$B$2,الاصناف!$B$6:$E$1048576,MATCH(الاصناف!$E$5,الاصناف!$B$5:$XFD$5,0),0))&amp;" "&amp;VLOOKUP('كرت الصنف'!$B$2,الاصناف!$B$6:$E$1048576,MATCH(الاصناف!$C$5,الاصناف!$B$5:$XFD$5,0))&amp;" + "&amp;MOD((M22/VLOOKUP('كرت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2" s="42" t="str">
        <f>IF(Table1[[#This Row],[م]]&lt;&gt;"",IF($I$1=$L$1,((L22-M22)/VLOOKUP('كرت الصنف'!$B$2,الاصناف!$B$6:$E$1048576,MATCH(الاصناف!$E$5,الاصناف!$B$5:$XFD$5,0),0)),IF($I$1=$L$2,Table1[[#This Row],[الكمية المشتراه]]-Table1[[#This Row],[الكمية المباعة]],IF($I$1=$L$3,IF(B22&lt;&gt;"",INT((L22-M22)/VLOOKUP('كرت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"&amp;MOD(((L22-M22)/VLOOKUP('كرت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2" s="14" t="str">
        <f>IFERROR(Table1[[#This Row],[سعر الشراء]]*Table1[[#This Row],[الكمية المشتراه]],"")</f>
        <v/>
      </c>
      <c r="I22" s="14" t="str">
        <f>IFERROR(Table1[[#This Row],[سعر الشراء]]*Table1[[#This Row],[الكمية المباعة]],"")</f>
        <v/>
      </c>
      <c r="J22" s="14">
        <f>IF(Table1[[#This Row],[م]]&lt;&gt;"",(Table1[[#This Row],[الكمية المشتراه]]-Table1[[#This Row],[الكمية المباعة]])*Table1[[#This Row],[سعر الشراء]],0)</f>
        <v>0</v>
      </c>
      <c r="K22" s="14" t="str">
        <f>IFERROR(INDEX('كرت الصنف'!$A$5:$Q$1048576,MATCH('تكلفة المخزون'!$B22,'كرت الصنف'!$B$5:$B$1048576,0),MATCH('تكلفة المخزون'!K$6,Table3[#Headers],0)),"")</f>
        <v/>
      </c>
      <c r="L22" s="14" t="str">
        <f>IFERROR(INDEX('كرت الصنف'!$A$5:$Q$1048576,MATCH('تكلفة المخزون'!$B22,'كرت الصنف'!$B$5:$B$1048576,0),MATCH('تكلفة المخزون'!L$6,Table3[#Headers],0)),"")</f>
        <v/>
      </c>
      <c r="M22" s="14" t="str">
        <f>IFERROR(INDEX('كرت الصنف'!$A$5:$Q$1048576,MATCH('تكلفة المخزون'!$B22,'كرت الصنف'!$B$5:$B$1048576,0),MATCH('تكلفة المخزون'!M$6,Table3[#Headers],0)),"")</f>
        <v/>
      </c>
    </row>
    <row r="23" spans="1:13" ht="27" customHeight="1" x14ac:dyDescent="0.25">
      <c r="A23" s="29" t="str">
        <f>IF('كرت الصنف'!$K46&gt;0,'كرت الصنف'!$B46,"")</f>
        <v/>
      </c>
      <c r="B23" s="14" t="str">
        <f>IFERROR(SMALL($A$8:$A$1048576,ROWS($A$8:A23)),"")</f>
        <v/>
      </c>
      <c r="C23" s="13" t="str">
        <f>IFERROR(INDEX('كرت الصنف'!$A$5:$Q$1048576,MATCH('تكلفة المخزون'!$B23,'كرت الصنف'!$B$5:$B$1048576,0),MATCH('تكلفة المخزون'!C$6,Table3[#Headers],0)),"")</f>
        <v/>
      </c>
      <c r="D23" s="14" t="str">
        <f>IF(Table1[[#This Row],[م]]&lt;&gt;"",IF($I$1=$L$1,INT(K23*VLOOKUP('كرت الصنف'!$B$2,الاصناف!$B$6:$E$1048576,MATCH(الاصناف!$E$5,الاصناف!$B$5:$XFD$5,0),0)),IF($I$1=$L$2,K23,IF($I$1=$L$3,IF(B23&lt;&gt;"",INT(K23*VLOOKUP('كرت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"&amp;MOD((K23/VLOOKUP('كرت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3" s="42" t="str">
        <f>IF(B23&lt;&gt;"",IF($I$1=$L$1,(L23/VLOOKUP('كرت الصنف'!$B$2,الاصناف!$B$6:$E$1048576,MATCH(الاصناف!$E$5,الاصناف!$B$5:$XFD$5,0),0)),IF($I$1=$L$2,L23,IF($I$1=$L$3,IF(B23&lt;&gt;"",INT(L23/VLOOKUP('كرت الصنف'!$B$2,الاصناف!$B$6:$E$1048576,MATCH(الاصناف!$E$5,الاصناف!$B$5:$XFD$5,0),0))&amp;" "&amp;VLOOKUP('كرت الصنف'!$B$2,الاصناف!$B$6:$E$1048576,MATCH(الاصناف!$C$5,الاصناف!$B$5:$XFD$5,0))&amp;" + "&amp;MOD((L23/VLOOKUP('كرت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3" s="43" t="str">
        <f>IF(Table1[[#This Row],[م]]&lt;&gt;"",IF($I$1=$L$1,(M23/VLOOKUP('كرت الصنف'!$B$2,الاصناف!$B$6:$E$1048576,MATCH(الاصناف!$E$5,الاصناف!$B$5:$XFD$5,0),0)),IF($I$1=$L$2,Table1[[#This Row],[الكمية المباعة]],IF($I$1=$L$3,IF(B23&lt;&gt;"",INT(M23/VLOOKUP('كرت الصنف'!$B$2,الاصناف!$B$6:$E$1048576,MATCH(الاصناف!$E$5,الاصناف!$B$5:$XFD$5,0),0))&amp;" "&amp;VLOOKUP('كرت الصنف'!$B$2,الاصناف!$B$6:$E$1048576,MATCH(الاصناف!$C$5,الاصناف!$B$5:$XFD$5,0))&amp;" + "&amp;MOD((M23/VLOOKUP('كرت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3" s="42" t="str">
        <f>IF(Table1[[#This Row],[م]]&lt;&gt;"",IF($I$1=$L$1,((L23-M23)/VLOOKUP('كرت الصنف'!$B$2,الاصناف!$B$6:$E$1048576,MATCH(الاصناف!$E$5,الاصناف!$B$5:$XFD$5,0),0)),IF($I$1=$L$2,Table1[[#This Row],[الكمية المشتراه]]-Table1[[#This Row],[الكمية المباعة]],IF($I$1=$L$3,IF(B23&lt;&gt;"",INT((L23-M23)/VLOOKUP('كرت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"&amp;MOD(((L23-M23)/VLOOKUP('كرت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3" s="14" t="str">
        <f>IFERROR(Table1[[#This Row],[سعر الشراء]]*Table1[[#This Row],[الكمية المشتراه]],"")</f>
        <v/>
      </c>
      <c r="I23" s="14" t="str">
        <f>IFERROR(Table1[[#This Row],[سعر الشراء]]*Table1[[#This Row],[الكمية المباعة]],"")</f>
        <v/>
      </c>
      <c r="J23" s="14">
        <f>IF(Table1[[#This Row],[م]]&lt;&gt;"",(Table1[[#This Row],[الكمية المشتراه]]-Table1[[#This Row],[الكمية المباعة]])*Table1[[#This Row],[سعر الشراء]],0)</f>
        <v>0</v>
      </c>
      <c r="K23" s="14" t="str">
        <f>IFERROR(INDEX('كرت الصنف'!$A$5:$Q$1048576,MATCH('تكلفة المخزون'!$B23,'كرت الصنف'!$B$5:$B$1048576,0),MATCH('تكلفة المخزون'!K$6,Table3[#Headers],0)),"")</f>
        <v/>
      </c>
      <c r="L23" s="14" t="str">
        <f>IFERROR(INDEX('كرت الصنف'!$A$5:$Q$1048576,MATCH('تكلفة المخزون'!$B23,'كرت الصنف'!$B$5:$B$1048576,0),MATCH('تكلفة المخزون'!L$6,Table3[#Headers],0)),"")</f>
        <v/>
      </c>
      <c r="M23" s="14" t="str">
        <f>IFERROR(INDEX('كرت الصنف'!$A$5:$Q$1048576,MATCH('تكلفة المخزون'!$B23,'كرت الصنف'!$B$5:$B$1048576,0),MATCH('تكلفة المخزون'!M$6,Table3[#Headers],0)),"")</f>
        <v/>
      </c>
    </row>
    <row r="24" spans="1:13" ht="27" customHeight="1" x14ac:dyDescent="0.25">
      <c r="A24" s="44" t="str">
        <f>IF('كرت الصنف'!$K36&gt;0,'كرت الصنف'!$B36,"")</f>
        <v/>
      </c>
      <c r="B24" s="14" t="str">
        <f>IFERROR(SMALL($A$8:$A$1048576,ROWS($A$8:A24)),"")</f>
        <v/>
      </c>
      <c r="C24" s="13" t="str">
        <f>IFERROR(INDEX('كرت الصنف'!$A$5:$Q$1048576,MATCH('تكلفة المخزون'!$B24,'كرت الصنف'!$B$5:$B$1048576,0),MATCH('تكلفة المخزون'!C$6,Table3[#Headers],0)),"")</f>
        <v/>
      </c>
      <c r="D24" s="14" t="str">
        <f>IF(Table1[[#This Row],[م]]&lt;&gt;"",IF($I$1=$L$1,INT(K24*VLOOKUP('كرت الصنف'!$B$2,الاصناف!$B$6:$E$1048576,MATCH(الاصناف!$E$5,الاصناف!$B$5:$XFD$5,0),0)),IF($I$1=$L$2,K24,IF($I$1=$L$3,IF(B24&lt;&gt;"",INT(K24*VLOOKUP('كرت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"&amp;MOD((K24/VLOOKUP('كرت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4" s="42" t="str">
        <f>IF(B24&lt;&gt;"",IF($I$1=$L$1,(L24/VLOOKUP('كرت الصنف'!$B$2,الاصناف!$B$6:$E$1048576,MATCH(الاصناف!$E$5,الاصناف!$B$5:$XFD$5,0),0)),IF($I$1=$L$2,L24,IF($I$1=$L$3,IF(B24&lt;&gt;"",INT(L24/VLOOKUP('كرت الصنف'!$B$2,الاصناف!$B$6:$E$1048576,MATCH(الاصناف!$E$5,الاصناف!$B$5:$XFD$5,0),0))&amp;" "&amp;VLOOKUP('كرت الصنف'!$B$2,الاصناف!$B$6:$E$1048576,MATCH(الاصناف!$C$5,الاصناف!$B$5:$XFD$5,0))&amp;" + "&amp;MOD((L24/VLOOKUP('كرت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4" s="43" t="str">
        <f>IF(Table1[[#This Row],[م]]&lt;&gt;"",IF($I$1=$L$1,(M24/VLOOKUP('كرت الصنف'!$B$2,الاصناف!$B$6:$E$1048576,MATCH(الاصناف!$E$5,الاصناف!$B$5:$XFD$5,0),0)),IF($I$1=$L$2,Table1[[#This Row],[الكمية المباعة]],IF($I$1=$L$3,IF(B24&lt;&gt;"",INT(M24/VLOOKUP('كرت الصنف'!$B$2,الاصناف!$B$6:$E$1048576,MATCH(الاصناف!$E$5,الاصناف!$B$5:$XFD$5,0),0))&amp;" "&amp;VLOOKUP('كرت الصنف'!$B$2,الاصناف!$B$6:$E$1048576,MATCH(الاصناف!$C$5,الاصناف!$B$5:$XFD$5,0))&amp;" + "&amp;MOD((M24/VLOOKUP('كرت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4" s="42" t="str">
        <f>IF(Table1[[#This Row],[م]]&lt;&gt;"",IF($I$1=$L$1,((L24-M24)/VLOOKUP('كرت الصنف'!$B$2,الاصناف!$B$6:$E$1048576,MATCH(الاصناف!$E$5,الاصناف!$B$5:$XFD$5,0),0)),IF($I$1=$L$2,Table1[[#This Row],[الكمية المشتراه]]-Table1[[#This Row],[الكمية المباعة]],IF($I$1=$L$3,IF(B24&lt;&gt;"",INT((L24-M24)/VLOOKUP('كرت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"&amp;MOD(((L24-M24)/VLOOKUP('كرت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4" s="14" t="str">
        <f>IFERROR(Table1[[#This Row],[سعر الشراء]]*Table1[[#This Row],[الكمية المشتراه]],"")</f>
        <v/>
      </c>
      <c r="I24" s="14" t="str">
        <f>IFERROR(Table1[[#This Row],[سعر الشراء]]*Table1[[#This Row],[الكمية المباعة]],"")</f>
        <v/>
      </c>
      <c r="J24" s="14">
        <f>IF(Table1[[#This Row],[م]]&lt;&gt;"",(Table1[[#This Row],[الكمية المشتراه]]-Table1[[#This Row],[الكمية المباعة]])*Table1[[#This Row],[سعر الشراء]],0)</f>
        <v>0</v>
      </c>
      <c r="K24" s="14" t="str">
        <f>IFERROR(INDEX('كرت الصنف'!$A$5:$Q$1048576,MATCH('تكلفة المخزون'!$B24,'كرت الصنف'!$B$5:$B$1048576,0),MATCH('تكلفة المخزون'!K$6,Table3[#Headers],0)),"")</f>
        <v/>
      </c>
      <c r="L24" s="14" t="str">
        <f>IFERROR(INDEX('كرت الصنف'!$A$5:$Q$1048576,MATCH('تكلفة المخزون'!$B24,'كرت الصنف'!$B$5:$B$1048576,0),MATCH('تكلفة المخزون'!L$6,Table3[#Headers],0)),"")</f>
        <v/>
      </c>
      <c r="M24" s="14" t="str">
        <f>IFERROR(INDEX('كرت الصنف'!$A$5:$Q$1048576,MATCH('تكلفة المخزون'!$B24,'كرت الصنف'!$B$5:$B$1048576,0),MATCH('تكلفة المخزون'!M$6,Table3[#Headers],0)),"")</f>
        <v/>
      </c>
    </row>
    <row r="25" spans="1:13" ht="27" customHeight="1" x14ac:dyDescent="0.25">
      <c r="A25" s="44" t="str">
        <f>IF('كرت الصنف'!$K37&gt;0,'كرت الصنف'!$B37,"")</f>
        <v/>
      </c>
      <c r="B25" s="14" t="str">
        <f>IFERROR(SMALL($A$8:$A$1048576,ROWS($A$8:A25)),"")</f>
        <v/>
      </c>
      <c r="C25" s="13" t="str">
        <f>IFERROR(INDEX('كرت الصنف'!$A$5:$Q$1048576,MATCH('تكلفة المخزون'!$B25,'كرت الصنف'!$B$5:$B$1048576,0),MATCH('تكلفة المخزون'!C$6,Table3[#Headers],0)),"")</f>
        <v/>
      </c>
      <c r="D25" s="14" t="str">
        <f>IF(Table1[[#This Row],[م]]&lt;&gt;"",IF($I$1=$L$1,INT(K25*VLOOKUP('كرت الصنف'!$B$2,الاصناف!$B$6:$E$1048576,MATCH(الاصناف!$E$5,الاصناف!$B$5:$XFD$5,0),0)),IF($I$1=$L$2,K25,IF($I$1=$L$3,IF(B25&lt;&gt;"",INT(K25*VLOOKUP('كرت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"&amp;MOD((K25/VLOOKUP('كرت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5" s="42" t="str">
        <f>IF(B25&lt;&gt;"",IF($I$1=$L$1,(L25/VLOOKUP('كرت الصنف'!$B$2,الاصناف!$B$6:$E$1048576,MATCH(الاصناف!$E$5,الاصناف!$B$5:$XFD$5,0),0)),IF($I$1=$L$2,L25,IF($I$1=$L$3,IF(B25&lt;&gt;"",INT(L25/VLOOKUP('كرت الصنف'!$B$2,الاصناف!$B$6:$E$1048576,MATCH(الاصناف!$E$5,الاصناف!$B$5:$XFD$5,0),0))&amp;" "&amp;VLOOKUP('كرت الصنف'!$B$2,الاصناف!$B$6:$E$1048576,MATCH(الاصناف!$C$5,الاصناف!$B$5:$XFD$5,0))&amp;" + "&amp;MOD((L25/VLOOKUP('كرت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5" s="43" t="str">
        <f>IF(Table1[[#This Row],[م]]&lt;&gt;"",IF($I$1=$L$1,(M25/VLOOKUP('كرت الصنف'!$B$2,الاصناف!$B$6:$E$1048576,MATCH(الاصناف!$E$5,الاصناف!$B$5:$XFD$5,0),0)),IF($I$1=$L$2,Table1[[#This Row],[الكمية المباعة]],IF($I$1=$L$3,IF(B25&lt;&gt;"",INT(M25/VLOOKUP('كرت الصنف'!$B$2,الاصناف!$B$6:$E$1048576,MATCH(الاصناف!$E$5,الاصناف!$B$5:$XFD$5,0),0))&amp;" "&amp;VLOOKUP('كرت الصنف'!$B$2,الاصناف!$B$6:$E$1048576,MATCH(الاصناف!$C$5,الاصناف!$B$5:$XFD$5,0))&amp;" + "&amp;MOD((M25/VLOOKUP('كرت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5" s="42" t="str">
        <f>IF(Table1[[#This Row],[م]]&lt;&gt;"",IF($I$1=$L$1,((L25-M25)/VLOOKUP('كرت الصنف'!$B$2,الاصناف!$B$6:$E$1048576,MATCH(الاصناف!$E$5,الاصناف!$B$5:$XFD$5,0),0)),IF($I$1=$L$2,Table1[[#This Row],[الكمية المشتراه]]-Table1[[#This Row],[الكمية المباعة]],IF($I$1=$L$3,IF(B25&lt;&gt;"",INT((L25-M25)/VLOOKUP('كرت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"&amp;MOD(((L25-M25)/VLOOKUP('كرت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5" s="14" t="str">
        <f>IFERROR(Table1[[#This Row],[سعر الشراء]]*Table1[[#This Row],[الكمية المشتراه]],"")</f>
        <v/>
      </c>
      <c r="I25" s="14" t="str">
        <f>IFERROR(Table1[[#This Row],[سعر الشراء]]*Table1[[#This Row],[الكمية المباعة]],"")</f>
        <v/>
      </c>
      <c r="J25" s="14">
        <f>IF(Table1[[#This Row],[م]]&lt;&gt;"",(Table1[[#This Row],[الكمية المشتراه]]-Table1[[#This Row],[الكمية المباعة]])*Table1[[#This Row],[سعر الشراء]],0)</f>
        <v>0</v>
      </c>
      <c r="K25" s="14" t="str">
        <f>IFERROR(INDEX('كرت الصنف'!$A$5:$Q$1048576,MATCH('تكلفة المخزون'!$B25,'كرت الصنف'!$B$5:$B$1048576,0),MATCH('تكلفة المخزون'!K$6,Table3[#Headers],0)),"")</f>
        <v/>
      </c>
      <c r="L25" s="14" t="str">
        <f>IFERROR(INDEX('كرت الصنف'!$A$5:$Q$1048576,MATCH('تكلفة المخزون'!$B25,'كرت الصنف'!$B$5:$B$1048576,0),MATCH('تكلفة المخزون'!L$6,Table3[#Headers],0)),"")</f>
        <v/>
      </c>
      <c r="M25" s="14" t="str">
        <f>IFERROR(INDEX('كرت الصنف'!$A$5:$Q$1048576,MATCH('تكلفة المخزون'!$B25,'كرت الصنف'!$B$5:$B$1048576,0),MATCH('تكلفة المخزون'!M$6,Table3[#Headers],0)),"")</f>
        <v/>
      </c>
    </row>
    <row r="26" spans="1:13" ht="27" customHeight="1" x14ac:dyDescent="0.25">
      <c r="A26" s="44" t="str">
        <f>IF('كرت الصنف'!$K38&gt;0,'كرت الصنف'!$B38,"")</f>
        <v/>
      </c>
      <c r="B26" s="14" t="str">
        <f>IFERROR(SMALL($A$8:$A$1048576,ROWS($A$8:A26)),"")</f>
        <v/>
      </c>
      <c r="C26" s="13" t="str">
        <f>IFERROR(INDEX('كرت الصنف'!$A$5:$Q$1048576,MATCH('تكلفة المخزون'!$B26,'كرت الصنف'!$B$5:$B$1048576,0),MATCH('تكلفة المخزون'!C$6,Table3[#Headers],0)),"")</f>
        <v/>
      </c>
      <c r="D26" s="14" t="str">
        <f>IF(Table1[[#This Row],[م]]&lt;&gt;"",IF($I$1=$L$1,INT(K26*VLOOKUP('كرت الصنف'!$B$2,الاصناف!$B$6:$E$1048576,MATCH(الاصناف!$E$5,الاصناف!$B$5:$XFD$5,0),0)),IF($I$1=$L$2,K26,IF($I$1=$L$3,IF(B26&lt;&gt;"",INT(K26*VLOOKUP('كرت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"&amp;MOD((K26/VLOOKUP('كرت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6" s="42" t="str">
        <f>IF(B26&lt;&gt;"",IF($I$1=$L$1,(L26/VLOOKUP('كرت الصنف'!$B$2,الاصناف!$B$6:$E$1048576,MATCH(الاصناف!$E$5,الاصناف!$B$5:$XFD$5,0),0)),IF($I$1=$L$2,L26,IF($I$1=$L$3,IF(B26&lt;&gt;"",INT(L26/VLOOKUP('كرت الصنف'!$B$2,الاصناف!$B$6:$E$1048576,MATCH(الاصناف!$E$5,الاصناف!$B$5:$XFD$5,0),0))&amp;" "&amp;VLOOKUP('كرت الصنف'!$B$2,الاصناف!$B$6:$E$1048576,MATCH(الاصناف!$C$5,الاصناف!$B$5:$XFD$5,0))&amp;" + "&amp;MOD((L26/VLOOKUP('كرت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6" s="43" t="str">
        <f>IF(Table1[[#This Row],[م]]&lt;&gt;"",IF($I$1=$L$1,(M26/VLOOKUP('كرت الصنف'!$B$2,الاصناف!$B$6:$E$1048576,MATCH(الاصناف!$E$5,الاصناف!$B$5:$XFD$5,0),0)),IF($I$1=$L$2,Table1[[#This Row],[الكمية المباعة]],IF($I$1=$L$3,IF(B26&lt;&gt;"",INT(M26/VLOOKUP('كرت الصنف'!$B$2,الاصناف!$B$6:$E$1048576,MATCH(الاصناف!$E$5,الاصناف!$B$5:$XFD$5,0),0))&amp;" "&amp;VLOOKUP('كرت الصنف'!$B$2,الاصناف!$B$6:$E$1048576,MATCH(الاصناف!$C$5,الاصناف!$B$5:$XFD$5,0))&amp;" + "&amp;MOD((M26/VLOOKUP('كرت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6" s="42" t="str">
        <f>IF(Table1[[#This Row],[م]]&lt;&gt;"",IF($I$1=$L$1,((L26-M26)/VLOOKUP('كرت الصنف'!$B$2,الاصناف!$B$6:$E$1048576,MATCH(الاصناف!$E$5,الاصناف!$B$5:$XFD$5,0),0)),IF($I$1=$L$2,Table1[[#This Row],[الكمية المشتراه]]-Table1[[#This Row],[الكمية المباعة]],IF($I$1=$L$3,IF(B26&lt;&gt;"",INT((L26-M26)/VLOOKUP('كرت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"&amp;MOD(((L26-M26)/VLOOKUP('كرت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6" s="14" t="str">
        <f>IFERROR(Table1[[#This Row],[سعر الشراء]]*Table1[[#This Row],[الكمية المشتراه]],"")</f>
        <v/>
      </c>
      <c r="I26" s="14" t="str">
        <f>IFERROR(Table1[[#This Row],[سعر الشراء]]*Table1[[#This Row],[الكمية المباعة]],"")</f>
        <v/>
      </c>
      <c r="J26" s="14">
        <f>IF(Table1[[#This Row],[م]]&lt;&gt;"",(Table1[[#This Row],[الكمية المشتراه]]-Table1[[#This Row],[الكمية المباعة]])*Table1[[#This Row],[سعر الشراء]],0)</f>
        <v>0</v>
      </c>
      <c r="K26" s="14" t="str">
        <f>IFERROR(INDEX('كرت الصنف'!$A$5:$Q$1048576,MATCH('تكلفة المخزون'!$B26,'كرت الصنف'!$B$5:$B$1048576,0),MATCH('تكلفة المخزون'!K$6,Table3[#Headers],0)),"")</f>
        <v/>
      </c>
      <c r="L26" s="14" t="str">
        <f>IFERROR(INDEX('كرت الصنف'!$A$5:$Q$1048576,MATCH('تكلفة المخزون'!$B26,'كرت الصنف'!$B$5:$B$1048576,0),MATCH('تكلفة المخزون'!L$6,Table3[#Headers],0)),"")</f>
        <v/>
      </c>
      <c r="M26" s="14" t="str">
        <f>IFERROR(INDEX('كرت الصنف'!$A$5:$Q$1048576,MATCH('تكلفة المخزون'!$B26,'كرت الصنف'!$B$5:$B$1048576,0),MATCH('تكلفة المخزون'!M$6,Table3[#Headers],0)),"")</f>
        <v/>
      </c>
    </row>
    <row r="27" spans="1:13" ht="27" customHeight="1" x14ac:dyDescent="0.25">
      <c r="A27" s="44" t="str">
        <f>IF('كرت الصنف'!$K39&gt;0,'كرت الصنف'!$B39,"")</f>
        <v/>
      </c>
      <c r="B27" s="14" t="str">
        <f>IFERROR(SMALL($A$8:$A$1048576,ROWS($A$8:A27)),"")</f>
        <v/>
      </c>
      <c r="C27" s="13" t="str">
        <f>IFERROR(INDEX('كرت الصنف'!$A$5:$Q$1048576,MATCH('تكلفة المخزون'!$B27,'كرت الصنف'!$B$5:$B$1048576,0),MATCH('تكلفة المخزون'!C$6,Table3[#Headers],0)),"")</f>
        <v/>
      </c>
      <c r="D27" s="14" t="str">
        <f>IF(Table1[[#This Row],[م]]&lt;&gt;"",IF($I$1=$L$1,INT(K27*VLOOKUP('كرت الصنف'!$B$2,الاصناف!$B$6:$E$1048576,MATCH(الاصناف!$E$5,الاصناف!$B$5:$XFD$5,0),0)),IF($I$1=$L$2,K27,IF($I$1=$L$3,IF(B27&lt;&gt;"",INT(K27*VLOOKUP('كرت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"&amp;MOD((K27/VLOOKUP('كرت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7" s="42" t="str">
        <f>IF(B27&lt;&gt;"",IF($I$1=$L$1,(L27/VLOOKUP('كرت الصنف'!$B$2,الاصناف!$B$6:$E$1048576,MATCH(الاصناف!$E$5,الاصناف!$B$5:$XFD$5,0),0)),IF($I$1=$L$2,L27,IF($I$1=$L$3,IF(B27&lt;&gt;"",INT(L27/VLOOKUP('كرت الصنف'!$B$2,الاصناف!$B$6:$E$1048576,MATCH(الاصناف!$E$5,الاصناف!$B$5:$XFD$5,0),0))&amp;" "&amp;VLOOKUP('كرت الصنف'!$B$2,الاصناف!$B$6:$E$1048576,MATCH(الاصناف!$C$5,الاصناف!$B$5:$XFD$5,0))&amp;" + "&amp;MOD((L27/VLOOKUP('كرت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7" s="43" t="str">
        <f>IF(Table1[[#This Row],[م]]&lt;&gt;"",IF($I$1=$L$1,(M27/VLOOKUP('كرت الصنف'!$B$2,الاصناف!$B$6:$E$1048576,MATCH(الاصناف!$E$5,الاصناف!$B$5:$XFD$5,0),0)),IF($I$1=$L$2,Table1[[#This Row],[الكمية المباعة]],IF($I$1=$L$3,IF(B27&lt;&gt;"",INT(M27/VLOOKUP('كرت الصنف'!$B$2,الاصناف!$B$6:$E$1048576,MATCH(الاصناف!$E$5,الاصناف!$B$5:$XFD$5,0),0))&amp;" "&amp;VLOOKUP('كرت الصنف'!$B$2,الاصناف!$B$6:$E$1048576,MATCH(الاصناف!$C$5,الاصناف!$B$5:$XFD$5,0))&amp;" + "&amp;MOD((M27/VLOOKUP('كرت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7" s="42" t="str">
        <f>IF(Table1[[#This Row],[م]]&lt;&gt;"",IF($I$1=$L$1,((L27-M27)/VLOOKUP('كرت الصنف'!$B$2,الاصناف!$B$6:$E$1048576,MATCH(الاصناف!$E$5,الاصناف!$B$5:$XFD$5,0),0)),IF($I$1=$L$2,Table1[[#This Row],[الكمية المشتراه]]-Table1[[#This Row],[الكمية المباعة]],IF($I$1=$L$3,IF(B27&lt;&gt;"",INT((L27-M27)/VLOOKUP('كرت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"&amp;MOD(((L27-M27)/VLOOKUP('كرت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7" s="14" t="str">
        <f>IFERROR(Table1[[#This Row],[سعر الشراء]]*Table1[[#This Row],[الكمية المشتراه]],"")</f>
        <v/>
      </c>
      <c r="I27" s="14" t="str">
        <f>IFERROR(Table1[[#This Row],[سعر الشراء]]*Table1[[#This Row],[الكمية المباعة]],"")</f>
        <v/>
      </c>
      <c r="J27" s="14">
        <f>IF(Table1[[#This Row],[م]]&lt;&gt;"",(Table1[[#This Row],[الكمية المشتراه]]-Table1[[#This Row],[الكمية المباعة]])*Table1[[#This Row],[سعر الشراء]],0)</f>
        <v>0</v>
      </c>
      <c r="K27" s="14" t="str">
        <f>IFERROR(INDEX('كرت الصنف'!$A$5:$Q$1048576,MATCH('تكلفة المخزون'!$B27,'كرت الصنف'!$B$5:$B$1048576,0),MATCH('تكلفة المخزون'!K$6,Table3[#Headers],0)),"")</f>
        <v/>
      </c>
      <c r="L27" s="14" t="str">
        <f>IFERROR(INDEX('كرت الصنف'!$A$5:$Q$1048576,MATCH('تكلفة المخزون'!$B27,'كرت الصنف'!$B$5:$B$1048576,0),MATCH('تكلفة المخزون'!L$6,Table3[#Headers],0)),"")</f>
        <v/>
      </c>
      <c r="M27" s="14" t="str">
        <f>IFERROR(INDEX('كرت الصنف'!$A$5:$Q$1048576,MATCH('تكلفة المخزون'!$B27,'كرت الصنف'!$B$5:$B$1048576,0),MATCH('تكلفة المخزون'!M$6,Table3[#Headers],0)),"")</f>
        <v/>
      </c>
    </row>
    <row r="28" spans="1:13" ht="27" customHeight="1" x14ac:dyDescent="0.25">
      <c r="A28" s="44" t="str">
        <f>IF('كرت الصنف'!$K40&gt;0,'كرت الصنف'!$B40,"")</f>
        <v/>
      </c>
      <c r="B28" s="14" t="str">
        <f>IFERROR(SMALL($A$8:$A$1048576,ROWS($A$8:A28)),"")</f>
        <v/>
      </c>
      <c r="C28" s="13" t="str">
        <f>IFERROR(INDEX('كرت الصنف'!$A$5:$Q$1048576,MATCH('تكلفة المخزون'!$B28,'كرت الصنف'!$B$5:$B$1048576,0),MATCH('تكلفة المخزون'!C$6,Table3[#Headers],0)),"")</f>
        <v/>
      </c>
      <c r="D28" s="14" t="str">
        <f>IF(Table1[[#This Row],[م]]&lt;&gt;"",IF($I$1=$L$1,INT(K28*VLOOKUP('كرت الصنف'!$B$2,الاصناف!$B$6:$E$1048576,MATCH(الاصناف!$E$5,الاصناف!$B$5:$XFD$5,0),0)),IF($I$1=$L$2,K28,IF($I$1=$L$3,IF(B28&lt;&gt;"",INT(K28*VLOOKUP('كرت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"&amp;MOD((K28/VLOOKUP('كرت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8" s="42" t="str">
        <f>IF(B28&lt;&gt;"",IF($I$1=$L$1,(L28/VLOOKUP('كرت الصنف'!$B$2,الاصناف!$B$6:$E$1048576,MATCH(الاصناف!$E$5,الاصناف!$B$5:$XFD$5,0),0)),IF($I$1=$L$2,L28,IF($I$1=$L$3,IF(B28&lt;&gt;"",INT(L28/VLOOKUP('كرت الصنف'!$B$2,الاصناف!$B$6:$E$1048576,MATCH(الاصناف!$E$5,الاصناف!$B$5:$XFD$5,0),0))&amp;" "&amp;VLOOKUP('كرت الصنف'!$B$2,الاصناف!$B$6:$E$1048576,MATCH(الاصناف!$C$5,الاصناف!$B$5:$XFD$5,0))&amp;" + "&amp;MOD((L28/VLOOKUP('كرت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8" s="43" t="str">
        <f>IF(Table1[[#This Row],[م]]&lt;&gt;"",IF($I$1=$L$1,(M28/VLOOKUP('كرت الصنف'!$B$2,الاصناف!$B$6:$E$1048576,MATCH(الاصناف!$E$5,الاصناف!$B$5:$XFD$5,0),0)),IF($I$1=$L$2,Table1[[#This Row],[الكمية المباعة]],IF($I$1=$L$3,IF(B28&lt;&gt;"",INT(M28/VLOOKUP('كرت الصنف'!$B$2,الاصناف!$B$6:$E$1048576,MATCH(الاصناف!$E$5,الاصناف!$B$5:$XFD$5,0),0))&amp;" "&amp;VLOOKUP('كرت الصنف'!$B$2,الاصناف!$B$6:$E$1048576,MATCH(الاصناف!$C$5,الاصناف!$B$5:$XFD$5,0))&amp;" + "&amp;MOD((M28/VLOOKUP('كرت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8" s="42" t="str">
        <f>IF(Table1[[#This Row],[م]]&lt;&gt;"",IF($I$1=$L$1,((L28-M28)/VLOOKUP('كرت الصنف'!$B$2,الاصناف!$B$6:$E$1048576,MATCH(الاصناف!$E$5,الاصناف!$B$5:$XFD$5,0),0)),IF($I$1=$L$2,Table1[[#This Row],[الكمية المشتراه]]-Table1[[#This Row],[الكمية المباعة]],IF($I$1=$L$3,IF(B28&lt;&gt;"",INT((L28-M28)/VLOOKUP('كرت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"&amp;MOD(((L28-M28)/VLOOKUP('كرت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8" s="14" t="str">
        <f>IFERROR(Table1[[#This Row],[سعر الشراء]]*Table1[[#This Row],[الكمية المشتراه]],"")</f>
        <v/>
      </c>
      <c r="I28" s="14" t="str">
        <f>IFERROR(Table1[[#This Row],[سعر الشراء]]*Table1[[#This Row],[الكمية المباعة]],"")</f>
        <v/>
      </c>
      <c r="J28" s="14">
        <f>IF(Table1[[#This Row],[م]]&lt;&gt;"",(Table1[[#This Row],[الكمية المشتراه]]-Table1[[#This Row],[الكمية المباعة]])*Table1[[#This Row],[سعر الشراء]],0)</f>
        <v>0</v>
      </c>
      <c r="K28" s="14" t="str">
        <f>IFERROR(INDEX('كرت الصنف'!$A$5:$Q$1048576,MATCH('تكلفة المخزون'!$B28,'كرت الصنف'!$B$5:$B$1048576,0),MATCH('تكلفة المخزون'!K$6,Table3[#Headers],0)),"")</f>
        <v/>
      </c>
      <c r="L28" s="14" t="str">
        <f>IFERROR(INDEX('كرت الصنف'!$A$5:$Q$1048576,MATCH('تكلفة المخزون'!$B28,'كرت الصنف'!$B$5:$B$1048576,0),MATCH('تكلفة المخزون'!L$6,Table3[#Headers],0)),"")</f>
        <v/>
      </c>
      <c r="M28" s="14" t="str">
        <f>IFERROR(INDEX('كرت الصنف'!$A$5:$Q$1048576,MATCH('تكلفة المخزون'!$B28,'كرت الصنف'!$B$5:$B$1048576,0),MATCH('تكلفة المخزون'!M$6,Table3[#Headers],0)),"")</f>
        <v/>
      </c>
    </row>
    <row r="29" spans="1:13" ht="27" customHeight="1" x14ac:dyDescent="0.25">
      <c r="A29" s="44" t="str">
        <f>IF('كرت الصنف'!$K41&gt;0,'كرت الصنف'!$B41,"")</f>
        <v/>
      </c>
      <c r="B29" s="14" t="str">
        <f>IFERROR(SMALL($A$8:$A$1048576,ROWS($A$8:A29)),"")</f>
        <v/>
      </c>
      <c r="C29" s="13" t="str">
        <f>IFERROR(INDEX('كرت الصنف'!$A$5:$Q$1048576,MATCH('تكلفة المخزون'!$B29,'كرت الصنف'!$B$5:$B$1048576,0),MATCH('تكلفة المخزون'!C$6,Table3[#Headers],0)),"")</f>
        <v/>
      </c>
      <c r="D29" s="14" t="str">
        <f>IF(Table1[[#This Row],[م]]&lt;&gt;"",IF($I$1=$L$1,INT(K29*VLOOKUP('كرت الصنف'!$B$2,الاصناف!$B$6:$E$1048576,MATCH(الاصناف!$E$5,الاصناف!$B$5:$XFD$5,0),0)),IF($I$1=$L$2,K29,IF($I$1=$L$3,IF(B29&lt;&gt;"",INT(K29*VLOOKUP('كرت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"&amp;MOD((K29/VLOOKUP('كرت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29" s="42" t="str">
        <f>IF(B29&lt;&gt;"",IF($I$1=$L$1,(L29/VLOOKUP('كرت الصنف'!$B$2,الاصناف!$B$6:$E$1048576,MATCH(الاصناف!$E$5,الاصناف!$B$5:$XFD$5,0),0)),IF($I$1=$L$2,L29,IF($I$1=$L$3,IF(B29&lt;&gt;"",INT(L29/VLOOKUP('كرت الصنف'!$B$2,الاصناف!$B$6:$E$1048576,MATCH(الاصناف!$E$5,الاصناف!$B$5:$XFD$5,0),0))&amp;" "&amp;VLOOKUP('كرت الصنف'!$B$2,الاصناف!$B$6:$E$1048576,MATCH(الاصناف!$C$5,الاصناف!$B$5:$XFD$5,0))&amp;" + "&amp;MOD((L29/VLOOKUP('كرت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29" s="43" t="str">
        <f>IF(Table1[[#This Row],[م]]&lt;&gt;"",IF($I$1=$L$1,(M29/VLOOKUP('كرت الصنف'!$B$2,الاصناف!$B$6:$E$1048576,MATCH(الاصناف!$E$5,الاصناف!$B$5:$XFD$5,0),0)),IF($I$1=$L$2,Table1[[#This Row],[الكمية المباعة]],IF($I$1=$L$3,IF(B29&lt;&gt;"",INT(M29/VLOOKUP('كرت الصنف'!$B$2,الاصناف!$B$6:$E$1048576,MATCH(الاصناف!$E$5,الاصناف!$B$5:$XFD$5,0),0))&amp;" "&amp;VLOOKUP('كرت الصنف'!$B$2,الاصناف!$B$6:$E$1048576,MATCH(الاصناف!$C$5,الاصناف!$B$5:$XFD$5,0))&amp;" + "&amp;MOD((M29/VLOOKUP('كرت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29" s="42" t="str">
        <f>IF(Table1[[#This Row],[م]]&lt;&gt;"",IF($I$1=$L$1,((L29-M29)/VLOOKUP('كرت الصنف'!$B$2,الاصناف!$B$6:$E$1048576,MATCH(الاصناف!$E$5,الاصناف!$B$5:$XFD$5,0),0)),IF($I$1=$L$2,Table1[[#This Row],[الكمية المشتراه]]-Table1[[#This Row],[الكمية المباعة]],IF($I$1=$L$3,IF(B29&lt;&gt;"",INT((L29-M29)/VLOOKUP('كرت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"&amp;MOD(((L29-M29)/VLOOKUP('كرت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29" s="14" t="str">
        <f>IFERROR(Table1[[#This Row],[سعر الشراء]]*Table1[[#This Row],[الكمية المشتراه]],"")</f>
        <v/>
      </c>
      <c r="I29" s="14" t="str">
        <f>IFERROR(Table1[[#This Row],[سعر الشراء]]*Table1[[#This Row],[الكمية المباعة]],"")</f>
        <v/>
      </c>
      <c r="J29" s="14">
        <f>IF(Table1[[#This Row],[م]]&lt;&gt;"",(Table1[[#This Row],[الكمية المشتراه]]-Table1[[#This Row],[الكمية المباعة]])*Table1[[#This Row],[سعر الشراء]],0)</f>
        <v>0</v>
      </c>
      <c r="K29" s="14" t="str">
        <f>IFERROR(INDEX('كرت الصنف'!$A$5:$Q$1048576,MATCH('تكلفة المخزون'!$B29,'كرت الصنف'!$B$5:$B$1048576,0),MATCH('تكلفة المخزون'!K$6,Table3[#Headers],0)),"")</f>
        <v/>
      </c>
      <c r="L29" s="14" t="str">
        <f>IFERROR(INDEX('كرت الصنف'!$A$5:$Q$1048576,MATCH('تكلفة المخزون'!$B29,'كرت الصنف'!$B$5:$B$1048576,0),MATCH('تكلفة المخزون'!L$6,Table3[#Headers],0)),"")</f>
        <v/>
      </c>
      <c r="M29" s="14" t="str">
        <f>IFERROR(INDEX('كرت الصنف'!$A$5:$Q$1048576,MATCH('تكلفة المخزون'!$B29,'كرت الصنف'!$B$5:$B$1048576,0),MATCH('تكلفة المخزون'!M$6,Table3[#Headers],0)),"")</f>
        <v/>
      </c>
    </row>
    <row r="30" spans="1:13" ht="27" customHeight="1" x14ac:dyDescent="0.25">
      <c r="A30" s="44" t="str">
        <f>IF('كرت الصنف'!$K42&gt;0,'كرت الصنف'!$B42,"")</f>
        <v/>
      </c>
      <c r="B30" s="14" t="str">
        <f>IFERROR(SMALL($A$8:$A$1048576,ROWS($A$8:A30)),"")</f>
        <v/>
      </c>
      <c r="C30" s="13" t="str">
        <f>IFERROR(INDEX('كرت الصنف'!$A$5:$Q$1048576,MATCH('تكلفة المخزون'!$B30,'كرت الصنف'!$B$5:$B$1048576,0),MATCH('تكلفة المخزون'!C$6,Table3[#Headers],0)),"")</f>
        <v/>
      </c>
      <c r="D30" s="14" t="str">
        <f>IF(Table1[[#This Row],[م]]&lt;&gt;"",IF($I$1=$L$1,INT(K30*VLOOKUP('كرت الصنف'!$B$2,الاصناف!$B$6:$E$1048576,MATCH(الاصناف!$E$5,الاصناف!$B$5:$XFD$5,0),0)),IF($I$1=$L$2,K30,IF($I$1=$L$3,IF(B30&lt;&gt;"",INT(K30*VLOOKUP('كرت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"&amp;MOD((K30/VLOOKUP('كرت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0" s="42" t="str">
        <f>IF(B30&lt;&gt;"",IF($I$1=$L$1,(L30/VLOOKUP('كرت الصنف'!$B$2,الاصناف!$B$6:$E$1048576,MATCH(الاصناف!$E$5,الاصناف!$B$5:$XFD$5,0),0)),IF($I$1=$L$2,L30,IF($I$1=$L$3,IF(B30&lt;&gt;"",INT(L30/VLOOKUP('كرت الصنف'!$B$2,الاصناف!$B$6:$E$1048576,MATCH(الاصناف!$E$5,الاصناف!$B$5:$XFD$5,0),0))&amp;" "&amp;VLOOKUP('كرت الصنف'!$B$2,الاصناف!$B$6:$E$1048576,MATCH(الاصناف!$C$5,الاصناف!$B$5:$XFD$5,0))&amp;" + "&amp;MOD((L30/VLOOKUP('كرت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0" s="43" t="str">
        <f>IF(Table1[[#This Row],[م]]&lt;&gt;"",IF($I$1=$L$1,(M30/VLOOKUP('كرت الصنف'!$B$2,الاصناف!$B$6:$E$1048576,MATCH(الاصناف!$E$5,الاصناف!$B$5:$XFD$5,0),0)),IF($I$1=$L$2,Table1[[#This Row],[الكمية المباعة]],IF($I$1=$L$3,IF(B30&lt;&gt;"",INT(M30/VLOOKUP('كرت الصنف'!$B$2,الاصناف!$B$6:$E$1048576,MATCH(الاصناف!$E$5,الاصناف!$B$5:$XFD$5,0),0))&amp;" "&amp;VLOOKUP('كرت الصنف'!$B$2,الاصناف!$B$6:$E$1048576,MATCH(الاصناف!$C$5,الاصناف!$B$5:$XFD$5,0))&amp;" + "&amp;MOD((M30/VLOOKUP('كرت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0" s="42" t="str">
        <f>IF(Table1[[#This Row],[م]]&lt;&gt;"",IF($I$1=$L$1,((L30-M30)/VLOOKUP('كرت الصنف'!$B$2,الاصناف!$B$6:$E$1048576,MATCH(الاصناف!$E$5,الاصناف!$B$5:$XFD$5,0),0)),IF($I$1=$L$2,Table1[[#This Row],[الكمية المشتراه]]-Table1[[#This Row],[الكمية المباعة]],IF($I$1=$L$3,IF(B30&lt;&gt;"",INT((L30-M30)/VLOOKUP('كرت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"&amp;MOD(((L30-M30)/VLOOKUP('كرت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0" s="14" t="str">
        <f>IFERROR(Table1[[#This Row],[سعر الشراء]]*Table1[[#This Row],[الكمية المشتراه]],"")</f>
        <v/>
      </c>
      <c r="I30" s="14" t="str">
        <f>IFERROR(Table1[[#This Row],[سعر الشراء]]*Table1[[#This Row],[الكمية المباعة]],"")</f>
        <v/>
      </c>
      <c r="J30" s="14">
        <f>IF(Table1[[#This Row],[م]]&lt;&gt;"",(Table1[[#This Row],[الكمية المشتراه]]-Table1[[#This Row],[الكمية المباعة]])*Table1[[#This Row],[سعر الشراء]],0)</f>
        <v>0</v>
      </c>
      <c r="K30" s="14" t="str">
        <f>IFERROR(INDEX('كرت الصنف'!$A$5:$Q$1048576,MATCH('تكلفة المخزون'!$B30,'كرت الصنف'!$B$5:$B$1048576,0),MATCH('تكلفة المخزون'!K$6,Table3[#Headers],0)),"")</f>
        <v/>
      </c>
      <c r="L30" s="14" t="str">
        <f>IFERROR(INDEX('كرت الصنف'!$A$5:$Q$1048576,MATCH('تكلفة المخزون'!$B30,'كرت الصنف'!$B$5:$B$1048576,0),MATCH('تكلفة المخزون'!L$6,Table3[#Headers],0)),"")</f>
        <v/>
      </c>
      <c r="M30" s="14" t="str">
        <f>IFERROR(INDEX('كرت الصنف'!$A$5:$Q$1048576,MATCH('تكلفة المخزون'!$B30,'كرت الصنف'!$B$5:$B$1048576,0),MATCH('تكلفة المخزون'!M$6,Table3[#Headers],0)),"")</f>
        <v/>
      </c>
    </row>
    <row r="31" spans="1:13" ht="27" customHeight="1" x14ac:dyDescent="0.25">
      <c r="A31" s="44" t="str">
        <f>IF('كرت الصنف'!$K43&gt;0,'كرت الصنف'!$B43,"")</f>
        <v/>
      </c>
      <c r="B31" s="14" t="str">
        <f>IFERROR(SMALL($A$8:$A$1048576,ROWS($A$8:A31)),"")</f>
        <v/>
      </c>
      <c r="C31" s="13" t="str">
        <f>IFERROR(INDEX('كرت الصنف'!$A$5:$Q$1048576,MATCH('تكلفة المخزون'!$B31,'كرت الصنف'!$B$5:$B$1048576,0),MATCH('تكلفة المخزون'!C$6,Table3[#Headers],0)),"")</f>
        <v/>
      </c>
      <c r="D31" s="14" t="str">
        <f>IF(Table1[[#This Row],[م]]&lt;&gt;"",IF($I$1=$L$1,INT(K31*VLOOKUP('كرت الصنف'!$B$2,الاصناف!$B$6:$E$1048576,MATCH(الاصناف!$E$5,الاصناف!$B$5:$XFD$5,0),0)),IF($I$1=$L$2,K31,IF($I$1=$L$3,IF(B31&lt;&gt;"",INT(K31*VLOOKUP('كرت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"&amp;MOD((K31/VLOOKUP('كرت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1" s="42" t="str">
        <f>IF(B31&lt;&gt;"",IF($I$1=$L$1,(L31/VLOOKUP('كرت الصنف'!$B$2,الاصناف!$B$6:$E$1048576,MATCH(الاصناف!$E$5,الاصناف!$B$5:$XFD$5,0),0)),IF($I$1=$L$2,L31,IF($I$1=$L$3,IF(B31&lt;&gt;"",INT(L31/VLOOKUP('كرت الصنف'!$B$2,الاصناف!$B$6:$E$1048576,MATCH(الاصناف!$E$5,الاصناف!$B$5:$XFD$5,0),0))&amp;" "&amp;VLOOKUP('كرت الصنف'!$B$2,الاصناف!$B$6:$E$1048576,MATCH(الاصناف!$C$5,الاصناف!$B$5:$XFD$5,0))&amp;" + "&amp;MOD((L31/VLOOKUP('كرت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1" s="43" t="str">
        <f>IF(Table1[[#This Row],[م]]&lt;&gt;"",IF($I$1=$L$1,(M31/VLOOKUP('كرت الصنف'!$B$2,الاصناف!$B$6:$E$1048576,MATCH(الاصناف!$E$5,الاصناف!$B$5:$XFD$5,0),0)),IF($I$1=$L$2,Table1[[#This Row],[الكمية المباعة]],IF($I$1=$L$3,IF(B31&lt;&gt;"",INT(M31/VLOOKUP('كرت الصنف'!$B$2,الاصناف!$B$6:$E$1048576,MATCH(الاصناف!$E$5,الاصناف!$B$5:$XFD$5,0),0))&amp;" "&amp;VLOOKUP('كرت الصنف'!$B$2,الاصناف!$B$6:$E$1048576,MATCH(الاصناف!$C$5,الاصناف!$B$5:$XFD$5,0))&amp;" + "&amp;MOD((M31/VLOOKUP('كرت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1" s="42" t="str">
        <f>IF(Table1[[#This Row],[م]]&lt;&gt;"",IF($I$1=$L$1,((L31-M31)/VLOOKUP('كرت الصنف'!$B$2,الاصناف!$B$6:$E$1048576,MATCH(الاصناف!$E$5,الاصناف!$B$5:$XFD$5,0),0)),IF($I$1=$L$2,Table1[[#This Row],[الكمية المشتراه]]-Table1[[#This Row],[الكمية المباعة]],IF($I$1=$L$3,IF(B31&lt;&gt;"",INT((L31-M31)/VLOOKUP('كرت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"&amp;MOD(((L31-M31)/VLOOKUP('كرت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1" s="14" t="str">
        <f>IFERROR(Table1[[#This Row],[سعر الشراء]]*Table1[[#This Row],[الكمية المشتراه]],"")</f>
        <v/>
      </c>
      <c r="I31" s="14" t="str">
        <f>IFERROR(Table1[[#This Row],[سعر الشراء]]*Table1[[#This Row],[الكمية المباعة]],"")</f>
        <v/>
      </c>
      <c r="J31" s="14">
        <f>IF(Table1[[#This Row],[م]]&lt;&gt;"",(Table1[[#This Row],[الكمية المشتراه]]-Table1[[#This Row],[الكمية المباعة]])*Table1[[#This Row],[سعر الشراء]],0)</f>
        <v>0</v>
      </c>
      <c r="K31" s="14" t="str">
        <f>IFERROR(INDEX('كرت الصنف'!$A$5:$Q$1048576,MATCH('تكلفة المخزون'!$B31,'كرت الصنف'!$B$5:$B$1048576,0),MATCH('تكلفة المخزون'!K$6,Table3[#Headers],0)),"")</f>
        <v/>
      </c>
      <c r="L31" s="14" t="str">
        <f>IFERROR(INDEX('كرت الصنف'!$A$5:$Q$1048576,MATCH('تكلفة المخزون'!$B31,'كرت الصنف'!$B$5:$B$1048576,0),MATCH('تكلفة المخزون'!L$6,Table3[#Headers],0)),"")</f>
        <v/>
      </c>
      <c r="M31" s="14" t="str">
        <f>IFERROR(INDEX('كرت الصنف'!$A$5:$Q$1048576,MATCH('تكلفة المخزون'!$B31,'كرت الصنف'!$B$5:$B$1048576,0),MATCH('تكلفة المخزون'!M$6,Table3[#Headers],0)),"")</f>
        <v/>
      </c>
    </row>
    <row r="32" spans="1:13" ht="27" customHeight="1" x14ac:dyDescent="0.25">
      <c r="A32" s="44" t="str">
        <f>IF('كرت الصنف'!$K44&gt;0,'كرت الصنف'!$B44,"")</f>
        <v/>
      </c>
      <c r="B32" s="14" t="str">
        <f>IFERROR(SMALL($A$8:$A$1048576,ROWS($A$8:A32)),"")</f>
        <v/>
      </c>
      <c r="C32" s="13" t="str">
        <f>IFERROR(INDEX('كرت الصنف'!$A$5:$Q$1048576,MATCH('تكلفة المخزون'!$B32,'كرت الصنف'!$B$5:$B$1048576,0),MATCH('تكلفة المخزون'!C$6,Table3[#Headers],0)),"")</f>
        <v/>
      </c>
      <c r="D32" s="14" t="str">
        <f>IF(Table1[[#This Row],[م]]&lt;&gt;"",IF($I$1=$L$1,INT(K32*VLOOKUP('كرت الصنف'!$B$2,الاصناف!$B$6:$E$1048576,MATCH(الاصناف!$E$5,الاصناف!$B$5:$XFD$5,0),0)),IF($I$1=$L$2,K32,IF($I$1=$L$3,IF(B32&lt;&gt;"",INT(K32*VLOOKUP('كرت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"&amp;MOD((K32/VLOOKUP('كرت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2" s="42" t="str">
        <f>IF(B32&lt;&gt;"",IF($I$1=$L$1,(L32/VLOOKUP('كرت الصنف'!$B$2,الاصناف!$B$6:$E$1048576,MATCH(الاصناف!$E$5,الاصناف!$B$5:$XFD$5,0),0)),IF($I$1=$L$2,L32,IF($I$1=$L$3,IF(B32&lt;&gt;"",INT(L32/VLOOKUP('كرت الصنف'!$B$2,الاصناف!$B$6:$E$1048576,MATCH(الاصناف!$E$5,الاصناف!$B$5:$XFD$5,0),0))&amp;" "&amp;VLOOKUP('كرت الصنف'!$B$2,الاصناف!$B$6:$E$1048576,MATCH(الاصناف!$C$5,الاصناف!$B$5:$XFD$5,0))&amp;" + "&amp;MOD((L32/VLOOKUP('كرت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2" s="43" t="str">
        <f>IF(Table1[[#This Row],[م]]&lt;&gt;"",IF($I$1=$L$1,(M32/VLOOKUP('كرت الصنف'!$B$2,الاصناف!$B$6:$E$1048576,MATCH(الاصناف!$E$5,الاصناف!$B$5:$XFD$5,0),0)),IF($I$1=$L$2,Table1[[#This Row],[الكمية المباعة]],IF($I$1=$L$3,IF(B32&lt;&gt;"",INT(M32/VLOOKUP('كرت الصنف'!$B$2,الاصناف!$B$6:$E$1048576,MATCH(الاصناف!$E$5,الاصناف!$B$5:$XFD$5,0),0))&amp;" "&amp;VLOOKUP('كرت الصنف'!$B$2,الاصناف!$B$6:$E$1048576,MATCH(الاصناف!$C$5,الاصناف!$B$5:$XFD$5,0))&amp;" + "&amp;MOD((M32/VLOOKUP('كرت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2" s="42" t="str">
        <f>IF(Table1[[#This Row],[م]]&lt;&gt;"",IF($I$1=$L$1,((L32-M32)/VLOOKUP('كرت الصنف'!$B$2,الاصناف!$B$6:$E$1048576,MATCH(الاصناف!$E$5,الاصناف!$B$5:$XFD$5,0),0)),IF($I$1=$L$2,Table1[[#This Row],[الكمية المشتراه]]-Table1[[#This Row],[الكمية المباعة]],IF($I$1=$L$3,IF(B32&lt;&gt;"",INT((L32-M32)/VLOOKUP('كرت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"&amp;MOD(((L32-M32)/VLOOKUP('كرت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2" s="14" t="str">
        <f>IFERROR(Table1[[#This Row],[سعر الشراء]]*Table1[[#This Row],[الكمية المشتراه]],"")</f>
        <v/>
      </c>
      <c r="I32" s="14" t="str">
        <f>IFERROR(Table1[[#This Row],[سعر الشراء]]*Table1[[#This Row],[الكمية المباعة]],"")</f>
        <v/>
      </c>
      <c r="J32" s="14">
        <f>IF(Table1[[#This Row],[م]]&lt;&gt;"",(Table1[[#This Row],[الكمية المشتراه]]-Table1[[#This Row],[الكمية المباعة]])*Table1[[#This Row],[سعر الشراء]],0)</f>
        <v>0</v>
      </c>
      <c r="K32" s="14" t="str">
        <f>IFERROR(INDEX('كرت الصنف'!$A$5:$Q$1048576,MATCH('تكلفة المخزون'!$B32,'كرت الصنف'!$B$5:$B$1048576,0),MATCH('تكلفة المخزون'!K$6,Table3[#Headers],0)),"")</f>
        <v/>
      </c>
      <c r="L32" s="14" t="str">
        <f>IFERROR(INDEX('كرت الصنف'!$A$5:$Q$1048576,MATCH('تكلفة المخزون'!$B32,'كرت الصنف'!$B$5:$B$1048576,0),MATCH('تكلفة المخزون'!L$6,Table3[#Headers],0)),"")</f>
        <v/>
      </c>
      <c r="M32" s="14" t="str">
        <f>IFERROR(INDEX('كرت الصنف'!$A$5:$Q$1048576,MATCH('تكلفة المخزون'!$B32,'كرت الصنف'!$B$5:$B$1048576,0),MATCH('تكلفة المخزون'!M$6,Table3[#Headers],0)),"")</f>
        <v/>
      </c>
    </row>
    <row r="33" spans="1:13" ht="27" customHeight="1" x14ac:dyDescent="0.25">
      <c r="A33" s="44" t="str">
        <f>IF('كرت الصنف'!$K45&gt;0,'كرت الصنف'!$B45,"")</f>
        <v/>
      </c>
      <c r="B33" s="14" t="str">
        <f>IFERROR(SMALL($A$8:$A$1048576,ROWS($A$8:A33)),"")</f>
        <v/>
      </c>
      <c r="C33" s="13" t="str">
        <f>IFERROR(INDEX('كرت الصنف'!$A$5:$Q$1048576,MATCH('تكلفة المخزون'!$B33,'كرت الصنف'!$B$5:$B$1048576,0),MATCH('تكلفة المخزون'!C$6,Table3[#Headers],0)),"")</f>
        <v/>
      </c>
      <c r="D33" s="14" t="str">
        <f>IF(Table1[[#This Row],[م]]&lt;&gt;"",IF($I$1=$L$1,INT(K33*VLOOKUP('كرت الصنف'!$B$2,الاصناف!$B$6:$E$1048576,MATCH(الاصناف!$E$5,الاصناف!$B$5:$XFD$5,0),0)),IF($I$1=$L$2,K33,IF($I$1=$L$3,IF(B33&lt;&gt;"",INT(K33*VLOOKUP('كرت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"&amp;MOD((K33/VLOOKUP('كرت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3" s="42" t="str">
        <f>IF(B33&lt;&gt;"",IF($I$1=$L$1,(L33/VLOOKUP('كرت الصنف'!$B$2,الاصناف!$B$6:$E$1048576,MATCH(الاصناف!$E$5,الاصناف!$B$5:$XFD$5,0),0)),IF($I$1=$L$2,L33,IF($I$1=$L$3,IF(B33&lt;&gt;"",INT(L33/VLOOKUP('كرت الصنف'!$B$2,الاصناف!$B$6:$E$1048576,MATCH(الاصناف!$E$5,الاصناف!$B$5:$XFD$5,0),0))&amp;" "&amp;VLOOKUP('كرت الصنف'!$B$2,الاصناف!$B$6:$E$1048576,MATCH(الاصناف!$C$5,الاصناف!$B$5:$XFD$5,0))&amp;" + "&amp;MOD((L33/VLOOKUP('كرت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3" s="43" t="str">
        <f>IF(Table1[[#This Row],[م]]&lt;&gt;"",IF($I$1=$L$1,(M33/VLOOKUP('كرت الصنف'!$B$2,الاصناف!$B$6:$E$1048576,MATCH(الاصناف!$E$5,الاصناف!$B$5:$XFD$5,0),0)),IF($I$1=$L$2,Table1[[#This Row],[الكمية المباعة]],IF($I$1=$L$3,IF(B33&lt;&gt;"",INT(M33/VLOOKUP('كرت الصنف'!$B$2,الاصناف!$B$6:$E$1048576,MATCH(الاصناف!$E$5,الاصناف!$B$5:$XFD$5,0),0))&amp;" "&amp;VLOOKUP('كرت الصنف'!$B$2,الاصناف!$B$6:$E$1048576,MATCH(الاصناف!$C$5,الاصناف!$B$5:$XFD$5,0))&amp;" + "&amp;MOD((M33/VLOOKUP('كرت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3" s="42" t="str">
        <f>IF(Table1[[#This Row],[م]]&lt;&gt;"",IF($I$1=$L$1,((L33-M33)/VLOOKUP('كرت الصنف'!$B$2,الاصناف!$B$6:$E$1048576,MATCH(الاصناف!$E$5,الاصناف!$B$5:$XFD$5,0),0)),IF($I$1=$L$2,Table1[[#This Row],[الكمية المشتراه]]-Table1[[#This Row],[الكمية المباعة]],IF($I$1=$L$3,IF(B33&lt;&gt;"",INT((L33-M33)/VLOOKUP('كرت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"&amp;MOD(((L33-M33)/VLOOKUP('كرت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3" s="14" t="str">
        <f>IFERROR(Table1[[#This Row],[سعر الشراء]]*Table1[[#This Row],[الكمية المشتراه]],"")</f>
        <v/>
      </c>
      <c r="I33" s="14" t="str">
        <f>IFERROR(Table1[[#This Row],[سعر الشراء]]*Table1[[#This Row],[الكمية المباعة]],"")</f>
        <v/>
      </c>
      <c r="J33" s="14">
        <f>IF(Table1[[#This Row],[م]]&lt;&gt;"",(Table1[[#This Row],[الكمية المشتراه]]-Table1[[#This Row],[الكمية المباعة]])*Table1[[#This Row],[سعر الشراء]],0)</f>
        <v>0</v>
      </c>
      <c r="K33" s="14" t="str">
        <f>IFERROR(INDEX('كرت الصنف'!$A$5:$Q$1048576,MATCH('تكلفة المخزون'!$B33,'كرت الصنف'!$B$5:$B$1048576,0),MATCH('تكلفة المخزون'!K$6,Table3[#Headers],0)),"")</f>
        <v/>
      </c>
      <c r="L33" s="14" t="str">
        <f>IFERROR(INDEX('كرت الصنف'!$A$5:$Q$1048576,MATCH('تكلفة المخزون'!$B33,'كرت الصنف'!$B$5:$B$1048576,0),MATCH('تكلفة المخزون'!L$6,Table3[#Headers],0)),"")</f>
        <v/>
      </c>
      <c r="M33" s="14" t="str">
        <f>IFERROR(INDEX('كرت الصنف'!$A$5:$Q$1048576,MATCH('تكلفة المخزون'!$B33,'كرت الصنف'!$B$5:$B$1048576,0),MATCH('تكلفة المخزون'!M$6,Table3[#Headers],0)),"")</f>
        <v/>
      </c>
    </row>
    <row r="34" spans="1:13" ht="27" customHeight="1" x14ac:dyDescent="0.25">
      <c r="A34" s="44" t="str">
        <f>IF('كرت الصنف'!$K46&gt;0,'كرت الصنف'!$B46,"")</f>
        <v/>
      </c>
      <c r="B34" s="14" t="str">
        <f>IFERROR(SMALL($A$8:$A$1048576,ROWS($A$8:A34)),"")</f>
        <v/>
      </c>
      <c r="C34" s="13" t="str">
        <f>IFERROR(INDEX('كرت الصنف'!$A$5:$Q$1048576,MATCH('تكلفة المخزون'!$B34,'كرت الصنف'!$B$5:$B$1048576,0),MATCH('تكلفة المخزون'!C$6,Table3[#Headers],0)),"")</f>
        <v/>
      </c>
      <c r="D34" s="14" t="str">
        <f>IF(Table1[[#This Row],[م]]&lt;&gt;"",IF($I$1=$L$1,INT(K34*VLOOKUP('كرت الصنف'!$B$2,الاصناف!$B$6:$E$1048576,MATCH(الاصناف!$E$5,الاصناف!$B$5:$XFD$5,0),0)),IF($I$1=$L$2,K34,IF($I$1=$L$3,IF(B34&lt;&gt;"",INT(K34*VLOOKUP('كرت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"&amp;MOD((K34/VLOOKUP('كرت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4" s="42" t="str">
        <f>IF(B34&lt;&gt;"",IF($I$1=$L$1,(L34/VLOOKUP('كرت الصنف'!$B$2,الاصناف!$B$6:$E$1048576,MATCH(الاصناف!$E$5,الاصناف!$B$5:$XFD$5,0),0)),IF($I$1=$L$2,L34,IF($I$1=$L$3,IF(B34&lt;&gt;"",INT(L34/VLOOKUP('كرت الصنف'!$B$2,الاصناف!$B$6:$E$1048576,MATCH(الاصناف!$E$5,الاصناف!$B$5:$XFD$5,0),0))&amp;" "&amp;VLOOKUP('كرت الصنف'!$B$2,الاصناف!$B$6:$E$1048576,MATCH(الاصناف!$C$5,الاصناف!$B$5:$XFD$5,0))&amp;" + "&amp;MOD((L34/VLOOKUP('كرت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4" s="43" t="str">
        <f>IF(Table1[[#This Row],[م]]&lt;&gt;"",IF($I$1=$L$1,(M34/VLOOKUP('كرت الصنف'!$B$2,الاصناف!$B$6:$E$1048576,MATCH(الاصناف!$E$5,الاصناف!$B$5:$XFD$5,0),0)),IF($I$1=$L$2,Table1[[#This Row],[الكمية المباعة]],IF($I$1=$L$3,IF(B34&lt;&gt;"",INT(M34/VLOOKUP('كرت الصنف'!$B$2,الاصناف!$B$6:$E$1048576,MATCH(الاصناف!$E$5,الاصناف!$B$5:$XFD$5,0),0))&amp;" "&amp;VLOOKUP('كرت الصنف'!$B$2,الاصناف!$B$6:$E$1048576,MATCH(الاصناف!$C$5,الاصناف!$B$5:$XFD$5,0))&amp;" + "&amp;MOD((M34/VLOOKUP('كرت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4" s="42" t="str">
        <f>IF(Table1[[#This Row],[م]]&lt;&gt;"",IF($I$1=$L$1,((L34-M34)/VLOOKUP('كرت الصنف'!$B$2,الاصناف!$B$6:$E$1048576,MATCH(الاصناف!$E$5,الاصناف!$B$5:$XFD$5,0),0)),IF($I$1=$L$2,Table1[[#This Row],[الكمية المشتراه]]-Table1[[#This Row],[الكمية المباعة]],IF($I$1=$L$3,IF(B34&lt;&gt;"",INT((L34-M34)/VLOOKUP('كرت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"&amp;MOD(((L34-M34)/VLOOKUP('كرت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4" s="14" t="str">
        <f>IFERROR(Table1[[#This Row],[سعر الشراء]]*Table1[[#This Row],[الكمية المشتراه]],"")</f>
        <v/>
      </c>
      <c r="I34" s="14" t="str">
        <f>IFERROR(Table1[[#This Row],[سعر الشراء]]*Table1[[#This Row],[الكمية المباعة]],"")</f>
        <v/>
      </c>
      <c r="J34" s="14">
        <f>IF(Table1[[#This Row],[م]]&lt;&gt;"",(Table1[[#This Row],[الكمية المشتراه]]-Table1[[#This Row],[الكمية المباعة]])*Table1[[#This Row],[سعر الشراء]],0)</f>
        <v>0</v>
      </c>
      <c r="K34" s="14" t="str">
        <f>IFERROR(INDEX('كرت الصنف'!$A$5:$Q$1048576,MATCH('تكلفة المخزون'!$B34,'كرت الصنف'!$B$5:$B$1048576,0),MATCH('تكلفة المخزون'!K$6,Table3[#Headers],0)),"")</f>
        <v/>
      </c>
      <c r="L34" s="14" t="str">
        <f>IFERROR(INDEX('كرت الصنف'!$A$5:$Q$1048576,MATCH('تكلفة المخزون'!$B34,'كرت الصنف'!$B$5:$B$1048576,0),MATCH('تكلفة المخزون'!L$6,Table3[#Headers],0)),"")</f>
        <v/>
      </c>
      <c r="M34" s="14" t="str">
        <f>IFERROR(INDEX('كرت الصنف'!$A$5:$Q$1048576,MATCH('تكلفة المخزون'!$B34,'كرت الصنف'!$B$5:$B$1048576,0),MATCH('تكلفة المخزون'!M$6,Table3[#Headers],0)),"")</f>
        <v/>
      </c>
    </row>
    <row r="35" spans="1:13" ht="27" customHeight="1" x14ac:dyDescent="0.25">
      <c r="A35" s="44" t="str">
        <f>IF('كرت الصنف'!$K47&gt;0,'كرت الصنف'!$B47,"")</f>
        <v/>
      </c>
      <c r="B35" s="14" t="str">
        <f>IFERROR(SMALL($A$8:$A$1048576,ROWS($A$8:A35)),"")</f>
        <v/>
      </c>
      <c r="C35" s="13" t="str">
        <f>IFERROR(INDEX('كرت الصنف'!$A$5:$Q$1048576,MATCH('تكلفة المخزون'!$B35,'كرت الصنف'!$B$5:$B$1048576,0),MATCH('تكلفة المخزون'!C$6,Table3[#Headers],0)),"")</f>
        <v/>
      </c>
      <c r="D35" s="14" t="str">
        <f>IF(Table1[[#This Row],[م]]&lt;&gt;"",IF($I$1=$L$1,INT(K35*VLOOKUP('كرت الصنف'!$B$2,الاصناف!$B$6:$E$1048576,MATCH(الاصناف!$E$5,الاصناف!$B$5:$XFD$5,0),0)),IF($I$1=$L$2,K35,IF($I$1=$L$3,IF(B35&lt;&gt;"",INT(K35*VLOOKUP('كرت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"&amp;MOD((K35/VLOOKUP('كرت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5" s="42" t="str">
        <f>IF(B35&lt;&gt;"",IF($I$1=$L$1,(L35/VLOOKUP('كرت الصنف'!$B$2,الاصناف!$B$6:$E$1048576,MATCH(الاصناف!$E$5,الاصناف!$B$5:$XFD$5,0),0)),IF($I$1=$L$2,L35,IF($I$1=$L$3,IF(B35&lt;&gt;"",INT(L35/VLOOKUP('كرت الصنف'!$B$2,الاصناف!$B$6:$E$1048576,MATCH(الاصناف!$E$5,الاصناف!$B$5:$XFD$5,0),0))&amp;" "&amp;VLOOKUP('كرت الصنف'!$B$2,الاصناف!$B$6:$E$1048576,MATCH(الاصناف!$C$5,الاصناف!$B$5:$XFD$5,0))&amp;" + "&amp;MOD((L35/VLOOKUP('كرت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5" s="43" t="str">
        <f>IF(Table1[[#This Row],[م]]&lt;&gt;"",IF($I$1=$L$1,(M35/VLOOKUP('كرت الصنف'!$B$2,الاصناف!$B$6:$E$1048576,MATCH(الاصناف!$E$5,الاصناف!$B$5:$XFD$5,0),0)),IF($I$1=$L$2,Table1[[#This Row],[الكمية المباعة]],IF($I$1=$L$3,IF(B35&lt;&gt;"",INT(M35/VLOOKUP('كرت الصنف'!$B$2,الاصناف!$B$6:$E$1048576,MATCH(الاصناف!$E$5,الاصناف!$B$5:$XFD$5,0),0))&amp;" "&amp;VLOOKUP('كرت الصنف'!$B$2,الاصناف!$B$6:$E$1048576,MATCH(الاصناف!$C$5,الاصناف!$B$5:$XFD$5,0))&amp;" + "&amp;MOD((M35/VLOOKUP('كرت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5" s="42" t="str">
        <f>IF(Table1[[#This Row],[م]]&lt;&gt;"",IF($I$1=$L$1,((L35-M35)/VLOOKUP('كرت الصنف'!$B$2,الاصناف!$B$6:$E$1048576,MATCH(الاصناف!$E$5,الاصناف!$B$5:$XFD$5,0),0)),IF($I$1=$L$2,Table1[[#This Row],[الكمية المشتراه]]-Table1[[#This Row],[الكمية المباعة]],IF($I$1=$L$3,IF(B35&lt;&gt;"",INT((L35-M35)/VLOOKUP('كرت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"&amp;MOD(((L35-M35)/VLOOKUP('كرت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5" s="14" t="str">
        <f>IFERROR(Table1[[#This Row],[سعر الشراء]]*Table1[[#This Row],[الكمية المشتراه]],"")</f>
        <v/>
      </c>
      <c r="I35" s="14" t="str">
        <f>IFERROR(Table1[[#This Row],[سعر الشراء]]*Table1[[#This Row],[الكمية المباعة]],"")</f>
        <v/>
      </c>
      <c r="J35" s="14">
        <f>IF(Table1[[#This Row],[م]]&lt;&gt;"",(Table1[[#This Row],[الكمية المشتراه]]-Table1[[#This Row],[الكمية المباعة]])*Table1[[#This Row],[سعر الشراء]],0)</f>
        <v>0</v>
      </c>
      <c r="K35" s="14" t="str">
        <f>IFERROR(INDEX('كرت الصنف'!$A$5:$Q$1048576,MATCH('تكلفة المخزون'!$B35,'كرت الصنف'!$B$5:$B$1048576,0),MATCH('تكلفة المخزون'!K$6,Table3[#Headers],0)),"")</f>
        <v/>
      </c>
      <c r="L35" s="14" t="str">
        <f>IFERROR(INDEX('كرت الصنف'!$A$5:$Q$1048576,MATCH('تكلفة المخزون'!$B35,'كرت الصنف'!$B$5:$B$1048576,0),MATCH('تكلفة المخزون'!L$6,Table3[#Headers],0)),"")</f>
        <v/>
      </c>
      <c r="M35" s="14" t="str">
        <f>IFERROR(INDEX('كرت الصنف'!$A$5:$Q$1048576,MATCH('تكلفة المخزون'!$B35,'كرت الصنف'!$B$5:$B$1048576,0),MATCH('تكلفة المخزون'!M$6,Table3[#Headers],0)),"")</f>
        <v/>
      </c>
    </row>
    <row r="36" spans="1:13" ht="27" customHeight="1" x14ac:dyDescent="0.25">
      <c r="A36" s="44" t="str">
        <f>IF('كرت الصنف'!$K48&gt;0,'كرت الصنف'!$B48,"")</f>
        <v/>
      </c>
      <c r="B36" s="14" t="str">
        <f>IFERROR(SMALL($A$8:$A$1048576,ROWS($A$8:A36)),"")</f>
        <v/>
      </c>
      <c r="C36" s="13" t="str">
        <f>IFERROR(INDEX('كرت الصنف'!$A$5:$Q$1048576,MATCH('تكلفة المخزون'!$B36,'كرت الصنف'!$B$5:$B$1048576,0),MATCH('تكلفة المخزون'!C$6,Table3[#Headers],0)),"")</f>
        <v/>
      </c>
      <c r="D36" s="14" t="str">
        <f>IF(Table1[[#This Row],[م]]&lt;&gt;"",IF($I$1=$L$1,INT(K36*VLOOKUP('كرت الصنف'!$B$2,الاصناف!$B$6:$E$1048576,MATCH(الاصناف!$E$5,الاصناف!$B$5:$XFD$5,0),0)),IF($I$1=$L$2,K36,IF($I$1=$L$3,IF(B36&lt;&gt;"",INT(K36*VLOOKUP('كرت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"&amp;MOD((K36/VLOOKUP('كرت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6" s="42" t="str">
        <f>IF(B36&lt;&gt;"",IF($I$1=$L$1,(L36/VLOOKUP('كرت الصنف'!$B$2,الاصناف!$B$6:$E$1048576,MATCH(الاصناف!$E$5,الاصناف!$B$5:$XFD$5,0),0)),IF($I$1=$L$2,L36,IF($I$1=$L$3,IF(B36&lt;&gt;"",INT(L36/VLOOKUP('كرت الصنف'!$B$2,الاصناف!$B$6:$E$1048576,MATCH(الاصناف!$E$5,الاصناف!$B$5:$XFD$5,0),0))&amp;" "&amp;VLOOKUP('كرت الصنف'!$B$2,الاصناف!$B$6:$E$1048576,MATCH(الاصناف!$C$5,الاصناف!$B$5:$XFD$5,0))&amp;" + "&amp;MOD((L36/VLOOKUP('كرت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6" s="43" t="str">
        <f>IF(Table1[[#This Row],[م]]&lt;&gt;"",IF($I$1=$L$1,(M36/VLOOKUP('كرت الصنف'!$B$2,الاصناف!$B$6:$E$1048576,MATCH(الاصناف!$E$5,الاصناف!$B$5:$XFD$5,0),0)),IF($I$1=$L$2,Table1[[#This Row],[الكمية المباعة]],IF($I$1=$L$3,IF(B36&lt;&gt;"",INT(M36/VLOOKUP('كرت الصنف'!$B$2,الاصناف!$B$6:$E$1048576,MATCH(الاصناف!$E$5,الاصناف!$B$5:$XFD$5,0),0))&amp;" "&amp;VLOOKUP('كرت الصنف'!$B$2,الاصناف!$B$6:$E$1048576,MATCH(الاصناف!$C$5,الاصناف!$B$5:$XFD$5,0))&amp;" + "&amp;MOD((M36/VLOOKUP('كرت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6" s="42" t="str">
        <f>IF(Table1[[#This Row],[م]]&lt;&gt;"",IF($I$1=$L$1,((L36-M36)/VLOOKUP('كرت الصنف'!$B$2,الاصناف!$B$6:$E$1048576,MATCH(الاصناف!$E$5,الاصناف!$B$5:$XFD$5,0),0)),IF($I$1=$L$2,Table1[[#This Row],[الكمية المشتراه]]-Table1[[#This Row],[الكمية المباعة]],IF($I$1=$L$3,IF(B36&lt;&gt;"",INT((L36-M36)/VLOOKUP('كرت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"&amp;MOD(((L36-M36)/VLOOKUP('كرت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6" s="14" t="str">
        <f>IFERROR(Table1[[#This Row],[سعر الشراء]]*Table1[[#This Row],[الكمية المشتراه]],"")</f>
        <v/>
      </c>
      <c r="I36" s="14" t="str">
        <f>IFERROR(Table1[[#This Row],[سعر الشراء]]*Table1[[#This Row],[الكمية المباعة]],"")</f>
        <v/>
      </c>
      <c r="J36" s="14">
        <f>IF(Table1[[#This Row],[م]]&lt;&gt;"",(Table1[[#This Row],[الكمية المشتراه]]-Table1[[#This Row],[الكمية المباعة]])*Table1[[#This Row],[سعر الشراء]],0)</f>
        <v>0</v>
      </c>
      <c r="K36" s="14" t="str">
        <f>IFERROR(INDEX('كرت الصنف'!$A$5:$Q$1048576,MATCH('تكلفة المخزون'!$B36,'كرت الصنف'!$B$5:$B$1048576,0),MATCH('تكلفة المخزون'!K$6,Table3[#Headers],0)),"")</f>
        <v/>
      </c>
      <c r="L36" s="14" t="str">
        <f>IFERROR(INDEX('كرت الصنف'!$A$5:$Q$1048576,MATCH('تكلفة المخزون'!$B36,'كرت الصنف'!$B$5:$B$1048576,0),MATCH('تكلفة المخزون'!L$6,Table3[#Headers],0)),"")</f>
        <v/>
      </c>
      <c r="M36" s="14" t="str">
        <f>IFERROR(INDEX('كرت الصنف'!$A$5:$Q$1048576,MATCH('تكلفة المخزون'!$B36,'كرت الصنف'!$B$5:$B$1048576,0),MATCH('تكلفة المخزون'!M$6,Table3[#Headers],0)),"")</f>
        <v/>
      </c>
    </row>
    <row r="37" spans="1:13" ht="27" customHeight="1" x14ac:dyDescent="0.25">
      <c r="A37" s="44" t="str">
        <f>IF('كرت الصنف'!$K49&gt;0,'كرت الصنف'!$B49,"")</f>
        <v/>
      </c>
      <c r="B37" s="14" t="str">
        <f>IFERROR(SMALL($A$8:$A$1048576,ROWS($A$8:A37)),"")</f>
        <v/>
      </c>
      <c r="C37" s="13" t="str">
        <f>IFERROR(INDEX('كرت الصنف'!$A$5:$Q$1048576,MATCH('تكلفة المخزون'!$B37,'كرت الصنف'!$B$5:$B$1048576,0),MATCH('تكلفة المخزون'!C$6,Table3[#Headers],0)),"")</f>
        <v/>
      </c>
      <c r="D37" s="14" t="str">
        <f>IF(Table1[[#This Row],[م]]&lt;&gt;"",IF($I$1=$L$1,INT(K37*VLOOKUP('كرت الصنف'!$B$2,الاصناف!$B$6:$E$1048576,MATCH(الاصناف!$E$5,الاصناف!$B$5:$XFD$5,0),0)),IF($I$1=$L$2,K37,IF($I$1=$L$3,IF(B37&lt;&gt;"",INT(K37*VLOOKUP('كرت الصنف'!$B$2,الاصناف!$B$6:$E$1048576,MATCH(الاصناف!$E$5,الاصناف!$B$5:$XFD$5,0),0))&amp;" "&amp;"لل"&amp;VLOOKUP('كرت الصنف'!$B$2,الاصناف!$B$6:$E$1048576,MATCH(الاصناف!$C$5,الاصناف!$B$5:$XFD$5,0))&amp;" / "&amp;MOD((K37/VLOOKUP('كرت الصنف'!$B$2,الاصناف!$B$6:$E$1048576,MATCH(الاصناف!$E$5,الاصناف!$B$5:$XFD$5,0),0)),1)*VLOOKUP('كرت الصنف'!$B$2,الاصناف!$B$6:$E$1048576,MATCH(الاصناف!$E$5,الاصناف!$B$5:$XFD$5,0),0)&amp;" "&amp;"لل"&amp;VLOOKUP('كرت الصنف'!$B$2,الاصناف!$B$6:$E$1048576,MATCH(الاصناف!$D$5,الاصناف!$B$5:$XFD$5,0)),""),""))),"")</f>
        <v/>
      </c>
      <c r="E37" s="42" t="str">
        <f>IF(B37&lt;&gt;"",IF($I$1=$L$1,(L37/VLOOKUP('كرت الصنف'!$B$2,الاصناف!$B$6:$E$1048576,MATCH(الاصناف!$E$5,الاصناف!$B$5:$XFD$5,0),0)),IF($I$1=$L$2,L37,IF($I$1=$L$3,IF(B37&lt;&gt;"",INT(L37/VLOOKUP('كرت الصنف'!$B$2,الاصناف!$B$6:$E$1048576,MATCH(الاصناف!$E$5,الاصناف!$B$5:$XFD$5,0),0))&amp;" "&amp;VLOOKUP('كرت الصنف'!$B$2,الاصناف!$B$6:$E$1048576,MATCH(الاصناف!$C$5,الاصناف!$B$5:$XFD$5,0))&amp;" + "&amp;MOD((L37/VLOOKUP('كرت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F37" s="43" t="str">
        <f>IF(Table1[[#This Row],[م]]&lt;&gt;"",IF($I$1=$L$1,(M37/VLOOKUP('كرت الصنف'!$B$2,الاصناف!$B$6:$E$1048576,MATCH(الاصناف!$E$5,الاصناف!$B$5:$XFD$5,0),0)),IF($I$1=$L$2,Table1[[#This Row],[الكمية المباعة]],IF($I$1=$L$3,IF(B37&lt;&gt;"",INT(M37/VLOOKUP('كرت الصنف'!$B$2,الاصناف!$B$6:$E$1048576,MATCH(الاصناف!$E$5,الاصناف!$B$5:$XFD$5,0),0))&amp;" "&amp;VLOOKUP('كرت الصنف'!$B$2,الاصناف!$B$6:$E$1048576,MATCH(الاصناف!$C$5,الاصناف!$B$5:$XFD$5,0))&amp;" + "&amp;MOD((M37/VLOOKUP('كرت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G37" s="42" t="str">
        <f>IF(Table1[[#This Row],[م]]&lt;&gt;"",IF($I$1=$L$1,((L37-M37)/VLOOKUP('كرت الصنف'!$B$2,الاصناف!$B$6:$E$1048576,MATCH(الاصناف!$E$5,الاصناف!$B$5:$XFD$5,0),0)),IF($I$1=$L$2,Table1[[#This Row],[الكمية المشتراه]]-Table1[[#This Row],[الكمية المباعة]],IF($I$1=$L$3,IF(B37&lt;&gt;"",INT((L37-M37)/VLOOKUP('كرت الصنف'!$B$2,الاصناف!$B$6:$E$1048576,MATCH(الاصناف!$E$5,الاصناف!$B$5:$XFD$5,0),0))&amp;" "&amp;VLOOKUP('كرت الصنف'!$B$2,الاصناف!$B$6:$E$1048576,MATCH(الاصناف!$C$5,الاصناف!$B$5:$XFD$5,0))&amp;" + "&amp;MOD(((L37-M37)/VLOOKUP('كرت الصنف'!$B$2,الاصناف!$B$6:$E$1048576,MATCH(الاصناف!$E$5,الاصناف!$B$5:$XFD$5,0),0)),1)*VLOOKUP('كرت الصنف'!$B$2,الاصناف!$B$6:$E$1048576,MATCH(الاصناف!$E$5,الاصناف!$B$5:$XFD$5,0),0)&amp;" "&amp;VLOOKUP('كرت الصنف'!$B$2,الاصناف!$B$6:$E$1048576,MATCH(الاصناف!$D$5,الاصناف!$B$5:$XFD$5,0)),""),""))),"")</f>
        <v/>
      </c>
      <c r="H37" s="14" t="str">
        <f>IFERROR(Table1[[#This Row],[سعر الشراء]]*Table1[[#This Row],[الكمية المشتراه]],"")</f>
        <v/>
      </c>
      <c r="I37" s="14" t="str">
        <f>IFERROR(Table1[[#This Row],[سعر الشراء]]*Table1[[#This Row],[الكمية المباعة]],"")</f>
        <v/>
      </c>
      <c r="J37" s="14">
        <f>IF(Table1[[#This Row],[م]]&lt;&gt;"",(Table1[[#This Row],[الكمية المشتراه]]-Table1[[#This Row],[الكمية المباعة]])*Table1[[#This Row],[سعر الشراء]],0)</f>
        <v>0</v>
      </c>
      <c r="K37" s="14" t="str">
        <f>IFERROR(INDEX('كرت الصنف'!$A$5:$Q$1048576,MATCH('تكلفة المخزون'!$B37,'كرت الصنف'!$B$5:$B$1048576,0),MATCH('تكلفة المخزون'!K$6,Table3[#Headers],0)),"")</f>
        <v/>
      </c>
      <c r="L37" s="14" t="str">
        <f>IFERROR(INDEX('كرت الصنف'!$A$5:$Q$1048576,MATCH('تكلفة المخزون'!$B37,'كرت الصنف'!$B$5:$B$1048576,0),MATCH('تكلفة المخزون'!L$6,Table3[#Headers],0)),"")</f>
        <v/>
      </c>
      <c r="M37" s="14" t="str">
        <f>IFERROR(INDEX('كرت الصنف'!$A$5:$Q$1048576,MATCH('تكلفة المخزون'!$B37,'كرت الصنف'!$B$5:$B$1048576,0),MATCH('تكلفة المخزون'!M$6,Table3[#Headers],0)),"")</f>
        <v/>
      </c>
    </row>
  </sheetData>
  <sheetProtection password="8364" sheet="1" objects="1" scenarios="1" autoFilter="0"/>
  <protectedRanges>
    <protectedRange sqref="I1:J1" name="Range1"/>
  </protectedRanges>
  <mergeCells count="7">
    <mergeCell ref="B5:J5"/>
    <mergeCell ref="F1:G1"/>
    <mergeCell ref="B1:E4"/>
    <mergeCell ref="I1:J1"/>
    <mergeCell ref="I2:J2"/>
    <mergeCell ref="I3:J3"/>
    <mergeCell ref="I4:J4"/>
  </mergeCells>
  <dataValidations count="1">
    <dataValidation type="list" allowBlank="1" showInputMessage="1" showErrorMessage="1" sqref="I1">
      <formula1>$L$1:$L$3</formula1>
    </dataValidation>
  </dataValidations>
  <pageMargins left="0.7" right="0.7" top="0.75" bottom="0.75" header="0.3" footer="0.3"/>
  <pageSetup paperSize="9" orientation="portrait" r:id="rId1"/>
  <ignoredErrors>
    <ignoredError sqref="A8:B8 A9:A12" calculatedColumn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showGridLines="0" showRowColHeaders="0" rightToLeft="1" tabSelected="1" workbookViewId="0"/>
  </sheetViews>
  <sheetFormatPr defaultColWidth="0" defaultRowHeight="15" zeroHeight="1" x14ac:dyDescent="0.25"/>
  <cols>
    <col min="1" max="12" width="9.140625" customWidth="1"/>
    <col min="13" max="16384" width="9.140625" hidden="1"/>
  </cols>
  <sheetData>
    <row r="1" x14ac:dyDescent="0.25"/>
    <row r="2" x14ac:dyDescent="0.25"/>
    <row r="3" x14ac:dyDescent="0.25"/>
    <row r="4" x14ac:dyDescent="0.25"/>
    <row r="5" x14ac:dyDescent="0.25"/>
    <row r="6" x14ac:dyDescent="0.25"/>
    <row r="7" x14ac:dyDescent="0.25"/>
    <row r="8" x14ac:dyDescent="0.25"/>
    <row r="9" x14ac:dyDescent="0.25"/>
    <row r="10" x14ac:dyDescent="0.25"/>
    <row r="11" x14ac:dyDescent="0.25"/>
    <row r="12" x14ac:dyDescent="0.25"/>
    <row r="13" x14ac:dyDescent="0.25"/>
    <row r="14" x14ac:dyDescent="0.25"/>
    <row r="15" x14ac:dyDescent="0.25"/>
    <row r="16" x14ac:dyDescent="0.25"/>
    <row r="17" x14ac:dyDescent="0.25"/>
  </sheetData>
  <sheetProtection password="8364" sheet="1" objects="1" scenarios="1" selectLockedCells="1" selectUnlockedCell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الاصناف</vt:lpstr>
      <vt:lpstr>اليومية</vt:lpstr>
      <vt:lpstr>كرت الصنف</vt:lpstr>
      <vt:lpstr>تكلفة المخزون</vt:lpstr>
      <vt:lpstr>هام</vt:lpstr>
      <vt:lpstr>اسم_الصنف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2010-08-11T07:38:40Z</dcterms:modified>
</cp:coreProperties>
</file>