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mad\Desktop\"/>
    </mc:Choice>
  </mc:AlternateContent>
  <bookViews>
    <workbookView xWindow="0" yWindow="0" windowWidth="20490" windowHeight="6855"/>
  </bookViews>
  <sheets>
    <sheet name="التصميم النهائي" sheetId="2" r:id="rId1"/>
    <sheet name="ورقة1" sheetId="1" r:id="rId2"/>
  </sheets>
  <externalReferences>
    <externalReference r:id="rId3"/>
  </externalReferences>
  <definedNames>
    <definedName name="d">[1]data!$B$2:$G$1048576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9" i="2" l="1"/>
  <c r="O20" i="2"/>
  <c r="O21" i="2"/>
  <c r="O22" i="2"/>
  <c r="O23" i="2"/>
  <c r="O18" i="2"/>
  <c r="O24" i="2"/>
  <c r="O25" i="2"/>
  <c r="O26" i="2"/>
  <c r="O27" i="2"/>
  <c r="O28" i="2"/>
  <c r="O29" i="2"/>
  <c r="O30" i="2"/>
  <c r="O31" i="2"/>
  <c r="O32" i="2"/>
  <c r="O33" i="2"/>
  <c r="O34" i="2"/>
  <c r="O35" i="2"/>
  <c r="O36" i="2"/>
  <c r="O37" i="2"/>
  <c r="O38" i="2"/>
  <c r="O39" i="2"/>
  <c r="O40" i="2"/>
  <c r="O41" i="2"/>
  <c r="O42" i="2" l="1"/>
  <c r="O43" i="2"/>
  <c r="O44" i="2"/>
  <c r="O45" i="2"/>
  <c r="O46" i="2"/>
  <c r="O47" i="2"/>
  <c r="K18" i="2"/>
  <c r="L41" i="2" l="1"/>
  <c r="K41" i="2"/>
  <c r="J41" i="2"/>
  <c r="I41" i="2"/>
  <c r="J39" i="2"/>
  <c r="I39" i="2"/>
  <c r="J38" i="2"/>
  <c r="I38" i="2"/>
  <c r="J37" i="2"/>
  <c r="I37" i="2"/>
  <c r="J36" i="2"/>
  <c r="I36" i="2"/>
  <c r="I22" i="2"/>
  <c r="H22" i="2"/>
  <c r="I21" i="2"/>
  <c r="H21" i="2"/>
  <c r="I20" i="2"/>
  <c r="H20" i="2"/>
  <c r="I19" i="2"/>
  <c r="H19" i="2"/>
  <c r="W18" i="2"/>
  <c r="T18" i="2"/>
  <c r="H18" i="2"/>
  <c r="V15" i="2"/>
  <c r="S15" i="2"/>
  <c r="S13" i="2"/>
  <c r="S12" i="2" s="1"/>
  <c r="S14" i="2" s="1"/>
  <c r="AA11" i="2"/>
  <c r="U11" i="2"/>
  <c r="O3" i="2"/>
  <c r="P3" i="2" s="1"/>
  <c r="G12" i="2" s="1"/>
  <c r="I18" i="2" l="1"/>
  <c r="V3" i="2"/>
  <c r="I14" i="2"/>
  <c r="H14" i="2"/>
  <c r="V11" i="2"/>
  <c r="V13" i="2" s="1"/>
  <c r="V12" i="2" s="1"/>
  <c r="V14" i="2" s="1"/>
  <c r="V7" i="2"/>
  <c r="V8" i="2" s="1"/>
  <c r="S3" i="2"/>
  <c r="G14" i="2"/>
  <c r="U7" i="2"/>
  <c r="U8" i="2" s="1"/>
  <c r="L10" i="2"/>
  <c r="S7" i="2"/>
  <c r="S8" i="2" s="1"/>
  <c r="L6" i="2" l="1"/>
  <c r="L7" i="2" s="1"/>
  <c r="H23" i="2"/>
  <c r="I23" i="2"/>
  <c r="I24" i="2" l="1"/>
  <c r="H24" i="2"/>
  <c r="I25" i="2" l="1"/>
  <c r="H25" i="2"/>
  <c r="I26" i="2" l="1"/>
  <c r="H26" i="2"/>
  <c r="H27" i="2" l="1"/>
  <c r="I27" i="2"/>
  <c r="I28" i="2" l="1"/>
  <c r="H28" i="2"/>
  <c r="I29" i="2" l="1"/>
  <c r="H29" i="2"/>
  <c r="I30" i="2" l="1"/>
  <c r="H30" i="2"/>
  <c r="H31" i="2" l="1"/>
  <c r="I31" i="2"/>
  <c r="I32" i="2" l="1"/>
  <c r="H32" i="2"/>
  <c r="I33" i="2" l="1"/>
  <c r="H33" i="2"/>
  <c r="I34" i="2" l="1"/>
  <c r="H34" i="2"/>
  <c r="K34" i="2"/>
  <c r="J34" i="2"/>
  <c r="K28" i="2"/>
  <c r="H35" i="2" l="1"/>
  <c r="K35" i="2"/>
  <c r="J35" i="2"/>
  <c r="I35" i="2"/>
  <c r="J18" i="2"/>
  <c r="K19" i="2"/>
  <c r="J22" i="2"/>
  <c r="K21" i="2"/>
  <c r="J40" i="2"/>
  <c r="J19" i="2"/>
  <c r="J21" i="2"/>
  <c r="K20" i="2"/>
  <c r="K22" i="2"/>
  <c r="J23" i="2"/>
  <c r="J20" i="2"/>
  <c r="K23" i="2"/>
  <c r="J24" i="2"/>
  <c r="K24" i="2"/>
  <c r="J26" i="2"/>
  <c r="J27" i="2"/>
  <c r="K27" i="2"/>
  <c r="K26" i="2"/>
  <c r="J25" i="2"/>
  <c r="K25" i="2"/>
  <c r="K29" i="2"/>
  <c r="J32" i="2"/>
  <c r="K30" i="2"/>
  <c r="K31" i="2"/>
  <c r="K32" i="2"/>
  <c r="J31" i="2"/>
  <c r="J29" i="2"/>
  <c r="J33" i="2"/>
  <c r="K33" i="2"/>
  <c r="J30" i="2"/>
  <c r="J28" i="2"/>
  <c r="T17" i="2" l="1"/>
  <c r="W17" i="2"/>
</calcChain>
</file>

<file path=xl/sharedStrings.xml><?xml version="1.0" encoding="utf-8"?>
<sst xmlns="http://schemas.openxmlformats.org/spreadsheetml/2006/main" count="57" uniqueCount="53">
  <si>
    <t>مباشرة العمل</t>
  </si>
  <si>
    <t>تاريخ انتهاء العقد</t>
  </si>
  <si>
    <t>ايام العمل - انتهاء العقد</t>
  </si>
  <si>
    <t>اتفاق الشركة لتجديد العقد</t>
  </si>
  <si>
    <t>عدد السنوات العمل حتى الان</t>
  </si>
  <si>
    <t>اتفاق الشركة مع الموظف</t>
  </si>
  <si>
    <t>Name :</t>
  </si>
  <si>
    <t>Years of work</t>
  </si>
  <si>
    <t>المتبقي من بداية العمل</t>
  </si>
  <si>
    <t>المتبقي من نهاية العمل</t>
  </si>
  <si>
    <t xml:space="preserve">Nationality </t>
  </si>
  <si>
    <t xml:space="preserve">Vacation Due </t>
  </si>
  <si>
    <t>Emp NO.</t>
  </si>
  <si>
    <t xml:space="preserve">vacation taken </t>
  </si>
  <si>
    <t>Iqama No.</t>
  </si>
  <si>
    <t xml:space="preserve"> Months of work</t>
  </si>
  <si>
    <t xml:space="preserve">Entitlement </t>
  </si>
  <si>
    <t>15/12M</t>
  </si>
  <si>
    <t>Work Days</t>
  </si>
  <si>
    <t>تاريخ النظام القديم</t>
  </si>
  <si>
    <t>تاريخ النظام الجديد</t>
  </si>
  <si>
    <t>حتى اخر يوم انتهاء عقد عمل</t>
  </si>
  <si>
    <t xml:space="preserve">Joined Date </t>
  </si>
  <si>
    <t>end of 1st stage</t>
  </si>
  <si>
    <t>Annual V L</t>
  </si>
  <si>
    <t>سنوات العمل</t>
  </si>
  <si>
    <t xml:space="preserve">Total duration of work </t>
  </si>
  <si>
    <t xml:space="preserve">Year </t>
  </si>
  <si>
    <t xml:space="preserve">Month </t>
  </si>
  <si>
    <t>Day</t>
  </si>
  <si>
    <t xml:space="preserve">Emegrencey </t>
  </si>
  <si>
    <t>اجمالي ايام العمل</t>
  </si>
  <si>
    <t>Encashment</t>
  </si>
  <si>
    <t>ايام الاجازات المستحقة</t>
  </si>
  <si>
    <t>حساب المستحق-فورم</t>
  </si>
  <si>
    <t>Year</t>
  </si>
  <si>
    <t>Departure</t>
  </si>
  <si>
    <t>معادلة الاستاذ مهند</t>
  </si>
  <si>
    <t>التجربة الأولى</t>
  </si>
  <si>
    <t>التجربة الثانية</t>
  </si>
  <si>
    <t>التجربة الثالثة</t>
  </si>
  <si>
    <t>اريد الجواب</t>
  </si>
  <si>
    <t>Balance</t>
  </si>
  <si>
    <t>عدد الاجازات</t>
  </si>
  <si>
    <t>اجمالي ايام الاجازة</t>
  </si>
  <si>
    <t>المطلوب جواب نفس العمود L</t>
  </si>
  <si>
    <t>الرصيد</t>
  </si>
  <si>
    <t xml:space="preserve">Total </t>
  </si>
  <si>
    <t>Abdullah Yassin</t>
  </si>
  <si>
    <t>Yemeni</t>
  </si>
  <si>
    <t xml:space="preserve">متكتبش حاجة فى العمودG الا تواريخ لو كتبت اى حاجة هيديك نواتج غلط </t>
  </si>
  <si>
    <t>تم تعديل المعادلة لاحظ ان العمود F18 لحد اخر صف فيه بيانات لازم تحدده وتدوس كليك يمين وتختار format cell ومن number اختار custom واكتب yyyy انا عملتهالك فى الشيت دا لازم تعملها فى الشيت التانى 
ولازم تكتب التاريخ من اول F19 للاخر 1/1/1994 وهكذا مينفعش المعادلة اللى كنت كاتبها هتديك نواتج غلط 
واخر حاجة 2020 هتكون 30 يوم برضه صحيح وكذلك 2021 </t>
  </si>
  <si>
    <t xml:space="preserve">خلى بالك انت قلت فى الشرح حتى تاريخ 23 يبقى 15 من اول 24 يبقى 21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</si>
</sst>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yyyy/mm/dd"/>
    <numFmt numFmtId="166" formatCode="0.0"/>
    <numFmt numFmtId="167" formatCode="0.00;[Black]0.00"/>
    <numFmt numFmtId="168" formatCode="0;[Black]0"/>
    <numFmt numFmtId="169" formatCode="yyyy"/>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14"/>
      <name val="Calibri"/>
      <family val="2"/>
    </font>
    <font>
      <b/>
      <sz val="14"/>
      <name val="Calibri"/>
      <family val="2"/>
      <scheme val="minor"/>
    </font>
    <font>
      <b/>
      <sz val="14"/>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4" tint="-0.249977111117893"/>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3">
    <xf numFmtId="0" fontId="0" fillId="0" borderId="0" xfId="0"/>
    <xf numFmtId="0" fontId="2" fillId="2" borderId="0" xfId="0" applyFont="1" applyFill="1"/>
    <xf numFmtId="0" fontId="3" fillId="2" borderId="0" xfId="0" applyFont="1" applyFill="1"/>
    <xf numFmtId="0" fontId="3" fillId="2" borderId="0" xfId="0" applyFont="1" applyFill="1" applyAlignment="1"/>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vertical="center"/>
    </xf>
    <xf numFmtId="0" fontId="3" fillId="2" borderId="0" xfId="0" applyFont="1" applyFill="1" applyBorder="1" applyAlignment="1">
      <alignment vertical="center"/>
    </xf>
    <xf numFmtId="14" fontId="3" fillId="2" borderId="1" xfId="0" applyNumberFormat="1" applyFont="1" applyFill="1" applyBorder="1" applyAlignment="1">
      <alignment horizontal="center" vertical="center"/>
    </xf>
    <xf numFmtId="165" fontId="3" fillId="0" borderId="1" xfId="0" applyNumberFormat="1" applyFont="1" applyBorder="1" applyAlignment="1">
      <alignment horizontal="right" vertical="center" indent="2"/>
    </xf>
    <xf numFmtId="0"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0" fontId="2" fillId="2" borderId="3" xfId="0" applyFont="1" applyFill="1" applyBorder="1"/>
    <xf numFmtId="0" fontId="2" fillId="2" borderId="0" xfId="0" applyNumberFormat="1" applyFont="1" applyFill="1" applyAlignment="1">
      <alignment horizontal="center"/>
    </xf>
    <xf numFmtId="0" fontId="3" fillId="2" borderId="1" xfId="0" applyNumberFormat="1" applyFont="1" applyFill="1" applyBorder="1" applyAlignment="1">
      <alignment horizontal="center" vertical="center"/>
    </xf>
    <xf numFmtId="0" fontId="2" fillId="2" borderId="4" xfId="0" applyFont="1" applyFill="1" applyBorder="1" applyAlignment="1">
      <alignment horizontal="left"/>
    </xf>
    <xf numFmtId="0" fontId="2" fillId="2" borderId="7" xfId="0" applyFont="1" applyFill="1" applyBorder="1" applyAlignment="1">
      <alignment horizontal="center" vertical="center"/>
    </xf>
    <xf numFmtId="166" fontId="2" fillId="2" borderId="8"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2" borderId="0" xfId="0" applyFont="1" applyFill="1" applyBorder="1" applyAlignment="1"/>
    <xf numFmtId="0" fontId="2" fillId="2" borderId="9" xfId="0" applyFont="1" applyFill="1" applyBorder="1" applyAlignment="1">
      <alignment horizontal="left"/>
    </xf>
    <xf numFmtId="0" fontId="2" fillId="4" borderId="11" xfId="0" applyFont="1" applyFill="1" applyBorder="1" applyAlignment="1">
      <alignment horizontal="center" vertical="center"/>
    </xf>
    <xf numFmtId="166" fontId="2" fillId="4" borderId="12" xfId="0" applyNumberFormat="1" applyFont="1" applyFill="1" applyBorder="1" applyAlignment="1">
      <alignment horizontal="center" vertical="center"/>
    </xf>
    <xf numFmtId="167" fontId="4" fillId="2" borderId="1" xfId="0" applyNumberFormat="1" applyFont="1" applyFill="1" applyBorder="1" applyAlignment="1">
      <alignment horizontal="center" vertical="center"/>
    </xf>
    <xf numFmtId="0" fontId="2" fillId="4" borderId="1" xfId="0" applyNumberFormat="1" applyFont="1" applyFill="1" applyBorder="1" applyAlignment="1">
      <alignment horizontal="center"/>
    </xf>
    <xf numFmtId="0" fontId="2" fillId="2" borderId="1" xfId="0" applyFont="1" applyFill="1" applyBorder="1" applyAlignment="1">
      <alignment horizontal="center"/>
    </xf>
    <xf numFmtId="0" fontId="2" fillId="2" borderId="10" xfId="0" applyFont="1" applyFill="1" applyBorder="1" applyAlignment="1">
      <alignment horizontal="center"/>
    </xf>
    <xf numFmtId="0" fontId="2" fillId="4" borderId="13" xfId="0" applyFont="1" applyFill="1" applyBorder="1" applyAlignment="1">
      <alignment horizontal="center" vertical="center"/>
    </xf>
    <xf numFmtId="0" fontId="2" fillId="2" borderId="14" xfId="0" applyFont="1" applyFill="1" applyBorder="1" applyAlignment="1">
      <alignment horizontal="center" vertical="center"/>
    </xf>
    <xf numFmtId="1" fontId="3" fillId="2" borderId="1"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xf>
    <xf numFmtId="0" fontId="2" fillId="2" borderId="9" xfId="0" applyFont="1" applyFill="1" applyBorder="1" applyAlignment="1">
      <alignment horizontal="left" vertical="center"/>
    </xf>
    <xf numFmtId="0" fontId="2" fillId="2" borderId="9" xfId="0" applyFont="1" applyFill="1" applyBorder="1" applyAlignment="1">
      <alignment horizontal="center" vertical="center"/>
    </xf>
    <xf numFmtId="166" fontId="2" fillId="2" borderId="10" xfId="0" applyNumberFormat="1" applyFont="1" applyFill="1" applyBorder="1" applyAlignment="1">
      <alignment horizontal="center" vertical="center"/>
    </xf>
    <xf numFmtId="0" fontId="2" fillId="2" borderId="15" xfId="0" applyFont="1" applyFill="1" applyBorder="1" applyAlignment="1">
      <alignment horizontal="center" vertical="center"/>
    </xf>
    <xf numFmtId="2" fontId="2" fillId="2" borderId="16" xfId="0" applyNumberFormat="1" applyFont="1" applyFill="1" applyBorder="1" applyAlignment="1">
      <alignment horizontal="center" vertical="center"/>
    </xf>
    <xf numFmtId="0" fontId="3" fillId="6" borderId="1" xfId="0" applyFont="1" applyFill="1" applyBorder="1" applyAlignment="1">
      <alignment horizontal="center" vertical="center"/>
    </xf>
    <xf numFmtId="14" fontId="3" fillId="2" borderId="0" xfId="0" applyNumberFormat="1" applyFont="1" applyFill="1"/>
    <xf numFmtId="2" fontId="2" fillId="2" borderId="0" xfId="0" applyNumberFormat="1" applyFont="1" applyFill="1"/>
    <xf numFmtId="165" fontId="3" fillId="0" borderId="0" xfId="0" applyNumberFormat="1" applyFont="1" applyFill="1" applyAlignment="1">
      <alignment horizontal="center" vertical="center"/>
    </xf>
    <xf numFmtId="14" fontId="2" fillId="2" borderId="15" xfId="0" applyNumberFormat="1" applyFont="1" applyFill="1" applyBorder="1" applyAlignment="1">
      <alignment horizontal="left" vertical="center"/>
    </xf>
    <xf numFmtId="0" fontId="5" fillId="7" borderId="4" xfId="0" applyFont="1" applyFill="1" applyBorder="1" applyAlignment="1" applyProtection="1">
      <alignment horizontal="left" vertical="center" wrapText="1"/>
    </xf>
    <xf numFmtId="0" fontId="2" fillId="2" borderId="6" xfId="0" applyFont="1" applyFill="1" applyBorder="1" applyAlignment="1">
      <alignment horizontal="center"/>
    </xf>
    <xf numFmtId="164" fontId="3" fillId="2" borderId="1" xfId="1" applyNumberFormat="1" applyFont="1" applyFill="1" applyBorder="1" applyAlignment="1">
      <alignment horizontal="center" vertical="center"/>
    </xf>
    <xf numFmtId="0" fontId="5" fillId="7" borderId="5" xfId="0" applyFont="1" applyFill="1" applyBorder="1" applyAlignment="1" applyProtection="1">
      <alignment horizontal="center" vertical="center" wrapText="1"/>
    </xf>
    <xf numFmtId="0" fontId="5" fillId="7" borderId="6" xfId="0" applyFont="1" applyFill="1" applyBorder="1" applyAlignment="1" applyProtection="1">
      <alignment horizontal="center" vertical="center" wrapText="1"/>
    </xf>
    <xf numFmtId="0" fontId="5" fillId="7" borderId="9" xfId="0" applyFont="1" applyFill="1" applyBorder="1" applyAlignment="1" applyProtection="1">
      <alignment horizontal="left" vertical="center" wrapText="1"/>
    </xf>
    <xf numFmtId="0" fontId="5" fillId="7" borderId="18" xfId="0" applyFont="1" applyFill="1" applyBorder="1" applyAlignment="1" applyProtection="1">
      <alignment horizontal="center" vertical="center" wrapText="1"/>
    </xf>
    <xf numFmtId="0" fontId="5" fillId="7" borderId="16" xfId="0" applyFont="1" applyFill="1" applyBorder="1" applyAlignment="1" applyProtection="1">
      <alignment horizontal="center" vertical="center" wrapText="1"/>
    </xf>
    <xf numFmtId="0" fontId="5" fillId="7" borderId="15" xfId="0" applyFont="1" applyFill="1" applyBorder="1" applyAlignment="1" applyProtection="1">
      <alignment horizontal="left" vertical="center" wrapText="1"/>
    </xf>
    <xf numFmtId="0" fontId="2" fillId="2" borderId="16" xfId="0" applyFont="1" applyFill="1" applyBorder="1" applyAlignment="1">
      <alignment horizontal="center"/>
    </xf>
    <xf numFmtId="164" fontId="3" fillId="2"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4" fontId="2" fillId="2" borderId="0" xfId="0" applyNumberFormat="1" applyFont="1" applyFill="1" applyBorder="1" applyAlignment="1">
      <alignment horizontal="left" vertical="center"/>
    </xf>
    <xf numFmtId="14" fontId="2" fillId="2" borderId="0" xfId="0" applyNumberFormat="1" applyFont="1" applyFill="1" applyBorder="1" applyAlignment="1">
      <alignment horizontal="center" vertical="center"/>
    </xf>
    <xf numFmtId="168" fontId="3" fillId="2" borderId="1" xfId="0" applyNumberFormat="1" applyFont="1" applyFill="1" applyBorder="1" applyAlignment="1">
      <alignment horizontal="center" vertical="center"/>
    </xf>
    <xf numFmtId="0" fontId="3" fillId="2" borderId="1" xfId="0" applyFont="1" applyFill="1" applyBorder="1" applyAlignment="1">
      <alignment horizontal="center"/>
    </xf>
    <xf numFmtId="166" fontId="3" fillId="2" borderId="1" xfId="0" applyNumberFormat="1" applyFont="1" applyFill="1" applyBorder="1" applyAlignment="1">
      <alignment horizontal="center" vertical="center"/>
    </xf>
    <xf numFmtId="0" fontId="2" fillId="6" borderId="0" xfId="0" applyFont="1" applyFill="1" applyAlignment="1">
      <alignment horizontal="center" vertical="center"/>
    </xf>
    <xf numFmtId="169"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168" fontId="6" fillId="9" borderId="1" xfId="0" applyNumberFormat="1" applyFont="1" applyFill="1" applyBorder="1" applyAlignment="1">
      <alignment horizontal="center" vertical="center"/>
    </xf>
    <xf numFmtId="0" fontId="2" fillId="9" borderId="1" xfId="0" applyFont="1" applyFill="1" applyBorder="1" applyAlignment="1">
      <alignment horizontal="center"/>
    </xf>
    <xf numFmtId="0" fontId="2" fillId="3" borderId="1" xfId="0" applyFont="1" applyFill="1" applyBorder="1" applyAlignment="1">
      <alignment horizontal="center"/>
    </xf>
    <xf numFmtId="0" fontId="2" fillId="11" borderId="0" xfId="0" applyFont="1" applyFill="1" applyAlignment="1">
      <alignment horizontal="center" vertical="center"/>
    </xf>
    <xf numFmtId="169" fontId="2" fillId="12" borderId="1" xfId="0" applyNumberFormat="1" applyFont="1" applyFill="1" applyBorder="1" applyAlignment="1">
      <alignment horizontal="center" vertical="center"/>
    </xf>
    <xf numFmtId="14" fontId="2" fillId="12" borderId="1" xfId="0" applyNumberFormat="1" applyFont="1" applyFill="1" applyBorder="1" applyAlignment="1">
      <alignment horizontal="center" vertical="center"/>
    </xf>
    <xf numFmtId="0" fontId="2" fillId="13" borderId="1" xfId="0" applyFont="1" applyFill="1" applyBorder="1" applyAlignment="1">
      <alignment horizontal="center"/>
    </xf>
    <xf numFmtId="0" fontId="2" fillId="3" borderId="0" xfId="0" applyFont="1" applyFill="1" applyAlignment="1">
      <alignment horizontal="center" vertical="center"/>
    </xf>
    <xf numFmtId="0" fontId="2" fillId="2" borderId="0" xfId="0" applyFont="1" applyFill="1" applyBorder="1" applyAlignment="1">
      <alignment vertical="center"/>
    </xf>
    <xf numFmtId="166" fontId="2" fillId="2" borderId="0" xfId="0" applyNumberFormat="1" applyFont="1" applyFill="1"/>
    <xf numFmtId="0" fontId="2" fillId="8" borderId="5" xfId="0" applyFont="1" applyFill="1" applyBorder="1" applyAlignment="1">
      <alignment vertical="center" wrapText="1"/>
    </xf>
    <xf numFmtId="0" fontId="2" fillId="2" borderId="18" xfId="0" applyFont="1" applyFill="1" applyBorder="1" applyAlignment="1">
      <alignment horizontal="center"/>
    </xf>
    <xf numFmtId="166" fontId="2" fillId="2" borderId="18" xfId="0" applyNumberFormat="1" applyFont="1" applyFill="1" applyBorder="1"/>
    <xf numFmtId="1" fontId="2" fillId="2" borderId="16" xfId="0" applyNumberFormat="1" applyFont="1" applyFill="1" applyBorder="1" applyAlignment="1">
      <alignment horizontal="center"/>
    </xf>
    <xf numFmtId="0" fontId="3" fillId="2" borderId="0" xfId="0" applyNumberFormat="1" applyFont="1" applyFill="1" applyAlignment="1">
      <alignment horizontal="center"/>
    </xf>
    <xf numFmtId="0" fontId="2" fillId="2" borderId="1" xfId="0" applyFont="1" applyFill="1" applyBorder="1" applyAlignment="1">
      <alignment horizontal="center"/>
    </xf>
    <xf numFmtId="169" fontId="3" fillId="2" borderId="0" xfId="0" applyNumberFormat="1" applyFont="1" applyFill="1"/>
    <xf numFmtId="169" fontId="2" fillId="2" borderId="0" xfId="0" applyNumberFormat="1" applyFont="1" applyFill="1"/>
    <xf numFmtId="0" fontId="3" fillId="3" borderId="0" xfId="0" applyFont="1" applyFill="1" applyAlignment="1">
      <alignment horizontal="center"/>
    </xf>
    <xf numFmtId="0" fontId="3" fillId="14" borderId="0" xfId="0" applyFont="1" applyFill="1" applyAlignment="1">
      <alignment horizontal="center" vertical="center" wrapText="1"/>
    </xf>
    <xf numFmtId="0" fontId="3" fillId="14" borderId="0" xfId="0" applyFont="1" applyFill="1" applyAlignment="1">
      <alignment horizontal="center" vertical="center"/>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6" xfId="0" applyFont="1" applyFill="1" applyBorder="1" applyAlignment="1">
      <alignment horizontal="center" vertical="center"/>
    </xf>
    <xf numFmtId="0" fontId="2" fillId="8" borderId="22" xfId="0" applyFont="1" applyFill="1" applyBorder="1" applyAlignment="1">
      <alignment horizontal="center" vertical="center"/>
    </xf>
    <xf numFmtId="168" fontId="7" fillId="10" borderId="20" xfId="0" applyNumberFormat="1" applyFont="1" applyFill="1" applyBorder="1" applyAlignment="1">
      <alignment horizontal="center" vertical="center" textRotation="180"/>
    </xf>
    <xf numFmtId="168" fontId="7" fillId="10" borderId="24" xfId="0" applyNumberFormat="1" applyFont="1" applyFill="1" applyBorder="1" applyAlignment="1">
      <alignment horizontal="center" vertical="center" textRotation="180"/>
    </xf>
    <xf numFmtId="168" fontId="7" fillId="10" borderId="21" xfId="0" applyNumberFormat="1" applyFont="1" applyFill="1" applyBorder="1" applyAlignment="1">
      <alignment horizontal="center" vertical="center" textRotation="180"/>
    </xf>
    <xf numFmtId="0" fontId="2" fillId="8" borderId="25"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30" xfId="0" applyFont="1" applyFill="1" applyBorder="1" applyAlignment="1">
      <alignment horizontal="center" vertical="center" wrapText="1"/>
    </xf>
    <xf numFmtId="14" fontId="2" fillId="5" borderId="1" xfId="0" applyNumberFormat="1" applyFont="1" applyFill="1" applyBorder="1" applyAlignment="1">
      <alignment horizontal="center" vertical="center"/>
    </xf>
    <xf numFmtId="14" fontId="2" fillId="5" borderId="10" xfId="0" applyNumberFormat="1" applyFont="1" applyFill="1" applyBorder="1" applyAlignment="1">
      <alignment horizontal="center" vertical="center"/>
    </xf>
    <xf numFmtId="0" fontId="5" fillId="7" borderId="7" xfId="0" applyFont="1" applyFill="1" applyBorder="1" applyAlignment="1" applyProtection="1">
      <alignment horizontal="center" vertical="center" wrapText="1"/>
    </xf>
    <xf numFmtId="0" fontId="5" fillId="7" borderId="17" xfId="0" applyFont="1" applyFill="1" applyBorder="1" applyAlignment="1" applyProtection="1">
      <alignment horizontal="center" vertical="center" wrapText="1"/>
    </xf>
    <xf numFmtId="0" fontId="2" fillId="8" borderId="5" xfId="0" applyFont="1" applyFill="1" applyBorder="1" applyAlignment="1">
      <alignment horizontal="center" vertical="center"/>
    </xf>
    <xf numFmtId="0" fontId="2" fillId="8" borderId="20" xfId="0" applyFont="1" applyFill="1" applyBorder="1" applyAlignment="1">
      <alignment horizontal="center" vertical="center"/>
    </xf>
    <xf numFmtId="0" fontId="2" fillId="8" borderId="19"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5" xfId="0" applyNumberFormat="1" applyFont="1" applyFill="1" applyBorder="1" applyAlignment="1">
      <alignment horizontal="center" vertical="center" wrapText="1"/>
    </xf>
    <xf numFmtId="0" fontId="2" fillId="8" borderId="20"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0" xfId="0" applyFont="1" applyFill="1" applyBorder="1" applyAlignment="1">
      <alignment horizontal="center" vertical="center"/>
    </xf>
    <xf numFmtId="0" fontId="2" fillId="2" borderId="0" xfId="0" applyNumberFormat="1" applyFont="1" applyFill="1" applyAlignment="1">
      <alignment horizontal="center" vertical="center"/>
    </xf>
    <xf numFmtId="0" fontId="2" fillId="2" borderId="3"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3" xfId="0" applyFont="1" applyFill="1" applyBorder="1" applyAlignment="1">
      <alignment horizontal="center"/>
    </xf>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6" xfId="0" applyFont="1" applyFill="1" applyBorder="1" applyAlignment="1">
      <alignment horizont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3" fillId="3" borderId="0" xfId="0" applyFont="1" applyFill="1" applyAlignment="1"/>
    <xf numFmtId="0" fontId="3" fillId="3" borderId="0" xfId="0"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8;&#1589;&#1601;&#1610;&#1577;%20&#1575;&#1604;&#1575;&#1580;&#1575;&#1586;&#1575;&#1578;-%20&#1606;&#1607;&#1575;&#1610;&#1577;%20&#1582;&#1583;&#1605;&#1577;/&#1605;&#1593;&#1575;&#1583;&#1604;&#1577;%20&#1575;&#1604;&#1575;&#1580;&#1575;&#1586;&#1575;&#1578;/&#1578;&#1589;&#1601;&#1610;&#1577;%20&#1581;&#1602;&#1608;&#16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AA52"/>
  <sheetViews>
    <sheetView rightToLeft="1" tabSelected="1" topLeftCell="A26" zoomScale="70" zoomScaleNormal="70" zoomScaleSheetLayoutView="70" zoomScalePageLayoutView="115" workbookViewId="0">
      <selection activeCell="O21" sqref="O21"/>
    </sheetView>
  </sheetViews>
  <sheetFormatPr defaultColWidth="9.140625" defaultRowHeight="18.75" x14ac:dyDescent="0.3"/>
  <cols>
    <col min="1" max="5" width="9.140625" style="2"/>
    <col min="6" max="6" width="27.5703125" style="2" bestFit="1" customWidth="1"/>
    <col min="7" max="7" width="21" style="77" customWidth="1"/>
    <col min="8" max="8" width="21.28515625" style="2" bestFit="1" customWidth="1"/>
    <col min="9" max="9" width="19.28515625" style="2" customWidth="1"/>
    <col min="10" max="10" width="19.140625" style="2" customWidth="1"/>
    <col min="11" max="11" width="22.42578125" style="2" customWidth="1"/>
    <col min="12" max="12" width="14.7109375" style="2" customWidth="1"/>
    <col min="13" max="13" width="10.5703125" style="2" bestFit="1" customWidth="1"/>
    <col min="14" max="14" width="2.7109375" style="2" customWidth="1"/>
    <col min="15" max="15" width="23.5703125" style="2" customWidth="1"/>
    <col min="16" max="16" width="23.140625" style="2" customWidth="1"/>
    <col min="17" max="17" width="3" style="2" bestFit="1" customWidth="1"/>
    <col min="18" max="18" width="23.5703125" style="2" customWidth="1"/>
    <col min="19" max="19" width="17.85546875" style="2" hidden="1" customWidth="1"/>
    <col min="20" max="20" width="2.7109375" style="2" hidden="1" customWidth="1"/>
    <col min="21" max="21" width="23" style="2" hidden="1" customWidth="1"/>
    <col min="22" max="22" width="21.5703125" style="2" hidden="1" customWidth="1"/>
    <col min="23" max="23" width="9.140625" style="2"/>
    <col min="24" max="24" width="8.7109375" style="2" customWidth="1"/>
    <col min="25" max="25" width="10.7109375" style="2" bestFit="1" customWidth="1"/>
    <col min="26" max="26" width="12.7109375" style="2" bestFit="1" customWidth="1"/>
    <col min="27" max="27" width="10.5703125" style="2" bestFit="1" customWidth="1"/>
    <col min="28" max="16384" width="9.140625" style="2"/>
  </cols>
  <sheetData>
    <row r="1" spans="5:27" x14ac:dyDescent="0.3">
      <c r="E1" s="1"/>
      <c r="F1" s="1"/>
      <c r="G1" s="109"/>
      <c r="H1" s="109"/>
      <c r="I1" s="109"/>
      <c r="J1" s="109"/>
      <c r="K1" s="109"/>
      <c r="L1" s="1"/>
      <c r="R1" s="111"/>
      <c r="W1" s="3"/>
      <c r="X1" s="3"/>
    </row>
    <row r="2" spans="5:27" x14ac:dyDescent="0.3">
      <c r="E2" s="1"/>
      <c r="F2" s="1"/>
      <c r="G2" s="109"/>
      <c r="H2" s="109"/>
      <c r="I2" s="109"/>
      <c r="J2" s="109"/>
      <c r="K2" s="109"/>
      <c r="L2" s="1"/>
      <c r="O2" s="4" t="s">
        <v>0</v>
      </c>
      <c r="P2" s="4" t="s">
        <v>1</v>
      </c>
      <c r="Q2" s="5"/>
      <c r="R2" s="111"/>
      <c r="S2" s="4" t="s">
        <v>2</v>
      </c>
      <c r="T2" s="6"/>
      <c r="U2" s="4" t="s">
        <v>3</v>
      </c>
      <c r="V2" s="4" t="s">
        <v>4</v>
      </c>
      <c r="W2" s="7"/>
    </row>
    <row r="3" spans="5:27" x14ac:dyDescent="0.3">
      <c r="E3" s="1"/>
      <c r="F3" s="1"/>
      <c r="G3" s="109"/>
      <c r="H3" s="109"/>
      <c r="I3" s="109"/>
      <c r="J3" s="109"/>
      <c r="K3" s="109"/>
      <c r="L3" s="1"/>
      <c r="O3" s="8">
        <f>G11</f>
        <v>37681</v>
      </c>
      <c r="P3" s="9">
        <f ca="1">IF($O3="","",EDATE($O3,$U3*(ROUNDUP(DATEDIF($O3,DATE(YEAR(TODAY()),MONTH($O3),DAY($O3)),"m")/$U3,0)+IF(EDATE($O3,$U3*(ROUNDUP(DATEDIF($O3,DATE(YEAR(TODAY()),MONTH($O3),DAY($O3)),"m")/$U3,0)))&lt;TODAY(),1,0))))</f>
        <v>43525</v>
      </c>
      <c r="Q3" s="5"/>
      <c r="R3" s="111"/>
      <c r="S3" s="10">
        <f ca="1">P3-O3</f>
        <v>5844</v>
      </c>
      <c r="T3" s="6"/>
      <c r="U3" s="4">
        <v>12</v>
      </c>
      <c r="V3" s="11">
        <f ca="1">YEARFRAC(O3,TODAY(),)</f>
        <v>15.533333333333333</v>
      </c>
      <c r="W3" s="7"/>
    </row>
    <row r="4" spans="5:27" x14ac:dyDescent="0.3">
      <c r="E4" s="12"/>
      <c r="F4" s="12"/>
      <c r="G4" s="110"/>
      <c r="H4" s="110"/>
      <c r="I4" s="110"/>
      <c r="J4" s="110"/>
      <c r="K4" s="110"/>
      <c r="L4" s="12"/>
      <c r="R4" s="111"/>
      <c r="W4" s="3"/>
    </row>
    <row r="5" spans="5:27" ht="19.5" thickBot="1" x14ac:dyDescent="0.35">
      <c r="E5" s="1"/>
      <c r="F5" s="1"/>
      <c r="G5" s="13"/>
      <c r="H5" s="1"/>
      <c r="I5" s="1"/>
      <c r="J5" s="1"/>
      <c r="K5" s="1"/>
      <c r="L5" s="1"/>
      <c r="O5" s="7"/>
      <c r="P5" s="7"/>
      <c r="R5" s="111"/>
      <c r="S5" s="14">
        <v>21</v>
      </c>
      <c r="U5" s="4" t="s">
        <v>5</v>
      </c>
      <c r="V5" s="14">
        <v>30</v>
      </c>
      <c r="W5" s="3"/>
      <c r="Y5" s="3"/>
    </row>
    <row r="6" spans="5:27" ht="19.5" thickBot="1" x14ac:dyDescent="0.35">
      <c r="E6" s="1"/>
      <c r="F6" s="15" t="s">
        <v>6</v>
      </c>
      <c r="G6" s="112" t="s">
        <v>48</v>
      </c>
      <c r="H6" s="113"/>
      <c r="I6" s="114"/>
      <c r="J6" s="1"/>
      <c r="K6" s="16" t="s">
        <v>7</v>
      </c>
      <c r="L6" s="17">
        <f ca="1">L10/365</f>
        <v>16.010958904109589</v>
      </c>
      <c r="O6" s="7"/>
      <c r="P6" s="7"/>
      <c r="Q6" s="5"/>
      <c r="R6" s="7"/>
      <c r="S6" s="18" t="s">
        <v>8</v>
      </c>
      <c r="T6" s="5"/>
      <c r="U6" s="18" t="s">
        <v>9</v>
      </c>
      <c r="V6" s="18" t="s">
        <v>8</v>
      </c>
      <c r="W6" s="3"/>
      <c r="X6" s="3"/>
      <c r="Z6" s="19"/>
      <c r="AA6" s="19"/>
    </row>
    <row r="7" spans="5:27" ht="19.5" thickBot="1" x14ac:dyDescent="0.35">
      <c r="E7" s="1"/>
      <c r="F7" s="20" t="s">
        <v>10</v>
      </c>
      <c r="G7" s="115" t="s">
        <v>49</v>
      </c>
      <c r="H7" s="116"/>
      <c r="I7" s="117"/>
      <c r="J7" s="1"/>
      <c r="K7" s="21" t="s">
        <v>11</v>
      </c>
      <c r="L7" s="22">
        <f ca="1">(L6*15)</f>
        <v>240.16438356164383</v>
      </c>
      <c r="O7" s="7"/>
      <c r="P7" s="7"/>
      <c r="Q7" s="5"/>
      <c r="R7" s="7"/>
      <c r="S7" s="4">
        <f ca="1">MONTH(P3)</f>
        <v>3</v>
      </c>
      <c r="T7" s="5"/>
      <c r="U7" s="23">
        <f ca="1">MONTH(P3)-12</f>
        <v>-9</v>
      </c>
      <c r="V7" s="4">
        <f ca="1">MONTH(P3)</f>
        <v>3</v>
      </c>
      <c r="W7" s="3"/>
      <c r="X7" s="3"/>
      <c r="Z7" s="19"/>
      <c r="AA7" s="19"/>
    </row>
    <row r="8" spans="5:27" x14ac:dyDescent="0.3">
      <c r="E8" s="1"/>
      <c r="F8" s="20" t="s">
        <v>12</v>
      </c>
      <c r="G8" s="24">
        <v>8548</v>
      </c>
      <c r="H8" s="78">
        <v>1640</v>
      </c>
      <c r="I8" s="26"/>
      <c r="J8" s="1"/>
      <c r="K8" s="27" t="s">
        <v>13</v>
      </c>
      <c r="L8" s="28"/>
      <c r="O8" s="7"/>
      <c r="P8" s="7"/>
      <c r="Q8" s="5"/>
      <c r="R8" s="7"/>
      <c r="S8" s="29">
        <f ca="1">S7/12*(S5)</f>
        <v>5.25</v>
      </c>
      <c r="T8" s="5"/>
      <c r="U8" s="30">
        <f ca="1">U7/12*(V5)</f>
        <v>-22.5</v>
      </c>
      <c r="V8" s="4">
        <f ca="1">V7/12*(V5)</f>
        <v>7.5</v>
      </c>
      <c r="W8" s="3"/>
      <c r="X8" s="3"/>
      <c r="Z8" s="19"/>
      <c r="AA8" s="19"/>
    </row>
    <row r="9" spans="5:27" x14ac:dyDescent="0.3">
      <c r="E9" s="1"/>
      <c r="F9" s="31" t="s">
        <v>14</v>
      </c>
      <c r="G9" s="118">
        <v>2079287922</v>
      </c>
      <c r="H9" s="119"/>
      <c r="I9" s="120"/>
      <c r="J9" s="1"/>
      <c r="K9" s="32" t="s">
        <v>15</v>
      </c>
      <c r="L9" s="33"/>
      <c r="O9" s="7"/>
      <c r="P9" s="7"/>
      <c r="R9" s="7"/>
      <c r="W9" s="3"/>
      <c r="X9" s="3"/>
      <c r="Z9" s="19"/>
      <c r="AA9" s="19"/>
    </row>
    <row r="10" spans="5:27" ht="19.5" thickBot="1" x14ac:dyDescent="0.35">
      <c r="E10" s="1"/>
      <c r="F10" s="31" t="s">
        <v>16</v>
      </c>
      <c r="G10" s="107" t="s">
        <v>17</v>
      </c>
      <c r="H10" s="107"/>
      <c r="I10" s="108"/>
      <c r="J10" s="1"/>
      <c r="K10" s="34" t="s">
        <v>18</v>
      </c>
      <c r="L10" s="35">
        <f ca="1">P3-G11</f>
        <v>5844</v>
      </c>
      <c r="N10" s="3"/>
      <c r="O10" s="7"/>
      <c r="P10" s="7"/>
      <c r="Q10" s="7"/>
      <c r="R10" s="7"/>
      <c r="S10" s="8" t="s">
        <v>19</v>
      </c>
      <c r="U10" s="36" t="s">
        <v>20</v>
      </c>
      <c r="V10" s="8" t="s">
        <v>21</v>
      </c>
      <c r="W10" s="3"/>
      <c r="Y10" s="37"/>
      <c r="Z10" s="19"/>
      <c r="AA10" s="19"/>
    </row>
    <row r="11" spans="5:27" ht="19.5" thickBot="1" x14ac:dyDescent="0.35">
      <c r="E11" s="1"/>
      <c r="F11" s="31" t="s">
        <v>22</v>
      </c>
      <c r="G11" s="97">
        <v>37681</v>
      </c>
      <c r="H11" s="97"/>
      <c r="I11" s="98"/>
      <c r="J11" s="1"/>
      <c r="K11" s="1"/>
      <c r="L11" s="38"/>
      <c r="O11" s="7"/>
      <c r="P11" s="7"/>
      <c r="Q11" s="7"/>
      <c r="R11" s="7"/>
      <c r="S11" s="8">
        <v>38830</v>
      </c>
      <c r="U11" s="8">
        <f>S11+1</f>
        <v>38831</v>
      </c>
      <c r="V11" s="8">
        <f ca="1">P3</f>
        <v>43525</v>
      </c>
      <c r="W11" s="3"/>
      <c r="Y11" s="37"/>
      <c r="AA11" s="39" t="str">
        <f ca="1">IF($E11="","",EDATE($E11,$G11*(ROUNDUP(DATEDIF($E11,DATE(YEAR(TODAY()),MONTH($E11),DAY($E11)),"m")/$G11,0)+IF(EDATE($E11,$G11*(ROUNDUP(DATEDIF($E11,DATE(YEAR(TODAY()),MONTH($E11),DAY($E11)),"m")/$G11,0)))&lt;TODAY(),1,0))))</f>
        <v/>
      </c>
    </row>
    <row r="12" spans="5:27" ht="19.5" thickBot="1" x14ac:dyDescent="0.35">
      <c r="E12" s="1"/>
      <c r="F12" s="40" t="s">
        <v>23</v>
      </c>
      <c r="G12" s="97">
        <f ca="1">P3-1</f>
        <v>43524</v>
      </c>
      <c r="H12" s="97"/>
      <c r="I12" s="98"/>
      <c r="J12" s="1"/>
      <c r="K12" s="41" t="s">
        <v>24</v>
      </c>
      <c r="L12" s="42"/>
      <c r="O12" s="7"/>
      <c r="P12" s="7"/>
      <c r="Q12" s="7"/>
      <c r="R12" s="7"/>
      <c r="S12" s="43">
        <f>S13/365</f>
        <v>106.38356164383562</v>
      </c>
      <c r="U12" s="4" t="s">
        <v>25</v>
      </c>
      <c r="V12" s="4">
        <f ca="1">V13/365</f>
        <v>12.860273972602739</v>
      </c>
      <c r="W12" s="3"/>
      <c r="X12" s="3"/>
    </row>
    <row r="13" spans="5:27" x14ac:dyDescent="0.3">
      <c r="E13" s="1"/>
      <c r="F13" s="99" t="s">
        <v>26</v>
      </c>
      <c r="G13" s="44" t="s">
        <v>27</v>
      </c>
      <c r="H13" s="44" t="s">
        <v>28</v>
      </c>
      <c r="I13" s="45" t="s">
        <v>29</v>
      </c>
      <c r="J13" s="1"/>
      <c r="K13" s="46" t="s">
        <v>30</v>
      </c>
      <c r="L13" s="26"/>
      <c r="O13" s="7"/>
      <c r="P13" s="7"/>
      <c r="Q13" s="7"/>
      <c r="R13" s="7"/>
      <c r="S13" s="14">
        <f>(S11)-(R11)</f>
        <v>38830</v>
      </c>
      <c r="U13" s="4" t="s">
        <v>31</v>
      </c>
      <c r="V13" s="14">
        <f ca="1">(V11)-(U11)</f>
        <v>4694</v>
      </c>
      <c r="W13" s="3"/>
      <c r="X13" s="3"/>
    </row>
    <row r="14" spans="5:27" ht="19.5" thickBot="1" x14ac:dyDescent="0.35">
      <c r="E14" s="1"/>
      <c r="F14" s="100"/>
      <c r="G14" s="47">
        <f ca="1">DATEDIF(G11,P3,"Y")</f>
        <v>16</v>
      </c>
      <c r="H14" s="47">
        <f ca="1">DATEDIF(G11,P3,"YM")</f>
        <v>0</v>
      </c>
      <c r="I14" s="48">
        <f ca="1">DATEDIF(G11,P3,"MD")</f>
        <v>0</v>
      </c>
      <c r="J14" s="1"/>
      <c r="K14" s="49" t="s">
        <v>32</v>
      </c>
      <c r="L14" s="50"/>
      <c r="O14" s="7"/>
      <c r="P14" s="7"/>
      <c r="Q14" s="7"/>
      <c r="R14" s="7"/>
      <c r="S14" s="51">
        <f>S12*S5</f>
        <v>2234.0547945205481</v>
      </c>
      <c r="U14" s="52" t="s">
        <v>33</v>
      </c>
      <c r="V14" s="4">
        <f ca="1">V12*V5</f>
        <v>385.8082191780822</v>
      </c>
    </row>
    <row r="15" spans="5:27" ht="19.5" thickBot="1" x14ac:dyDescent="0.35">
      <c r="E15" s="1"/>
      <c r="F15" s="53"/>
      <c r="G15" s="54"/>
      <c r="H15" s="54"/>
      <c r="I15" s="54"/>
      <c r="J15" s="1"/>
      <c r="K15" s="1"/>
      <c r="L15" s="1"/>
      <c r="N15" s="3"/>
      <c r="O15" s="7"/>
      <c r="P15" s="7"/>
      <c r="Q15" s="7"/>
      <c r="R15" s="7"/>
      <c r="S15" s="55">
        <f>SUM(L21:L21)</f>
        <v>21</v>
      </c>
      <c r="U15" s="56" t="s">
        <v>34</v>
      </c>
      <c r="V15" s="56">
        <f>SUM(L22:L35)</f>
        <v>402</v>
      </c>
      <c r="W15" s="3"/>
      <c r="X15" s="3"/>
    </row>
    <row r="16" spans="5:27" ht="16.5" customHeight="1" x14ac:dyDescent="0.3">
      <c r="E16" s="1"/>
      <c r="F16" s="101" t="s">
        <v>35</v>
      </c>
      <c r="G16" s="84" t="s">
        <v>36</v>
      </c>
      <c r="H16" s="103" t="s">
        <v>37</v>
      </c>
      <c r="I16" s="105" t="s">
        <v>38</v>
      </c>
      <c r="J16" s="84" t="s">
        <v>39</v>
      </c>
      <c r="K16" s="84" t="s">
        <v>40</v>
      </c>
      <c r="L16" s="84" t="s">
        <v>41</v>
      </c>
      <c r="M16" s="86" t="s">
        <v>42</v>
      </c>
      <c r="O16" s="3"/>
      <c r="Q16" s="7"/>
      <c r="R16" s="7"/>
      <c r="S16" s="7"/>
      <c r="T16" s="57"/>
      <c r="V16" s="52" t="s">
        <v>43</v>
      </c>
      <c r="W16" s="57"/>
      <c r="X16" s="3"/>
      <c r="Y16" s="3"/>
    </row>
    <row r="17" spans="3:25" ht="20.25" customHeight="1" x14ac:dyDescent="0.3">
      <c r="E17" s="1"/>
      <c r="F17" s="102"/>
      <c r="G17" s="85"/>
      <c r="H17" s="104"/>
      <c r="I17" s="106"/>
      <c r="J17" s="85"/>
      <c r="K17" s="85"/>
      <c r="L17" s="85"/>
      <c r="M17" s="87"/>
      <c r="O17" s="3"/>
      <c r="Q17" s="7"/>
      <c r="R17" s="7"/>
      <c r="S17" s="7"/>
      <c r="T17" s="56">
        <f>SUM(K21:K21)</f>
        <v>21</v>
      </c>
      <c r="V17" s="56" t="s">
        <v>44</v>
      </c>
      <c r="W17" s="56">
        <f>SUM(K22:K35)</f>
        <v>294</v>
      </c>
      <c r="X17" s="3"/>
      <c r="Y17" s="3"/>
    </row>
    <row r="18" spans="3:25" x14ac:dyDescent="0.3">
      <c r="E18" s="58">
        <v>1</v>
      </c>
      <c r="F18" s="59">
        <v>37622</v>
      </c>
      <c r="G18" s="60">
        <v>37622</v>
      </c>
      <c r="H18" s="61">
        <f>IF(DATE(2006,4,23)&gt;=F18,IF(AND(F18&lt;=DATE(2006,4,23),DATEDIF(F18,DATE(2006,4,23),"y")&gt;=5),21,15),IF(AND(F18&gt;=DATE(2006,4,24),DATEDIF(DATE(2006,4,24),F18,"y")&gt;=5),30,21))</f>
        <v>15</v>
      </c>
      <c r="I18" s="61">
        <f>IF(F18&gt;DATE(2006,4,23),15,IF(F18&gt;=DATE(2006,4,24),21,30))</f>
        <v>30</v>
      </c>
      <c r="J18" s="62">
        <f>IF(F18="","",IF(F18&lt;=SMALL($F$18:$F$304,5)=DATE(2006,4,23),15,IF(F18&gt;=SMALL($F$18:$F$295,9)=DATE(2006,4,24),21,30)))</f>
        <v>30</v>
      </c>
      <c r="K18" s="25">
        <f>IF(F18="","",IF(F18&lt;=DATE(2006,4,23)=SMALL($F$18:$F$304,5),15,IF(F18&gt;=DATE(2006,4,24)&gt;SMALL($F$18:$F$295,9),21,30)))</f>
        <v>21</v>
      </c>
      <c r="L18" s="63">
        <v>15</v>
      </c>
      <c r="M18" s="88" t="s">
        <v>45</v>
      </c>
      <c r="O18" s="3">
        <f>IF(IF(G18="",DATE(2006,4,23)&gt;=F18,DATE(2006,4,23)&gt;=G18),IF(IF(G18="",AND(F18&lt;=DATE(2006,4,23),DATEDIF($F$18,F18,"y")&gt;=5),AND(G18&lt;=DATE(2006,4,23),DATEDIF($F$18,G18,"y")&gt;=5)),21,15),IF(IF(G18="",AND(F18&gt;=DATE(2006,4,24),DATEDIF($F$18,F18,"y")&gt;=5),AND(G18&gt;=DATE(2006,4,24),DATEDIF($F$18,G18,"y")&gt;=5)),30,21))</f>
        <v>15</v>
      </c>
      <c r="Q18" s="7"/>
      <c r="R18" s="7"/>
      <c r="S18" s="7"/>
      <c r="T18" s="56">
        <f>SUM(M21:M21)</f>
        <v>0</v>
      </c>
      <c r="V18" s="56" t="s">
        <v>46</v>
      </c>
      <c r="W18" s="56">
        <f>SUM(M22:M34)</f>
        <v>0</v>
      </c>
      <c r="X18" s="3"/>
      <c r="Y18" s="3"/>
    </row>
    <row r="19" spans="3:25" x14ac:dyDescent="0.3">
      <c r="E19" s="58">
        <v>2</v>
      </c>
      <c r="F19" s="59">
        <v>37987</v>
      </c>
      <c r="G19" s="60"/>
      <c r="H19" s="61">
        <f t="shared" ref="H19:H35" si="0">IF(DATE(2006,4,23)&gt;=F19,IF(AND(F19&lt;=DATE(2006,4,23),DATEDIF(F19,DATE(2006,4,23),"y")&gt;=5),21,15),IF(AND(F19&gt;=DATE(2006,4,24),DATEDIF(DATE(2006,4,24),F19,"y")&gt;=5),30,21))</f>
        <v>15</v>
      </c>
      <c r="I19" s="61">
        <f t="shared" ref="I19:I35" si="1">IF(F19&gt;DATE(2006,4,23),15,IF(F19&gt;=DATE(2006,4,24),21,30))</f>
        <v>30</v>
      </c>
      <c r="J19" s="62">
        <f>IF(F19="","",IF(F19&lt;=SMALL($F$18:$F$304,5)=DATE(2006,4,23),15,IF(F19&gt;=SMALL($F$18:$F$295,9)=DATE(2006,4,24),21,30)))</f>
        <v>30</v>
      </c>
      <c r="K19" s="25">
        <f>IF(F19="","",IF(F19&lt;=DATE(2006,4,23)=SMALL($F$18:$F$304,5),15,IF(F19&gt;=DATE(2006,4,24)&gt;SMALL($F$18:$F$295,9),21,30)))</f>
        <v>21</v>
      </c>
      <c r="L19" s="64">
        <v>15</v>
      </c>
      <c r="M19" s="89"/>
      <c r="O19" s="3">
        <f t="shared" ref="O19:O23" si="2">IF(IF(G19="",DATE(2006,4,23)&gt;=F19,DATE(2006,4,23)&gt;=G19),IF(IF(G19="",AND(F19&lt;=DATE(2006,4,23),DATEDIF($F$18,F19,"y")&gt;=5),AND(G19&lt;=DATE(2006,4,23),DATEDIF($F$18,G19,"y")&gt;=5)),21,15),IF(IF(G19="",AND(F19&gt;=DATE(2006,4,24),DATEDIF($F$18,F19,"y")&gt;=5),AND(G19&gt;=DATE(2006,4,24),DATEDIF($F$18,G19,"y")&gt;=5)),30,21))</f>
        <v>15</v>
      </c>
      <c r="Q19" s="7"/>
      <c r="R19" s="7"/>
      <c r="S19" s="7"/>
      <c r="X19" s="3"/>
      <c r="Y19" s="3"/>
    </row>
    <row r="20" spans="3:25" x14ac:dyDescent="0.3">
      <c r="C20" s="79"/>
      <c r="D20" s="2">
        <v>1995</v>
      </c>
      <c r="E20" s="58">
        <v>3</v>
      </c>
      <c r="F20" s="59">
        <v>38353</v>
      </c>
      <c r="G20" s="60"/>
      <c r="H20" s="61">
        <f t="shared" si="0"/>
        <v>15</v>
      </c>
      <c r="I20" s="61">
        <f t="shared" si="1"/>
        <v>30</v>
      </c>
      <c r="J20" s="62">
        <f>IF(F20="","",IF(F20&lt;=SMALL($F$18:$F$304,5)=DATE(2006,4,23),15,IF(F20&gt;=SMALL($F$18:$F$295,9)=DATE(2006,4,24),21,30)))</f>
        <v>30</v>
      </c>
      <c r="K20" s="25">
        <f>IF(F20="","",IF(F20&lt;=DATE(2006,4,23)=SMALL($F$18:$F$304,5),15,IF(F20&gt;=DATE(2006,4,24)&gt;SMALL($F$18:$F$295,9),21,30)))</f>
        <v>21</v>
      </c>
      <c r="L20" s="64">
        <v>15</v>
      </c>
      <c r="M20" s="89"/>
      <c r="O20" s="3">
        <f t="shared" si="2"/>
        <v>15</v>
      </c>
      <c r="Q20" s="7"/>
      <c r="R20" s="7"/>
      <c r="S20" s="7"/>
      <c r="X20" s="3"/>
      <c r="Y20" s="3"/>
    </row>
    <row r="21" spans="3:25" x14ac:dyDescent="0.3">
      <c r="D21" s="2">
        <v>2006</v>
      </c>
      <c r="E21" s="66">
        <v>14</v>
      </c>
      <c r="F21" s="67">
        <v>38830</v>
      </c>
      <c r="G21" s="68">
        <v>38830</v>
      </c>
      <c r="H21" s="61">
        <f t="shared" si="0"/>
        <v>15</v>
      </c>
      <c r="I21" s="61">
        <f t="shared" si="1"/>
        <v>30</v>
      </c>
      <c r="J21" s="62">
        <f>IF(F21="","",IF(F21&lt;=SMALL($F$18:$F$304,5)=DATE(2006,4,23),15,IF(F21&gt;=SMALL($F$18:$F$295,9)=DATE(2006,4,24),21,30)))</f>
        <v>30</v>
      </c>
      <c r="K21" s="25">
        <f>IF(F21="","",IF(F21&lt;=DATE(2006,4,23)=SMALL($F$18:$F$304,5),15,IF(F21&gt;=DATE(2006,4,24)&gt;SMALL($F$18:$F$295,9),21,30)))</f>
        <v>21</v>
      </c>
      <c r="L21" s="65">
        <v>21</v>
      </c>
      <c r="M21" s="89"/>
      <c r="O21" s="121">
        <f t="shared" si="2"/>
        <v>15</v>
      </c>
      <c r="Q21" s="7"/>
      <c r="X21" s="3"/>
      <c r="Y21" s="3"/>
    </row>
    <row r="22" spans="3:25" x14ac:dyDescent="0.3">
      <c r="D22" s="2">
        <v>2006</v>
      </c>
      <c r="E22" s="66">
        <v>15</v>
      </c>
      <c r="F22" s="67">
        <v>38831</v>
      </c>
      <c r="G22" s="68">
        <v>38831</v>
      </c>
      <c r="H22" s="61">
        <f t="shared" si="0"/>
        <v>21</v>
      </c>
      <c r="I22" s="61">
        <f t="shared" si="1"/>
        <v>15</v>
      </c>
      <c r="J22" s="62">
        <f>IF(F22="","",IF(F22&lt;=SMALL($F$18:$F$304,5)=DATE(2006,4,23),15,IF(F22&gt;=SMALL($F$18:$F$295,9)=DATE(2006,4,24),21,30)))</f>
        <v>30</v>
      </c>
      <c r="K22" s="25">
        <f>IF(F22="","",IF(F22&lt;=DATE(2006,4,23)=SMALL($F$18:$F$304,5),15,IF(F22&gt;=DATE(2006,4,24)&gt;SMALL($F$18:$F$295,9),21,30)))</f>
        <v>21</v>
      </c>
      <c r="L22" s="65">
        <v>21</v>
      </c>
      <c r="M22" s="89"/>
      <c r="O22" s="3">
        <f t="shared" si="2"/>
        <v>21</v>
      </c>
      <c r="Q22" s="7"/>
      <c r="X22" s="3"/>
      <c r="Y22" s="3"/>
    </row>
    <row r="23" spans="3:25" x14ac:dyDescent="0.3">
      <c r="D23" s="2">
        <v>2007</v>
      </c>
      <c r="E23" s="70">
        <v>16</v>
      </c>
      <c r="F23" s="59">
        <v>39083</v>
      </c>
      <c r="G23" s="60"/>
      <c r="H23" s="61">
        <f t="shared" si="0"/>
        <v>21</v>
      </c>
      <c r="I23" s="61">
        <f t="shared" si="1"/>
        <v>15</v>
      </c>
      <c r="J23" s="62">
        <f>IF(F23="","",IF(F23&lt;=SMALL($F$18:$F$304,5)=DATE(2006,4,23),15,IF(F23&gt;=SMALL($F$18:$F$295,9)=DATE(2006,4,24),21,30)))</f>
        <v>30</v>
      </c>
      <c r="K23" s="25">
        <f>IF(F23="","",IF(F23&lt;=DATE(2006,4,23)=SMALL($F$18:$F$304,5),15,IF(F23&gt;=DATE(2006,4,24)&gt;SMALL($F$18:$F$295,9),21,30)))</f>
        <v>21</v>
      </c>
      <c r="L23" s="65">
        <v>21</v>
      </c>
      <c r="M23" s="89"/>
      <c r="O23" s="3">
        <f t="shared" si="2"/>
        <v>21</v>
      </c>
      <c r="Q23" s="7"/>
      <c r="X23" s="3"/>
      <c r="Y23" s="3"/>
    </row>
    <row r="24" spans="3:25" x14ac:dyDescent="0.3">
      <c r="D24" s="2">
        <v>2008</v>
      </c>
      <c r="E24" s="70">
        <v>17</v>
      </c>
      <c r="F24" s="59">
        <v>39448</v>
      </c>
      <c r="G24" s="60"/>
      <c r="H24" s="61">
        <f t="shared" si="0"/>
        <v>21</v>
      </c>
      <c r="I24" s="61">
        <f t="shared" si="1"/>
        <v>15</v>
      </c>
      <c r="J24" s="62">
        <f>IF(F24="","",IF(F24&lt;=SMALL($F$18:$F$304,5)=DATE(2006,4,23),15,IF(F24&gt;=SMALL($F$18:$F$295,9)=DATE(2006,4,24),21,30)))</f>
        <v>30</v>
      </c>
      <c r="K24" s="25">
        <f>IF(F24="","",IF(F24&lt;=DATE(2006,4,23)=SMALL($F$18:$F$304,5),15,IF(F24&gt;=DATE(2006,4,24)&gt;SMALL($F$18:$F$295,9),21,30)))</f>
        <v>21</v>
      </c>
      <c r="L24" s="69">
        <v>30</v>
      </c>
      <c r="M24" s="89"/>
      <c r="O24" s="3">
        <f t="shared" ref="O24:O41" si="3">IF(IF(G24="",DATE(2006,4,23)&gt;=F24,DATE(2006,4,23)&gt;=G24),IF(IF(G24="",AND(F24&lt;=DATE(2006,4,23),DATEDIF($F$18,F24,"y")&gt;=5),AND(G24&lt;=DATE(2006,4,23),DATEDIF($G$18,G24,"y")&gt;=5)),21,15),IF(IF(G24="",AND(F24&gt;=DATE(2006,4,24),DATEDIF($F$18,F24,"y")&gt;=5),AND(G24&gt;=DATE(2006,4,24),DATEDIF($G$18,G24,"y")&gt;=5)),30,21))</f>
        <v>30</v>
      </c>
      <c r="Q24" s="7"/>
      <c r="X24" s="3"/>
      <c r="Y24" s="3"/>
    </row>
    <row r="25" spans="3:25" x14ac:dyDescent="0.3">
      <c r="D25" s="2">
        <v>2009</v>
      </c>
      <c r="E25" s="70">
        <v>18</v>
      </c>
      <c r="F25" s="59">
        <v>39814</v>
      </c>
      <c r="G25" s="60"/>
      <c r="H25" s="61">
        <f t="shared" si="0"/>
        <v>21</v>
      </c>
      <c r="I25" s="61">
        <f t="shared" si="1"/>
        <v>15</v>
      </c>
      <c r="J25" s="62">
        <f>IF(F25="","",IF(F25&lt;=SMALL($F$18:$F$304,5)=DATE(2006,4,23),15,IF(F25&gt;=SMALL($F$18:$F$295,9)=DATE(2006,4,24),21,30)))</f>
        <v>30</v>
      </c>
      <c r="K25" s="25">
        <f>IF(F25="","",IF(F25&lt;=DATE(2006,4,23)=SMALL($F$18:$F$304,5),15,IF(F25&gt;=DATE(2006,4,24)&gt;SMALL($F$18:$F$295,9),21,30)))</f>
        <v>21</v>
      </c>
      <c r="L25" s="69">
        <v>30</v>
      </c>
      <c r="M25" s="89"/>
      <c r="O25" s="3">
        <f t="shared" si="3"/>
        <v>30</v>
      </c>
      <c r="X25" s="3"/>
      <c r="Y25" s="3"/>
    </row>
    <row r="26" spans="3:25" x14ac:dyDescent="0.3">
      <c r="D26" s="2">
        <v>2010</v>
      </c>
      <c r="E26" s="70">
        <v>19</v>
      </c>
      <c r="F26" s="59">
        <v>40179</v>
      </c>
      <c r="G26" s="60"/>
      <c r="H26" s="61">
        <f t="shared" si="0"/>
        <v>21</v>
      </c>
      <c r="I26" s="61">
        <f t="shared" si="1"/>
        <v>15</v>
      </c>
      <c r="J26" s="62">
        <f>IF(F26="","",IF(F26&lt;=SMALL($F$18:$F$304,5)=DATE(2006,4,23),15,IF(F26&gt;=SMALL($F$18:$F$295,9)=DATE(2006,4,24),21,30)))</f>
        <v>30</v>
      </c>
      <c r="K26" s="25">
        <f>IF(F26="","",IF(F26&lt;=DATE(2006,4,23)=SMALL($F$18:$F$304,5),15,IF(F26&gt;=DATE(2006,4,24)&gt;SMALL($F$18:$F$295,9),21,30)))</f>
        <v>21</v>
      </c>
      <c r="L26" s="69">
        <v>30</v>
      </c>
      <c r="M26" s="89"/>
      <c r="O26" s="3">
        <f t="shared" si="3"/>
        <v>30</v>
      </c>
      <c r="X26" s="3"/>
      <c r="Y26" s="3"/>
    </row>
    <row r="27" spans="3:25" x14ac:dyDescent="0.3">
      <c r="D27" s="2">
        <v>2011</v>
      </c>
      <c r="E27" s="70">
        <v>20</v>
      </c>
      <c r="F27" s="59">
        <v>40544</v>
      </c>
      <c r="G27" s="60"/>
      <c r="H27" s="61">
        <f t="shared" si="0"/>
        <v>21</v>
      </c>
      <c r="I27" s="61">
        <f t="shared" si="1"/>
        <v>15</v>
      </c>
      <c r="J27" s="62">
        <f>IF(F27="","",IF(F27&lt;=SMALL($F$18:$F$304,5)=DATE(2006,4,23),15,IF(F27&gt;=SMALL($F$18:$F$295,9)=DATE(2006,4,24),21,30)))</f>
        <v>30</v>
      </c>
      <c r="K27" s="25">
        <f>IF(F27="","",IF(F27&lt;=DATE(2006,4,23)=SMALL($F$18:$F$304,5),15,IF(F27&gt;=DATE(2006,4,24)&gt;SMALL($F$18:$F$295,9),21,30)))</f>
        <v>21</v>
      </c>
      <c r="L27" s="69">
        <v>30</v>
      </c>
      <c r="M27" s="89"/>
      <c r="O27" s="3">
        <f t="shared" si="3"/>
        <v>30</v>
      </c>
      <c r="X27" s="3"/>
      <c r="Y27" s="3"/>
    </row>
    <row r="28" spans="3:25" x14ac:dyDescent="0.3">
      <c r="D28" s="2">
        <v>2012</v>
      </c>
      <c r="E28" s="70">
        <v>21</v>
      </c>
      <c r="F28" s="59">
        <v>40909</v>
      </c>
      <c r="G28" s="60"/>
      <c r="H28" s="61">
        <f t="shared" si="0"/>
        <v>30</v>
      </c>
      <c r="I28" s="61">
        <f t="shared" si="1"/>
        <v>15</v>
      </c>
      <c r="J28" s="62">
        <f>IF(F28="","",IF(F28&lt;=SMALL($F$18:$F$304,5)=DATE(2006,4,23),15,IF(F28&gt;=SMALL($F$18:$F$295,9)=DATE(2006,4,24),21,30)))</f>
        <v>30</v>
      </c>
      <c r="K28" s="25">
        <f>IF(F28="","",IF(F28&lt;=DATE(2006,4,23)=SMALL($F$18:$F$304,5),15,IF(F28&gt;=DATE(2006,4,24)&gt;SMALL($F$18:$F$295,9),21,30)))</f>
        <v>21</v>
      </c>
      <c r="L28" s="69">
        <v>30</v>
      </c>
      <c r="M28" s="89"/>
      <c r="O28" s="3">
        <f t="shared" si="3"/>
        <v>30</v>
      </c>
      <c r="X28" s="3"/>
      <c r="Y28" s="3"/>
    </row>
    <row r="29" spans="3:25" x14ac:dyDescent="0.3">
      <c r="D29" s="2">
        <v>2013</v>
      </c>
      <c r="E29" s="70">
        <v>22</v>
      </c>
      <c r="F29" s="59">
        <v>41275</v>
      </c>
      <c r="G29" s="60"/>
      <c r="H29" s="61">
        <f t="shared" si="0"/>
        <v>30</v>
      </c>
      <c r="I29" s="61">
        <f t="shared" si="1"/>
        <v>15</v>
      </c>
      <c r="J29" s="62">
        <f>IF(F29="","",IF(F29&lt;=SMALL($F$18:$F$304,5)=DATE(2006,4,23),15,IF(F29&gt;=SMALL($F$18:$F$295,9)=DATE(2006,4,24),21,30)))</f>
        <v>30</v>
      </c>
      <c r="K29" s="25">
        <f>IF(F29="","",IF(F29&lt;=DATE(2006,4,23)=SMALL($F$18:$F$304,5),15,IF(F29&gt;=DATE(2006,4,24)&gt;SMALL($F$18:$F$295,9),21,30)))</f>
        <v>21</v>
      </c>
      <c r="L29" s="69">
        <v>30</v>
      </c>
      <c r="M29" s="89"/>
      <c r="O29" s="3">
        <f t="shared" si="3"/>
        <v>30</v>
      </c>
      <c r="X29" s="3"/>
      <c r="Y29" s="3"/>
    </row>
    <row r="30" spans="3:25" x14ac:dyDescent="0.3">
      <c r="D30" s="2">
        <v>2014</v>
      </c>
      <c r="E30" s="70">
        <v>23</v>
      </c>
      <c r="F30" s="59">
        <v>41640</v>
      </c>
      <c r="G30" s="60"/>
      <c r="H30" s="61">
        <f t="shared" si="0"/>
        <v>30</v>
      </c>
      <c r="I30" s="61">
        <f t="shared" si="1"/>
        <v>15</v>
      </c>
      <c r="J30" s="62">
        <f>IF(F30="","",IF(F30&lt;=SMALL($F$18:$F$304,5)=DATE(2006,4,23),15,IF(F30&gt;=SMALL($F$18:$F$295,9)=DATE(2006,4,24),21,30)))</f>
        <v>30</v>
      </c>
      <c r="K30" s="25">
        <f>IF(F30="","",IF(F30&lt;=DATE(2006,4,23)=SMALL($F$18:$F$304,5),15,IF(F30&gt;=DATE(2006,4,24)&gt;SMALL($F$18:$F$295,9),21,30)))</f>
        <v>21</v>
      </c>
      <c r="L30" s="69">
        <v>30</v>
      </c>
      <c r="M30" s="89"/>
      <c r="O30" s="3">
        <f t="shared" si="3"/>
        <v>30</v>
      </c>
      <c r="X30" s="3"/>
      <c r="Y30" s="3"/>
    </row>
    <row r="31" spans="3:25" x14ac:dyDescent="0.3">
      <c r="D31" s="2">
        <v>2015</v>
      </c>
      <c r="E31" s="70">
        <v>24</v>
      </c>
      <c r="F31" s="59">
        <v>42005</v>
      </c>
      <c r="G31" s="60"/>
      <c r="H31" s="61">
        <f t="shared" si="0"/>
        <v>30</v>
      </c>
      <c r="I31" s="61">
        <f t="shared" si="1"/>
        <v>15</v>
      </c>
      <c r="J31" s="62">
        <f>IF(F31="","",IF(F31&lt;=SMALL($F$18:$F$304,5)=DATE(2006,4,23),15,IF(F31&gt;=SMALL($F$18:$F$295,9)=DATE(2006,4,24),21,30)))</f>
        <v>30</v>
      </c>
      <c r="K31" s="25">
        <f>IF(F31="","",IF(F31&lt;=DATE(2006,4,23)=SMALL($F$18:$F$304,5),15,IF(F31&gt;=DATE(2006,4,24)&gt;SMALL($F$18:$F$295,9),21,30)))</f>
        <v>21</v>
      </c>
      <c r="L31" s="69">
        <v>30</v>
      </c>
      <c r="M31" s="89"/>
      <c r="O31" s="3">
        <f t="shared" si="3"/>
        <v>30</v>
      </c>
      <c r="X31" s="3"/>
      <c r="Y31" s="3"/>
    </row>
    <row r="32" spans="3:25" x14ac:dyDescent="0.3">
      <c r="D32" s="2">
        <v>2016</v>
      </c>
      <c r="E32" s="70">
        <v>25</v>
      </c>
      <c r="F32" s="59">
        <v>42370</v>
      </c>
      <c r="G32" s="60"/>
      <c r="H32" s="61">
        <f t="shared" si="0"/>
        <v>30</v>
      </c>
      <c r="I32" s="61">
        <f t="shared" si="1"/>
        <v>15</v>
      </c>
      <c r="J32" s="62">
        <f>IF(F32="","",IF(F32&lt;=SMALL($F$18:$F$304,5)=DATE(2006,4,23),15,IF(F32&gt;=SMALL($F$18:$F$295,9)=DATE(2006,4,24),21,30)))</f>
        <v>30</v>
      </c>
      <c r="K32" s="25">
        <f>IF(F32="","",IF(F32&lt;=DATE(2006,4,23)=SMALL($F$18:$F$304,5),15,IF(F32&gt;=DATE(2006,4,24)&gt;SMALL($F$18:$F$295,9),21,30)))</f>
        <v>21</v>
      </c>
      <c r="L32" s="69">
        <v>30</v>
      </c>
      <c r="M32" s="89"/>
      <c r="O32" s="3">
        <f t="shared" si="3"/>
        <v>30</v>
      </c>
      <c r="X32" s="3"/>
      <c r="Y32" s="3"/>
    </row>
    <row r="33" spans="4:25" x14ac:dyDescent="0.3">
      <c r="D33" s="2">
        <v>2017</v>
      </c>
      <c r="E33" s="70">
        <v>26</v>
      </c>
      <c r="F33" s="59">
        <v>42736</v>
      </c>
      <c r="G33" s="60"/>
      <c r="H33" s="61">
        <f t="shared" si="0"/>
        <v>30</v>
      </c>
      <c r="I33" s="61">
        <f t="shared" si="1"/>
        <v>15</v>
      </c>
      <c r="J33" s="62">
        <f>IF(F33="","",IF(F33&lt;=SMALL($F$18:$F$304,5)=DATE(2006,4,23),15,IF(F33&gt;=SMALL($F$18:$F$295,9)=DATE(2006,4,24),21,30)))</f>
        <v>30</v>
      </c>
      <c r="K33" s="25">
        <f>IF(F33="","",IF(F33&lt;=DATE(2006,4,23)=SMALL($F$18:$F$304,5),15,IF(F33&gt;=DATE(2006,4,24)&gt;SMALL($F$18:$F$295,9),21,30)))</f>
        <v>21</v>
      </c>
      <c r="L33" s="69">
        <v>30</v>
      </c>
      <c r="M33" s="89"/>
      <c r="O33" s="3">
        <f t="shared" si="3"/>
        <v>30</v>
      </c>
      <c r="X33" s="3"/>
      <c r="Y33" s="3"/>
    </row>
    <row r="34" spans="4:25" x14ac:dyDescent="0.3">
      <c r="D34" s="2">
        <v>2018</v>
      </c>
      <c r="E34" s="70">
        <v>27</v>
      </c>
      <c r="F34" s="59">
        <v>43101</v>
      </c>
      <c r="G34" s="60"/>
      <c r="H34" s="61">
        <f t="shared" si="0"/>
        <v>30</v>
      </c>
      <c r="I34" s="61">
        <f t="shared" si="1"/>
        <v>15</v>
      </c>
      <c r="J34" s="62">
        <f>IF(F34="","",IF(F34&lt;=SMALL($F$18:$F$304,5)=DATE(2006,4,23),15,IF(F34&gt;=SMALL($F$18:$F$295,9)=DATE(2006,4,24),21,30)))</f>
        <v>30</v>
      </c>
      <c r="K34" s="25">
        <f>IF(F34="","",IF(F34&lt;=DATE(2006,4,23)=SMALL($F$18:$F$304,5),15,IF(F34&gt;=DATE(2006,4,24)&gt;SMALL($F$18:$F$295,9),21,30)))</f>
        <v>21</v>
      </c>
      <c r="L34" s="69">
        <v>30</v>
      </c>
      <c r="M34" s="89"/>
      <c r="O34" s="3">
        <f t="shared" si="3"/>
        <v>30</v>
      </c>
      <c r="Q34" s="3"/>
      <c r="R34" s="3"/>
      <c r="S34" s="3"/>
      <c r="T34" s="3"/>
      <c r="V34" s="3"/>
      <c r="W34" s="3"/>
      <c r="X34" s="3"/>
      <c r="Y34" s="3"/>
    </row>
    <row r="35" spans="4:25" x14ac:dyDescent="0.3">
      <c r="D35" s="2">
        <v>2019</v>
      </c>
      <c r="E35" s="70">
        <v>28</v>
      </c>
      <c r="F35" s="59">
        <v>43466</v>
      </c>
      <c r="G35" s="60"/>
      <c r="H35" s="61">
        <f t="shared" si="0"/>
        <v>30</v>
      </c>
      <c r="I35" s="61">
        <f t="shared" si="1"/>
        <v>15</v>
      </c>
      <c r="J35" s="62">
        <f>IF(F35="","",IF(F35&lt;=SMALL($F$18:$F$304,5)=DATE(2006,4,23),15,IF(F35&gt;=SMALL($F$18:$F$295,9)=DATE(2006,4,24),21,30)))</f>
        <v>30</v>
      </c>
      <c r="K35" s="25">
        <f>IF(F35="","",IF(F35&lt;=DATE(2006,4,23)=SMALL($F$18:$F$304,5),15,IF(F35&gt;=DATE(2006,4,24)&gt;SMALL($F$18:$F$295,9),21,30)))</f>
        <v>21</v>
      </c>
      <c r="L35" s="69">
        <v>30</v>
      </c>
      <c r="M35" s="90"/>
      <c r="O35" s="3">
        <f t="shared" si="3"/>
        <v>30</v>
      </c>
      <c r="Q35" s="3"/>
      <c r="R35" s="3"/>
      <c r="S35" s="3"/>
      <c r="T35" s="3"/>
      <c r="V35" s="3"/>
      <c r="W35" s="3"/>
      <c r="X35" s="3"/>
      <c r="Y35" s="3"/>
    </row>
    <row r="36" spans="4:25" hidden="1" x14ac:dyDescent="0.3">
      <c r="E36" s="71"/>
      <c r="F36" s="71"/>
      <c r="G36" s="71"/>
      <c r="H36" s="71"/>
      <c r="I36" s="62" t="str">
        <f>IF(F36="","",IF(F36&lt;=SMALL($F$18:$F$304,5)=DATE(2006,4,23),15,IF(F36&gt;=SMALL($F$18:$F$295,9)=DATE(2006,4,24),21,30)))</f>
        <v/>
      </c>
      <c r="J36" s="25" t="str">
        <f>IF(F36="","",IF(F36&lt;=DATE(2006,4,23)=SMALL($F$18:$F$304,5),15,IF(F36&gt;=DATE(2006,4,24)&gt;SMALL($F$18:$F$295,9),21,30)))</f>
        <v/>
      </c>
      <c r="K36" s="71"/>
      <c r="L36" s="71"/>
      <c r="M36" s="7"/>
      <c r="N36" s="3"/>
      <c r="O36" s="3" t="e">
        <f t="shared" si="3"/>
        <v>#NUM!</v>
      </c>
      <c r="P36" s="3"/>
      <c r="Q36" s="3"/>
      <c r="R36" s="3"/>
      <c r="S36" s="3"/>
      <c r="U36" s="3"/>
      <c r="V36" s="3"/>
      <c r="W36" s="3"/>
      <c r="X36" s="3"/>
    </row>
    <row r="37" spans="4:25" hidden="1" x14ac:dyDescent="0.3">
      <c r="E37" s="71"/>
      <c r="F37" s="71"/>
      <c r="G37" s="71"/>
      <c r="H37" s="71"/>
      <c r="I37" s="62" t="str">
        <f>IF(F37="","",IF(F37&lt;=SMALL($F$18:$F$304,5)=DATE(2006,4,23),15,IF(F37&gt;=SMALL($F$18:$F$295,9)=DATE(2006,4,24),21,30)))</f>
        <v/>
      </c>
      <c r="J37" s="25" t="str">
        <f>IF(F37="","",IF(F37&lt;=DATE(2006,4,23)=SMALL($F$18:$F$304,5),15,IF(F37&gt;=DATE(2006,4,24)&gt;SMALL($F$18:$F$295,9),21,30)))</f>
        <v/>
      </c>
      <c r="K37" s="71"/>
      <c r="L37" s="71"/>
      <c r="M37" s="7"/>
      <c r="N37" s="3"/>
      <c r="O37" s="3" t="e">
        <f t="shared" si="3"/>
        <v>#NUM!</v>
      </c>
      <c r="P37" s="3"/>
      <c r="Q37" s="3"/>
      <c r="R37" s="3"/>
      <c r="S37" s="3"/>
      <c r="U37" s="3"/>
      <c r="V37" s="3"/>
      <c r="W37" s="3"/>
      <c r="X37" s="3"/>
    </row>
    <row r="38" spans="4:25" hidden="1" x14ac:dyDescent="0.3">
      <c r="E38" s="71"/>
      <c r="F38" s="71"/>
      <c r="G38" s="71"/>
      <c r="H38" s="71"/>
      <c r="I38" s="62" t="str">
        <f>IF(F38="","",IF(F38&lt;=SMALL($F$18:$F$304,5)=DATE(2006,4,23),15,IF(F38&gt;=SMALL($F$18:$F$295,9)=DATE(2006,4,24),21,30)))</f>
        <v/>
      </c>
      <c r="J38" s="25" t="str">
        <f>IF(F38="","",IF(F38&lt;=DATE(2006,4,23)=SMALL($F$18:$F$304,5),15,IF(F38&gt;=DATE(2006,4,24)&gt;SMALL($F$18:$F$295,9),21,30)))</f>
        <v/>
      </c>
      <c r="K38" s="71"/>
      <c r="L38" s="71"/>
      <c r="M38" s="7"/>
      <c r="N38" s="3"/>
      <c r="O38" s="3" t="e">
        <f t="shared" si="3"/>
        <v>#NUM!</v>
      </c>
      <c r="P38" s="3"/>
      <c r="Q38" s="3"/>
      <c r="R38" s="3"/>
      <c r="S38" s="3"/>
      <c r="U38" s="3"/>
      <c r="V38" s="3"/>
      <c r="W38" s="3"/>
      <c r="X38" s="3"/>
    </row>
    <row r="39" spans="4:25" hidden="1" x14ac:dyDescent="0.3">
      <c r="E39" s="1"/>
      <c r="F39" s="1"/>
      <c r="G39" s="13"/>
      <c r="H39" s="1"/>
      <c r="I39" s="62" t="str">
        <f>IF(F39="","",IF(F39&lt;=SMALL($F$18:$F$304,5)=DATE(2006,4,23),15,IF(F39&gt;=SMALL($F$18:$F$295,9)=DATE(2006,4,24),21,30)))</f>
        <v/>
      </c>
      <c r="J39" s="25" t="str">
        <f>IF(F39="","",IF(F39&lt;=DATE(2006,4,23)=SMALL($F$18:$F$304,5),15,IF(F39&gt;=DATE(2006,4,24)&gt;SMALL($F$18:$F$295,9),21,30)))</f>
        <v/>
      </c>
      <c r="K39" s="1"/>
      <c r="L39" s="72"/>
      <c r="N39" s="3"/>
      <c r="O39" s="3" t="e">
        <f t="shared" si="3"/>
        <v>#NUM!</v>
      </c>
      <c r="P39" s="3"/>
      <c r="Q39" s="3"/>
      <c r="R39" s="3"/>
      <c r="S39" s="3"/>
      <c r="U39" s="3"/>
      <c r="V39" s="3"/>
      <c r="W39" s="3"/>
      <c r="X39" s="3"/>
    </row>
    <row r="40" spans="4:25" hidden="1" x14ac:dyDescent="0.3">
      <c r="E40" s="1"/>
      <c r="F40" s="91" t="s">
        <v>47</v>
      </c>
      <c r="G40" s="92"/>
      <c r="H40" s="93"/>
      <c r="I40" s="73" t="s">
        <v>13</v>
      </c>
      <c r="J40" s="25">
        <f>IF(F40="","",IF(F40&lt;=DATE(2006,4,23)=SMALL($F$18:$F$304,5),15,IF(F40&gt;=DATE(2006,4,24)&gt;SMALL($F$18:$F$295,9),21,30)))</f>
        <v>21</v>
      </c>
      <c r="K40" s="73" t="s">
        <v>11</v>
      </c>
      <c r="L40" s="73" t="s">
        <v>42</v>
      </c>
      <c r="N40" s="3"/>
      <c r="O40" s="3" t="e">
        <f t="shared" si="3"/>
        <v>#VALUE!</v>
      </c>
      <c r="P40" s="3"/>
      <c r="Q40" s="3"/>
      <c r="R40" s="3"/>
      <c r="S40" s="3"/>
      <c r="U40" s="3"/>
      <c r="V40" s="3"/>
      <c r="W40" s="3"/>
      <c r="X40" s="3"/>
    </row>
    <row r="41" spans="4:25" ht="19.5" hidden="1" thickBot="1" x14ac:dyDescent="0.35">
      <c r="E41" s="1"/>
      <c r="F41" s="94"/>
      <c r="G41" s="95"/>
      <c r="H41" s="96"/>
      <c r="I41" s="74" t="e">
        <f>#REF!+#REF!+#REF!</f>
        <v>#REF!</v>
      </c>
      <c r="J41" s="25" t="str">
        <f>IF(F41="","",IF(F41&lt;=DATE(2006,4,23)=SMALL($F$18:$F$304,5),15,IF(F41&gt;=DATE(2006,4,24)&gt;SMALL($F$18:$F$295,9),21,30)))</f>
        <v/>
      </c>
      <c r="K41" s="75">
        <f>K38+K37+K36</f>
        <v>0</v>
      </c>
      <c r="L41" s="76">
        <f>L38+L37+L36</f>
        <v>0</v>
      </c>
      <c r="N41" s="3"/>
      <c r="O41" s="3" t="e">
        <f t="shared" si="3"/>
        <v>#NUM!</v>
      </c>
      <c r="P41" s="3"/>
      <c r="Q41" s="3"/>
      <c r="R41" s="3"/>
      <c r="S41" s="3"/>
      <c r="U41" s="3"/>
      <c r="V41" s="3"/>
      <c r="W41" s="3"/>
      <c r="X41" s="3"/>
    </row>
    <row r="42" spans="4:25" x14ac:dyDescent="0.3">
      <c r="E42" s="1"/>
      <c r="F42" s="80">
        <v>43831</v>
      </c>
      <c r="G42" s="13"/>
      <c r="H42" s="1"/>
      <c r="I42" s="1"/>
      <c r="J42" s="1"/>
      <c r="K42" s="1"/>
      <c r="L42" s="1"/>
      <c r="N42" s="3"/>
      <c r="O42" s="3">
        <f t="shared" ref="O42:O47" si="4">IF(IF(G42="",DATE(2006,4,23)&gt;=F42,DATE(2006,4,23)&gt;=G42),IF(IF(G42="",AND(F42&lt;=DATE(2006,4,23),DATEDIF(F42,DATE(2006,4,23),"y")&gt;=8),AND(G42&lt;=DATE(2006,4,23),DATEDIF(G42,DATE(2006,4,23),"y")&gt;=5)),15,21),IF(IF(G42="",AND(F42&gt;=DATE(2006,4,24),DATEDIF(DATE(2006,4,24),F42,"y")&gt;=100),AND(G42&gt;=DATE(2006,4,24),DATEDIF(DATE(2006,4,24),G42,"y")&gt;=5)),21,30))</f>
        <v>30</v>
      </c>
      <c r="P42" s="3"/>
      <c r="Q42" s="3"/>
      <c r="R42" s="3"/>
      <c r="S42" s="3"/>
      <c r="U42" s="3"/>
      <c r="V42" s="3"/>
      <c r="W42" s="3"/>
      <c r="X42" s="3"/>
    </row>
    <row r="43" spans="4:25" x14ac:dyDescent="0.3">
      <c r="F43" s="79">
        <v>44197</v>
      </c>
      <c r="H43" s="81" t="s">
        <v>50</v>
      </c>
      <c r="I43" s="81"/>
      <c r="J43" s="81"/>
      <c r="K43" s="81"/>
      <c r="N43" s="3"/>
      <c r="O43" s="3">
        <f t="shared" si="4"/>
        <v>30</v>
      </c>
      <c r="P43" s="3"/>
      <c r="Q43" s="3"/>
      <c r="R43" s="3"/>
      <c r="S43" s="3"/>
      <c r="U43" s="3"/>
      <c r="V43" s="3"/>
      <c r="W43" s="3"/>
      <c r="X43" s="3"/>
    </row>
    <row r="44" spans="4:25" x14ac:dyDescent="0.3">
      <c r="F44" s="79">
        <v>44562</v>
      </c>
      <c r="H44" s="82" t="s">
        <v>51</v>
      </c>
      <c r="I44" s="83"/>
      <c r="J44" s="83"/>
      <c r="K44" s="83"/>
      <c r="N44" s="3"/>
      <c r="O44" s="3">
        <f t="shared" si="4"/>
        <v>30</v>
      </c>
      <c r="W44" s="3"/>
      <c r="X44" s="3"/>
    </row>
    <row r="45" spans="4:25" x14ac:dyDescent="0.3">
      <c r="F45" s="79">
        <v>44927</v>
      </c>
      <c r="H45" s="83"/>
      <c r="I45" s="83"/>
      <c r="J45" s="83"/>
      <c r="K45" s="83"/>
      <c r="N45" s="3"/>
      <c r="O45" s="3">
        <f t="shared" si="4"/>
        <v>30</v>
      </c>
      <c r="W45" s="3"/>
      <c r="X45" s="3"/>
    </row>
    <row r="46" spans="4:25" x14ac:dyDescent="0.3">
      <c r="F46" s="79">
        <v>45292</v>
      </c>
      <c r="H46" s="83"/>
      <c r="I46" s="83"/>
      <c r="J46" s="83"/>
      <c r="K46" s="83"/>
      <c r="N46" s="3"/>
      <c r="O46" s="3">
        <f t="shared" si="4"/>
        <v>30</v>
      </c>
      <c r="W46" s="3"/>
      <c r="X46" s="3"/>
    </row>
    <row r="47" spans="4:25" x14ac:dyDescent="0.3">
      <c r="F47" s="79">
        <v>45658</v>
      </c>
      <c r="H47" s="83"/>
      <c r="I47" s="83"/>
      <c r="J47" s="83"/>
      <c r="K47" s="83"/>
      <c r="N47" s="3"/>
      <c r="O47" s="3">
        <f t="shared" si="4"/>
        <v>30</v>
      </c>
      <c r="W47" s="3"/>
      <c r="X47" s="3"/>
    </row>
    <row r="48" spans="4:25" x14ac:dyDescent="0.3">
      <c r="H48" s="83"/>
      <c r="I48" s="83"/>
      <c r="J48" s="83"/>
      <c r="K48" s="83"/>
      <c r="N48" s="3"/>
      <c r="W48" s="3"/>
      <c r="X48" s="3"/>
    </row>
    <row r="49" spans="8:24" x14ac:dyDescent="0.3">
      <c r="H49" s="83"/>
      <c r="I49" s="83"/>
      <c r="J49" s="83"/>
      <c r="K49" s="83"/>
      <c r="N49" s="3"/>
      <c r="W49" s="3"/>
      <c r="X49" s="3"/>
    </row>
    <row r="50" spans="8:24" x14ac:dyDescent="0.3">
      <c r="H50" s="83"/>
      <c r="I50" s="83"/>
      <c r="J50" s="83"/>
      <c r="K50" s="83"/>
      <c r="N50" s="3"/>
      <c r="W50" s="3"/>
      <c r="X50" s="3"/>
    </row>
    <row r="51" spans="8:24" x14ac:dyDescent="0.3">
      <c r="H51" s="83"/>
      <c r="I51" s="83"/>
      <c r="J51" s="83"/>
      <c r="K51" s="83"/>
      <c r="N51" s="3"/>
      <c r="W51" s="3"/>
      <c r="X51" s="3"/>
    </row>
    <row r="52" spans="8:24" x14ac:dyDescent="0.3">
      <c r="H52" s="122" t="s">
        <v>52</v>
      </c>
      <c r="I52" s="122"/>
      <c r="J52" s="122"/>
      <c r="K52" s="122"/>
    </row>
  </sheetData>
  <mergeCells count="21">
    <mergeCell ref="G10:I10"/>
    <mergeCell ref="G1:K4"/>
    <mergeCell ref="R1:R5"/>
    <mergeCell ref="G6:I6"/>
    <mergeCell ref="G7:I7"/>
    <mergeCell ref="G9:I9"/>
    <mergeCell ref="M16:M17"/>
    <mergeCell ref="M18:M35"/>
    <mergeCell ref="F40:H41"/>
    <mergeCell ref="G11:I11"/>
    <mergeCell ref="G12:I12"/>
    <mergeCell ref="F13:F14"/>
    <mergeCell ref="F16:F17"/>
    <mergeCell ref="G16:G17"/>
    <mergeCell ref="H16:H17"/>
    <mergeCell ref="I16:I17"/>
    <mergeCell ref="H43:K43"/>
    <mergeCell ref="H44:K51"/>
    <mergeCell ref="J16:J17"/>
    <mergeCell ref="K16:K17"/>
    <mergeCell ref="L16:L17"/>
  </mergeCells>
  <pageMargins left="0.23622047244094491" right="0.23622047244094491" top="0.35433070866141736" bottom="0.35433070866141736" header="0.31496062992125984" footer="0.31496062992125984"/>
  <pageSetup paperSize="9" scale="30" orientation="portrait" r:id="rId1"/>
  <headerFooter>
    <oddHeader>&amp;C&amp;FLeave Calc</oddHeader>
    <oddFooter>&amp;LAbubakr Al-Shargbi ابوبكر الشـــــــــــرجبي &amp;R&amp;D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التصميم النهائي</vt:lpstr>
      <vt:lpstr>ورقة1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Emad</cp:lastModifiedBy>
  <dcterms:created xsi:type="dcterms:W3CDTF">2018-09-13T17:23:44Z</dcterms:created>
  <dcterms:modified xsi:type="dcterms:W3CDTF">2018-09-13T19:13:21Z</dcterms:modified>
</cp:coreProperties>
</file>