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النادي\دوري المنطقة الشرقية\"/>
    </mc:Choice>
  </mc:AlternateContent>
  <bookViews>
    <workbookView xWindow="-15" yWindow="-15" windowWidth="15420" windowHeight="8250" tabRatio="671"/>
  </bookViews>
  <sheets>
    <sheet name="جدول الترتيب" sheetId="10" r:id="rId1"/>
    <sheet name="جدول الترتيب_2" sheetId="3" state="hidden" r:id="rId2"/>
    <sheet name="جدول_المباريات" sheetId="1" r:id="rId3"/>
    <sheet name="احصائيات" sheetId="7" r:id="rId4"/>
    <sheet name="خصم" sheetId="8" r:id="rId5"/>
    <sheet name="مساحة_العمل" sheetId="4" r:id="rId6"/>
  </sheets>
  <definedNames>
    <definedName name="_xlnm._FilterDatabase" localSheetId="2" hidden="1">جدول_المباريات!$A$2:$J$30</definedName>
  </definedNames>
  <calcPr calcId="152511"/>
</workbook>
</file>

<file path=xl/calcChain.xml><?xml version="1.0" encoding="utf-8"?>
<calcChain xmlns="http://schemas.openxmlformats.org/spreadsheetml/2006/main">
  <c r="A2" i="4" l="1"/>
  <c r="D2" i="4" l="1"/>
  <c r="V15" i="4" l="1"/>
  <c r="V21" i="4"/>
  <c r="M21" i="4"/>
  <c r="M13" i="4"/>
  <c r="V13" i="4"/>
  <c r="D13" i="4" l="1"/>
  <c r="R16" i="7" l="1"/>
  <c r="R13" i="7"/>
  <c r="R10" i="7"/>
  <c r="R7" i="7"/>
  <c r="R20" i="7"/>
  <c r="R19" i="7"/>
  <c r="R12" i="7"/>
  <c r="R9" i="7"/>
  <c r="R6" i="7"/>
  <c r="N8" i="4"/>
  <c r="M8" i="4"/>
  <c r="O8" i="4"/>
  <c r="P8" i="4"/>
  <c r="Q8" i="4"/>
  <c r="R8" i="4"/>
  <c r="S8" i="4"/>
  <c r="V8" i="4"/>
  <c r="W8" i="4"/>
  <c r="X8" i="4"/>
  <c r="Y8" i="4"/>
  <c r="Z8" i="4"/>
  <c r="AA8" i="4"/>
  <c r="AB8" i="4"/>
  <c r="J8" i="4" l="1"/>
  <c r="H8" i="4"/>
  <c r="G8" i="4"/>
  <c r="E8" i="4"/>
  <c r="T8" i="4"/>
  <c r="AD8" i="4"/>
  <c r="AC8" i="4"/>
  <c r="U8" i="4"/>
  <c r="D8" i="4"/>
  <c r="F8" i="4"/>
  <c r="I8" i="4"/>
  <c r="K8" i="4" l="1"/>
  <c r="L8" i="4"/>
  <c r="R15" i="7" l="1"/>
  <c r="R21" i="7" l="1"/>
  <c r="R22" i="7" l="1"/>
  <c r="R23" i="7"/>
  <c r="R8" i="7"/>
  <c r="R24" i="7" l="1"/>
  <c r="R25" i="7" s="1"/>
  <c r="R11" i="7"/>
  <c r="R14" i="7"/>
  <c r="R17" i="7"/>
  <c r="R18" i="7" s="1"/>
  <c r="AB40" i="4" l="1"/>
  <c r="AA40" i="4"/>
  <c r="Z40" i="4"/>
  <c r="Y40" i="4"/>
  <c r="X40" i="4"/>
  <c r="W40" i="4"/>
  <c r="V40" i="4"/>
  <c r="S40" i="4"/>
  <c r="R40" i="4"/>
  <c r="Q40" i="4"/>
  <c r="P40" i="4"/>
  <c r="O40" i="4"/>
  <c r="N40" i="4"/>
  <c r="M40" i="4"/>
  <c r="AB39" i="4"/>
  <c r="AA39" i="4"/>
  <c r="Z39" i="4"/>
  <c r="Y39" i="4"/>
  <c r="X39" i="4"/>
  <c r="W39" i="4"/>
  <c r="V39" i="4"/>
  <c r="S39" i="4"/>
  <c r="R39" i="4"/>
  <c r="Q39" i="4"/>
  <c r="P39" i="4"/>
  <c r="O39" i="4"/>
  <c r="N39" i="4"/>
  <c r="M39" i="4"/>
  <c r="AB38" i="4"/>
  <c r="AA38" i="4"/>
  <c r="Z38" i="4"/>
  <c r="Y38" i="4"/>
  <c r="X38" i="4"/>
  <c r="W38" i="4"/>
  <c r="V38" i="4"/>
  <c r="S38" i="4"/>
  <c r="R38" i="4"/>
  <c r="Q38" i="4"/>
  <c r="P38" i="4"/>
  <c r="O38" i="4"/>
  <c r="N38" i="4"/>
  <c r="M38" i="4"/>
  <c r="AB37" i="4"/>
  <c r="AA37" i="4"/>
  <c r="Z37" i="4"/>
  <c r="Y37" i="4"/>
  <c r="X37" i="4"/>
  <c r="W37" i="4"/>
  <c r="V37" i="4"/>
  <c r="S37" i="4"/>
  <c r="R37" i="4"/>
  <c r="Q37" i="4"/>
  <c r="P37" i="4"/>
  <c r="O37" i="4"/>
  <c r="N37" i="4"/>
  <c r="M37" i="4"/>
  <c r="AB36" i="4"/>
  <c r="AA36" i="4"/>
  <c r="Z36" i="4"/>
  <c r="Y36" i="4"/>
  <c r="X36" i="4"/>
  <c r="W36" i="4"/>
  <c r="V36" i="4"/>
  <c r="S36" i="4"/>
  <c r="R36" i="4"/>
  <c r="Q36" i="4"/>
  <c r="P36" i="4"/>
  <c r="O36" i="4"/>
  <c r="N36" i="4"/>
  <c r="M36" i="4"/>
  <c r="AB35" i="4"/>
  <c r="AA35" i="4"/>
  <c r="Z35" i="4"/>
  <c r="Y35" i="4"/>
  <c r="X35" i="4"/>
  <c r="W35" i="4"/>
  <c r="V35" i="4"/>
  <c r="S35" i="4"/>
  <c r="R35" i="4"/>
  <c r="Q35" i="4"/>
  <c r="P35" i="4"/>
  <c r="O35" i="4"/>
  <c r="N35" i="4"/>
  <c r="M35" i="4"/>
  <c r="AB34" i="4"/>
  <c r="AA34" i="4"/>
  <c r="Z34" i="4"/>
  <c r="Y34" i="4"/>
  <c r="X34" i="4"/>
  <c r="W34" i="4"/>
  <c r="V34" i="4"/>
  <c r="S34" i="4"/>
  <c r="R34" i="4"/>
  <c r="Q34" i="4"/>
  <c r="P34" i="4"/>
  <c r="O34" i="4"/>
  <c r="N34" i="4"/>
  <c r="M34" i="4"/>
  <c r="AB33" i="4"/>
  <c r="AA33" i="4"/>
  <c r="Z33" i="4"/>
  <c r="Y33" i="4"/>
  <c r="X33" i="4"/>
  <c r="W33" i="4"/>
  <c r="V33" i="4"/>
  <c r="S33" i="4"/>
  <c r="R33" i="4"/>
  <c r="Q33" i="4"/>
  <c r="P33" i="4"/>
  <c r="O33" i="4"/>
  <c r="N33" i="4"/>
  <c r="M33" i="4"/>
  <c r="AB32" i="4"/>
  <c r="AA32" i="4"/>
  <c r="Z32" i="4"/>
  <c r="Y32" i="4"/>
  <c r="X32" i="4"/>
  <c r="W32" i="4"/>
  <c r="V32" i="4"/>
  <c r="S32" i="4"/>
  <c r="R32" i="4"/>
  <c r="Q32" i="4"/>
  <c r="P32" i="4"/>
  <c r="O32" i="4"/>
  <c r="N32" i="4"/>
  <c r="M32" i="4"/>
  <c r="AB31" i="4"/>
  <c r="AA31" i="4"/>
  <c r="Z31" i="4"/>
  <c r="Y31" i="4"/>
  <c r="X31" i="4"/>
  <c r="W31" i="4"/>
  <c r="V31" i="4"/>
  <c r="S31" i="4"/>
  <c r="R31" i="4"/>
  <c r="Q31" i="4"/>
  <c r="P31" i="4"/>
  <c r="O31" i="4"/>
  <c r="N31" i="4"/>
  <c r="M31" i="4"/>
  <c r="AB30" i="4"/>
  <c r="AA30" i="4"/>
  <c r="Z30" i="4"/>
  <c r="Y30" i="4"/>
  <c r="X30" i="4"/>
  <c r="W30" i="4"/>
  <c r="V30" i="4"/>
  <c r="S30" i="4"/>
  <c r="R30" i="4"/>
  <c r="Q30" i="4"/>
  <c r="P30" i="4"/>
  <c r="O30" i="4"/>
  <c r="N30" i="4"/>
  <c r="M30" i="4"/>
  <c r="J30" i="4" l="1"/>
  <c r="AC33" i="4"/>
  <c r="F34" i="4"/>
  <c r="E30" i="4"/>
  <c r="AC30" i="4"/>
  <c r="J33" i="4"/>
  <c r="G31" i="4"/>
  <c r="D32" i="4"/>
  <c r="AC34" i="4"/>
  <c r="J35" i="4"/>
  <c r="AC36" i="4"/>
  <c r="J37" i="4"/>
  <c r="J39" i="4"/>
  <c r="J34" i="4"/>
  <c r="J38" i="4"/>
  <c r="G40" i="4"/>
  <c r="D35" i="4"/>
  <c r="F36" i="4"/>
  <c r="G37" i="4"/>
  <c r="E38" i="4"/>
  <c r="I30" i="4"/>
  <c r="E33" i="4"/>
  <c r="T34" i="4"/>
  <c r="G35" i="4"/>
  <c r="F30" i="4"/>
  <c r="E32" i="4"/>
  <c r="T32" i="4"/>
  <c r="AD32" i="4"/>
  <c r="D33" i="4"/>
  <c r="H33" i="4"/>
  <c r="D34" i="4"/>
  <c r="H34" i="4"/>
  <c r="AD35" i="4"/>
  <c r="U38" i="4"/>
  <c r="G38" i="4"/>
  <c r="G39" i="4"/>
  <c r="U33" i="4"/>
  <c r="G33" i="4"/>
  <c r="J36" i="4"/>
  <c r="D30" i="4"/>
  <c r="T31" i="4"/>
  <c r="AD31" i="4"/>
  <c r="F40" i="4"/>
  <c r="H31" i="4"/>
  <c r="AC31" i="4"/>
  <c r="U32" i="4"/>
  <c r="J32" i="4"/>
  <c r="G32" i="4"/>
  <c r="G34" i="4"/>
  <c r="H35" i="4"/>
  <c r="AC35" i="4"/>
  <c r="AC39" i="4"/>
  <c r="J31" i="4"/>
  <c r="H32" i="4"/>
  <c r="AC32" i="4"/>
  <c r="AD33" i="4"/>
  <c r="AD34" i="4"/>
  <c r="G36" i="4"/>
  <c r="AC37" i="4"/>
  <c r="J40" i="4"/>
  <c r="T30" i="4"/>
  <c r="AD30" i="4"/>
  <c r="F31" i="4"/>
  <c r="U34" i="4"/>
  <c r="U35" i="4"/>
  <c r="E36" i="4"/>
  <c r="T36" i="4"/>
  <c r="AD36" i="4"/>
  <c r="E37" i="4"/>
  <c r="AD37" i="4"/>
  <c r="D38" i="4"/>
  <c r="H38" i="4"/>
  <c r="E39" i="4"/>
  <c r="AD39" i="4"/>
  <c r="E40" i="4"/>
  <c r="T40" i="4"/>
  <c r="AD40" i="4"/>
  <c r="H30" i="4"/>
  <c r="E31" i="4"/>
  <c r="E34" i="4"/>
  <c r="E35" i="4"/>
  <c r="D36" i="4"/>
  <c r="H36" i="4"/>
  <c r="D37" i="4"/>
  <c r="H37" i="4"/>
  <c r="D39" i="4"/>
  <c r="H39" i="4"/>
  <c r="D40" i="4"/>
  <c r="H40" i="4"/>
  <c r="D31" i="4"/>
  <c r="U36" i="4"/>
  <c r="U37" i="4"/>
  <c r="F38" i="4"/>
  <c r="T38" i="4"/>
  <c r="AD38" i="4"/>
  <c r="U40" i="4"/>
  <c r="AC38" i="4"/>
  <c r="U39" i="4"/>
  <c r="AC40" i="4"/>
  <c r="U30" i="4"/>
  <c r="F33" i="4"/>
  <c r="T33" i="4"/>
  <c r="F35" i="4"/>
  <c r="T35" i="4"/>
  <c r="F37" i="4"/>
  <c r="T37" i="4"/>
  <c r="F39" i="4"/>
  <c r="T39" i="4"/>
  <c r="F32" i="4"/>
  <c r="I31" i="4"/>
  <c r="U31" i="4"/>
  <c r="I33" i="4"/>
  <c r="I34" i="4"/>
  <c r="I35" i="4"/>
  <c r="I36" i="4"/>
  <c r="I37" i="4"/>
  <c r="I38" i="4"/>
  <c r="I39" i="4"/>
  <c r="I40" i="4"/>
  <c r="I32" i="4"/>
  <c r="G30" i="4"/>
  <c r="L38" i="4" l="1"/>
  <c r="L34" i="4"/>
  <c r="L33" i="4"/>
  <c r="L32" i="4"/>
  <c r="L40" i="4"/>
  <c r="K39" i="4"/>
  <c r="K36" i="4"/>
  <c r="K33" i="4"/>
  <c r="K38" i="4"/>
  <c r="L36" i="4"/>
  <c r="K35" i="4"/>
  <c r="L35" i="4"/>
  <c r="AI35" i="4"/>
  <c r="L31" i="4"/>
  <c r="K40" i="4"/>
  <c r="L37" i="4"/>
  <c r="L30" i="4"/>
  <c r="AI31" i="4"/>
  <c r="K37" i="4"/>
  <c r="K32" i="4"/>
  <c r="AI36" i="4"/>
  <c r="K31" i="4"/>
  <c r="K34" i="4"/>
  <c r="L39" i="4"/>
  <c r="AI40" i="4"/>
  <c r="AI34" i="4"/>
  <c r="AI37" i="4"/>
  <c r="AI38" i="4"/>
  <c r="AI32" i="4"/>
  <c r="AK30" i="4"/>
  <c r="AI39" i="4"/>
  <c r="AI30" i="4"/>
  <c r="AI33" i="4"/>
  <c r="AJ32" i="4"/>
  <c r="AH32" i="4"/>
  <c r="AH37" i="4"/>
  <c r="AH33" i="4"/>
  <c r="AJ40" i="4"/>
  <c r="AL33" i="4"/>
  <c r="AK40" i="4"/>
  <c r="AL31" i="4"/>
  <c r="AL40" i="4"/>
  <c r="AL36" i="4"/>
  <c r="AK35" i="4"/>
  <c r="AJ30" i="4"/>
  <c r="AH38" i="4"/>
  <c r="AH34" i="4"/>
  <c r="AJ39" i="4"/>
  <c r="AJ35" i="4"/>
  <c r="AK36" i="4"/>
  <c r="AK38" i="4"/>
  <c r="AL37" i="4"/>
  <c r="AK33" i="4"/>
  <c r="AJ36" i="4"/>
  <c r="AJ31" i="4"/>
  <c r="AH39" i="4"/>
  <c r="AH35" i="4"/>
  <c r="AH31" i="4"/>
  <c r="AK37" i="4"/>
  <c r="AL34" i="4"/>
  <c r="AJ34" i="4"/>
  <c r="AK31" i="4"/>
  <c r="AK32" i="4"/>
  <c r="AH40" i="4"/>
  <c r="AH36" i="4"/>
  <c r="AJ37" i="4"/>
  <c r="AJ33" i="4"/>
  <c r="AJ38" i="4"/>
  <c r="AL32" i="4"/>
  <c r="AK39" i="4"/>
  <c r="AL35" i="4"/>
  <c r="AH30" i="4"/>
  <c r="AL39" i="4"/>
  <c r="AL30" i="4"/>
  <c r="AL38" i="4"/>
  <c r="AK34" i="4"/>
  <c r="K30" i="4"/>
  <c r="AI62" i="4" l="1"/>
  <c r="H13" i="7" s="1"/>
  <c r="AE33" i="4"/>
  <c r="AF33" i="4" s="1"/>
  <c r="AE37" i="4"/>
  <c r="AF37" i="4" s="1"/>
  <c r="AL62" i="4"/>
  <c r="AH62" i="4"/>
  <c r="AK62" i="4"/>
  <c r="AE40" i="4"/>
  <c r="AF40" i="4" s="1"/>
  <c r="AJ62" i="4"/>
  <c r="AE30" i="4"/>
  <c r="AF30" i="4" s="1"/>
  <c r="AE34" i="4"/>
  <c r="AF34" i="4" s="1"/>
  <c r="AE36" i="4"/>
  <c r="AF36" i="4" s="1"/>
  <c r="AE32" i="4"/>
  <c r="AF32" i="4" s="1"/>
  <c r="AE31" i="4"/>
  <c r="AF31" i="4" s="1"/>
  <c r="AE35" i="4"/>
  <c r="AF35" i="4" s="1"/>
  <c r="AE39" i="4"/>
  <c r="AF39" i="4" s="1"/>
  <c r="AE38" i="4"/>
  <c r="AF38" i="4" s="1"/>
  <c r="H15" i="7" l="1"/>
  <c r="D15" i="7"/>
  <c r="D9" i="7"/>
  <c r="D17" i="7"/>
  <c r="D5" i="7"/>
  <c r="L13" i="7"/>
  <c r="L15" i="7"/>
  <c r="D24" i="7"/>
  <c r="D25" i="7"/>
  <c r="D16" i="7"/>
  <c r="H14" i="7"/>
  <c r="L14" i="7"/>
  <c r="L9" i="7"/>
  <c r="H17" i="7"/>
  <c r="D14" i="7"/>
  <c r="L24" i="7"/>
  <c r="D7" i="7"/>
  <c r="D6" i="7"/>
  <c r="D21" i="7"/>
  <c r="L5" i="7"/>
  <c r="L8" i="7"/>
  <c r="D8" i="7"/>
  <c r="L16" i="7"/>
  <c r="L7" i="7"/>
  <c r="L6" i="7"/>
  <c r="L22" i="7"/>
  <c r="L25" i="7"/>
  <c r="D22" i="7"/>
  <c r="L17" i="7"/>
  <c r="L21" i="7"/>
  <c r="D23" i="7"/>
  <c r="D13" i="7"/>
  <c r="H16" i="7"/>
  <c r="L23" i="7"/>
  <c r="AG30" i="4"/>
  <c r="AG32" i="4"/>
  <c r="AG39" i="4"/>
  <c r="AG31" i="4"/>
  <c r="AG34" i="4"/>
  <c r="AG40" i="4"/>
  <c r="AG35" i="4"/>
  <c r="AG36" i="4"/>
  <c r="AG33" i="4"/>
  <c r="AG38" i="4"/>
  <c r="AG37" i="4"/>
  <c r="AG62" i="4" l="1"/>
  <c r="AB24" i="4"/>
  <c r="AA24" i="4"/>
  <c r="Z24" i="4"/>
  <c r="Y24" i="4"/>
  <c r="X24" i="4"/>
  <c r="W24" i="4"/>
  <c r="V24" i="4"/>
  <c r="S24" i="4"/>
  <c r="R24" i="4"/>
  <c r="Q24" i="4"/>
  <c r="P24" i="4"/>
  <c r="O24" i="4"/>
  <c r="N24" i="4"/>
  <c r="M24" i="4"/>
  <c r="AB23" i="4"/>
  <c r="AA23" i="4"/>
  <c r="Z23" i="4"/>
  <c r="Y23" i="4"/>
  <c r="X23" i="4"/>
  <c r="W23" i="4"/>
  <c r="V23" i="4"/>
  <c r="S23" i="4"/>
  <c r="R23" i="4"/>
  <c r="Q23" i="4"/>
  <c r="P23" i="4"/>
  <c r="O23" i="4"/>
  <c r="N23" i="4"/>
  <c r="M23" i="4"/>
  <c r="AB22" i="4"/>
  <c r="AA22" i="4"/>
  <c r="Z22" i="4"/>
  <c r="Y22" i="4"/>
  <c r="X22" i="4"/>
  <c r="W22" i="4"/>
  <c r="V22" i="4"/>
  <c r="S22" i="4"/>
  <c r="R22" i="4"/>
  <c r="Q22" i="4"/>
  <c r="P22" i="4"/>
  <c r="O22" i="4"/>
  <c r="N22" i="4"/>
  <c r="M22" i="4"/>
  <c r="AB21" i="4"/>
  <c r="AA21" i="4"/>
  <c r="Z21" i="4"/>
  <c r="Y21" i="4"/>
  <c r="X21" i="4"/>
  <c r="W21" i="4"/>
  <c r="S21" i="4"/>
  <c r="R21" i="4"/>
  <c r="Q21" i="4"/>
  <c r="P21" i="4"/>
  <c r="O21" i="4"/>
  <c r="N21" i="4"/>
  <c r="AB16" i="4"/>
  <c r="AA16" i="4"/>
  <c r="Z16" i="4"/>
  <c r="Y16" i="4"/>
  <c r="X16" i="4"/>
  <c r="W16" i="4"/>
  <c r="V16" i="4"/>
  <c r="S16" i="4"/>
  <c r="R16" i="4"/>
  <c r="Q16" i="4"/>
  <c r="P16" i="4"/>
  <c r="O16" i="4"/>
  <c r="N16" i="4"/>
  <c r="M16" i="4"/>
  <c r="AB15" i="4"/>
  <c r="AA15" i="4"/>
  <c r="Z15" i="4"/>
  <c r="Y15" i="4"/>
  <c r="X15" i="4"/>
  <c r="W15" i="4"/>
  <c r="S15" i="4"/>
  <c r="R15" i="4"/>
  <c r="Q15" i="4"/>
  <c r="P15" i="4"/>
  <c r="O15" i="4"/>
  <c r="N15" i="4"/>
  <c r="M15" i="4"/>
  <c r="AB14" i="4"/>
  <c r="AA14" i="4"/>
  <c r="Z14" i="4"/>
  <c r="Y14" i="4"/>
  <c r="X14" i="4"/>
  <c r="W14" i="4"/>
  <c r="V14" i="4"/>
  <c r="S14" i="4"/>
  <c r="R14" i="4"/>
  <c r="Q14" i="4"/>
  <c r="P14" i="4"/>
  <c r="O14" i="4"/>
  <c r="N14" i="4"/>
  <c r="M14" i="4"/>
  <c r="AB13" i="4"/>
  <c r="AA13" i="4"/>
  <c r="Z13" i="4"/>
  <c r="Y13" i="4"/>
  <c r="X13" i="4"/>
  <c r="W13" i="4"/>
  <c r="S13" i="4"/>
  <c r="R13" i="4"/>
  <c r="Q13" i="4"/>
  <c r="P13" i="4"/>
  <c r="O13" i="4"/>
  <c r="N13" i="4"/>
  <c r="Q63" i="4" l="1"/>
  <c r="Q64" i="4"/>
  <c r="K7" i="7"/>
  <c r="C5" i="7"/>
  <c r="K21" i="7"/>
  <c r="K23" i="7"/>
  <c r="K9" i="7"/>
  <c r="K5" i="7"/>
  <c r="C23" i="7"/>
  <c r="K17" i="7"/>
  <c r="K13" i="7"/>
  <c r="G15" i="7"/>
  <c r="C17" i="7"/>
  <c r="C13" i="7"/>
  <c r="C8" i="7"/>
  <c r="K24" i="7"/>
  <c r="K6" i="7"/>
  <c r="C24" i="7"/>
  <c r="K14" i="7"/>
  <c r="G16" i="7"/>
  <c r="C14" i="7"/>
  <c r="C9" i="7"/>
  <c r="K25" i="7"/>
  <c r="C25" i="7"/>
  <c r="C21" i="7"/>
  <c r="K15" i="7"/>
  <c r="G17" i="7"/>
  <c r="G13" i="7"/>
  <c r="C15" i="7"/>
  <c r="C6" i="7"/>
  <c r="K22" i="7"/>
  <c r="K8" i="7"/>
  <c r="C22" i="7"/>
  <c r="K16" i="7"/>
  <c r="G14" i="7"/>
  <c r="C16" i="7"/>
  <c r="C7" i="7"/>
  <c r="E13" i="4"/>
  <c r="G14" i="4"/>
  <c r="E15" i="4"/>
  <c r="G16" i="4"/>
  <c r="E21" i="4"/>
  <c r="I21" i="4"/>
  <c r="G22" i="4"/>
  <c r="G23" i="4"/>
  <c r="F23" i="4"/>
  <c r="J23" i="4"/>
  <c r="H24" i="4"/>
  <c r="J22" i="4"/>
  <c r="J24" i="4"/>
  <c r="G24" i="4"/>
  <c r="J16" i="4"/>
  <c r="I24" i="4"/>
  <c r="AC15" i="4"/>
  <c r="F14" i="4"/>
  <c r="J14" i="4"/>
  <c r="D15" i="4"/>
  <c r="I22" i="4"/>
  <c r="E23" i="4"/>
  <c r="D24" i="4"/>
  <c r="I14" i="4"/>
  <c r="I16" i="4"/>
  <c r="G21" i="4"/>
  <c r="T15" i="4"/>
  <c r="AD15" i="4"/>
  <c r="U22" i="4"/>
  <c r="T13" i="4"/>
  <c r="I13" i="4"/>
  <c r="H13" i="4"/>
  <c r="AD13" i="4"/>
  <c r="J13" i="4"/>
  <c r="H15" i="4"/>
  <c r="I15" i="4"/>
  <c r="H16" i="4"/>
  <c r="AC16" i="4"/>
  <c r="AC22" i="4"/>
  <c r="AC24" i="4"/>
  <c r="H14" i="4"/>
  <c r="AC14" i="4"/>
  <c r="J15" i="4"/>
  <c r="F16" i="4"/>
  <c r="F21" i="4"/>
  <c r="J21" i="4"/>
  <c r="D14" i="4"/>
  <c r="D16" i="4"/>
  <c r="D21" i="4"/>
  <c r="H21" i="4"/>
  <c r="D22" i="4"/>
  <c r="H22" i="4"/>
  <c r="D23" i="4"/>
  <c r="H23" i="4"/>
  <c r="E24" i="4"/>
  <c r="AD24" i="4"/>
  <c r="F15" i="4"/>
  <c r="G13" i="4"/>
  <c r="E14" i="4"/>
  <c r="T14" i="4"/>
  <c r="AD14" i="4"/>
  <c r="G15" i="4"/>
  <c r="E16" i="4"/>
  <c r="T16" i="4"/>
  <c r="AD16" i="4"/>
  <c r="T21" i="4"/>
  <c r="AD21" i="4"/>
  <c r="AC21" i="4"/>
  <c r="E22" i="4"/>
  <c r="T22" i="4"/>
  <c r="AD22" i="4"/>
  <c r="T23" i="4"/>
  <c r="AD23" i="4"/>
  <c r="U24" i="4"/>
  <c r="U23" i="4"/>
  <c r="AC23" i="4"/>
  <c r="F22" i="4"/>
  <c r="T24" i="4"/>
  <c r="U21" i="4"/>
  <c r="I23" i="4"/>
  <c r="F24" i="4"/>
  <c r="U16" i="4"/>
  <c r="U15" i="4"/>
  <c r="U14" i="4"/>
  <c r="U13" i="4"/>
  <c r="AC13" i="4"/>
  <c r="F13" i="4"/>
  <c r="AH13" i="4" l="1"/>
  <c r="AI16" i="4"/>
  <c r="AH15" i="4"/>
  <c r="L13" i="4"/>
  <c r="AK15" i="4"/>
  <c r="K15" i="4"/>
  <c r="L15" i="4"/>
  <c r="AH14" i="4"/>
  <c r="L16" i="4"/>
  <c r="L21" i="4"/>
  <c r="AI23" i="4"/>
  <c r="AK22" i="4"/>
  <c r="AI14" i="4"/>
  <c r="L14" i="4"/>
  <c r="AI13" i="4"/>
  <c r="AI15" i="4"/>
  <c r="AL15" i="4"/>
  <c r="AL16" i="4"/>
  <c r="AK16" i="4"/>
  <c r="K23" i="4"/>
  <c r="AK23" i="4"/>
  <c r="AL23" i="4"/>
  <c r="AL13" i="4"/>
  <c r="AK14" i="4"/>
  <c r="AH22" i="4"/>
  <c r="AI24" i="4"/>
  <c r="AK21" i="4"/>
  <c r="L22" i="4"/>
  <c r="AL14" i="4"/>
  <c r="AH16" i="4"/>
  <c r="AK13" i="4"/>
  <c r="K13" i="4"/>
  <c r="AI21" i="4"/>
  <c r="K22" i="4"/>
  <c r="AI22" i="4"/>
  <c r="AK24" i="4"/>
  <c r="K16" i="4"/>
  <c r="K14" i="4"/>
  <c r="K21" i="4"/>
  <c r="AL24" i="4"/>
  <c r="K24" i="4"/>
  <c r="AL22" i="4"/>
  <c r="AJ21" i="4"/>
  <c r="L24" i="4"/>
  <c r="AL21" i="4"/>
  <c r="AJ24" i="4"/>
  <c r="L23" i="4"/>
  <c r="AJ22" i="4"/>
  <c r="AJ23" i="4"/>
  <c r="AH24" i="4"/>
  <c r="AH21" i="4"/>
  <c r="AH23" i="4"/>
  <c r="AJ13" i="4"/>
  <c r="AJ14" i="4"/>
  <c r="AJ15" i="4"/>
  <c r="AJ16" i="4"/>
  <c r="AE13" i="4" l="1"/>
  <c r="AF13" i="4" s="1"/>
  <c r="AE21" i="4"/>
  <c r="AF21" i="4" s="1"/>
  <c r="AL17" i="4"/>
  <c r="AI25" i="4"/>
  <c r="AH17" i="4"/>
  <c r="AK17" i="4"/>
  <c r="AI17" i="4"/>
  <c r="AK25" i="4"/>
  <c r="AE23" i="4"/>
  <c r="AF23" i="4" s="1"/>
  <c r="AE16" i="4"/>
  <c r="AF16" i="4" s="1"/>
  <c r="AE14" i="4"/>
  <c r="AF14" i="4" s="1"/>
  <c r="AE15" i="4"/>
  <c r="AF15" i="4" s="1"/>
  <c r="AE24" i="4"/>
  <c r="AF24" i="4" s="1"/>
  <c r="AE22" i="4"/>
  <c r="AF22" i="4" s="1"/>
  <c r="AH25" i="4"/>
  <c r="AL25" i="4"/>
  <c r="AJ25" i="4"/>
  <c r="AJ17" i="4"/>
  <c r="AG14" i="4" l="1"/>
  <c r="AG16" i="4"/>
  <c r="AG13" i="4"/>
  <c r="AG15" i="4"/>
  <c r="AG24" i="4"/>
  <c r="AG22" i="4"/>
  <c r="AG21" i="4"/>
  <c r="AG23" i="4"/>
  <c r="W7" i="4"/>
  <c r="W6" i="4"/>
  <c r="W5" i="4"/>
  <c r="N7" i="4"/>
  <c r="N6" i="4"/>
  <c r="N5" i="4"/>
  <c r="V7" i="4"/>
  <c r="V6" i="4"/>
  <c r="M7" i="4"/>
  <c r="M6" i="4"/>
  <c r="V5" i="4"/>
  <c r="M5" i="4"/>
  <c r="O7" i="4"/>
  <c r="O6" i="4"/>
  <c r="O5" i="4"/>
  <c r="AB7" i="4"/>
  <c r="AA7" i="4"/>
  <c r="Z7" i="4"/>
  <c r="Y7" i="4"/>
  <c r="X7" i="4"/>
  <c r="S7" i="4"/>
  <c r="R7" i="4"/>
  <c r="Q7" i="4"/>
  <c r="P7" i="4"/>
  <c r="AB6" i="4"/>
  <c r="AA6" i="4"/>
  <c r="Z6" i="4"/>
  <c r="Y6" i="4"/>
  <c r="X6" i="4"/>
  <c r="S6" i="4"/>
  <c r="R6" i="4"/>
  <c r="Q6" i="4"/>
  <c r="P6" i="4"/>
  <c r="AB5" i="4"/>
  <c r="AA5" i="4"/>
  <c r="Z5" i="4"/>
  <c r="Y5" i="4"/>
  <c r="X5" i="4"/>
  <c r="S5" i="4"/>
  <c r="R5" i="4"/>
  <c r="Q5" i="4"/>
  <c r="P5" i="4"/>
  <c r="AG25" i="4" l="1"/>
  <c r="AG17" i="4"/>
  <c r="J7" i="4"/>
  <c r="I7" i="4"/>
  <c r="G7" i="4"/>
  <c r="H6" i="4"/>
  <c r="AD7" i="4"/>
  <c r="H7" i="4"/>
  <c r="J6" i="4"/>
  <c r="T7" i="4"/>
  <c r="T6" i="4"/>
  <c r="AD6" i="4"/>
  <c r="AC7" i="4"/>
  <c r="F7" i="4"/>
  <c r="AC6" i="4"/>
  <c r="U6" i="4"/>
  <c r="E5" i="4"/>
  <c r="U7" i="4"/>
  <c r="AC5" i="4"/>
  <c r="U5" i="4"/>
  <c r="I6" i="4"/>
  <c r="G6" i="4"/>
  <c r="T5" i="4"/>
  <c r="F6" i="4"/>
  <c r="B12" i="10" l="1"/>
  <c r="X12" i="10" s="1"/>
  <c r="B14" i="10"/>
  <c r="P14" i="10" s="1"/>
  <c r="B11" i="10"/>
  <c r="T11" i="10" s="1"/>
  <c r="B13" i="10"/>
  <c r="AB13" i="10" s="1"/>
  <c r="B17" i="10"/>
  <c r="S17" i="10" s="1"/>
  <c r="B19" i="10"/>
  <c r="AA19" i="10" s="1"/>
  <c r="B16" i="10"/>
  <c r="O16" i="10" s="1"/>
  <c r="B18" i="10"/>
  <c r="S18" i="10" s="1"/>
  <c r="L6" i="4"/>
  <c r="L7" i="4"/>
  <c r="E6" i="4"/>
  <c r="D6" i="4"/>
  <c r="K6" i="4"/>
  <c r="K7" i="4"/>
  <c r="D5" i="4"/>
  <c r="E7" i="4"/>
  <c r="D7" i="4"/>
  <c r="L17" i="10" l="1"/>
  <c r="L37" i="10" s="1"/>
  <c r="F16" i="10"/>
  <c r="F26" i="10" s="1"/>
  <c r="Y16" i="10"/>
  <c r="C16" i="10"/>
  <c r="C26" i="10" s="1"/>
  <c r="W16" i="10"/>
  <c r="R17" i="10"/>
  <c r="J16" i="10"/>
  <c r="J26" i="10" s="1"/>
  <c r="P16" i="10"/>
  <c r="N19" i="10"/>
  <c r="T17" i="10"/>
  <c r="J17" i="10"/>
  <c r="J37" i="10" s="1"/>
  <c r="E16" i="10"/>
  <c r="E26" i="10" s="1"/>
  <c r="AB16" i="10"/>
  <c r="Z16" i="10"/>
  <c r="R19" i="10"/>
  <c r="Q17" i="10"/>
  <c r="H17" i="10"/>
  <c r="H37" i="10" s="1"/>
  <c r="S11" i="10"/>
  <c r="G12" i="10"/>
  <c r="G36" i="10" s="1"/>
  <c r="E14" i="10"/>
  <c r="C12" i="10"/>
  <c r="C36" i="10" s="1"/>
  <c r="S19" i="10"/>
  <c r="I17" i="10"/>
  <c r="I37" i="10" s="1"/>
  <c r="U19" i="10"/>
  <c r="P19" i="10"/>
  <c r="G19" i="10"/>
  <c r="U12" i="10"/>
  <c r="J19" i="10"/>
  <c r="AD19" i="10"/>
  <c r="I19" i="10"/>
  <c r="D19" i="10"/>
  <c r="V16" i="10"/>
  <c r="AD17" i="10"/>
  <c r="V19" i="10"/>
  <c r="M16" i="10"/>
  <c r="AC17" i="10"/>
  <c r="D16" i="10"/>
  <c r="D26" i="10" s="1"/>
  <c r="X17" i="10"/>
  <c r="K16" i="10"/>
  <c r="K26" i="10" s="1"/>
  <c r="AC11" i="10"/>
  <c r="E12" i="10"/>
  <c r="E36" i="10" s="1"/>
  <c r="S12" i="10"/>
  <c r="AA17" i="10"/>
  <c r="Z17" i="10"/>
  <c r="U16" i="10"/>
  <c r="M17" i="10"/>
  <c r="E19" i="10"/>
  <c r="Y19" i="10"/>
  <c r="L16" i="10"/>
  <c r="L26" i="10" s="1"/>
  <c r="D17" i="10"/>
  <c r="D37" i="10" s="1"/>
  <c r="AB17" i="10"/>
  <c r="T19" i="10"/>
  <c r="S16" i="10"/>
  <c r="O17" i="10"/>
  <c r="O19" i="10"/>
  <c r="F19" i="10"/>
  <c r="K17" i="10"/>
  <c r="K37" i="10" s="1"/>
  <c r="M37" i="10" s="1"/>
  <c r="AD16" i="10"/>
  <c r="R16" i="10"/>
  <c r="N17" i="10"/>
  <c r="Z19" i="10"/>
  <c r="I16" i="10"/>
  <c r="I26" i="10" s="1"/>
  <c r="AC16" i="10"/>
  <c r="Y17" i="10"/>
  <c r="Q19" i="10"/>
  <c r="X19" i="10"/>
  <c r="T16" i="10"/>
  <c r="P17" i="10"/>
  <c r="L19" i="10"/>
  <c r="G16" i="10"/>
  <c r="G26" i="10" s="1"/>
  <c r="AA16" i="10"/>
  <c r="C19" i="10"/>
  <c r="W19" i="10"/>
  <c r="W12" i="10"/>
  <c r="E18" i="10"/>
  <c r="R18" i="10"/>
  <c r="Q18" i="10"/>
  <c r="L18" i="10"/>
  <c r="AB18" i="10"/>
  <c r="O18" i="10"/>
  <c r="V18" i="10"/>
  <c r="N18" i="10"/>
  <c r="AD18" i="10"/>
  <c r="M18" i="10"/>
  <c r="AC18" i="10"/>
  <c r="G17" i="10"/>
  <c r="G37" i="10" s="1"/>
  <c r="K18" i="10"/>
  <c r="AA18" i="10"/>
  <c r="F18" i="10"/>
  <c r="H18" i="10"/>
  <c r="X18" i="10"/>
  <c r="W17" i="10"/>
  <c r="N16" i="10"/>
  <c r="F17" i="10"/>
  <c r="F37" i="10" s="1"/>
  <c r="V17" i="10"/>
  <c r="J18" i="10"/>
  <c r="Z18" i="10"/>
  <c r="Q16" i="10"/>
  <c r="E17" i="10"/>
  <c r="E37" i="10" s="1"/>
  <c r="U17" i="10"/>
  <c r="I18" i="10"/>
  <c r="Y18" i="10"/>
  <c r="M19" i="10"/>
  <c r="AC19" i="10"/>
  <c r="H16" i="10"/>
  <c r="H26" i="10" s="1"/>
  <c r="X16" i="10"/>
  <c r="D18" i="10"/>
  <c r="T18" i="10"/>
  <c r="H19" i="10"/>
  <c r="AB19" i="10"/>
  <c r="C17" i="10"/>
  <c r="C37" i="10" s="1"/>
  <c r="G18" i="10"/>
  <c r="W18" i="10"/>
  <c r="K19" i="10"/>
  <c r="K12" i="10"/>
  <c r="K36" i="10" s="1"/>
  <c r="J12" i="10"/>
  <c r="J36" i="10" s="1"/>
  <c r="U18" i="10"/>
  <c r="P18" i="10"/>
  <c r="C18" i="10"/>
  <c r="I11" i="10"/>
  <c r="I25" i="10" s="1"/>
  <c r="O12" i="10"/>
  <c r="F12" i="10"/>
  <c r="F36" i="10" s="1"/>
  <c r="Z12" i="10"/>
  <c r="AA12" i="10"/>
  <c r="V12" i="10"/>
  <c r="R12" i="10"/>
  <c r="Q12" i="10"/>
  <c r="O14" i="10"/>
  <c r="N12" i="10"/>
  <c r="AD12" i="10"/>
  <c r="K13" i="10"/>
  <c r="AA13" i="10"/>
  <c r="R11" i="10"/>
  <c r="J13" i="10"/>
  <c r="Z13" i="10"/>
  <c r="N14" i="10"/>
  <c r="AD14" i="10"/>
  <c r="I13" i="10"/>
  <c r="Y13" i="10"/>
  <c r="Q14" i="10"/>
  <c r="P11" i="10"/>
  <c r="D12" i="10"/>
  <c r="D36" i="10" s="1"/>
  <c r="T12" i="10"/>
  <c r="H13" i="10"/>
  <c r="X13" i="10"/>
  <c r="L14" i="10"/>
  <c r="AB14" i="10"/>
  <c r="U11" i="10"/>
  <c r="K11" i="10"/>
  <c r="K25" i="10" s="1"/>
  <c r="W11" i="10"/>
  <c r="C13" i="10"/>
  <c r="W13" i="10"/>
  <c r="K14" i="10"/>
  <c r="AA14" i="10"/>
  <c r="N11" i="10"/>
  <c r="AD11" i="10"/>
  <c r="F13" i="10"/>
  <c r="V13" i="10"/>
  <c r="J14" i="10"/>
  <c r="Z14" i="10"/>
  <c r="E13" i="10"/>
  <c r="U13" i="10"/>
  <c r="M14" i="10"/>
  <c r="AC14" i="10"/>
  <c r="L11" i="10"/>
  <c r="L25" i="10" s="1"/>
  <c r="AB11" i="10"/>
  <c r="P12" i="10"/>
  <c r="D13" i="10"/>
  <c r="T13" i="10"/>
  <c r="H14" i="10"/>
  <c r="X14" i="10"/>
  <c r="M11" i="10"/>
  <c r="C11" i="10"/>
  <c r="C25" i="10" s="1"/>
  <c r="G13" i="10"/>
  <c r="Y11" i="10"/>
  <c r="O11" i="10"/>
  <c r="S13" i="10"/>
  <c r="G14" i="10"/>
  <c r="W14" i="10"/>
  <c r="J11" i="10"/>
  <c r="J25" i="10" s="1"/>
  <c r="Z11" i="10"/>
  <c r="R13" i="10"/>
  <c r="F14" i="10"/>
  <c r="V14" i="10"/>
  <c r="M12" i="10"/>
  <c r="AC12" i="10"/>
  <c r="Q13" i="10"/>
  <c r="I14" i="10"/>
  <c r="Y14" i="10"/>
  <c r="H11" i="10"/>
  <c r="H25" i="10" s="1"/>
  <c r="X11" i="10"/>
  <c r="L12" i="10"/>
  <c r="L36" i="10" s="1"/>
  <c r="AB12" i="10"/>
  <c r="P13" i="10"/>
  <c r="D14" i="10"/>
  <c r="T14" i="10"/>
  <c r="E11" i="10"/>
  <c r="E25" i="10" s="1"/>
  <c r="AA11" i="10"/>
  <c r="Q11" i="10"/>
  <c r="G11" i="10"/>
  <c r="G25" i="10" s="1"/>
  <c r="O13" i="10"/>
  <c r="C14" i="10"/>
  <c r="S14" i="10"/>
  <c r="F11" i="10"/>
  <c r="F25" i="10" s="1"/>
  <c r="V11" i="10"/>
  <c r="N13" i="10"/>
  <c r="AD13" i="10"/>
  <c r="R14" i="10"/>
  <c r="I12" i="10"/>
  <c r="I36" i="10" s="1"/>
  <c r="Y12" i="10"/>
  <c r="M13" i="10"/>
  <c r="AC13" i="10"/>
  <c r="U14" i="10"/>
  <c r="D11" i="10"/>
  <c r="D25" i="10" s="1"/>
  <c r="H12" i="10"/>
  <c r="H36" i="10" s="1"/>
  <c r="L13" i="10"/>
  <c r="I5" i="4"/>
  <c r="K5" i="4"/>
  <c r="AE8" i="4" s="1"/>
  <c r="AF8" i="4" s="1"/>
  <c r="H5" i="4"/>
  <c r="G5" i="4"/>
  <c r="J5" i="4"/>
  <c r="F5" i="4"/>
  <c r="AD5" i="4"/>
  <c r="L5" i="4" s="1"/>
  <c r="M36" i="10" l="1"/>
  <c r="N36" i="10" s="1"/>
  <c r="AK8" i="4"/>
  <c r="AK5" i="4"/>
  <c r="N37" i="10"/>
  <c r="AH5" i="4"/>
  <c r="AH8" i="4"/>
  <c r="AJ8" i="4"/>
  <c r="AJ5" i="4"/>
  <c r="AI8" i="4"/>
  <c r="AI5" i="4"/>
  <c r="AL8" i="4"/>
  <c r="AL5" i="4"/>
  <c r="AE5" i="4"/>
  <c r="AF5" i="4" s="1"/>
  <c r="AE6" i="4"/>
  <c r="AF6" i="4" s="1"/>
  <c r="AL7" i="4"/>
  <c r="AL6" i="4"/>
  <c r="AJ6" i="4"/>
  <c r="AJ7" i="4"/>
  <c r="AK7" i="4"/>
  <c r="AK6" i="4"/>
  <c r="AI6" i="4"/>
  <c r="AI7" i="4"/>
  <c r="AH7" i="4"/>
  <c r="AH6" i="4"/>
  <c r="AE7" i="4"/>
  <c r="AF7" i="4" s="1"/>
  <c r="AG8" i="4" l="1"/>
  <c r="AG5" i="4"/>
  <c r="AG7" i="4"/>
  <c r="AG6" i="4"/>
  <c r="AL9" i="4"/>
  <c r="AK9" i="4"/>
  <c r="AH9" i="4"/>
  <c r="AI9" i="4"/>
  <c r="AJ9" i="4"/>
  <c r="AG9" i="4" l="1"/>
  <c r="B7" i="10" l="1"/>
  <c r="AC7" i="10" s="1"/>
  <c r="B8" i="10"/>
  <c r="AB8" i="10" s="1"/>
  <c r="B6" i="3"/>
  <c r="AD6" i="3" s="1"/>
  <c r="B7" i="3"/>
  <c r="R7" i="3" s="1"/>
  <c r="B8" i="3"/>
  <c r="V8" i="3" s="1"/>
  <c r="X7" i="3"/>
  <c r="T7" i="3"/>
  <c r="P7" i="3"/>
  <c r="L7" i="3"/>
  <c r="H7" i="3"/>
  <c r="D7" i="3"/>
  <c r="B9" i="3"/>
  <c r="Z9" i="3" s="1"/>
  <c r="AC7" i="3"/>
  <c r="Y7" i="3"/>
  <c r="U7" i="3"/>
  <c r="Q7" i="3"/>
  <c r="M7" i="3"/>
  <c r="I7" i="3"/>
  <c r="E7" i="3"/>
  <c r="B14" i="3"/>
  <c r="O14" i="3" s="1"/>
  <c r="B11" i="3"/>
  <c r="S11" i="3" s="1"/>
  <c r="B12" i="3"/>
  <c r="W12" i="3" s="1"/>
  <c r="B13" i="3"/>
  <c r="AA13" i="3" s="1"/>
  <c r="B24" i="3"/>
  <c r="W24" i="3" s="1"/>
  <c r="B21" i="3"/>
  <c r="AA21" i="3" s="1"/>
  <c r="B22" i="3"/>
  <c r="O22" i="3" s="1"/>
  <c r="B23" i="3"/>
  <c r="S23" i="3" s="1"/>
  <c r="B16" i="3"/>
  <c r="O16" i="3" s="1"/>
  <c r="B17" i="3"/>
  <c r="O17" i="3" s="1"/>
  <c r="B18" i="3"/>
  <c r="W18" i="3" s="1"/>
  <c r="B19" i="3"/>
  <c r="AA19" i="3" s="1"/>
  <c r="B9" i="10"/>
  <c r="AA9" i="10" s="1"/>
  <c r="B6" i="10"/>
  <c r="AD6" i="10" s="1"/>
  <c r="R24" i="3" l="1"/>
  <c r="AC24" i="3"/>
  <c r="J22" i="3"/>
  <c r="H24" i="3"/>
  <c r="F24" i="3"/>
  <c r="Y24" i="3"/>
  <c r="V24" i="3"/>
  <c r="D24" i="3"/>
  <c r="I6" i="3"/>
  <c r="AB7" i="3"/>
  <c r="K7" i="3"/>
  <c r="AA7" i="3"/>
  <c r="Z11" i="3"/>
  <c r="Y6" i="3"/>
  <c r="I8" i="3"/>
  <c r="O7" i="3"/>
  <c r="J16" i="3"/>
  <c r="X21" i="3"/>
  <c r="AD21" i="3"/>
  <c r="U21" i="3"/>
  <c r="L21" i="3"/>
  <c r="R21" i="3"/>
  <c r="Q21" i="3"/>
  <c r="H21" i="3"/>
  <c r="N21" i="3"/>
  <c r="E21" i="3"/>
  <c r="AB21" i="3"/>
  <c r="F16" i="3"/>
  <c r="Q16" i="3"/>
  <c r="M11" i="3"/>
  <c r="R11" i="3"/>
  <c r="AD12" i="3"/>
  <c r="L6" i="3"/>
  <c r="I11" i="3"/>
  <c r="F11" i="3"/>
  <c r="J11" i="3"/>
  <c r="F14" i="3"/>
  <c r="Y11" i="3"/>
  <c r="M6" i="3"/>
  <c r="T6" i="3"/>
  <c r="V11" i="3"/>
  <c r="H11" i="3"/>
  <c r="E6" i="3"/>
  <c r="AC6" i="3"/>
  <c r="AB6" i="3"/>
  <c r="U6" i="3"/>
  <c r="D6" i="3"/>
  <c r="W6" i="3"/>
  <c r="Q6" i="3"/>
  <c r="M8" i="3"/>
  <c r="P6" i="3"/>
  <c r="AA6" i="3"/>
  <c r="Q8" i="3"/>
  <c r="AD23" i="3"/>
  <c r="I23" i="3"/>
  <c r="Z16" i="3"/>
  <c r="Y16" i="3"/>
  <c r="F21" i="3"/>
  <c r="V21" i="3"/>
  <c r="Z22" i="3"/>
  <c r="J24" i="3"/>
  <c r="Z24" i="3"/>
  <c r="I21" i="3"/>
  <c r="Y21" i="3"/>
  <c r="I24" i="3"/>
  <c r="C21" i="3"/>
  <c r="P21" i="3"/>
  <c r="D23" i="3"/>
  <c r="T24" i="3"/>
  <c r="G21" i="3"/>
  <c r="C24" i="3"/>
  <c r="Q11" i="3"/>
  <c r="L11" i="3"/>
  <c r="Y23" i="3"/>
  <c r="O23" i="3"/>
  <c r="W21" i="3"/>
  <c r="AB11" i="3"/>
  <c r="AD16" i="3"/>
  <c r="J21" i="3"/>
  <c r="Z21" i="3"/>
  <c r="N23" i="3"/>
  <c r="N24" i="3"/>
  <c r="AD24" i="3"/>
  <c r="M21" i="3"/>
  <c r="AC21" i="3"/>
  <c r="M24" i="3"/>
  <c r="D21" i="3"/>
  <c r="T21" i="3"/>
  <c r="T23" i="3"/>
  <c r="X24" i="3"/>
  <c r="S21" i="3"/>
  <c r="S24" i="3"/>
  <c r="N11" i="3"/>
  <c r="AD11" i="3"/>
  <c r="E11" i="3"/>
  <c r="U11" i="3"/>
  <c r="T11" i="3"/>
  <c r="E22" i="3"/>
  <c r="U22" i="3"/>
  <c r="P22" i="3"/>
  <c r="Q22" i="3"/>
  <c r="E23" i="3"/>
  <c r="U23" i="3"/>
  <c r="L22" i="3"/>
  <c r="AB22" i="3"/>
  <c r="P23" i="3"/>
  <c r="G22" i="3"/>
  <c r="W22" i="3"/>
  <c r="K23" i="3"/>
  <c r="AA23" i="3"/>
  <c r="O24" i="3"/>
  <c r="F22" i="3"/>
  <c r="V22" i="3"/>
  <c r="J23" i="3"/>
  <c r="Z23" i="3"/>
  <c r="R22" i="3"/>
  <c r="F23" i="3"/>
  <c r="V23" i="3"/>
  <c r="M22" i="3"/>
  <c r="AC22" i="3"/>
  <c r="Q23" i="3"/>
  <c r="E24" i="3"/>
  <c r="U24" i="3"/>
  <c r="H22" i="3"/>
  <c r="X22" i="3"/>
  <c r="L23" i="3"/>
  <c r="AB23" i="3"/>
  <c r="P24" i="3"/>
  <c r="O21" i="3"/>
  <c r="C22" i="3"/>
  <c r="S22" i="3"/>
  <c r="G23" i="3"/>
  <c r="W23" i="3"/>
  <c r="K24" i="3"/>
  <c r="AA24" i="3"/>
  <c r="P14" i="3"/>
  <c r="K22" i="3"/>
  <c r="AA22" i="3"/>
  <c r="X16" i="3"/>
  <c r="N22" i="3"/>
  <c r="AD22" i="3"/>
  <c r="R23" i="3"/>
  <c r="I22" i="3"/>
  <c r="Y22" i="3"/>
  <c r="M23" i="3"/>
  <c r="AC23" i="3"/>
  <c r="Q24" i="3"/>
  <c r="D22" i="3"/>
  <c r="T22" i="3"/>
  <c r="H23" i="3"/>
  <c r="X23" i="3"/>
  <c r="L24" i="3"/>
  <c r="AB24" i="3"/>
  <c r="K21" i="3"/>
  <c r="C23" i="3"/>
  <c r="G24" i="3"/>
  <c r="V14" i="3"/>
  <c r="M14" i="3"/>
  <c r="Z18" i="3"/>
  <c r="M17" i="3"/>
  <c r="R14" i="3"/>
  <c r="I14" i="3"/>
  <c r="AC14" i="3"/>
  <c r="Z17" i="3"/>
  <c r="N14" i="3"/>
  <c r="AD14" i="3"/>
  <c r="E14" i="3"/>
  <c r="Y14" i="3"/>
  <c r="AB14" i="3"/>
  <c r="R17" i="3"/>
  <c r="J14" i="3"/>
  <c r="Z14" i="3"/>
  <c r="U14" i="3"/>
  <c r="T14" i="3"/>
  <c r="Q17" i="3"/>
  <c r="D16" i="3"/>
  <c r="H17" i="3"/>
  <c r="C16" i="3"/>
  <c r="E17" i="3"/>
  <c r="AB17" i="3"/>
  <c r="K17" i="3"/>
  <c r="V16" i="3"/>
  <c r="N17" i="3"/>
  <c r="J18" i="3"/>
  <c r="M16" i="3"/>
  <c r="AC17" i="3"/>
  <c r="T16" i="3"/>
  <c r="N16" i="3"/>
  <c r="J17" i="3"/>
  <c r="AD17" i="3"/>
  <c r="I16" i="3"/>
  <c r="AC16" i="3"/>
  <c r="U17" i="3"/>
  <c r="L16" i="3"/>
  <c r="P17" i="3"/>
  <c r="S16" i="3"/>
  <c r="Q14" i="3"/>
  <c r="D14" i="3"/>
  <c r="E8" i="3"/>
  <c r="AC8" i="3"/>
  <c r="C17" i="3"/>
  <c r="W17" i="3"/>
  <c r="AD18" i="3"/>
  <c r="L17" i="3"/>
  <c r="W16" i="3"/>
  <c r="S17" i="3"/>
  <c r="R16" i="3"/>
  <c r="F17" i="3"/>
  <c r="V17" i="3"/>
  <c r="N18" i="3"/>
  <c r="E16" i="3"/>
  <c r="U16" i="3"/>
  <c r="I17" i="3"/>
  <c r="Y17" i="3"/>
  <c r="H16" i="3"/>
  <c r="AB16" i="3"/>
  <c r="X17" i="3"/>
  <c r="G16" i="3"/>
  <c r="G17" i="3"/>
  <c r="AA17" i="3"/>
  <c r="L14" i="3"/>
  <c r="N19" i="3"/>
  <c r="R18" i="3"/>
  <c r="F19" i="3"/>
  <c r="V19" i="3"/>
  <c r="M18" i="3"/>
  <c r="AC18" i="3"/>
  <c r="Q19" i="3"/>
  <c r="P16" i="3"/>
  <c r="D17" i="3"/>
  <c r="T17" i="3"/>
  <c r="H18" i="3"/>
  <c r="X18" i="3"/>
  <c r="L19" i="3"/>
  <c r="AB19" i="3"/>
  <c r="K16" i="3"/>
  <c r="AA16" i="3"/>
  <c r="C18" i="3"/>
  <c r="S18" i="3"/>
  <c r="G19" i="3"/>
  <c r="W19" i="3"/>
  <c r="R19" i="3"/>
  <c r="I18" i="3"/>
  <c r="Y18" i="3"/>
  <c r="M19" i="3"/>
  <c r="AC19" i="3"/>
  <c r="D18" i="3"/>
  <c r="T18" i="3"/>
  <c r="H19" i="3"/>
  <c r="X19" i="3"/>
  <c r="O18" i="3"/>
  <c r="C19" i="3"/>
  <c r="S19" i="3"/>
  <c r="E18" i="3"/>
  <c r="U18" i="3"/>
  <c r="I19" i="3"/>
  <c r="Y19" i="3"/>
  <c r="P18" i="3"/>
  <c r="D19" i="3"/>
  <c r="T19" i="3"/>
  <c r="K18" i="3"/>
  <c r="AA18" i="3"/>
  <c r="O19" i="3"/>
  <c r="Z12" i="3"/>
  <c r="H14" i="3"/>
  <c r="X14" i="3"/>
  <c r="S14" i="3"/>
  <c r="AD19" i="3"/>
  <c r="F18" i="3"/>
  <c r="V18" i="3"/>
  <c r="J19" i="3"/>
  <c r="Z19" i="3"/>
  <c r="Q18" i="3"/>
  <c r="E19" i="3"/>
  <c r="U19" i="3"/>
  <c r="L18" i="3"/>
  <c r="AB18" i="3"/>
  <c r="P19" i="3"/>
  <c r="G18" i="3"/>
  <c r="K19" i="3"/>
  <c r="G11" i="3"/>
  <c r="D11" i="3"/>
  <c r="X11" i="3"/>
  <c r="K11" i="3"/>
  <c r="C14" i="3"/>
  <c r="AD13" i="3"/>
  <c r="G14" i="3"/>
  <c r="J12" i="3"/>
  <c r="N13" i="3"/>
  <c r="Y13" i="3"/>
  <c r="W11" i="3"/>
  <c r="M13" i="3"/>
  <c r="I13" i="3"/>
  <c r="N12" i="3"/>
  <c r="R13" i="3"/>
  <c r="AC11" i="3"/>
  <c r="AC13" i="3"/>
  <c r="C11" i="3"/>
  <c r="P11" i="3"/>
  <c r="AA11" i="3"/>
  <c r="W14" i="3"/>
  <c r="Q9" i="3"/>
  <c r="R12" i="3"/>
  <c r="F13" i="3"/>
  <c r="V13" i="3"/>
  <c r="M12" i="3"/>
  <c r="AC12" i="3"/>
  <c r="Q13" i="3"/>
  <c r="H12" i="3"/>
  <c r="X12" i="3"/>
  <c r="L13" i="3"/>
  <c r="AB13" i="3"/>
  <c r="O11" i="3"/>
  <c r="C12" i="3"/>
  <c r="S12" i="3"/>
  <c r="G13" i="3"/>
  <c r="W13" i="3"/>
  <c r="K14" i="3"/>
  <c r="AA14" i="3"/>
  <c r="I12" i="3"/>
  <c r="Y12" i="3"/>
  <c r="D12" i="3"/>
  <c r="T12" i="3"/>
  <c r="H13" i="3"/>
  <c r="X13" i="3"/>
  <c r="O12" i="3"/>
  <c r="C13" i="3"/>
  <c r="S13" i="3"/>
  <c r="E12" i="3"/>
  <c r="U12" i="3"/>
  <c r="P12" i="3"/>
  <c r="D13" i="3"/>
  <c r="T13" i="3"/>
  <c r="K12" i="3"/>
  <c r="AA12" i="3"/>
  <c r="O13" i="3"/>
  <c r="L8" i="3"/>
  <c r="F12" i="3"/>
  <c r="V12" i="3"/>
  <c r="J13" i="3"/>
  <c r="Z13" i="3"/>
  <c r="Q12" i="3"/>
  <c r="E13" i="3"/>
  <c r="U13" i="3"/>
  <c r="L12" i="3"/>
  <c r="AB12" i="3"/>
  <c r="P13" i="3"/>
  <c r="G12" i="3"/>
  <c r="K13" i="3"/>
  <c r="C8" i="3"/>
  <c r="V7" i="3"/>
  <c r="H8" i="3"/>
  <c r="AB8" i="3"/>
  <c r="N7" i="3"/>
  <c r="Y8" i="3"/>
  <c r="D8" i="3"/>
  <c r="X8" i="3"/>
  <c r="K6" i="3"/>
  <c r="G7" i="3"/>
  <c r="W7" i="3"/>
  <c r="S8" i="3"/>
  <c r="J7" i="3"/>
  <c r="AD7" i="3"/>
  <c r="U8" i="3"/>
  <c r="T8" i="3"/>
  <c r="G6" i="3"/>
  <c r="C7" i="3"/>
  <c r="S7" i="3"/>
  <c r="O8" i="3"/>
  <c r="F7" i="3"/>
  <c r="Z7" i="3"/>
  <c r="E9" i="3"/>
  <c r="U9" i="3"/>
  <c r="P9" i="3"/>
  <c r="O6" i="3"/>
  <c r="G8" i="3"/>
  <c r="W8" i="3"/>
  <c r="K9" i="3"/>
  <c r="AA9" i="3"/>
  <c r="J6" i="3"/>
  <c r="Z6" i="3"/>
  <c r="R8" i="3"/>
  <c r="F9" i="3"/>
  <c r="V9" i="3"/>
  <c r="L9" i="3"/>
  <c r="AB9" i="3"/>
  <c r="G9" i="3"/>
  <c r="W9" i="3"/>
  <c r="F6" i="3"/>
  <c r="V6" i="3"/>
  <c r="N8" i="3"/>
  <c r="AD8" i="3"/>
  <c r="R9" i="3"/>
  <c r="M9" i="3"/>
  <c r="AC9" i="3"/>
  <c r="H9" i="3"/>
  <c r="X9" i="3"/>
  <c r="C9" i="3"/>
  <c r="S9" i="3"/>
  <c r="R6" i="3"/>
  <c r="J8" i="3"/>
  <c r="Z8" i="3"/>
  <c r="N9" i="3"/>
  <c r="AD9" i="3"/>
  <c r="I9" i="3"/>
  <c r="Y9" i="3"/>
  <c r="H6" i="3"/>
  <c r="X6" i="3"/>
  <c r="P8" i="3"/>
  <c r="D9" i="3"/>
  <c r="T9" i="3"/>
  <c r="C6" i="3"/>
  <c r="S6" i="3"/>
  <c r="K8" i="3"/>
  <c r="AA8" i="3"/>
  <c r="O9" i="3"/>
  <c r="N6" i="3"/>
  <c r="F8" i="3"/>
  <c r="J9" i="3"/>
  <c r="X9" i="10"/>
  <c r="L8" i="10"/>
  <c r="F6" i="10"/>
  <c r="F24" i="10" s="1"/>
  <c r="Z6" i="10"/>
  <c r="V6" i="10"/>
  <c r="H8" i="10"/>
  <c r="X8" i="10"/>
  <c r="T8" i="10"/>
  <c r="Z9" i="10"/>
  <c r="Q8" i="10"/>
  <c r="AD8" i="10"/>
  <c r="E6" i="10"/>
  <c r="E24" i="10" s="1"/>
  <c r="I8" i="10"/>
  <c r="Y8" i="10"/>
  <c r="J6" i="10"/>
  <c r="J24" i="10" s="1"/>
  <c r="D8" i="10"/>
  <c r="Z8" i="10"/>
  <c r="U6" i="10"/>
  <c r="F8" i="10"/>
  <c r="J8" i="10"/>
  <c r="K8" i="10"/>
  <c r="F9" i="10"/>
  <c r="AA8" i="10"/>
  <c r="F7" i="10"/>
  <c r="F35" i="10" s="1"/>
  <c r="I6" i="10"/>
  <c r="I24" i="10" s="1"/>
  <c r="Y6" i="10"/>
  <c r="AC6" i="10"/>
  <c r="O8" i="10"/>
  <c r="E8" i="10"/>
  <c r="V8" i="10"/>
  <c r="M6" i="10"/>
  <c r="Q6" i="10"/>
  <c r="P7" i="10"/>
  <c r="AB9" i="10"/>
  <c r="W9" i="10"/>
  <c r="Q7" i="10"/>
  <c r="S8" i="10"/>
  <c r="AC8" i="10"/>
  <c r="N6" i="10"/>
  <c r="N8" i="10"/>
  <c r="K6" i="10"/>
  <c r="K24" i="10" s="1"/>
  <c r="I7" i="10"/>
  <c r="I35" i="10" s="1"/>
  <c r="W6" i="10"/>
  <c r="C6" i="10"/>
  <c r="C24" i="10" s="1"/>
  <c r="M8" i="10"/>
  <c r="R6" i="10"/>
  <c r="R8" i="10"/>
  <c r="C8" i="10"/>
  <c r="P8" i="10"/>
  <c r="W8" i="10"/>
  <c r="O6" i="10"/>
  <c r="D6" i="10"/>
  <c r="D24" i="10" s="1"/>
  <c r="AA6" i="10"/>
  <c r="T6" i="10"/>
  <c r="G6" i="10"/>
  <c r="G24" i="10" s="1"/>
  <c r="L6" i="10"/>
  <c r="L24" i="10" s="1"/>
  <c r="T7" i="10"/>
  <c r="AB6" i="10"/>
  <c r="U8" i="10"/>
  <c r="S9" i="10"/>
  <c r="AD7" i="10"/>
  <c r="R9" i="10"/>
  <c r="H7" i="10"/>
  <c r="H35" i="10" s="1"/>
  <c r="V9" i="10"/>
  <c r="L7" i="10"/>
  <c r="L35" i="10" s="1"/>
  <c r="J7" i="10"/>
  <c r="J35" i="10" s="1"/>
  <c r="O9" i="10"/>
  <c r="U7" i="10"/>
  <c r="Y7" i="10"/>
  <c r="U9" i="10"/>
  <c r="L9" i="10"/>
  <c r="P9" i="10"/>
  <c r="E9" i="10"/>
  <c r="T9" i="10"/>
  <c r="K9" i="10"/>
  <c r="X7" i="10"/>
  <c r="AB7" i="10"/>
  <c r="C9" i="10"/>
  <c r="N7" i="10"/>
  <c r="V7" i="10"/>
  <c r="N9" i="10"/>
  <c r="M9" i="10"/>
  <c r="H9" i="10"/>
  <c r="E7" i="10"/>
  <c r="E35" i="10" s="1"/>
  <c r="M7" i="10"/>
  <c r="Z7" i="10"/>
  <c r="J9" i="10"/>
  <c r="G9" i="10"/>
  <c r="AD9" i="10"/>
  <c r="D7" i="10"/>
  <c r="D35" i="10" s="1"/>
  <c r="AA7" i="10"/>
  <c r="H6" i="10"/>
  <c r="H24" i="10" s="1"/>
  <c r="X6" i="10"/>
  <c r="AC9" i="10"/>
  <c r="S6" i="10"/>
  <c r="P6" i="10"/>
  <c r="W7" i="10"/>
  <c r="G8" i="10"/>
  <c r="R7" i="10"/>
  <c r="O7" i="10"/>
  <c r="D9" i="10"/>
  <c r="C7" i="10"/>
  <c r="C35" i="10" s="1"/>
  <c r="Q9" i="10"/>
  <c r="G7" i="10"/>
  <c r="G35" i="10" s="1"/>
  <c r="I9" i="10"/>
  <c r="K7" i="10"/>
  <c r="K35" i="10" s="1"/>
  <c r="M35" i="10" s="1"/>
  <c r="S7" i="10"/>
  <c r="Y9" i="10"/>
  <c r="P36" i="10" l="1"/>
  <c r="P35" i="10"/>
  <c r="P37" i="10"/>
  <c r="T35" i="10"/>
  <c r="T37" i="10"/>
  <c r="T36" i="10"/>
  <c r="Q36" i="10"/>
  <c r="Q35" i="10"/>
  <c r="Q37" i="10"/>
  <c r="N35" i="10"/>
  <c r="S35" i="10"/>
  <c r="S37" i="10"/>
  <c r="S36" i="10"/>
  <c r="R35" i="10"/>
  <c r="R37" i="10"/>
  <c r="R36" i="10"/>
  <c r="Q39" i="10" l="1"/>
  <c r="P39" i="10"/>
  <c r="S39" i="10"/>
  <c r="O35" i="10"/>
  <c r="O37" i="10"/>
  <c r="O36" i="10"/>
  <c r="R39" i="10"/>
  <c r="T39" i="10"/>
  <c r="O39" i="10" l="1"/>
  <c r="G27" i="10" l="1"/>
  <c r="H27" i="10"/>
  <c r="F27" i="10"/>
  <c r="L27" i="10"/>
  <c r="J27" i="10"/>
  <c r="I27" i="10"/>
  <c r="E27" i="10"/>
  <c r="C27" i="10"/>
  <c r="K27" i="10"/>
  <c r="D27" i="10"/>
</calcChain>
</file>

<file path=xl/sharedStrings.xml><?xml version="1.0" encoding="utf-8"?>
<sst xmlns="http://schemas.openxmlformats.org/spreadsheetml/2006/main" count="460" uniqueCount="114">
  <si>
    <t>النتيجة</t>
  </si>
  <si>
    <t>الترتيب</t>
  </si>
  <si>
    <t>لعب</t>
  </si>
  <si>
    <t>فاز</t>
  </si>
  <si>
    <t>تعادل</t>
  </si>
  <si>
    <t>له</t>
  </si>
  <si>
    <t>عليه</t>
  </si>
  <si>
    <t>الفرق</t>
  </si>
  <si>
    <t>المركز</t>
  </si>
  <si>
    <t>الفريق</t>
  </si>
  <si>
    <t>معادلة الفرق</t>
  </si>
  <si>
    <t>نقاط</t>
  </si>
  <si>
    <t>T</t>
  </si>
  <si>
    <t>متبقي</t>
  </si>
  <si>
    <t>هزيمة</t>
  </si>
  <si>
    <t>فرق</t>
  </si>
  <si>
    <t>في ارضه</t>
  </si>
  <si>
    <t>خارج ارضه</t>
  </si>
  <si>
    <t>مباريات في ارضه</t>
  </si>
  <si>
    <t>مباريات خارج ارضه</t>
  </si>
  <si>
    <t>التاريخ</t>
  </si>
  <si>
    <t>R</t>
  </si>
  <si>
    <t>الثلاثاء</t>
  </si>
  <si>
    <t>الوقت</t>
  </si>
  <si>
    <t>النادي</t>
  </si>
  <si>
    <t>نقاط مخصومة</t>
  </si>
  <si>
    <t>المجموعة</t>
  </si>
  <si>
    <t>A</t>
  </si>
  <si>
    <t>B</t>
  </si>
  <si>
    <t>C</t>
  </si>
  <si>
    <t>Group E</t>
  </si>
  <si>
    <t>Group F</t>
  </si>
  <si>
    <t>Group G</t>
  </si>
  <si>
    <t>Group H</t>
  </si>
  <si>
    <t>all</t>
  </si>
  <si>
    <t>أفضل هجوم</t>
  </si>
  <si>
    <t>أسوأ هجوم</t>
  </si>
  <si>
    <t>إحصائيات مباريات الدوري</t>
  </si>
  <si>
    <t>الأكثر فوزاً</t>
  </si>
  <si>
    <t>الأكثر تعادل</t>
  </si>
  <si>
    <t>الأكثر هزيمة</t>
  </si>
  <si>
    <t xml:space="preserve">نسبة الاهداف المسجلة </t>
  </si>
  <si>
    <t>أفضل دفاع</t>
  </si>
  <si>
    <t>أسوأ دفاع</t>
  </si>
  <si>
    <t>عدد مباريات مرحلة الذهاب التي لعبت</t>
  </si>
  <si>
    <t>عدد مباريات مرحلة الاياب التي لعبت</t>
  </si>
  <si>
    <t>مباريات انتهت بالتعادل السلبي في مرحلة الذهاب</t>
  </si>
  <si>
    <t>مباريات انتهت بالتعادل السلبي في مرحلة الاياب</t>
  </si>
  <si>
    <t>مباريات انتهت بالتعادل الايجابي في مرحلة الذهاب</t>
  </si>
  <si>
    <t>مباريات انتهت بالتعادل الايجابي في مرحلة الاياب</t>
  </si>
  <si>
    <t>مباريات انتهت بالفوز في مرحلة الذهاب</t>
  </si>
  <si>
    <t>مباريات انتهت بالفوز في مرحلة الاياب</t>
  </si>
  <si>
    <t>عدد الاهداف المسجلة في مرحلة الذهاب</t>
  </si>
  <si>
    <t>عدد الاهداف المسجلة في مرحلة الاياب</t>
  </si>
  <si>
    <t xml:space="preserve">عدد المباريات الاجمالية التي لعبت </t>
  </si>
  <si>
    <t>عدد مباريات مرحلة الذهاب التي لم تلعب بعد</t>
  </si>
  <si>
    <t>عدد مباريات مرحلة الاياب التي لم تلعب بعد</t>
  </si>
  <si>
    <t>عدد المباريات الاجمالية التي لم تلعب بعد</t>
  </si>
  <si>
    <t>عدد مباريات دور المجموعات الاجمالية</t>
  </si>
  <si>
    <t>مباريات انتهت بالفوز في دور المجموعات</t>
  </si>
  <si>
    <t>عدد الاهداف المسجلة في دور المجموعات</t>
  </si>
  <si>
    <t>مباريات انتهت بالتعادل الايجابي في دور المجموعات</t>
  </si>
  <si>
    <t>مباريات انتهت بالتعادل السلبي في دور المجموعات</t>
  </si>
  <si>
    <t>ملاحظة :  يستخدم هذا الجدول لإدخال عدد النقاط التي سوف تخصم من النادي في حالة وجود عقوبات على النادي أو ما شابه ذلك</t>
  </si>
  <si>
    <r>
      <t xml:space="preserve">جدول ترتيب المجموعات - دوري الأبطال الاوربي 2011-2012 م       إعداد - موقع هاي كورة  </t>
    </r>
    <r>
      <rPr>
        <b/>
        <sz val="13.5"/>
        <color theme="6" tint="-0.499984740745262"/>
        <rFont val="Times New Roman"/>
        <family val="1"/>
      </rPr>
      <t xml:space="preserve"> www.hihi2.com</t>
    </r>
  </si>
  <si>
    <t>الخميس</t>
  </si>
  <si>
    <t>الجمعة</t>
  </si>
  <si>
    <t>السبت</t>
  </si>
  <si>
    <t>الأحد</t>
  </si>
  <si>
    <t>الملعب</t>
  </si>
  <si>
    <t>1440/01/27</t>
  </si>
  <si>
    <t>1440/01/29</t>
  </si>
  <si>
    <t>1440/02/05</t>
  </si>
  <si>
    <t>اليوم</t>
  </si>
  <si>
    <t>المجموعة الأولى</t>
  </si>
  <si>
    <t>المجموعة الثانية</t>
  </si>
  <si>
    <t>المجموعة الثالثة</t>
  </si>
  <si>
    <t>1440/01/25</t>
  </si>
  <si>
    <t>1440/02/02</t>
  </si>
  <si>
    <t>الاتفاق الصناعي</t>
  </si>
  <si>
    <t>1440/02/04</t>
  </si>
  <si>
    <t>1440/02/09</t>
  </si>
  <si>
    <t>1440/02/10</t>
  </si>
  <si>
    <t>1440/02/11</t>
  </si>
  <si>
    <t>1440/02/14</t>
  </si>
  <si>
    <t>1440/02/16</t>
  </si>
  <si>
    <t>1440/02/17</t>
  </si>
  <si>
    <t>الاربعاء</t>
  </si>
  <si>
    <t>الأثنين</t>
  </si>
  <si>
    <t>1440/02/22</t>
  </si>
  <si>
    <t>1440/02/27</t>
  </si>
  <si>
    <t>1440/02/19</t>
  </si>
  <si>
    <t>1440/02/26</t>
  </si>
  <si>
    <t>فاضي</t>
  </si>
  <si>
    <t>كيفية التاهل</t>
  </si>
  <si>
    <t>الفرق المتأهلة</t>
  </si>
  <si>
    <t>عن المجموعة الأولى</t>
  </si>
  <si>
    <t>عن المجموعة الثانية</t>
  </si>
  <si>
    <t>عن المجموعة الثالثة</t>
  </si>
  <si>
    <t>أفضل مركز ثاني</t>
  </si>
  <si>
    <t>فاضي1</t>
  </si>
  <si>
    <t>فريق1</t>
  </si>
  <si>
    <t>فريق2</t>
  </si>
  <si>
    <t>فريق3</t>
  </si>
  <si>
    <t>فريق4</t>
  </si>
  <si>
    <t>فريق5</t>
  </si>
  <si>
    <t>فريق6 الصناعي</t>
  </si>
  <si>
    <t>فريق6</t>
  </si>
  <si>
    <t>فريق7</t>
  </si>
  <si>
    <t>فريق7 الصناعي</t>
  </si>
  <si>
    <t>فريق8</t>
  </si>
  <si>
    <t>فريق9</t>
  </si>
  <si>
    <t>فريق10</t>
  </si>
  <si>
    <t>فريق11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</si>
</sst>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25">
    <font>
      <sz val="10"/>
      <name val="Arial"/>
      <charset val="178"/>
    </font>
    <font>
      <sz val="8"/>
      <name val="Arial"/>
      <family val="2"/>
    </font>
    <font>
      <sz val="12"/>
      <name val="Arial"/>
      <family val="2"/>
    </font>
    <font>
      <sz val="10"/>
      <name val="Simplified Arabic"/>
      <family val="1"/>
    </font>
    <font>
      <b/>
      <sz val="10"/>
      <name val="Simplified Arabic"/>
      <family val="1"/>
    </font>
    <font>
      <sz val="10"/>
      <name val="Arial"/>
      <family val="2"/>
    </font>
    <font>
      <sz val="10"/>
      <name val="Tahoma"/>
      <family val="2"/>
    </font>
    <font>
      <b/>
      <sz val="13.5"/>
      <color theme="6" tint="-0.499984740745262"/>
      <name val="Monotype Koufi"/>
      <charset val="178"/>
    </font>
    <font>
      <sz val="14"/>
      <name val="Tahoma"/>
      <family val="2"/>
    </font>
    <font>
      <b/>
      <sz val="13.5"/>
      <color theme="6" tint="-0.499984740745262"/>
      <name val="Times New Roman"/>
      <family val="1"/>
    </font>
    <font>
      <b/>
      <sz val="10"/>
      <color theme="0"/>
      <name val="Simplified Arabic"/>
      <family val="1"/>
    </font>
    <font>
      <sz val="16"/>
      <color rgb="FFFF0000"/>
      <name val="Arial"/>
      <family val="2"/>
    </font>
    <font>
      <sz val="12"/>
      <name val="Arabic Transparent"/>
      <charset val="178"/>
    </font>
    <font>
      <sz val="14"/>
      <color theme="0"/>
      <name val="Arabic Transparent"/>
      <charset val="178"/>
    </font>
    <font>
      <sz val="11"/>
      <name val="Tahoma"/>
      <family val="2"/>
    </font>
    <font>
      <b/>
      <sz val="12"/>
      <color theme="0"/>
      <name val="Arial"/>
      <family val="2"/>
    </font>
    <font>
      <sz val="9"/>
      <name val="Tahoma"/>
      <family val="2"/>
    </font>
    <font>
      <sz val="9"/>
      <name val="Arial"/>
      <family val="2"/>
    </font>
    <font>
      <sz val="13"/>
      <name val="Tahoma"/>
      <family val="2"/>
    </font>
    <font>
      <b/>
      <sz val="14"/>
      <name val="Simplified Arabic"/>
      <family val="1"/>
    </font>
    <font>
      <sz val="12"/>
      <color theme="0"/>
      <name val="Arial"/>
      <family val="2"/>
    </font>
    <font>
      <b/>
      <sz val="12"/>
      <color theme="0"/>
      <name val="Simplified Arabic"/>
      <family val="1"/>
    </font>
    <font>
      <sz val="12"/>
      <color theme="0"/>
      <name val="Simplified Arabic"/>
      <family val="1"/>
    </font>
    <font>
      <b/>
      <sz val="16"/>
      <name val="Arial"/>
      <family val="2"/>
    </font>
    <font>
      <b/>
      <sz val="13.5"/>
      <name val="Monotype Koufi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4" fillId="7" borderId="16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5" fillId="0" borderId="0" xfId="0" applyFont="1" applyFill="1"/>
    <xf numFmtId="0" fontId="0" fillId="0" borderId="0" xfId="0" applyFill="1"/>
    <xf numFmtId="0" fontId="6" fillId="0" borderId="0" xfId="0" applyFont="1" applyFill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Protection="1"/>
    <xf numFmtId="2" fontId="3" fillId="3" borderId="34" xfId="0" applyNumberFormat="1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11" fillId="0" borderId="0" xfId="0" applyFont="1"/>
    <xf numFmtId="0" fontId="12" fillId="6" borderId="17" xfId="0" applyFont="1" applyFill="1" applyBorder="1" applyAlignment="1">
      <alignment horizontal="center"/>
    </xf>
    <xf numFmtId="0" fontId="13" fillId="6" borderId="13" xfId="0" applyFont="1" applyFill="1" applyBorder="1" applyAlignment="1">
      <alignment horizontal="center"/>
    </xf>
    <xf numFmtId="0" fontId="13" fillId="6" borderId="17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5" borderId="13" xfId="0" applyFont="1" applyFill="1" applyBorder="1" applyAlignment="1">
      <alignment horizontal="center"/>
    </xf>
    <xf numFmtId="0" fontId="6" fillId="8" borderId="13" xfId="0" applyFont="1" applyFill="1" applyBorder="1" applyAlignment="1">
      <alignment horizontal="center"/>
    </xf>
    <xf numFmtId="0" fontId="6" fillId="9" borderId="13" xfId="0" applyFont="1" applyFill="1" applyBorder="1" applyAlignment="1">
      <alignment horizontal="center"/>
    </xf>
    <xf numFmtId="0" fontId="18" fillId="12" borderId="0" xfId="0" applyFont="1" applyFill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13" borderId="13" xfId="0" applyFont="1" applyFill="1" applyBorder="1" applyAlignment="1">
      <alignment horizontal="center"/>
    </xf>
    <xf numFmtId="0" fontId="2" fillId="0" borderId="0" xfId="0" applyFont="1"/>
    <xf numFmtId="20" fontId="3" fillId="3" borderId="34" xfId="0" applyNumberFormat="1" applyFont="1" applyFill="1" applyBorder="1" applyAlignment="1" applyProtection="1">
      <alignment horizontal="center" vertical="center"/>
    </xf>
    <xf numFmtId="1" fontId="12" fillId="8" borderId="13" xfId="0" applyNumberFormat="1" applyFont="1" applyFill="1" applyBorder="1" applyAlignment="1" applyProtection="1">
      <alignment horizontal="center"/>
      <protection locked="0"/>
    </xf>
    <xf numFmtId="0" fontId="3" fillId="15" borderId="36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16" borderId="22" xfId="0" applyFont="1" applyFill="1" applyBorder="1" applyAlignment="1">
      <alignment horizontal="center" vertical="center"/>
    </xf>
    <xf numFmtId="0" fontId="3" fillId="11" borderId="36" xfId="0" applyFont="1" applyFill="1" applyBorder="1" applyAlignment="1">
      <alignment horizontal="center" vertical="center"/>
    </xf>
    <xf numFmtId="0" fontId="3" fillId="14" borderId="36" xfId="0" applyFont="1" applyFill="1" applyBorder="1" applyAlignment="1">
      <alignment horizontal="center" vertical="center"/>
    </xf>
    <xf numFmtId="0" fontId="3" fillId="17" borderId="36" xfId="0" applyFont="1" applyFill="1" applyBorder="1" applyAlignment="1">
      <alignment horizontal="center" vertical="center"/>
    </xf>
    <xf numFmtId="0" fontId="3" fillId="17" borderId="42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4" fillId="7" borderId="43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4" fillId="7" borderId="59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0" fontId="3" fillId="5" borderId="30" xfId="0" applyFont="1" applyFill="1" applyBorder="1" applyAlignment="1">
      <alignment horizontal="center" vertical="center"/>
    </xf>
    <xf numFmtId="0" fontId="20" fillId="0" borderId="0" xfId="0" applyFont="1" applyAlignment="1" applyProtection="1">
      <alignment horizontal="center" vertical="center"/>
    </xf>
    <xf numFmtId="164" fontId="3" fillId="3" borderId="34" xfId="0" applyNumberFormat="1" applyFont="1" applyFill="1" applyBorder="1" applyAlignment="1" applyProtection="1">
      <alignment horizontal="center" vertical="center"/>
    </xf>
    <xf numFmtId="2" fontId="3" fillId="3" borderId="63" xfId="0" applyNumberFormat="1" applyFont="1" applyFill="1" applyBorder="1" applyAlignment="1" applyProtection="1">
      <alignment horizontal="center" vertical="center"/>
    </xf>
    <xf numFmtId="0" fontId="22" fillId="10" borderId="62" xfId="0" applyFont="1" applyFill="1" applyBorder="1" applyAlignment="1" applyProtection="1">
      <alignment horizontal="center" vertical="center"/>
    </xf>
    <xf numFmtId="20" fontId="3" fillId="3" borderId="65" xfId="0" applyNumberFormat="1" applyFont="1" applyFill="1" applyBorder="1" applyAlignment="1" applyProtection="1">
      <alignment horizontal="center" vertical="center"/>
    </xf>
    <xf numFmtId="2" fontId="3" fillId="3" borderId="65" xfId="0" applyNumberFormat="1" applyFont="1" applyFill="1" applyBorder="1" applyAlignment="1" applyProtection="1">
      <alignment horizontal="center" vertical="center"/>
    </xf>
    <xf numFmtId="0" fontId="3" fillId="3" borderId="66" xfId="0" applyFont="1" applyFill="1" applyBorder="1" applyAlignment="1" applyProtection="1">
      <alignment horizontal="center" vertical="center"/>
    </xf>
    <xf numFmtId="0" fontId="3" fillId="4" borderId="67" xfId="0" applyFont="1" applyFill="1" applyBorder="1" applyAlignment="1" applyProtection="1">
      <alignment horizontal="center" vertical="center"/>
      <protection locked="0"/>
    </xf>
    <xf numFmtId="0" fontId="3" fillId="3" borderId="68" xfId="0" applyFont="1" applyFill="1" applyBorder="1" applyAlignment="1" applyProtection="1">
      <alignment horizontal="center" vertical="center"/>
    </xf>
    <xf numFmtId="2" fontId="3" fillId="3" borderId="69" xfId="0" applyNumberFormat="1" applyFont="1" applyFill="1" applyBorder="1" applyAlignment="1" applyProtection="1">
      <alignment horizontal="center" vertical="center"/>
    </xf>
    <xf numFmtId="0" fontId="5" fillId="0" borderId="7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7" fillId="18" borderId="13" xfId="0" applyFont="1" applyFill="1" applyBorder="1" applyAlignment="1">
      <alignment horizontal="center"/>
    </xf>
    <xf numFmtId="0" fontId="17" fillId="16" borderId="13" xfId="0" applyFont="1" applyFill="1" applyBorder="1" applyAlignment="1">
      <alignment horizontal="center"/>
    </xf>
    <xf numFmtId="0" fontId="22" fillId="10" borderId="62" xfId="0" applyFont="1" applyFill="1" applyBorder="1" applyAlignment="1" applyProtection="1">
      <alignment vertical="center"/>
    </xf>
    <xf numFmtId="164" fontId="3" fillId="3" borderId="34" xfId="0" applyNumberFormat="1" applyFont="1" applyFill="1" applyBorder="1" applyAlignment="1" applyProtection="1">
      <alignment vertical="center"/>
    </xf>
    <xf numFmtId="0" fontId="22" fillId="10" borderId="64" xfId="0" applyFont="1" applyFill="1" applyBorder="1" applyAlignment="1" applyProtection="1">
      <alignment vertical="center"/>
    </xf>
    <xf numFmtId="164" fontId="3" fillId="3" borderId="65" xfId="0" applyNumberFormat="1" applyFont="1" applyFill="1" applyBorder="1" applyAlignment="1" applyProtection="1">
      <alignment vertical="center"/>
    </xf>
    <xf numFmtId="0" fontId="22" fillId="10" borderId="74" xfId="0" applyFont="1" applyFill="1" applyBorder="1" applyAlignment="1" applyProtection="1">
      <alignment vertical="center"/>
    </xf>
    <xf numFmtId="164" fontId="3" fillId="3" borderId="14" xfId="0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left"/>
    </xf>
    <xf numFmtId="20" fontId="3" fillId="3" borderId="14" xfId="0" applyNumberFormat="1" applyFont="1" applyFill="1" applyBorder="1" applyAlignment="1" applyProtection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</xf>
    <xf numFmtId="0" fontId="3" fillId="3" borderId="75" xfId="0" applyFont="1" applyFill="1" applyBorder="1" applyAlignment="1" applyProtection="1">
      <alignment horizontal="center" vertical="center"/>
    </xf>
    <xf numFmtId="0" fontId="3" fillId="4" borderId="76" xfId="0" applyFont="1" applyFill="1" applyBorder="1" applyAlignment="1" applyProtection="1">
      <alignment horizontal="center" vertical="center"/>
      <protection locked="0"/>
    </xf>
    <xf numFmtId="0" fontId="3" fillId="3" borderId="77" xfId="0" applyFont="1" applyFill="1" applyBorder="1" applyAlignment="1" applyProtection="1">
      <alignment horizontal="center" vertical="center"/>
    </xf>
    <xf numFmtId="2" fontId="3" fillId="3" borderId="78" xfId="0" applyNumberFormat="1" applyFont="1" applyFill="1" applyBorder="1" applyAlignment="1" applyProtection="1">
      <alignment horizontal="center" vertical="center"/>
    </xf>
    <xf numFmtId="0" fontId="21" fillId="6" borderId="79" xfId="0" applyFont="1" applyFill="1" applyBorder="1" applyAlignment="1" applyProtection="1">
      <alignment horizontal="center" vertical="center"/>
    </xf>
    <xf numFmtId="0" fontId="10" fillId="6" borderId="80" xfId="0" applyFont="1" applyFill="1" applyBorder="1" applyAlignment="1" applyProtection="1">
      <alignment horizontal="center" vertical="center"/>
    </xf>
    <xf numFmtId="0" fontId="10" fillId="6" borderId="81" xfId="0" applyFont="1" applyFill="1" applyBorder="1" applyAlignment="1" applyProtection="1">
      <alignment horizontal="center" vertical="center"/>
    </xf>
    <xf numFmtId="0" fontId="10" fillId="6" borderId="80" xfId="0" applyFont="1" applyFill="1" applyBorder="1" applyAlignment="1" applyProtection="1">
      <alignment vertical="center"/>
    </xf>
    <xf numFmtId="0" fontId="10" fillId="6" borderId="82" xfId="0" applyFont="1" applyFill="1" applyBorder="1" applyAlignment="1" applyProtection="1">
      <alignment vertical="center"/>
    </xf>
    <xf numFmtId="0" fontId="10" fillId="6" borderId="83" xfId="0" applyFont="1" applyFill="1" applyBorder="1" applyAlignment="1" applyProtection="1">
      <alignment horizontal="center" vertical="center"/>
    </xf>
    <xf numFmtId="20" fontId="3" fillId="3" borderId="84" xfId="0" applyNumberFormat="1" applyFont="1" applyFill="1" applyBorder="1" applyAlignment="1" applyProtection="1">
      <alignment horizontal="center" vertical="center"/>
    </xf>
    <xf numFmtId="2" fontId="3" fillId="3" borderId="84" xfId="0" applyNumberFormat="1" applyFont="1" applyFill="1" applyBorder="1" applyAlignment="1" applyProtection="1">
      <alignment horizontal="center" vertical="center"/>
    </xf>
    <xf numFmtId="0" fontId="3" fillId="3" borderId="85" xfId="0" applyFont="1" applyFill="1" applyBorder="1" applyAlignment="1" applyProtection="1">
      <alignment horizontal="center" vertical="center"/>
    </xf>
    <xf numFmtId="0" fontId="3" fillId="4" borderId="86" xfId="0" applyFont="1" applyFill="1" applyBorder="1" applyAlignment="1" applyProtection="1">
      <alignment horizontal="center" vertical="center"/>
      <protection locked="0"/>
    </xf>
    <xf numFmtId="0" fontId="3" fillId="3" borderId="87" xfId="0" applyFont="1" applyFill="1" applyBorder="1" applyAlignment="1" applyProtection="1">
      <alignment horizontal="center" vertical="center"/>
    </xf>
    <xf numFmtId="2" fontId="3" fillId="3" borderId="88" xfId="0" applyNumberFormat="1" applyFont="1" applyFill="1" applyBorder="1" applyAlignment="1" applyProtection="1">
      <alignment horizontal="center" vertical="center"/>
    </xf>
    <xf numFmtId="0" fontId="3" fillId="3" borderId="91" xfId="0" applyFont="1" applyFill="1" applyBorder="1" applyAlignment="1" applyProtection="1">
      <alignment horizontal="center" vertical="center"/>
    </xf>
    <xf numFmtId="0" fontId="22" fillId="10" borderId="73" xfId="0" applyFont="1" applyFill="1" applyBorder="1" applyAlignment="1" applyProtection="1">
      <alignment horizontal="center" vertical="center"/>
    </xf>
    <xf numFmtId="164" fontId="3" fillId="3" borderId="72" xfId="0" applyNumberFormat="1" applyFont="1" applyFill="1" applyBorder="1" applyAlignment="1" applyProtection="1">
      <alignment horizontal="center" vertical="center"/>
    </xf>
    <xf numFmtId="20" fontId="3" fillId="3" borderId="72" xfId="0" applyNumberFormat="1" applyFont="1" applyFill="1" applyBorder="1" applyAlignment="1" applyProtection="1">
      <alignment horizontal="center" vertical="center"/>
    </xf>
    <xf numFmtId="2" fontId="3" fillId="3" borderId="72" xfId="0" applyNumberFormat="1" applyFont="1" applyFill="1" applyBorder="1" applyAlignment="1" applyProtection="1">
      <alignment horizontal="center" vertical="center"/>
    </xf>
    <xf numFmtId="0" fontId="3" fillId="3" borderId="92" xfId="0" applyFont="1" applyFill="1" applyBorder="1" applyAlignment="1" applyProtection="1">
      <alignment horizontal="center" vertical="center"/>
    </xf>
    <xf numFmtId="0" fontId="3" fillId="4" borderId="93" xfId="0" applyFont="1" applyFill="1" applyBorder="1" applyAlignment="1" applyProtection="1">
      <alignment horizontal="center" vertical="center"/>
      <protection locked="0"/>
    </xf>
    <xf numFmtId="0" fontId="3" fillId="3" borderId="94" xfId="0" applyFont="1" applyFill="1" applyBorder="1" applyAlignment="1" applyProtection="1">
      <alignment horizontal="center" vertical="center"/>
    </xf>
    <xf numFmtId="2" fontId="3" fillId="3" borderId="95" xfId="0" applyNumberFormat="1" applyFont="1" applyFill="1" applyBorder="1" applyAlignment="1" applyProtection="1">
      <alignment horizontal="center" vertical="center"/>
    </xf>
    <xf numFmtId="0" fontId="22" fillId="10" borderId="96" xfId="0" applyFont="1" applyFill="1" applyBorder="1" applyAlignment="1" applyProtection="1">
      <alignment horizontal="center" vertical="center"/>
    </xf>
    <xf numFmtId="164" fontId="3" fillId="3" borderId="97" xfId="0" applyNumberFormat="1" applyFont="1" applyFill="1" applyBorder="1" applyAlignment="1" applyProtection="1">
      <alignment horizontal="center" vertical="center"/>
    </xf>
    <xf numFmtId="20" fontId="3" fillId="3" borderId="97" xfId="0" applyNumberFormat="1" applyFont="1" applyFill="1" applyBorder="1" applyAlignment="1" applyProtection="1">
      <alignment horizontal="center" vertical="center"/>
    </xf>
    <xf numFmtId="2" fontId="3" fillId="3" borderId="97" xfId="0" applyNumberFormat="1" applyFont="1" applyFill="1" applyBorder="1" applyAlignment="1" applyProtection="1">
      <alignment horizontal="center" vertical="center"/>
    </xf>
    <xf numFmtId="0" fontId="3" fillId="3" borderId="98" xfId="0" applyFont="1" applyFill="1" applyBorder="1" applyAlignment="1" applyProtection="1">
      <alignment horizontal="center" vertical="center"/>
    </xf>
    <xf numFmtId="0" fontId="3" fillId="4" borderId="99" xfId="0" applyFont="1" applyFill="1" applyBorder="1" applyAlignment="1" applyProtection="1">
      <alignment horizontal="center" vertical="center"/>
      <protection locked="0"/>
    </xf>
    <xf numFmtId="0" fontId="3" fillId="3" borderId="100" xfId="0" applyFont="1" applyFill="1" applyBorder="1" applyAlignment="1" applyProtection="1">
      <alignment horizontal="center" vertical="center"/>
    </xf>
    <xf numFmtId="2" fontId="3" fillId="3" borderId="101" xfId="0" applyNumberFormat="1" applyFont="1" applyFill="1" applyBorder="1" applyAlignment="1" applyProtection="1">
      <alignment horizontal="center" vertical="center"/>
    </xf>
    <xf numFmtId="20" fontId="3" fillId="3" borderId="28" xfId="0" applyNumberFormat="1" applyFont="1" applyFill="1" applyBorder="1" applyAlignment="1" applyProtection="1">
      <alignment horizontal="center" vertical="center"/>
    </xf>
    <xf numFmtId="2" fontId="3" fillId="3" borderId="28" xfId="0" applyNumberFormat="1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102" xfId="0" applyFont="1" applyFill="1" applyBorder="1" applyAlignment="1" applyProtection="1">
      <alignment horizontal="center" vertical="center"/>
    </xf>
    <xf numFmtId="2" fontId="3" fillId="3" borderId="103" xfId="0" applyNumberFormat="1" applyFont="1" applyFill="1" applyBorder="1" applyAlignment="1" applyProtection="1">
      <alignment horizontal="center" vertical="center"/>
    </xf>
    <xf numFmtId="0" fontId="3" fillId="3" borderId="104" xfId="0" applyFont="1" applyFill="1" applyBorder="1" applyAlignment="1" applyProtection="1">
      <alignment horizontal="center" vertical="center"/>
    </xf>
    <xf numFmtId="1" fontId="17" fillId="18" borderId="13" xfId="0" applyNumberFormat="1" applyFont="1" applyFill="1" applyBorder="1" applyAlignment="1">
      <alignment horizontal="center"/>
    </xf>
    <xf numFmtId="1" fontId="17" fillId="16" borderId="13" xfId="0" applyNumberFormat="1" applyFont="1" applyFill="1" applyBorder="1" applyAlignment="1">
      <alignment horizontal="center"/>
    </xf>
    <xf numFmtId="20" fontId="3" fillId="3" borderId="81" xfId="0" applyNumberFormat="1" applyFont="1" applyFill="1" applyBorder="1" applyAlignment="1" applyProtection="1">
      <alignment horizontal="center" vertical="center"/>
    </xf>
    <xf numFmtId="2" fontId="3" fillId="3" borderId="81" xfId="0" applyNumberFormat="1" applyFont="1" applyFill="1" applyBorder="1" applyAlignment="1" applyProtection="1">
      <alignment horizontal="center" vertical="center"/>
    </xf>
    <xf numFmtId="0" fontId="3" fillId="3" borderId="105" xfId="0" applyFont="1" applyFill="1" applyBorder="1" applyAlignment="1" applyProtection="1">
      <alignment horizontal="center" vertical="center"/>
    </xf>
    <xf numFmtId="0" fontId="3" fillId="4" borderId="106" xfId="0" applyFont="1" applyFill="1" applyBorder="1" applyAlignment="1" applyProtection="1">
      <alignment horizontal="center" vertical="center"/>
      <protection locked="0"/>
    </xf>
    <xf numFmtId="0" fontId="3" fillId="3" borderId="107" xfId="0" applyFont="1" applyFill="1" applyBorder="1" applyAlignment="1" applyProtection="1">
      <alignment horizontal="center" vertical="center"/>
    </xf>
    <xf numFmtId="2" fontId="3" fillId="3" borderId="83" xfId="0" applyNumberFormat="1" applyFont="1" applyFill="1" applyBorder="1" applyAlignment="1" applyProtection="1">
      <alignment horizontal="center" vertical="center"/>
    </xf>
    <xf numFmtId="2" fontId="3" fillId="3" borderId="90" xfId="0" applyNumberFormat="1" applyFont="1" applyFill="1" applyBorder="1" applyAlignment="1" applyProtection="1">
      <alignment horizontal="center" vertical="center"/>
    </xf>
    <xf numFmtId="164" fontId="3" fillId="3" borderId="72" xfId="0" applyNumberFormat="1" applyFont="1" applyFill="1" applyBorder="1" applyAlignment="1" applyProtection="1">
      <alignment horizontal="center" vertical="center"/>
    </xf>
    <xf numFmtId="164" fontId="3" fillId="3" borderId="81" xfId="0" applyNumberFormat="1" applyFont="1" applyFill="1" applyBorder="1" applyAlignment="1" applyProtection="1">
      <alignment horizontal="center" vertical="center"/>
    </xf>
    <xf numFmtId="0" fontId="22" fillId="10" borderId="79" xfId="0" applyFont="1" applyFill="1" applyBorder="1" applyAlignment="1" applyProtection="1">
      <alignment horizontal="center" vertical="center"/>
    </xf>
    <xf numFmtId="0" fontId="22" fillId="10" borderId="73" xfId="0" applyFont="1" applyFill="1" applyBorder="1" applyAlignment="1" applyProtection="1">
      <alignment horizontal="center" vertical="center"/>
    </xf>
    <xf numFmtId="0" fontId="3" fillId="16" borderId="1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2" xfId="0" applyFont="1" applyFill="1" applyBorder="1" applyAlignment="1">
      <alignment horizontal="center" vertical="center"/>
    </xf>
    <xf numFmtId="0" fontId="3" fillId="16" borderId="117" xfId="0" applyFont="1" applyFill="1" applyBorder="1" applyAlignment="1">
      <alignment horizontal="center" vertical="center"/>
    </xf>
    <xf numFmtId="0" fontId="3" fillId="0" borderId="118" xfId="0" applyFont="1" applyFill="1" applyBorder="1" applyAlignment="1">
      <alignment horizontal="center" vertical="center"/>
    </xf>
    <xf numFmtId="0" fontId="3" fillId="0" borderId="119" xfId="0" applyFont="1" applyFill="1" applyBorder="1" applyAlignment="1">
      <alignment horizontal="center" vertical="center"/>
    </xf>
    <xf numFmtId="0" fontId="3" fillId="16" borderId="126" xfId="0" applyFont="1" applyFill="1" applyBorder="1" applyAlignment="1">
      <alignment horizontal="center" vertical="center"/>
    </xf>
    <xf numFmtId="0" fontId="3" fillId="0" borderId="76" xfId="0" applyFont="1" applyFill="1" applyBorder="1" applyAlignment="1">
      <alignment horizontal="center" vertical="center"/>
    </xf>
    <xf numFmtId="0" fontId="3" fillId="0" borderId="127" xfId="0" applyFont="1" applyFill="1" applyBorder="1" applyAlignment="1">
      <alignment horizontal="center" vertical="center"/>
    </xf>
    <xf numFmtId="0" fontId="19" fillId="5" borderId="39" xfId="0" applyFont="1" applyFill="1" applyBorder="1" applyAlignment="1">
      <alignment horizontal="center" vertical="center"/>
    </xf>
    <xf numFmtId="0" fontId="19" fillId="5" borderId="17" xfId="0" applyFont="1" applyFill="1" applyBorder="1" applyAlignment="1">
      <alignment horizontal="center" vertical="center"/>
    </xf>
    <xf numFmtId="0" fontId="19" fillId="5" borderId="40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7" borderId="44" xfId="0" applyFont="1" applyFill="1" applyBorder="1" applyAlignment="1">
      <alignment horizontal="center" vertical="center"/>
    </xf>
    <xf numFmtId="0" fontId="4" fillId="7" borderId="45" xfId="0" applyFont="1" applyFill="1" applyBorder="1" applyAlignment="1">
      <alignment horizontal="center" vertical="center"/>
    </xf>
    <xf numFmtId="0" fontId="4" fillId="7" borderId="53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54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19" fillId="3" borderId="39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40" xfId="0" applyFont="1" applyFill="1" applyBorder="1" applyAlignment="1">
      <alignment horizontal="center" vertical="center"/>
    </xf>
    <xf numFmtId="0" fontId="19" fillId="16" borderId="39" xfId="0" applyFont="1" applyFill="1" applyBorder="1" applyAlignment="1">
      <alignment horizontal="center" vertical="center"/>
    </xf>
    <xf numFmtId="0" fontId="4" fillId="16" borderId="17" xfId="0" applyFont="1" applyFill="1" applyBorder="1" applyAlignment="1">
      <alignment horizontal="center" vertical="center"/>
    </xf>
    <xf numFmtId="0" fontId="4" fillId="16" borderId="40" xfId="0" applyFont="1" applyFill="1" applyBorder="1" applyAlignment="1">
      <alignment horizontal="center" vertical="center"/>
    </xf>
    <xf numFmtId="0" fontId="24" fillId="20" borderId="18" xfId="0" applyFont="1" applyFill="1" applyBorder="1" applyAlignment="1">
      <alignment horizontal="center" vertical="center"/>
    </xf>
    <xf numFmtId="0" fontId="24" fillId="20" borderId="19" xfId="0" applyFont="1" applyFill="1" applyBorder="1" applyAlignment="1">
      <alignment horizontal="center" vertical="center"/>
    </xf>
    <xf numFmtId="0" fontId="24" fillId="20" borderId="20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4" fillId="7" borderId="28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/>
    </xf>
    <xf numFmtId="0" fontId="4" fillId="7" borderId="108" xfId="0" applyFont="1" applyFill="1" applyBorder="1" applyAlignment="1">
      <alignment horizontal="center" vertical="center"/>
    </xf>
    <xf numFmtId="0" fontId="4" fillId="7" borderId="128" xfId="0" applyFont="1" applyFill="1" applyBorder="1" applyAlignment="1">
      <alignment horizontal="center" vertical="center"/>
    </xf>
    <xf numFmtId="0" fontId="4" fillId="7" borderId="109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23" fillId="0" borderId="70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19" fillId="7" borderId="20" xfId="0" applyFont="1" applyFill="1" applyBorder="1" applyAlignment="1">
      <alignment horizontal="center" vertical="center"/>
    </xf>
    <xf numFmtId="0" fontId="19" fillId="7" borderId="123" xfId="0" applyFont="1" applyFill="1" applyBorder="1" applyAlignment="1">
      <alignment horizontal="center" vertical="center"/>
    </xf>
    <xf numFmtId="0" fontId="19" fillId="7" borderId="124" xfId="0" applyFont="1" applyFill="1" applyBorder="1" applyAlignment="1">
      <alignment horizontal="center" vertical="center"/>
    </xf>
    <xf numFmtId="0" fontId="19" fillId="7" borderId="125" xfId="0" applyFont="1" applyFill="1" applyBorder="1" applyAlignment="1">
      <alignment horizontal="center" vertical="center"/>
    </xf>
    <xf numFmtId="0" fontId="23" fillId="0" borderId="113" xfId="0" applyFont="1" applyBorder="1" applyAlignment="1">
      <alignment horizontal="center"/>
    </xf>
    <xf numFmtId="0" fontId="23" fillId="0" borderId="114" xfId="0" applyFont="1" applyBorder="1" applyAlignment="1">
      <alignment horizontal="center"/>
    </xf>
    <xf numFmtId="0" fontId="23" fillId="0" borderId="115" xfId="0" applyFont="1" applyBorder="1" applyAlignment="1">
      <alignment horizontal="center"/>
    </xf>
    <xf numFmtId="0" fontId="23" fillId="0" borderId="116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20" xfId="0" applyFont="1" applyBorder="1" applyAlignment="1">
      <alignment horizontal="center"/>
    </xf>
    <xf numFmtId="0" fontId="23" fillId="0" borderId="121" xfId="0" applyFont="1" applyBorder="1" applyAlignment="1">
      <alignment horizontal="center"/>
    </xf>
    <xf numFmtId="0" fontId="23" fillId="0" borderId="122" xfId="0" applyFont="1" applyBorder="1" applyAlignment="1">
      <alignment horizontal="center"/>
    </xf>
    <xf numFmtId="0" fontId="4" fillId="7" borderId="110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19" fillId="11" borderId="39" xfId="0" applyFont="1" applyFill="1" applyBorder="1" applyAlignment="1">
      <alignment horizontal="center" vertical="center"/>
    </xf>
    <xf numFmtId="0" fontId="19" fillId="11" borderId="17" xfId="0" applyFont="1" applyFill="1" applyBorder="1" applyAlignment="1">
      <alignment horizontal="center" vertical="center"/>
    </xf>
    <xf numFmtId="0" fontId="19" fillId="11" borderId="40" xfId="0" applyFont="1" applyFill="1" applyBorder="1" applyAlignment="1">
      <alignment horizontal="center" vertical="center"/>
    </xf>
    <xf numFmtId="0" fontId="19" fillId="15" borderId="39" xfId="0" applyFont="1" applyFill="1" applyBorder="1" applyAlignment="1">
      <alignment horizontal="center" vertical="center"/>
    </xf>
    <xf numFmtId="0" fontId="19" fillId="15" borderId="17" xfId="0" applyFont="1" applyFill="1" applyBorder="1" applyAlignment="1">
      <alignment horizontal="center" vertical="center"/>
    </xf>
    <xf numFmtId="0" fontId="19" fillId="15" borderId="40" xfId="0" applyFont="1" applyFill="1" applyBorder="1" applyAlignment="1">
      <alignment horizontal="center" vertical="center"/>
    </xf>
    <xf numFmtId="0" fontId="19" fillId="14" borderId="39" xfId="0" applyFont="1" applyFill="1" applyBorder="1" applyAlignment="1">
      <alignment horizontal="center" vertical="center"/>
    </xf>
    <xf numFmtId="0" fontId="19" fillId="14" borderId="17" xfId="0" applyFont="1" applyFill="1" applyBorder="1" applyAlignment="1">
      <alignment horizontal="center" vertical="center"/>
    </xf>
    <xf numFmtId="0" fontId="19" fillId="14" borderId="40" xfId="0" applyFont="1" applyFill="1" applyBorder="1" applyAlignment="1">
      <alignment horizontal="center" vertical="center"/>
    </xf>
    <xf numFmtId="0" fontId="19" fillId="17" borderId="39" xfId="0" applyFont="1" applyFill="1" applyBorder="1" applyAlignment="1">
      <alignment horizontal="center" vertical="center"/>
    </xf>
    <xf numFmtId="0" fontId="19" fillId="17" borderId="17" xfId="0" applyFont="1" applyFill="1" applyBorder="1" applyAlignment="1">
      <alignment horizontal="center" vertical="center"/>
    </xf>
    <xf numFmtId="0" fontId="19" fillId="17" borderId="4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4" fillId="7" borderId="55" xfId="0" applyFont="1" applyFill="1" applyBorder="1" applyAlignment="1">
      <alignment horizontal="center" vertical="center"/>
    </xf>
    <xf numFmtId="0" fontId="4" fillId="7" borderId="56" xfId="0" applyFont="1" applyFill="1" applyBorder="1" applyAlignment="1">
      <alignment horizontal="center" vertical="center"/>
    </xf>
    <xf numFmtId="0" fontId="22" fillId="10" borderId="79" xfId="0" applyFont="1" applyFill="1" applyBorder="1" applyAlignment="1" applyProtection="1">
      <alignment horizontal="center" vertical="center"/>
    </xf>
    <xf numFmtId="0" fontId="22" fillId="10" borderId="89" xfId="0" applyFont="1" applyFill="1" applyBorder="1" applyAlignment="1" applyProtection="1">
      <alignment horizontal="center" vertical="center"/>
    </xf>
    <xf numFmtId="164" fontId="3" fillId="3" borderId="81" xfId="0" applyNumberFormat="1" applyFont="1" applyFill="1" applyBorder="1" applyAlignment="1" applyProtection="1">
      <alignment horizontal="center" vertical="center"/>
    </xf>
    <xf numFmtId="164" fontId="3" fillId="3" borderId="90" xfId="0" applyNumberFormat="1" applyFont="1" applyFill="1" applyBorder="1" applyAlignment="1" applyProtection="1">
      <alignment horizontal="center" vertical="center"/>
    </xf>
    <xf numFmtId="0" fontId="22" fillId="10" borderId="73" xfId="0" applyFont="1" applyFill="1" applyBorder="1" applyAlignment="1" applyProtection="1">
      <alignment horizontal="center" vertical="center"/>
    </xf>
    <xf numFmtId="0" fontId="10" fillId="6" borderId="5" xfId="0" applyFont="1" applyFill="1" applyBorder="1" applyAlignment="1" applyProtection="1">
      <alignment horizontal="center" vertical="center"/>
    </xf>
    <xf numFmtId="164" fontId="3" fillId="3" borderId="72" xfId="0" applyNumberFormat="1" applyFont="1" applyFill="1" applyBorder="1" applyAlignment="1" applyProtection="1">
      <alignment horizontal="center" vertical="center"/>
    </xf>
    <xf numFmtId="0" fontId="16" fillId="18" borderId="13" xfId="0" applyFont="1" applyFill="1" applyBorder="1" applyAlignment="1">
      <alignment horizontal="center"/>
    </xf>
    <xf numFmtId="0" fontId="16" fillId="16" borderId="1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19" borderId="13" xfId="0" applyFont="1" applyFill="1" applyBorder="1" applyAlignment="1">
      <alignment horizontal="center"/>
    </xf>
    <xf numFmtId="0" fontId="18" fillId="12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18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D9E3EB"/>
      <color rgb="FFF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واف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وافر">
      <a:majorFont>
        <a:latin typeface="Trebuchet MS"/>
        <a:ea typeface=""/>
        <a:cs typeface=""/>
        <a:font script="Jpan" typeface="HG丸ｺﾞｼｯｸM-PRO"/>
        <a:font script="Hang" typeface="HY그래픽M"/>
        <a:font script="Hans" typeface="黑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rebuchet MS"/>
        <a:ea typeface=""/>
        <a:cs typeface=""/>
        <a:font script="Jpan" typeface="HG丸ｺﾞｼｯｸM-PRO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وافر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8000"/>
                <a:satMod val="220000"/>
              </a:schemeClr>
            </a:gs>
            <a:gs pos="100000">
              <a:schemeClr val="phClr">
                <a:shade val="35000"/>
                <a:satMod val="155000"/>
              </a:schemeClr>
            </a:gs>
          </a:gsLst>
          <a:path path="circle">
            <a:fillToRect l="50000" t="50000" r="50000" b="50000"/>
          </a:path>
        </a:gradFill>
        <a:blipFill>
          <a:blip xmlns:r="http://schemas.openxmlformats.org/officeDocument/2006/relationships" r:embed="rId1">
            <a:duotone>
              <a:schemeClr val="phClr">
                <a:shade val="60000"/>
                <a:satMod val="180000"/>
              </a:schemeClr>
              <a:schemeClr val="phClr">
                <a:tint val="500"/>
                <a:satMod val="150000"/>
              </a:schemeClr>
            </a:duotone>
          </a:blip>
          <a:tile tx="0" ty="0" sx="50000" sy="5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</sheetPr>
  <dimension ref="B1:AD39"/>
  <sheetViews>
    <sheetView showGridLines="0" rightToLeft="1" tabSelected="1" zoomScaleNormal="100" workbookViewId="0">
      <selection activeCell="C16" sqref="C16"/>
    </sheetView>
  </sheetViews>
  <sheetFormatPr defaultRowHeight="12.75"/>
  <cols>
    <col min="1" max="1" width="3.7109375" customWidth="1"/>
    <col min="2" max="2" width="5" customWidth="1"/>
    <col min="3" max="3" width="11.5703125" style="2" customWidth="1"/>
    <col min="4" max="30" width="4.28515625" customWidth="1"/>
  </cols>
  <sheetData>
    <row r="1" spans="2:30" ht="6" customHeight="1" thickBot="1"/>
    <row r="2" spans="2:30" ht="24.75" customHeight="1" thickTop="1">
      <c r="B2" s="177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9"/>
    </row>
    <row r="3" spans="2:30" ht="21">
      <c r="B3" s="180" t="s">
        <v>8</v>
      </c>
      <c r="C3" s="182" t="s">
        <v>9</v>
      </c>
      <c r="D3" s="184" t="s">
        <v>2</v>
      </c>
      <c r="E3" s="163" t="s">
        <v>13</v>
      </c>
      <c r="F3" s="163" t="s">
        <v>3</v>
      </c>
      <c r="G3" s="163" t="s">
        <v>4</v>
      </c>
      <c r="H3" s="163" t="s">
        <v>14</v>
      </c>
      <c r="I3" s="163" t="s">
        <v>5</v>
      </c>
      <c r="J3" s="163" t="s">
        <v>6</v>
      </c>
      <c r="K3" s="163" t="s">
        <v>7</v>
      </c>
      <c r="L3" s="165" t="s">
        <v>11</v>
      </c>
      <c r="M3" s="167" t="s">
        <v>18</v>
      </c>
      <c r="N3" s="168"/>
      <c r="O3" s="168"/>
      <c r="P3" s="168"/>
      <c r="Q3" s="168"/>
      <c r="R3" s="168"/>
      <c r="S3" s="168"/>
      <c r="T3" s="168"/>
      <c r="U3" s="169"/>
      <c r="V3" s="168" t="s">
        <v>19</v>
      </c>
      <c r="W3" s="168"/>
      <c r="X3" s="168"/>
      <c r="Y3" s="168"/>
      <c r="Z3" s="168"/>
      <c r="AA3" s="168"/>
      <c r="AB3" s="168"/>
      <c r="AC3" s="168"/>
      <c r="AD3" s="170"/>
    </row>
    <row r="4" spans="2:30" ht="21">
      <c r="B4" s="181"/>
      <c r="C4" s="183"/>
      <c r="D4" s="185"/>
      <c r="E4" s="164"/>
      <c r="F4" s="164"/>
      <c r="G4" s="164"/>
      <c r="H4" s="164"/>
      <c r="I4" s="164"/>
      <c r="J4" s="164"/>
      <c r="K4" s="164"/>
      <c r="L4" s="166"/>
      <c r="M4" s="5" t="s">
        <v>2</v>
      </c>
      <c r="N4" s="3" t="s">
        <v>13</v>
      </c>
      <c r="O4" s="3" t="s">
        <v>3</v>
      </c>
      <c r="P4" s="3" t="s">
        <v>4</v>
      </c>
      <c r="Q4" s="3" t="s">
        <v>14</v>
      </c>
      <c r="R4" s="3" t="s">
        <v>5</v>
      </c>
      <c r="S4" s="3" t="s">
        <v>6</v>
      </c>
      <c r="T4" s="3" t="s">
        <v>7</v>
      </c>
      <c r="U4" s="57" t="s">
        <v>11</v>
      </c>
      <c r="V4" s="5" t="s">
        <v>2</v>
      </c>
      <c r="W4" s="3" t="s">
        <v>13</v>
      </c>
      <c r="X4" s="3" t="s">
        <v>3</v>
      </c>
      <c r="Y4" s="3" t="s">
        <v>4</v>
      </c>
      <c r="Z4" s="3" t="s">
        <v>14</v>
      </c>
      <c r="AA4" s="3" t="s">
        <v>5</v>
      </c>
      <c r="AB4" s="3" t="s">
        <v>6</v>
      </c>
      <c r="AC4" s="3" t="s">
        <v>7</v>
      </c>
      <c r="AD4" s="4" t="s">
        <v>11</v>
      </c>
    </row>
    <row r="5" spans="2:30" ht="27.75">
      <c r="B5" s="171" t="s">
        <v>74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3"/>
    </row>
    <row r="6" spans="2:30" ht="15" customHeight="1">
      <c r="B6" s="42">
        <f>IF(مساحة_العمل!$AG$9&gt;مساحة_العمل!$C$2,مساحة_العمل!B5,"")</f>
        <v>1</v>
      </c>
      <c r="C6" s="25" t="str">
        <f>IF(مساحة_العمل!$AG$9&lt;&gt;مساحة_العمل!$C$1,"",INDEX(مساحة_العمل!C$5:C$8,MATCH($B6,مساحة_العمل!$AG$5:'مساحة_العمل'!$AG$8,0)))</f>
        <v>فريق1</v>
      </c>
      <c r="D6" s="25">
        <f>IF(مساحة_العمل!$AG$9&lt;&gt;مساحة_العمل!$C$1,"",INDEX(مساحة_العمل!D$5:D$8,MATCH($B6,مساحة_العمل!$AG$5:'مساحة_العمل'!$AG$8,0)))</f>
        <v>6</v>
      </c>
      <c r="E6" s="25">
        <f>IF(مساحة_العمل!$AG$9&lt;&gt;مساحة_العمل!$C$1,"",INDEX(مساحة_العمل!E$5:E$8,MATCH($B6,مساحة_العمل!$AG$5:'مساحة_العمل'!$AG$8,0)))</f>
        <v>0</v>
      </c>
      <c r="F6" s="25">
        <f>IF(مساحة_العمل!$AG$9&lt;&gt;مساحة_العمل!$C$1,"",INDEX(مساحة_العمل!F$5:F$8,MATCH($B6,مساحة_العمل!$AG$5:'مساحة_العمل'!$AG$8,0)))</f>
        <v>4</v>
      </c>
      <c r="G6" s="25">
        <f>IF(مساحة_العمل!$AG$9&lt;&gt;مساحة_العمل!$C$1,"",INDEX(مساحة_العمل!G$5:G$8,MATCH($B6,مساحة_العمل!$AG$5:'مساحة_العمل'!$AG$8,0)))</f>
        <v>0</v>
      </c>
      <c r="H6" s="25">
        <f>IF(مساحة_العمل!$AG$9&lt;&gt;مساحة_العمل!$C$1,"",INDEX(مساحة_العمل!H$5:H$8,MATCH($B6,مساحة_العمل!$AG$5:'مساحة_العمل'!$AG$8,0)))</f>
        <v>2</v>
      </c>
      <c r="I6" s="25">
        <f>IF(مساحة_العمل!$AG$9&lt;&gt;مساحة_العمل!$C$1,"",INDEX(مساحة_العمل!I$5:I$8,MATCH($B6,مساحة_العمل!$AG$5:'مساحة_العمل'!$AG$8,0)))</f>
        <v>11</v>
      </c>
      <c r="J6" s="25">
        <f>IF(مساحة_العمل!$AG$9&lt;&gt;مساحة_العمل!$C$1,"",INDEX(مساحة_العمل!J$5:J$8,MATCH($B6,مساحة_العمل!$AG$5:'مساحة_العمل'!$AG$8,0)))</f>
        <v>8</v>
      </c>
      <c r="K6" s="25">
        <f>IF(مساحة_العمل!$AG$9&lt;&gt;مساحة_العمل!$C$1,"",INDEX(مساحة_العمل!K$5:K$8,MATCH($B6,مساحة_العمل!$AG$5:'مساحة_العمل'!$AG$8,0)))</f>
        <v>3</v>
      </c>
      <c r="L6" s="52">
        <f>IF(مساحة_العمل!$AG$9&lt;&gt;مساحة_العمل!$C$1,"",INDEX(مساحة_العمل!L$5:L$8,MATCH($B6,مساحة_العمل!$AG$5:'مساحة_العمل'!$AG$8,0)))</f>
        <v>12</v>
      </c>
      <c r="M6" s="50">
        <f>IF(مساحة_العمل!$AG$9&lt;&gt;مساحة_العمل!$C$1,"",INDEX(مساحة_العمل!M$5:M$8,MATCH($B6,مساحة_العمل!$AG$5:'مساحة_العمل'!$AG$8,0)))</f>
        <v>3</v>
      </c>
      <c r="N6" s="25">
        <f>IF(مساحة_العمل!$AG$9&lt;&gt;مساحة_العمل!$C$1,"",INDEX(مساحة_العمل!N$5:N$8,MATCH($B6,مساحة_العمل!$AG$5:'مساحة_العمل'!$AG$8,0)))</f>
        <v>0</v>
      </c>
      <c r="O6" s="25">
        <f>IF(مساحة_العمل!$AG$9&lt;&gt;مساحة_العمل!$C$1,"",INDEX(مساحة_العمل!O$5:O$8,MATCH($B6,مساحة_العمل!$AG$5:'مساحة_العمل'!$AG$8,0)))</f>
        <v>2</v>
      </c>
      <c r="P6" s="25">
        <f>IF(مساحة_العمل!$AG$9&lt;&gt;مساحة_العمل!$C$1,"",INDEX(مساحة_العمل!P$5:P$8,MATCH($B6,مساحة_العمل!$AG$5:'مساحة_العمل'!$AG$8,0)))</f>
        <v>0</v>
      </c>
      <c r="Q6" s="25">
        <f>IF(مساحة_العمل!$AG$9&lt;&gt;مساحة_العمل!$C$1,"",INDEX(مساحة_العمل!Q$5:Q$8,MATCH($B6,مساحة_العمل!$AG$5:'مساحة_العمل'!$AG$8,0)))</f>
        <v>1</v>
      </c>
      <c r="R6" s="25">
        <f>IF(مساحة_العمل!$AG$9&lt;&gt;مساحة_العمل!$C$1,"",INDEX(مساحة_العمل!R$5:R$8,MATCH($B6,مساحة_العمل!$AG$5:'مساحة_العمل'!$AG$8,0)))</f>
        <v>5</v>
      </c>
      <c r="S6" s="25">
        <f>IF(مساحة_العمل!$AG$9&lt;&gt;مساحة_العمل!$C$1,"",INDEX(مساحة_العمل!S$5:S$8,MATCH($B6,مساحة_العمل!$AG$5:'مساحة_العمل'!$AG$8,0)))</f>
        <v>4</v>
      </c>
      <c r="T6" s="25">
        <f>IF(مساحة_العمل!$AG$9&lt;&gt;مساحة_العمل!$C$1,"",INDEX(مساحة_العمل!T$5:T$8,MATCH($B6,مساحة_العمل!$AG$5:'مساحة_العمل'!$AG$8,0)))</f>
        <v>1</v>
      </c>
      <c r="U6" s="52">
        <f>IF(مساحة_العمل!$AG$9&lt;&gt;مساحة_العمل!$C$1,"",INDEX(مساحة_العمل!U$5:U$8,MATCH($B6,مساحة_العمل!$AG$5:'مساحة_العمل'!$AG$8,0)))</f>
        <v>6</v>
      </c>
      <c r="V6" s="50">
        <f>IF(مساحة_العمل!$AG$9&lt;&gt;مساحة_العمل!$C$1,"",INDEX(مساحة_العمل!V$5:V$8,MATCH($B6,مساحة_العمل!$AG$5:'مساحة_العمل'!$AG$8,0)))</f>
        <v>3</v>
      </c>
      <c r="W6" s="25">
        <f>IF(مساحة_العمل!$AG$9&lt;&gt;مساحة_العمل!$C$1,"",INDEX(مساحة_العمل!W$5:W$8,MATCH($B6,مساحة_العمل!$AG$5:'مساحة_العمل'!$AG$8,0)))</f>
        <v>0</v>
      </c>
      <c r="X6" s="25">
        <f>IF(مساحة_العمل!$AG$9&lt;&gt;مساحة_العمل!$C$1,"",INDEX(مساحة_العمل!X$5:X$8,MATCH($B6,مساحة_العمل!$AG$5:'مساحة_العمل'!$AG$8,0)))</f>
        <v>2</v>
      </c>
      <c r="Y6" s="25">
        <f>IF(مساحة_العمل!$AG$9&lt;&gt;مساحة_العمل!$C$1,"",INDEX(مساحة_العمل!Y$5:Y$8,MATCH($B6,مساحة_العمل!$AG$5:'مساحة_العمل'!$AG$8,0)))</f>
        <v>0</v>
      </c>
      <c r="Z6" s="25">
        <f>IF(مساحة_العمل!$AG$9&lt;&gt;مساحة_العمل!$C$1,"",INDEX(مساحة_العمل!Z$5:Z$8,MATCH($B6,مساحة_العمل!$AG$5:'مساحة_العمل'!$AG$8,0)))</f>
        <v>1</v>
      </c>
      <c r="AA6" s="25">
        <f>IF(مساحة_العمل!$AG$9&lt;&gt;مساحة_العمل!$C$1,"",INDEX(مساحة_العمل!AA$5:AA$8,MATCH($B6,مساحة_العمل!$AG$5:'مساحة_العمل'!$AG$8,0)))</f>
        <v>6</v>
      </c>
      <c r="AB6" s="25">
        <f>IF(مساحة_العمل!$AG$9&lt;&gt;مساحة_العمل!$C$1,"",INDEX(مساحة_العمل!AB$5:AB$8,MATCH($B6,مساحة_العمل!$AG$5:'مساحة_العمل'!$AG$8,0)))</f>
        <v>4</v>
      </c>
      <c r="AC6" s="25">
        <f>IF(مساحة_العمل!$AG$9&lt;&gt;مساحة_العمل!$C$1,"",INDEX(مساحة_العمل!AC$5:AC$8,MATCH($B6,مساحة_العمل!$AG$5:'مساحة_العمل'!$AG$8,0)))</f>
        <v>2</v>
      </c>
      <c r="AD6" s="26">
        <f>IF(مساحة_العمل!$AG$9&lt;&gt;مساحة_العمل!$C$1,"",INDEX(مساحة_العمل!AD$5:AD$8,MATCH($B6,مساحة_العمل!$AG$5:'مساحة_العمل'!$AG$8,0)))</f>
        <v>6</v>
      </c>
    </row>
    <row r="7" spans="2:30" ht="15" customHeight="1">
      <c r="B7" s="43">
        <f>IF(مساحة_العمل!$AG$9&gt;مساحة_العمل!$C$2,مساحة_العمل!B6,"")</f>
        <v>2</v>
      </c>
      <c r="C7" s="6" t="str">
        <f>IF(مساحة_العمل!$AG$9&lt;&gt;مساحة_العمل!$C$1,"",INDEX(مساحة_العمل!C$5:C$8,MATCH($B7,مساحة_العمل!$AG$5:'مساحة_العمل'!$AG$8,0)))</f>
        <v>فريق2</v>
      </c>
      <c r="D7" s="6">
        <f>IF(مساحة_العمل!$AG$9&lt;&gt;مساحة_العمل!$C$1,"",INDEX(مساحة_العمل!D$5:D$8,MATCH($B7,مساحة_العمل!$AG$5:'مساحة_العمل'!$AG$8,0)))</f>
        <v>6</v>
      </c>
      <c r="E7" s="6">
        <f>IF(مساحة_العمل!$AG$9&lt;&gt;مساحة_العمل!$C$1,"",INDEX(مساحة_العمل!E$5:E$8,MATCH($B7,مساحة_العمل!$AG$5:'مساحة_العمل'!$AG$8,0)))</f>
        <v>0</v>
      </c>
      <c r="F7" s="6">
        <f>IF(مساحة_العمل!$AG$9&lt;&gt;مساحة_العمل!$C$1,"",INDEX(مساحة_العمل!F$5:F$8,MATCH($B7,مساحة_العمل!$AG$5:'مساحة_العمل'!$AG$8,0)))</f>
        <v>3</v>
      </c>
      <c r="G7" s="6">
        <f>IF(مساحة_العمل!$AG$9&lt;&gt;مساحة_العمل!$C$1,"",INDEX(مساحة_العمل!G$5:G$8,MATCH($B7,مساحة_العمل!$AG$5:'مساحة_العمل'!$AG$8,0)))</f>
        <v>0</v>
      </c>
      <c r="H7" s="6">
        <f>IF(مساحة_العمل!$AG$9&lt;&gt;مساحة_العمل!$C$1,"",INDEX(مساحة_العمل!H$5:H$8,MATCH($B7,مساحة_العمل!$AG$5:'مساحة_العمل'!$AG$8,0)))</f>
        <v>3</v>
      </c>
      <c r="I7" s="6">
        <f>IF(مساحة_العمل!$AG$9&lt;&gt;مساحة_العمل!$C$1,"",INDEX(مساحة_العمل!I$5:I$8,MATCH($B7,مساحة_العمل!$AG$5:'مساحة_العمل'!$AG$8,0)))</f>
        <v>12</v>
      </c>
      <c r="J7" s="6">
        <f>IF(مساحة_العمل!$AG$9&lt;&gt;مساحة_العمل!$C$1,"",INDEX(مساحة_العمل!J$5:J$8,MATCH($B7,مساحة_العمل!$AG$5:'مساحة_العمل'!$AG$8,0)))</f>
        <v>7</v>
      </c>
      <c r="K7" s="6">
        <f>IF(مساحة_العمل!$AG$9&lt;&gt;مساحة_العمل!$C$1,"",INDEX(مساحة_العمل!K$5:K$8,MATCH($B7,مساحة_العمل!$AG$5:'مساحة_العمل'!$AG$8,0)))</f>
        <v>5</v>
      </c>
      <c r="L7" s="53">
        <f>IF(مساحة_العمل!$AG$9&lt;&gt;مساحة_العمل!$C$1,"",INDEX(مساحة_العمل!L$5:L$8,MATCH($B7,مساحة_العمل!$AG$5:'مساحة_العمل'!$AG$8,0)))</f>
        <v>9</v>
      </c>
      <c r="M7" s="51">
        <f>IF(مساحة_العمل!$AG$9&lt;&gt;مساحة_العمل!$C$1,"",INDEX(مساحة_العمل!M$5:M$8,MATCH($B7,مساحة_العمل!$AG$5:'مساحة_العمل'!$AG$8,0)))</f>
        <v>3</v>
      </c>
      <c r="N7" s="6">
        <f>IF(مساحة_العمل!$AG$9&lt;&gt;مساحة_العمل!$C$1,"",INDEX(مساحة_العمل!N$5:N$8,MATCH($B7,مساحة_العمل!$AG$5:'مساحة_العمل'!$AG$8,0)))</f>
        <v>0</v>
      </c>
      <c r="O7" s="6">
        <f>IF(مساحة_العمل!$AG$9&lt;&gt;مساحة_العمل!$C$1,"",INDEX(مساحة_العمل!O$5:O$8,MATCH($B7,مساحة_العمل!$AG$5:'مساحة_العمل'!$AG$8,0)))</f>
        <v>2</v>
      </c>
      <c r="P7" s="6">
        <f>IF(مساحة_العمل!$AG$9&lt;&gt;مساحة_العمل!$C$1,"",INDEX(مساحة_العمل!P$5:P$8,MATCH($B7,مساحة_العمل!$AG$5:'مساحة_العمل'!$AG$8,0)))</f>
        <v>0</v>
      </c>
      <c r="Q7" s="6">
        <f>IF(مساحة_العمل!$AG$9&lt;&gt;مساحة_العمل!$C$1,"",INDEX(مساحة_العمل!Q$5:Q$8,MATCH($B7,مساحة_العمل!$AG$5:'مساحة_العمل'!$AG$8,0)))</f>
        <v>1</v>
      </c>
      <c r="R7" s="6">
        <f>IF(مساحة_العمل!$AG$9&lt;&gt;مساحة_العمل!$C$1,"",INDEX(مساحة_العمل!R$5:R$8,MATCH($B7,مساحة_العمل!$AG$5:'مساحة_العمل'!$AG$8,0)))</f>
        <v>8</v>
      </c>
      <c r="S7" s="6">
        <f>IF(مساحة_العمل!$AG$9&lt;&gt;مساحة_العمل!$C$1,"",INDEX(مساحة_العمل!S$5:S$8,MATCH($B7,مساحة_العمل!$AG$5:'مساحة_العمل'!$AG$8,0)))</f>
        <v>3</v>
      </c>
      <c r="T7" s="6">
        <f>IF(مساحة_العمل!$AG$9&lt;&gt;مساحة_العمل!$C$1,"",INDEX(مساحة_العمل!T$5:T$8,MATCH($B7,مساحة_العمل!$AG$5:'مساحة_العمل'!$AG$8,0)))</f>
        <v>5</v>
      </c>
      <c r="U7" s="53">
        <f>IF(مساحة_العمل!$AG$9&lt;&gt;مساحة_العمل!$C$1,"",INDEX(مساحة_العمل!U$5:U$8,MATCH($B7,مساحة_العمل!$AG$5:'مساحة_العمل'!$AG$8,0)))</f>
        <v>6</v>
      </c>
      <c r="V7" s="51">
        <f>IF(مساحة_العمل!$AG$9&lt;&gt;مساحة_العمل!$C$1,"",INDEX(مساحة_العمل!V$5:V$8,MATCH($B7,مساحة_العمل!$AG$5:'مساحة_العمل'!$AG$8,0)))</f>
        <v>3</v>
      </c>
      <c r="W7" s="6">
        <f>IF(مساحة_العمل!$AG$9&lt;&gt;مساحة_العمل!$C$1,"",INDEX(مساحة_العمل!W$5:W$8,MATCH($B7,مساحة_العمل!$AG$5:'مساحة_العمل'!$AG$8,0)))</f>
        <v>0</v>
      </c>
      <c r="X7" s="6">
        <f>IF(مساحة_العمل!$AG$9&lt;&gt;مساحة_العمل!$C$1,"",INDEX(مساحة_العمل!X$5:X$8,MATCH($B7,مساحة_العمل!$AG$5:'مساحة_العمل'!$AG$8,0)))</f>
        <v>1</v>
      </c>
      <c r="Y7" s="6">
        <f>IF(مساحة_العمل!$AG$9&lt;&gt;مساحة_العمل!$C$1,"",INDEX(مساحة_العمل!Y$5:Y$8,MATCH($B7,مساحة_العمل!$AG$5:'مساحة_العمل'!$AG$8,0)))</f>
        <v>0</v>
      </c>
      <c r="Z7" s="6">
        <f>IF(مساحة_العمل!$AG$9&lt;&gt;مساحة_العمل!$C$1,"",INDEX(مساحة_العمل!Z$5:Z$8,MATCH($B7,مساحة_العمل!$AG$5:'مساحة_العمل'!$AG$8,0)))</f>
        <v>2</v>
      </c>
      <c r="AA7" s="6">
        <f>IF(مساحة_العمل!$AG$9&lt;&gt;مساحة_العمل!$C$1,"",INDEX(مساحة_العمل!AA$5:AA$8,MATCH($B7,مساحة_العمل!$AG$5:'مساحة_العمل'!$AG$8,0)))</f>
        <v>4</v>
      </c>
      <c r="AB7" s="6">
        <f>IF(مساحة_العمل!$AG$9&lt;&gt;مساحة_العمل!$C$1,"",INDEX(مساحة_العمل!AB$5:AB$8,MATCH($B7,مساحة_العمل!$AG$5:'مساحة_العمل'!$AG$8,0)))</f>
        <v>4</v>
      </c>
      <c r="AC7" s="6">
        <f>IF(مساحة_العمل!$AG$9&lt;&gt;مساحة_العمل!$C$1,"",INDEX(مساحة_العمل!AC$5:AC$8,MATCH($B7,مساحة_العمل!$AG$5:'مساحة_العمل'!$AG$8,0)))</f>
        <v>0</v>
      </c>
      <c r="AD7" s="27">
        <f>IF(مساحة_العمل!$AG$9&lt;&gt;مساحة_العمل!$C$1,"",INDEX(مساحة_العمل!AD$5:AD$8,MATCH($B7,مساحة_العمل!$AG$5:'مساحة_العمل'!$AG$8,0)))</f>
        <v>3</v>
      </c>
    </row>
    <row r="8" spans="2:30" ht="15" customHeight="1">
      <c r="B8" s="43">
        <f>IF(مساحة_العمل!$AG$9&gt;مساحة_العمل!$C$2,مساحة_العمل!B7,"")</f>
        <v>3</v>
      </c>
      <c r="C8" s="6" t="str">
        <f>IF(مساحة_العمل!$AG$9&lt;&gt;مساحة_العمل!$C$1,"",INDEX(مساحة_العمل!C$5:C$8,MATCH($B8,مساحة_العمل!$AG$5:'مساحة_العمل'!$AG$8,0)))</f>
        <v>فريق3</v>
      </c>
      <c r="D8" s="6">
        <f>IF(مساحة_العمل!$AG$9&lt;&gt;مساحة_العمل!$C$1,"",INDEX(مساحة_العمل!D$5:D$8,MATCH($B8,مساحة_العمل!$AG$5:'مساحة_العمل'!$AG$8,0)))</f>
        <v>6</v>
      </c>
      <c r="E8" s="6">
        <f>IF(مساحة_العمل!$AG$9&lt;&gt;مساحة_العمل!$C$1,"",INDEX(مساحة_العمل!E$5:E$8,MATCH($B8,مساحة_العمل!$AG$5:'مساحة_العمل'!$AG$8,0)))</f>
        <v>0</v>
      </c>
      <c r="F8" s="6">
        <f>IF(مساحة_العمل!$AG$9&lt;&gt;مساحة_العمل!$C$1,"",INDEX(مساحة_العمل!F$5:F$8,MATCH($B8,مساحة_العمل!$AG$5:'مساحة_العمل'!$AG$8,0)))</f>
        <v>3</v>
      </c>
      <c r="G8" s="6">
        <f>IF(مساحة_العمل!$AG$9&lt;&gt;مساحة_العمل!$C$1,"",INDEX(مساحة_العمل!G$5:G$8,MATCH($B8,مساحة_العمل!$AG$5:'مساحة_العمل'!$AG$8,0)))</f>
        <v>0</v>
      </c>
      <c r="H8" s="6">
        <f>IF(مساحة_العمل!$AG$9&lt;&gt;مساحة_العمل!$C$1,"",INDEX(مساحة_العمل!H$5:H$8,MATCH($B8,مساحة_العمل!$AG$5:'مساحة_العمل'!$AG$8,0)))</f>
        <v>3</v>
      </c>
      <c r="I8" s="6">
        <f>IF(مساحة_العمل!$AG$9&lt;&gt;مساحة_العمل!$C$1,"",INDEX(مساحة_العمل!I$5:I$8,MATCH($B8,مساحة_العمل!$AG$5:'مساحة_العمل'!$AG$8,0)))</f>
        <v>8</v>
      </c>
      <c r="J8" s="6">
        <f>IF(مساحة_العمل!$AG$9&lt;&gt;مساحة_العمل!$C$1,"",INDEX(مساحة_العمل!J$5:J$8,MATCH($B8,مساحة_العمل!$AG$5:'مساحة_العمل'!$AG$8,0)))</f>
        <v>9</v>
      </c>
      <c r="K8" s="6">
        <f>IF(مساحة_العمل!$AG$9&lt;&gt;مساحة_العمل!$C$1,"",INDEX(مساحة_العمل!K$5:K$8,MATCH($B8,مساحة_العمل!$AG$5:'مساحة_العمل'!$AG$8,0)))</f>
        <v>-1</v>
      </c>
      <c r="L8" s="53">
        <f>IF(مساحة_العمل!$AG$9&lt;&gt;مساحة_العمل!$C$1,"",INDEX(مساحة_العمل!L$5:L$8,MATCH($B8,مساحة_العمل!$AG$5:'مساحة_العمل'!$AG$8,0)))</f>
        <v>9</v>
      </c>
      <c r="M8" s="51">
        <f>IF(مساحة_العمل!$AG$9&lt;&gt;مساحة_العمل!$C$1,"",INDEX(مساحة_العمل!M$5:M$8,MATCH($B8,مساحة_العمل!$AG$5:'مساحة_العمل'!$AG$8,0)))</f>
        <v>3</v>
      </c>
      <c r="N8" s="6">
        <f>IF(مساحة_العمل!$AG$9&lt;&gt;مساحة_العمل!$C$1,"",INDEX(مساحة_العمل!N$5:N$8,MATCH($B8,مساحة_العمل!$AG$5:'مساحة_العمل'!$AG$8,0)))</f>
        <v>0</v>
      </c>
      <c r="O8" s="6">
        <f>IF(مساحة_العمل!$AG$9&lt;&gt;مساحة_العمل!$C$1,"",INDEX(مساحة_العمل!O$5:O$8,MATCH($B8,مساحة_العمل!$AG$5:'مساحة_العمل'!$AG$8,0)))</f>
        <v>1</v>
      </c>
      <c r="P8" s="6">
        <f>IF(مساحة_العمل!$AG$9&lt;&gt;مساحة_العمل!$C$1,"",INDEX(مساحة_العمل!P$5:P$8,MATCH($B8,مساحة_العمل!$AG$5:'مساحة_العمل'!$AG$8,0)))</f>
        <v>0</v>
      </c>
      <c r="Q8" s="6">
        <f>IF(مساحة_العمل!$AG$9&lt;&gt;مساحة_العمل!$C$1,"",INDEX(مساحة_العمل!Q$5:Q$8,MATCH($B8,مساحة_العمل!$AG$5:'مساحة_العمل'!$AG$8,0)))</f>
        <v>2</v>
      </c>
      <c r="R8" s="6">
        <f>IF(مساحة_العمل!$AG$9&lt;&gt;مساحة_العمل!$C$1,"",INDEX(مساحة_العمل!R$5:R$8,MATCH($B8,مساحة_العمل!$AG$5:'مساحة_العمل'!$AG$8,0)))</f>
        <v>3</v>
      </c>
      <c r="S8" s="6">
        <f>IF(مساحة_العمل!$AG$9&lt;&gt;مساحة_العمل!$C$1,"",INDEX(مساحة_العمل!S$5:S$8,MATCH($B8,مساحة_العمل!$AG$5:'مساحة_العمل'!$AG$8,0)))</f>
        <v>5</v>
      </c>
      <c r="T8" s="6">
        <f>IF(مساحة_العمل!$AG$9&lt;&gt;مساحة_العمل!$C$1,"",INDEX(مساحة_العمل!T$5:T$8,MATCH($B8,مساحة_العمل!$AG$5:'مساحة_العمل'!$AG$8,0)))</f>
        <v>-2</v>
      </c>
      <c r="U8" s="53">
        <f>IF(مساحة_العمل!$AG$9&lt;&gt;مساحة_العمل!$C$1,"",INDEX(مساحة_العمل!U$5:U$8,MATCH($B8,مساحة_العمل!$AG$5:'مساحة_العمل'!$AG$8,0)))</f>
        <v>3</v>
      </c>
      <c r="V8" s="51">
        <f>IF(مساحة_العمل!$AG$9&lt;&gt;مساحة_العمل!$C$1,"",INDEX(مساحة_العمل!V$5:V$8,MATCH($B8,مساحة_العمل!$AG$5:'مساحة_العمل'!$AG$8,0)))</f>
        <v>3</v>
      </c>
      <c r="W8" s="6">
        <f>IF(مساحة_العمل!$AG$9&lt;&gt;مساحة_العمل!$C$1,"",INDEX(مساحة_العمل!W$5:W$8,MATCH($B8,مساحة_العمل!$AG$5:'مساحة_العمل'!$AG$8,0)))</f>
        <v>0</v>
      </c>
      <c r="X8" s="6">
        <f>IF(مساحة_العمل!$AG$9&lt;&gt;مساحة_العمل!$C$1,"",INDEX(مساحة_العمل!X$5:X$8,MATCH($B8,مساحة_العمل!$AG$5:'مساحة_العمل'!$AG$8,0)))</f>
        <v>2</v>
      </c>
      <c r="Y8" s="6">
        <f>IF(مساحة_العمل!$AG$9&lt;&gt;مساحة_العمل!$C$1,"",INDEX(مساحة_العمل!Y$5:Y$8,MATCH($B8,مساحة_العمل!$AG$5:'مساحة_العمل'!$AG$8,0)))</f>
        <v>0</v>
      </c>
      <c r="Z8" s="6">
        <f>IF(مساحة_العمل!$AG$9&lt;&gt;مساحة_العمل!$C$1,"",INDEX(مساحة_العمل!Z$5:Z$8,MATCH($B8,مساحة_العمل!$AG$5:'مساحة_العمل'!$AG$8,0)))</f>
        <v>1</v>
      </c>
      <c r="AA8" s="6">
        <f>IF(مساحة_العمل!$AG$9&lt;&gt;مساحة_العمل!$C$1,"",INDEX(مساحة_العمل!AA$5:AA$8,MATCH($B8,مساحة_العمل!$AG$5:'مساحة_العمل'!$AG$8,0)))</f>
        <v>5</v>
      </c>
      <c r="AB8" s="6">
        <f>IF(مساحة_العمل!$AG$9&lt;&gt;مساحة_العمل!$C$1,"",INDEX(مساحة_العمل!AB$5:AB$8,MATCH($B8,مساحة_العمل!$AG$5:'مساحة_العمل'!$AG$8,0)))</f>
        <v>4</v>
      </c>
      <c r="AC8" s="6">
        <f>IF(مساحة_العمل!$AG$9&lt;&gt;مساحة_العمل!$C$1,"",INDEX(مساحة_العمل!AC$5:AC$8,MATCH($B8,مساحة_العمل!$AG$5:'مساحة_العمل'!$AG$8,0)))</f>
        <v>1</v>
      </c>
      <c r="AD8" s="27">
        <f>IF(مساحة_العمل!$AG$9&lt;&gt;مساحة_العمل!$C$1,"",INDEX(مساحة_العمل!AD$5:AD$8,MATCH($B8,مساحة_العمل!$AG$5:'مساحة_العمل'!$AG$8,0)))</f>
        <v>6</v>
      </c>
    </row>
    <row r="9" spans="2:30" ht="15" hidden="1" customHeight="1">
      <c r="B9" s="43">
        <f>IF(مساحة_العمل!$AG$9&gt;مساحة_العمل!$C$2,مساحة_العمل!B8,"")</f>
        <v>4</v>
      </c>
      <c r="C9" s="6" t="str">
        <f>IF(مساحة_العمل!$AG$9&lt;&gt;مساحة_العمل!$C$1,"",INDEX(مساحة_العمل!C$5:C$8,MATCH($B9,مساحة_العمل!$AG$5:'مساحة_العمل'!$AG$8,0)))</f>
        <v>فاضي</v>
      </c>
      <c r="D9" s="6">
        <f>IF(مساحة_العمل!$AG$9&lt;&gt;مساحة_العمل!$C$1,"",INDEX(مساحة_العمل!D$5:D$8,MATCH($B9,مساحة_العمل!$AG$5:'مساحة_العمل'!$AG$8,0)))</f>
        <v>4</v>
      </c>
      <c r="E9" s="6">
        <f>IF(مساحة_العمل!$AG$9&lt;&gt;مساحة_العمل!$C$1,"",INDEX(مساحة_العمل!E$5:E$8,MATCH($B9,مساحة_العمل!$AG$5:'مساحة_العمل'!$AG$8,0)))</f>
        <v>0</v>
      </c>
      <c r="F9" s="6">
        <f>IF(مساحة_العمل!$AG$9&lt;&gt;مساحة_العمل!$C$1,"",INDEX(مساحة_العمل!F$5:F$8,MATCH($B9,مساحة_العمل!$AG$5:'مساحة_العمل'!$AG$8,0)))</f>
        <v>0</v>
      </c>
      <c r="G9" s="6">
        <f>IF(مساحة_العمل!$AG$9&lt;&gt;مساحة_العمل!$C$1,"",INDEX(مساحة_العمل!G$5:G$8,MATCH($B9,مساحة_العمل!$AG$5:'مساحة_العمل'!$AG$8,0)))</f>
        <v>0</v>
      </c>
      <c r="H9" s="6">
        <f>IF(مساحة_العمل!$AG$9&lt;&gt;مساحة_العمل!$C$1,"",INDEX(مساحة_العمل!H$5:H$8,MATCH($B9,مساحة_العمل!$AG$5:'مساحة_العمل'!$AG$8,0)))</f>
        <v>4</v>
      </c>
      <c r="I9" s="6">
        <f>IF(مساحة_العمل!$AG$9&lt;&gt;مساحة_العمل!$C$1,"",INDEX(مساحة_العمل!I$5:I$8,MATCH($B9,مساحة_العمل!$AG$5:'مساحة_العمل'!$AG$8,0)))</f>
        <v>0</v>
      </c>
      <c r="J9" s="6">
        <f>IF(مساحة_العمل!$AG$9&lt;&gt;مساحة_العمل!$C$1,"",INDEX(مساحة_العمل!J$5:J$8,MATCH($B9,مساحة_العمل!$AG$5:'مساحة_العمل'!$AG$8,0)))</f>
        <v>120</v>
      </c>
      <c r="K9" s="6">
        <f>IF(مساحة_العمل!$AG$9&lt;&gt;مساحة_العمل!$C$1,"",INDEX(مساحة_العمل!K$5:K$8,MATCH($B9,مساحة_العمل!$AG$5:'مساحة_العمل'!$AG$8,0)))</f>
        <v>-120</v>
      </c>
      <c r="L9" s="54">
        <f>IF(مساحة_العمل!$AG$9&lt;&gt;مساحة_العمل!$C$1,"",INDEX(مساحة_العمل!L$5:L$8,MATCH($B9,مساحة_العمل!$AG$5:'مساحة_العمل'!$AG$8,0)))</f>
        <v>0</v>
      </c>
      <c r="M9" s="51">
        <f>IF(مساحة_العمل!$AG$9&lt;&gt;مساحة_العمل!$C$1,"",INDEX(مساحة_العمل!M$5:M$8,MATCH($B9,مساحة_العمل!$AG$5:'مساحة_العمل'!$AG$8,0)))</f>
        <v>2</v>
      </c>
      <c r="N9" s="6">
        <f>IF(مساحة_العمل!$AG$9&lt;&gt;مساحة_العمل!$C$1,"",INDEX(مساحة_العمل!N$5:N$8,MATCH($B9,مساحة_العمل!$AG$5:'مساحة_العمل'!$AG$8,0)))</f>
        <v>0</v>
      </c>
      <c r="O9" s="6">
        <f>IF(مساحة_العمل!$AG$9&lt;&gt;مساحة_العمل!$C$1,"",INDEX(مساحة_العمل!O$5:O$8,MATCH($B9,مساحة_العمل!$AG$5:'مساحة_العمل'!$AG$8,0)))</f>
        <v>0</v>
      </c>
      <c r="P9" s="6">
        <f>IF(مساحة_العمل!$AG$9&lt;&gt;مساحة_العمل!$C$1,"",INDEX(مساحة_العمل!P$5:P$8,MATCH($B9,مساحة_العمل!$AG$5:'مساحة_العمل'!$AG$8,0)))</f>
        <v>0</v>
      </c>
      <c r="Q9" s="6">
        <f>IF(مساحة_العمل!$AG$9&lt;&gt;مساحة_العمل!$C$1,"",INDEX(مساحة_العمل!Q$5:Q$8,MATCH($B9,مساحة_العمل!$AG$5:'مساحة_العمل'!$AG$8,0)))</f>
        <v>2</v>
      </c>
      <c r="R9" s="6">
        <f>IF(مساحة_العمل!$AG$9&lt;&gt;مساحة_العمل!$C$1,"",INDEX(مساحة_العمل!R$5:R$8,MATCH($B9,مساحة_العمل!$AG$5:'مساحة_العمل'!$AG$8,0)))</f>
        <v>0</v>
      </c>
      <c r="S9" s="6">
        <f>IF(مساحة_العمل!$AG$9&lt;&gt;مساحة_العمل!$C$1,"",INDEX(مساحة_العمل!S$5:S$8,MATCH($B9,مساحة_العمل!$AG$5:'مساحة_العمل'!$AG$8,0)))</f>
        <v>60</v>
      </c>
      <c r="T9" s="6">
        <f>IF(مساحة_العمل!$AG$9&lt;&gt;مساحة_العمل!$C$1,"",INDEX(مساحة_العمل!T$5:T$8,MATCH($B9,مساحة_العمل!$AG$5:'مساحة_العمل'!$AG$8,0)))</f>
        <v>-60</v>
      </c>
      <c r="U9" s="53">
        <f>IF(مساحة_العمل!$AG$9&lt;&gt;مساحة_العمل!$C$1,"",INDEX(مساحة_العمل!U$5:U$8,MATCH($B9,مساحة_العمل!$AG$5:'مساحة_العمل'!$AG$8,0)))</f>
        <v>0</v>
      </c>
      <c r="V9" s="51">
        <f>IF(مساحة_العمل!$AG$9&lt;&gt;مساحة_العمل!$C$1,"",INDEX(مساحة_العمل!V$5:V$8,MATCH($B9,مساحة_العمل!$AG$5:'مساحة_العمل'!$AG$8,0)))</f>
        <v>2</v>
      </c>
      <c r="W9" s="6">
        <f>IF(مساحة_العمل!$AG$9&lt;&gt;مساحة_العمل!$C$1,"",INDEX(مساحة_العمل!W$5:W$8,MATCH($B9,مساحة_العمل!$AG$5:'مساحة_العمل'!$AG$8,0)))</f>
        <v>0</v>
      </c>
      <c r="X9" s="6">
        <f>IF(مساحة_العمل!$AG$9&lt;&gt;مساحة_العمل!$C$1,"",INDEX(مساحة_العمل!X$5:X$8,MATCH($B9,مساحة_العمل!$AG$5:'مساحة_العمل'!$AG$8,0)))</f>
        <v>0</v>
      </c>
      <c r="Y9" s="6">
        <f>IF(مساحة_العمل!$AG$9&lt;&gt;مساحة_العمل!$C$1,"",INDEX(مساحة_العمل!Y$5:Y$8,MATCH($B9,مساحة_العمل!$AG$5:'مساحة_العمل'!$AG$8,0)))</f>
        <v>0</v>
      </c>
      <c r="Z9" s="6">
        <f>IF(مساحة_العمل!$AG$9&lt;&gt;مساحة_العمل!$C$1,"",INDEX(مساحة_العمل!Z$5:Z$8,MATCH($B9,مساحة_العمل!$AG$5:'مساحة_العمل'!$AG$8,0)))</f>
        <v>2</v>
      </c>
      <c r="AA9" s="6">
        <f>IF(مساحة_العمل!$AG$9&lt;&gt;مساحة_العمل!$C$1,"",INDEX(مساحة_العمل!AA$5:AA$8,MATCH($B9,مساحة_العمل!$AG$5:'مساحة_العمل'!$AG$8,0)))</f>
        <v>0</v>
      </c>
      <c r="AB9" s="6">
        <f>IF(مساحة_العمل!$AG$9&lt;&gt;مساحة_العمل!$C$1,"",INDEX(مساحة_العمل!AB$5:AB$8,MATCH($B9,مساحة_العمل!$AG$5:'مساحة_العمل'!$AG$8,0)))</f>
        <v>60</v>
      </c>
      <c r="AC9" s="6">
        <f>IF(مساحة_العمل!$AG$9&lt;&gt;مساحة_العمل!$C$1,"",INDEX(مساحة_العمل!AC$5:AC$8,MATCH($B9,مساحة_العمل!$AG$5:'مساحة_العمل'!$AG$8,0)))</f>
        <v>-60</v>
      </c>
      <c r="AD9" s="27">
        <f>IF(مساحة_العمل!$AG$9&lt;&gt;مساحة_العمل!$C$1,"",INDEX(مساحة_العمل!AD$5:AD$8,MATCH($B9,مساحة_العمل!$AG$5:'مساحة_العمل'!$AG$8,0)))</f>
        <v>0</v>
      </c>
    </row>
    <row r="10" spans="2:30" ht="27.75">
      <c r="B10" s="174" t="s">
        <v>75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6"/>
    </row>
    <row r="11" spans="2:30" ht="15" customHeight="1">
      <c r="B11" s="45">
        <f>IF(مساحة_العمل!$AG$17&gt;مساحة_العمل!$C$2,مساحة_العمل!B13,"")</f>
        <v>1</v>
      </c>
      <c r="C11" s="6" t="str">
        <f>IF(مساحة_العمل!$AG$17&lt;&gt;مساحة_العمل!$C$1,"",INDEX(مساحة_العمل!C$13:C$16,MATCH($B11,مساحة_العمل!$AG$13:'مساحة_العمل'!$AG$16,0)))</f>
        <v>فريق6</v>
      </c>
      <c r="D11" s="6">
        <f>IF(مساحة_العمل!$AG$17&lt;&gt;مساحة_العمل!$C$1,"",INDEX(مساحة_العمل!D$13:D$16,MATCH($B11,مساحة_العمل!$AG$13:'مساحة_العمل'!$AG$16,0)))</f>
        <v>4</v>
      </c>
      <c r="E11" s="6">
        <f>IF(مساحة_العمل!$AG$17&lt;&gt;مساحة_العمل!$C$1,"",INDEX(مساحة_العمل!E$13:E$16,MATCH($B11,مساحة_العمل!$AG$13:'مساحة_العمل'!$AG$16,0)))</f>
        <v>0</v>
      </c>
      <c r="F11" s="6">
        <f>IF(مساحة_العمل!$AG$17&lt;&gt;مساحة_العمل!$C$1,"",INDEX(مساحة_العمل!F$13:F$16,MATCH($B11,مساحة_العمل!$AG$13:'مساحة_العمل'!$AG$16,0)))</f>
        <v>1</v>
      </c>
      <c r="G11" s="6">
        <f>IF(مساحة_العمل!$AG$17&lt;&gt;مساحة_العمل!$C$1,"",INDEX(مساحة_العمل!G$13:G$16,MATCH($B11,مساحة_العمل!$AG$13:'مساحة_العمل'!$AG$16,0)))</f>
        <v>2</v>
      </c>
      <c r="H11" s="6">
        <f>IF(مساحة_العمل!$AG$17&lt;&gt;مساحة_العمل!$C$1,"",INDEX(مساحة_العمل!H$13:H$16,MATCH($B11,مساحة_العمل!$AG$13:'مساحة_العمل'!$AG$16,0)))</f>
        <v>1</v>
      </c>
      <c r="I11" s="6">
        <f>IF(مساحة_العمل!$AG$17&lt;&gt;مساحة_العمل!$C$1,"",INDEX(مساحة_العمل!I$13:I$16,MATCH($B11,مساحة_العمل!$AG$13:'مساحة_العمل'!$AG$16,0)))</f>
        <v>6</v>
      </c>
      <c r="J11" s="6">
        <f>IF(مساحة_العمل!$AG$17&lt;&gt;مساحة_العمل!$C$1,"",INDEX(مساحة_العمل!J$13:J$16,MATCH($B11,مساحة_العمل!$AG$13:'مساحة_العمل'!$AG$16,0)))</f>
        <v>6</v>
      </c>
      <c r="K11" s="6">
        <f>IF(مساحة_العمل!$AG$17&lt;&gt;مساحة_العمل!$C$1,"",INDEX(مساحة_العمل!K$13:K$16,MATCH($B11,مساحة_العمل!$AG$13:'مساحة_العمل'!$AG$16,0)))</f>
        <v>0</v>
      </c>
      <c r="L11" s="52">
        <f>IF(مساحة_العمل!$AG$17&lt;&gt;مساحة_العمل!$C$1,"",INDEX(مساحة_العمل!L$13:L$16,MATCH($B11,مساحة_العمل!$AG$13:'مساحة_العمل'!$AG$16,0)))</f>
        <v>5</v>
      </c>
      <c r="M11" s="51">
        <f>IF(مساحة_العمل!$AG$17&lt;&gt;مساحة_العمل!$C$1,"",INDEX(مساحة_العمل!M$13:M$16,MATCH($B11,مساحة_العمل!$AG$13:'مساحة_العمل'!$AG$16,0)))</f>
        <v>2</v>
      </c>
      <c r="N11" s="6">
        <f>IF(مساحة_العمل!$AG$17&lt;&gt;مساحة_العمل!$C$1,"",INDEX(مساحة_العمل!N$13:N$16,MATCH($B11,مساحة_العمل!$AG$13:'مساحة_العمل'!$AG$16,0)))</f>
        <v>0</v>
      </c>
      <c r="O11" s="6">
        <f>IF(مساحة_العمل!$AG$17&lt;&gt;مساحة_العمل!$C$1,"",INDEX(مساحة_العمل!O$13:O$16,MATCH($B11,مساحة_العمل!$AG$13:'مساحة_العمل'!$AG$16,0)))</f>
        <v>0</v>
      </c>
      <c r="P11" s="6">
        <f>IF(مساحة_العمل!$AG$17&lt;&gt;مساحة_العمل!$C$1,"",INDEX(مساحة_العمل!P$13:P$16,MATCH($B11,مساحة_العمل!$AG$13:'مساحة_العمل'!$AG$16,0)))</f>
        <v>2</v>
      </c>
      <c r="Q11" s="6">
        <f>IF(مساحة_العمل!$AG$17&lt;&gt;مساحة_العمل!$C$1,"",INDEX(مساحة_العمل!Q$13:Q$16,MATCH($B11,مساحة_العمل!$AG$13:'مساحة_العمل'!$AG$16,0)))</f>
        <v>0</v>
      </c>
      <c r="R11" s="6">
        <f>IF(مساحة_العمل!$AG$17&lt;&gt;مساحة_العمل!$C$1,"",INDEX(مساحة_العمل!R$13:R$16,MATCH($B11,مساحة_العمل!$AG$13:'مساحة_العمل'!$AG$16,0)))</f>
        <v>3</v>
      </c>
      <c r="S11" s="6">
        <f>IF(مساحة_العمل!$AG$17&lt;&gt;مساحة_العمل!$C$1,"",INDEX(مساحة_العمل!S$13:S$16,MATCH($B11,مساحة_العمل!$AG$13:'مساحة_العمل'!$AG$16,0)))</f>
        <v>3</v>
      </c>
      <c r="T11" s="6">
        <f>IF(مساحة_العمل!$AG$17&lt;&gt;مساحة_العمل!$C$1,"",INDEX(مساحة_العمل!T$13:T$16,MATCH($B11,مساحة_العمل!$AG$13:'مساحة_العمل'!$AG$16,0)))</f>
        <v>0</v>
      </c>
      <c r="U11" s="53">
        <f>IF(مساحة_العمل!$AG$17&lt;&gt;مساحة_العمل!$C$1,"",INDEX(مساحة_العمل!U$13:U$16,MATCH($B11,مساحة_العمل!$AG$13:'مساحة_العمل'!$AG$16,0)))</f>
        <v>2</v>
      </c>
      <c r="V11" s="51">
        <f>IF(مساحة_العمل!$AG$17&lt;&gt;مساحة_العمل!$C$1,"",INDEX(مساحة_العمل!V$13:V$16,MATCH($B11,مساحة_العمل!$AG$13:'مساحة_العمل'!$AG$16,0)))</f>
        <v>2</v>
      </c>
      <c r="W11" s="6">
        <f>IF(مساحة_العمل!$AG$17&lt;&gt;مساحة_العمل!$C$1,"",INDEX(مساحة_العمل!W$13:W$16,MATCH($B11,مساحة_العمل!$AG$13:'مساحة_العمل'!$AG$16,0)))</f>
        <v>0</v>
      </c>
      <c r="X11" s="6">
        <f>IF(مساحة_العمل!$AG$17&lt;&gt;مساحة_العمل!$C$1,"",INDEX(مساحة_العمل!X$13:X$16,MATCH($B11,مساحة_العمل!$AG$13:'مساحة_العمل'!$AG$16,0)))</f>
        <v>1</v>
      </c>
      <c r="Y11" s="6">
        <f>IF(مساحة_العمل!$AG$17&lt;&gt;مساحة_العمل!$C$1,"",INDEX(مساحة_العمل!Y$13:Y$16,MATCH($B11,مساحة_العمل!$AG$13:'مساحة_العمل'!$AG$16,0)))</f>
        <v>0</v>
      </c>
      <c r="Z11" s="6">
        <f>IF(مساحة_العمل!$AG$17&lt;&gt;مساحة_العمل!$C$1,"",INDEX(مساحة_العمل!Z$13:Z$16,MATCH($B11,مساحة_العمل!$AG$13:'مساحة_العمل'!$AG$16,0)))</f>
        <v>1</v>
      </c>
      <c r="AA11" s="6">
        <f>IF(مساحة_العمل!$AG$17&lt;&gt;مساحة_العمل!$C$1,"",INDEX(مساحة_العمل!AA$13:AA$16,MATCH($B11,مساحة_العمل!$AG$13:'مساحة_العمل'!$AG$16,0)))</f>
        <v>3</v>
      </c>
      <c r="AB11" s="6">
        <f>IF(مساحة_العمل!$AG$17&lt;&gt;مساحة_العمل!$C$1,"",INDEX(مساحة_العمل!AB$13:AB$16,MATCH($B11,مساحة_العمل!$AG$13:'مساحة_العمل'!$AG$16,0)))</f>
        <v>3</v>
      </c>
      <c r="AC11" s="6">
        <f>IF(مساحة_العمل!$AG$17&lt;&gt;مساحة_العمل!$C$1,"",INDEX(مساحة_العمل!AC$13:AC$16,MATCH($B11,مساحة_العمل!$AG$13:'مساحة_العمل'!$AG$16,0)))</f>
        <v>0</v>
      </c>
      <c r="AD11" s="27">
        <f>IF(مساحة_العمل!$AG$17&lt;&gt;مساحة_العمل!$C$1,"",INDEX(مساحة_العمل!AD$13:AD$16,MATCH($B11,مساحة_العمل!$AG$13:'مساحة_العمل'!$AG$16,0)))</f>
        <v>3</v>
      </c>
    </row>
    <row r="12" spans="2:30" ht="15" customHeight="1">
      <c r="B12" s="45">
        <f>IF(مساحة_العمل!$AG$17&gt;مساحة_العمل!$C$2,مساحة_العمل!B14,"")</f>
        <v>2</v>
      </c>
      <c r="C12" s="6" t="str">
        <f>IF(مساحة_العمل!$AG$17&lt;&gt;مساحة_العمل!$C$1,"",INDEX(مساحة_العمل!C$13:C$16,MATCH($B12,مساحة_العمل!$AG$13:'مساحة_العمل'!$AG$16,0)))</f>
        <v>فريق5</v>
      </c>
      <c r="D12" s="6">
        <f>IF(مساحة_العمل!$AG$17&lt;&gt;مساحة_العمل!$C$1,"",INDEX(مساحة_العمل!D$13:D$16,MATCH($B12,مساحة_العمل!$AG$13:'مساحة_العمل'!$AG$16,0)))</f>
        <v>4</v>
      </c>
      <c r="E12" s="6">
        <f>IF(مساحة_العمل!$AG$17&lt;&gt;مساحة_العمل!$C$1,"",INDEX(مساحة_العمل!E$13:E$16,MATCH($B12,مساحة_العمل!$AG$13:'مساحة_العمل'!$AG$16,0)))</f>
        <v>0</v>
      </c>
      <c r="F12" s="6">
        <f>IF(مساحة_العمل!$AG$17&lt;&gt;مساحة_العمل!$C$1,"",INDEX(مساحة_العمل!F$13:F$16,MATCH($B12,مساحة_العمل!$AG$13:'مساحة_العمل'!$AG$16,0)))</f>
        <v>1</v>
      </c>
      <c r="G12" s="6">
        <f>IF(مساحة_العمل!$AG$17&lt;&gt;مساحة_العمل!$C$1,"",INDEX(مساحة_العمل!G$13:G$16,MATCH($B12,مساحة_العمل!$AG$13:'مساحة_العمل'!$AG$16,0)))</f>
        <v>1</v>
      </c>
      <c r="H12" s="6">
        <f>IF(مساحة_العمل!$AG$17&lt;&gt;مساحة_العمل!$C$1,"",INDEX(مساحة_العمل!H$13:H$16,MATCH($B12,مساحة_العمل!$AG$13:'مساحة_العمل'!$AG$16,0)))</f>
        <v>2</v>
      </c>
      <c r="I12" s="6">
        <f>IF(مساحة_العمل!$AG$17&lt;&gt;مساحة_العمل!$C$1,"",INDEX(مساحة_العمل!I$13:I$16,MATCH($B12,مساحة_العمل!$AG$13:'مساحة_العمل'!$AG$16,0)))</f>
        <v>3</v>
      </c>
      <c r="J12" s="6">
        <f>IF(مساحة_العمل!$AG$17&lt;&gt;مساحة_العمل!$C$1,"",INDEX(مساحة_العمل!J$13:J$16,MATCH($B12,مساحة_العمل!$AG$13:'مساحة_العمل'!$AG$16,0)))</f>
        <v>15</v>
      </c>
      <c r="K12" s="6">
        <f>IF(مساحة_العمل!$AG$17&lt;&gt;مساحة_العمل!$C$1,"",INDEX(مساحة_العمل!K$13:K$16,MATCH($B12,مساحة_العمل!$AG$13:'مساحة_العمل'!$AG$16,0)))</f>
        <v>-12</v>
      </c>
      <c r="L12" s="53">
        <f>IF(مساحة_العمل!$AG$17&lt;&gt;مساحة_العمل!$C$1,"",INDEX(مساحة_العمل!L$13:L$16,MATCH($B12,مساحة_العمل!$AG$13:'مساحة_العمل'!$AG$16,0)))</f>
        <v>4</v>
      </c>
      <c r="M12" s="51">
        <f>IF(مساحة_العمل!$AG$17&lt;&gt;مساحة_العمل!$C$1,"",INDEX(مساحة_العمل!M$13:M$16,MATCH($B12,مساحة_العمل!$AG$13:'مساحة_العمل'!$AG$16,0)))</f>
        <v>2</v>
      </c>
      <c r="N12" s="6">
        <f>IF(مساحة_العمل!$AG$17&lt;&gt;مساحة_العمل!$C$1,"",INDEX(مساحة_العمل!N$13:N$16,MATCH($B12,مساحة_العمل!$AG$13:'مساحة_العمل'!$AG$16,0)))</f>
        <v>0</v>
      </c>
      <c r="O12" s="6">
        <f>IF(مساحة_العمل!$AG$17&lt;&gt;مساحة_العمل!$C$1,"",INDEX(مساحة_العمل!O$13:O$16,MATCH($B12,مساحة_العمل!$AG$13:'مساحة_العمل'!$AG$16,0)))</f>
        <v>0</v>
      </c>
      <c r="P12" s="6">
        <f>IF(مساحة_العمل!$AG$17&lt;&gt;مساحة_العمل!$C$1,"",INDEX(مساحة_العمل!P$13:P$16,MATCH($B12,مساحة_العمل!$AG$13:'مساحة_العمل'!$AG$16,0)))</f>
        <v>0</v>
      </c>
      <c r="Q12" s="6">
        <f>IF(مساحة_العمل!$AG$17&lt;&gt;مساحة_العمل!$C$1,"",INDEX(مساحة_العمل!Q$13:Q$16,MATCH($B12,مساحة_العمل!$AG$13:'مساحة_العمل'!$AG$16,0)))</f>
        <v>2</v>
      </c>
      <c r="R12" s="6">
        <f>IF(مساحة_العمل!$AG$17&lt;&gt;مساحة_العمل!$C$1,"",INDEX(مساحة_العمل!R$13:R$16,MATCH($B12,مساحة_العمل!$AG$13:'مساحة_العمل'!$AG$16,0)))</f>
        <v>1</v>
      </c>
      <c r="S12" s="6">
        <f>IF(مساحة_العمل!$AG$17&lt;&gt;مساحة_العمل!$C$1,"",INDEX(مساحة_العمل!S$13:S$16,MATCH($B12,مساحة_العمل!$AG$13:'مساحة_العمل'!$AG$16,0)))</f>
        <v>14</v>
      </c>
      <c r="T12" s="6">
        <f>IF(مساحة_العمل!$AG$17&lt;&gt;مساحة_العمل!$C$1,"",INDEX(مساحة_العمل!T$13:T$16,MATCH($B12,مساحة_العمل!$AG$13:'مساحة_العمل'!$AG$16,0)))</f>
        <v>-13</v>
      </c>
      <c r="U12" s="53">
        <f>IF(مساحة_العمل!$AG$17&lt;&gt;مساحة_العمل!$C$1,"",INDEX(مساحة_العمل!U$13:U$16,MATCH($B12,مساحة_العمل!$AG$13:'مساحة_العمل'!$AG$16,0)))</f>
        <v>0</v>
      </c>
      <c r="V12" s="51">
        <f>IF(مساحة_العمل!$AG$17&lt;&gt;مساحة_العمل!$C$1,"",INDEX(مساحة_العمل!V$13:V$16,MATCH($B12,مساحة_العمل!$AG$13:'مساحة_العمل'!$AG$16,0)))</f>
        <v>2</v>
      </c>
      <c r="W12" s="6">
        <f>IF(مساحة_العمل!$AG$17&lt;&gt;مساحة_العمل!$C$1,"",INDEX(مساحة_العمل!W$13:W$16,MATCH($B12,مساحة_العمل!$AG$13:'مساحة_العمل'!$AG$16,0)))</f>
        <v>0</v>
      </c>
      <c r="X12" s="6">
        <f>IF(مساحة_العمل!$AG$17&lt;&gt;مساحة_العمل!$C$1,"",INDEX(مساحة_العمل!X$13:X$16,MATCH($B12,مساحة_العمل!$AG$13:'مساحة_العمل'!$AG$16,0)))</f>
        <v>1</v>
      </c>
      <c r="Y12" s="6">
        <f>IF(مساحة_العمل!$AG$17&lt;&gt;مساحة_العمل!$C$1,"",INDEX(مساحة_العمل!Y$13:Y$16,MATCH($B12,مساحة_العمل!$AG$13:'مساحة_العمل'!$AG$16,0)))</f>
        <v>1</v>
      </c>
      <c r="Z12" s="6">
        <f>IF(مساحة_العمل!$AG$17&lt;&gt;مساحة_العمل!$C$1,"",INDEX(مساحة_العمل!Z$13:Z$16,MATCH($B12,مساحة_العمل!$AG$13:'مساحة_العمل'!$AG$16,0)))</f>
        <v>0</v>
      </c>
      <c r="AA12" s="6">
        <f>IF(مساحة_العمل!$AG$17&lt;&gt;مساحة_العمل!$C$1,"",INDEX(مساحة_العمل!AA$13:AA$16,MATCH($B12,مساحة_العمل!$AG$13:'مساحة_العمل'!$AG$16,0)))</f>
        <v>2</v>
      </c>
      <c r="AB12" s="6">
        <f>IF(مساحة_العمل!$AG$17&lt;&gt;مساحة_العمل!$C$1,"",INDEX(مساحة_العمل!AB$13:AB$16,MATCH($B12,مساحة_العمل!$AG$13:'مساحة_العمل'!$AG$16,0)))</f>
        <v>1</v>
      </c>
      <c r="AC12" s="6">
        <f>IF(مساحة_العمل!$AG$17&lt;&gt;مساحة_العمل!$C$1,"",INDEX(مساحة_العمل!AC$13:AC$16,MATCH($B12,مساحة_العمل!$AG$13:'مساحة_العمل'!$AG$16,0)))</f>
        <v>1</v>
      </c>
      <c r="AD12" s="27">
        <f>IF(مساحة_العمل!$AG$17&lt;&gt;مساحة_العمل!$C$1,"",INDEX(مساحة_العمل!AD$13:AD$16,MATCH($B12,مساحة_العمل!$AG$13:'مساحة_العمل'!$AG$16,0)))</f>
        <v>4</v>
      </c>
    </row>
    <row r="13" spans="2:30" ht="15" customHeight="1">
      <c r="B13" s="45">
        <f>IF(مساحة_العمل!$AG$17&gt;مساحة_العمل!$C$2,مساحة_العمل!B15,"")</f>
        <v>3</v>
      </c>
      <c r="C13" s="6" t="str">
        <f>IF(مساحة_العمل!$AG$17&lt;&gt;مساحة_العمل!$C$1,"",INDEX(مساحة_العمل!C$13:C$16,MATCH($B13,مساحة_العمل!$AG$13:'مساحة_العمل'!$AG$16,0)))</f>
        <v>فاضي1</v>
      </c>
      <c r="D13" s="6">
        <f>IF(مساحة_العمل!$AG$17&lt;&gt;مساحة_العمل!$C$1,"",INDEX(مساحة_العمل!D$13:D$16,MATCH($B13,مساحة_العمل!$AG$13:'مساحة_العمل'!$AG$16,0)))</f>
        <v>0</v>
      </c>
      <c r="E13" s="6">
        <f>IF(مساحة_العمل!$AG$17&lt;&gt;مساحة_العمل!$C$1,"",INDEX(مساحة_العمل!E$13:E$16,MATCH($B13,مساحة_العمل!$AG$13:'مساحة_العمل'!$AG$16,0)))</f>
        <v>0</v>
      </c>
      <c r="F13" s="6">
        <f>IF(مساحة_العمل!$AG$17&lt;&gt;مساحة_العمل!$C$1,"",INDEX(مساحة_العمل!F$13:F$16,MATCH($B13,مساحة_العمل!$AG$13:'مساحة_العمل'!$AG$16,0)))</f>
        <v>0</v>
      </c>
      <c r="G13" s="6">
        <f>IF(مساحة_العمل!$AG$17&lt;&gt;مساحة_العمل!$C$1,"",INDEX(مساحة_العمل!G$13:G$16,MATCH($B13,مساحة_العمل!$AG$13:'مساحة_العمل'!$AG$16,0)))</f>
        <v>0</v>
      </c>
      <c r="H13" s="6">
        <f>IF(مساحة_العمل!$AG$17&lt;&gt;مساحة_العمل!$C$1,"",INDEX(مساحة_العمل!H$13:H$16,MATCH($B13,مساحة_العمل!$AG$13:'مساحة_العمل'!$AG$16,0)))</f>
        <v>0</v>
      </c>
      <c r="I13" s="6">
        <f>IF(مساحة_العمل!$AG$17&lt;&gt;مساحة_العمل!$C$1,"",INDEX(مساحة_العمل!I$13:I$16,MATCH($B13,مساحة_العمل!$AG$13:'مساحة_العمل'!$AG$16,0)))</f>
        <v>0</v>
      </c>
      <c r="J13" s="6">
        <f>IF(مساحة_العمل!$AG$17&lt;&gt;مساحة_العمل!$C$1,"",INDEX(مساحة_العمل!J$13:J$16,MATCH($B13,مساحة_العمل!$AG$13:'مساحة_العمل'!$AG$16,0)))</f>
        <v>0</v>
      </c>
      <c r="K13" s="6">
        <f>IF(مساحة_العمل!$AG$17&lt;&gt;مساحة_العمل!$C$1,"",INDEX(مساحة_العمل!K$13:K$16,MATCH($B13,مساحة_العمل!$AG$13:'مساحة_العمل'!$AG$16,0)))</f>
        <v>0</v>
      </c>
      <c r="L13" s="53">
        <f>IF(مساحة_العمل!$AG$17&lt;&gt;مساحة_العمل!$C$1,"",INDEX(مساحة_العمل!L$13:L$16,MATCH($B13,مساحة_العمل!$AG$13:'مساحة_العمل'!$AG$16,0)))</f>
        <v>0</v>
      </c>
      <c r="M13" s="51">
        <f>IF(مساحة_العمل!$AG$17&lt;&gt;مساحة_العمل!$C$1,"",INDEX(مساحة_العمل!M$13:M$16,MATCH($B13,مساحة_العمل!$AG$13:'مساحة_العمل'!$AG$16,0)))</f>
        <v>0</v>
      </c>
      <c r="N13" s="6">
        <f>IF(مساحة_العمل!$AG$17&lt;&gt;مساحة_العمل!$C$1,"",INDEX(مساحة_العمل!N$13:N$16,MATCH($B13,مساحة_العمل!$AG$13:'مساحة_العمل'!$AG$16,0)))</f>
        <v>0</v>
      </c>
      <c r="O13" s="6">
        <f>IF(مساحة_العمل!$AG$17&lt;&gt;مساحة_العمل!$C$1,"",INDEX(مساحة_العمل!O$13:O$16,MATCH($B13,مساحة_العمل!$AG$13:'مساحة_العمل'!$AG$16,0)))</f>
        <v>0</v>
      </c>
      <c r="P13" s="6">
        <f>IF(مساحة_العمل!$AG$17&lt;&gt;مساحة_العمل!$C$1,"",INDEX(مساحة_العمل!P$13:P$16,MATCH($B13,مساحة_العمل!$AG$13:'مساحة_العمل'!$AG$16,0)))</f>
        <v>0</v>
      </c>
      <c r="Q13" s="6">
        <f>IF(مساحة_العمل!$AG$17&lt;&gt;مساحة_العمل!$C$1,"",INDEX(مساحة_العمل!Q$13:Q$16,MATCH($B13,مساحة_العمل!$AG$13:'مساحة_العمل'!$AG$16,0)))</f>
        <v>0</v>
      </c>
      <c r="R13" s="6">
        <f>IF(مساحة_العمل!$AG$17&lt;&gt;مساحة_العمل!$C$1,"",INDEX(مساحة_العمل!R$13:R$16,MATCH($B13,مساحة_العمل!$AG$13:'مساحة_العمل'!$AG$16,0)))</f>
        <v>0</v>
      </c>
      <c r="S13" s="6">
        <f>IF(مساحة_العمل!$AG$17&lt;&gt;مساحة_العمل!$C$1,"",INDEX(مساحة_العمل!S$13:S$16,MATCH($B13,مساحة_العمل!$AG$13:'مساحة_العمل'!$AG$16,0)))</f>
        <v>0</v>
      </c>
      <c r="T13" s="6">
        <f>IF(مساحة_العمل!$AG$17&lt;&gt;مساحة_العمل!$C$1,"",INDEX(مساحة_العمل!T$13:T$16,MATCH($B13,مساحة_العمل!$AG$13:'مساحة_العمل'!$AG$16,0)))</f>
        <v>0</v>
      </c>
      <c r="U13" s="53">
        <f>IF(مساحة_العمل!$AG$17&lt;&gt;مساحة_العمل!$C$1,"",INDEX(مساحة_العمل!U$13:U$16,MATCH($B13,مساحة_العمل!$AG$13:'مساحة_العمل'!$AG$16,0)))</f>
        <v>0</v>
      </c>
      <c r="V13" s="51">
        <f>IF(مساحة_العمل!$AG$17&lt;&gt;مساحة_العمل!$C$1,"",INDEX(مساحة_العمل!V$13:V$16,MATCH($B13,مساحة_العمل!$AG$13:'مساحة_العمل'!$AG$16,0)))</f>
        <v>0</v>
      </c>
      <c r="W13" s="6">
        <f>IF(مساحة_العمل!$AG$17&lt;&gt;مساحة_العمل!$C$1,"",INDEX(مساحة_العمل!W$13:W$16,MATCH($B13,مساحة_العمل!$AG$13:'مساحة_العمل'!$AG$16,0)))</f>
        <v>0</v>
      </c>
      <c r="X13" s="6">
        <f>IF(مساحة_العمل!$AG$17&lt;&gt;مساحة_العمل!$C$1,"",INDEX(مساحة_العمل!X$13:X$16,MATCH($B13,مساحة_العمل!$AG$13:'مساحة_العمل'!$AG$16,0)))</f>
        <v>0</v>
      </c>
      <c r="Y13" s="6">
        <f>IF(مساحة_العمل!$AG$17&lt;&gt;مساحة_العمل!$C$1,"",INDEX(مساحة_العمل!Y$13:Y$16,MATCH($B13,مساحة_العمل!$AG$13:'مساحة_العمل'!$AG$16,0)))</f>
        <v>0</v>
      </c>
      <c r="Z13" s="6">
        <f>IF(مساحة_العمل!$AG$17&lt;&gt;مساحة_العمل!$C$1,"",INDEX(مساحة_العمل!Z$13:Z$16,MATCH($B13,مساحة_العمل!$AG$13:'مساحة_العمل'!$AG$16,0)))</f>
        <v>0</v>
      </c>
      <c r="AA13" s="6">
        <f>IF(مساحة_العمل!$AG$17&lt;&gt;مساحة_العمل!$C$1,"",INDEX(مساحة_العمل!AA$13:AA$16,MATCH($B13,مساحة_العمل!$AG$13:'مساحة_العمل'!$AG$16,0)))</f>
        <v>0</v>
      </c>
      <c r="AB13" s="6">
        <f>IF(مساحة_العمل!$AG$17&lt;&gt;مساحة_العمل!$C$1,"",INDEX(مساحة_العمل!AB$13:AB$16,MATCH($B13,مساحة_العمل!$AG$13:'مساحة_العمل'!$AG$16,0)))</f>
        <v>0</v>
      </c>
      <c r="AC13" s="6">
        <f>IF(مساحة_العمل!$AG$17&lt;&gt;مساحة_العمل!$C$1,"",INDEX(مساحة_العمل!AC$13:AC$16,MATCH($B13,مساحة_العمل!$AG$13:'مساحة_العمل'!$AG$16,0)))</f>
        <v>0</v>
      </c>
      <c r="AD13" s="27">
        <f>IF(مساحة_العمل!$AG$17&lt;&gt;مساحة_العمل!$C$1,"",INDEX(مساحة_العمل!AD$13:AD$16,MATCH($B13,مساحة_العمل!$AG$13:'مساحة_العمل'!$AG$16,0)))</f>
        <v>0</v>
      </c>
    </row>
    <row r="14" spans="2:30" ht="21" hidden="1" customHeight="1">
      <c r="B14" s="45">
        <f>IF(مساحة_العمل!$AG$17&gt;مساحة_العمل!$C$2,مساحة_العمل!B16,"")</f>
        <v>4</v>
      </c>
      <c r="C14" s="6" t="str">
        <f>IF(مساحة_العمل!$AG$17&lt;&gt;مساحة_العمل!$C$1,"",INDEX(مساحة_العمل!C$13:C$16,MATCH($B14,مساحة_العمل!$AG$13:'مساحة_العمل'!$AG$16,0)))</f>
        <v>فريق4</v>
      </c>
      <c r="D14" s="6">
        <f>IF(مساحة_العمل!$AG$17&lt;&gt;مساحة_العمل!$C$1,"",INDEX(مساحة_العمل!D$13:D$16,MATCH($B14,مساحة_العمل!$AG$13:'مساحة_العمل'!$AG$16,0)))</f>
        <v>4</v>
      </c>
      <c r="E14" s="6">
        <f>IF(مساحة_العمل!$AG$17&lt;&gt;مساحة_العمل!$C$1,"",INDEX(مساحة_العمل!E$13:E$16,MATCH($B14,مساحة_العمل!$AG$13:'مساحة_العمل'!$AG$16,0)))</f>
        <v>0</v>
      </c>
      <c r="F14" s="6">
        <f>IF(مساحة_العمل!$AG$17&lt;&gt;مساحة_العمل!$C$1,"",INDEX(مساحة_العمل!F$13:F$16,MATCH($B14,مساحة_العمل!$AG$13:'مساحة_العمل'!$AG$16,0)))</f>
        <v>0</v>
      </c>
      <c r="G14" s="6">
        <f>IF(مساحة_العمل!$AG$17&lt;&gt;مساحة_العمل!$C$1,"",INDEX(مساحة_العمل!G$13:G$16,MATCH($B14,مساحة_العمل!$AG$13:'مساحة_العمل'!$AG$16,0)))</f>
        <v>0</v>
      </c>
      <c r="H14" s="6">
        <f>IF(مساحة_العمل!$AG$17&lt;&gt;مساحة_العمل!$C$1,"",INDEX(مساحة_العمل!H$13:H$16,MATCH($B14,مساحة_العمل!$AG$13:'مساحة_العمل'!$AG$16,0)))</f>
        <v>4</v>
      </c>
      <c r="I14" s="6">
        <f>IF(مساحة_العمل!$AG$17&lt;&gt;مساحة_العمل!$C$1,"",INDEX(مساحة_العمل!I$13:I$16,MATCH($B14,مساحة_العمل!$AG$13:'مساحة_العمل'!$AG$16,0)))</f>
        <v>6</v>
      </c>
      <c r="J14" s="6">
        <f>IF(مساحة_العمل!$AG$17&lt;&gt;مساحة_العمل!$C$1,"",INDEX(مساحة_العمل!J$13:J$16,MATCH($B14,مساحة_العمل!$AG$13:'مساحة_العمل'!$AG$16,0)))</f>
        <v>12</v>
      </c>
      <c r="K14" s="6">
        <f>IF(مساحة_العمل!$AG$17&lt;&gt;مساحة_العمل!$C$1,"",INDEX(مساحة_العمل!K$13:K$16,MATCH($B14,مساحة_العمل!$AG$13:'مساحة_العمل'!$AG$16,0)))</f>
        <v>-6</v>
      </c>
      <c r="L14" s="54">
        <f>IF(مساحة_العمل!$AG$17&lt;&gt;مساحة_العمل!$C$1,"",INDEX(مساحة_العمل!L$13:L$16,MATCH($B14,مساحة_العمل!$AG$13:'مساحة_العمل'!$AG$16,0)))</f>
        <v>0</v>
      </c>
      <c r="M14" s="51">
        <f>IF(مساحة_العمل!$AG$17&lt;&gt;مساحة_العمل!$C$1,"",INDEX(مساحة_العمل!M$13:M$16,MATCH($B14,مساحة_العمل!$AG$13:'مساحة_العمل'!$AG$16,0)))</f>
        <v>2</v>
      </c>
      <c r="N14" s="6">
        <f>IF(مساحة_العمل!$AG$17&lt;&gt;مساحة_العمل!$C$1,"",INDEX(مساحة_العمل!N$13:N$16,MATCH($B14,مساحة_العمل!$AG$13:'مساحة_العمل'!$AG$16,0)))</f>
        <v>0</v>
      </c>
      <c r="O14" s="6">
        <f>IF(مساحة_العمل!$AG$17&lt;&gt;مساحة_العمل!$C$1,"",INDEX(مساحة_العمل!O$13:O$16,MATCH($B14,مساحة_العمل!$AG$13:'مساحة_العمل'!$AG$16,0)))</f>
        <v>0</v>
      </c>
      <c r="P14" s="6">
        <f>IF(مساحة_العمل!$AG$17&lt;&gt;مساحة_العمل!$C$1,"",INDEX(مساحة_العمل!P$13:P$16,MATCH($B14,مساحة_العمل!$AG$13:'مساحة_العمل'!$AG$16,0)))</f>
        <v>0</v>
      </c>
      <c r="Q14" s="6">
        <f>IF(مساحة_العمل!$AG$17&lt;&gt;مساحة_العمل!$C$1,"",INDEX(مساحة_العمل!Q$13:Q$16,MATCH($B14,مساحة_العمل!$AG$13:'مساحة_العمل'!$AG$16,0)))</f>
        <v>2</v>
      </c>
      <c r="R14" s="6">
        <f>IF(مساحة_العمل!$AG$17&lt;&gt;مساحة_العمل!$C$1,"",INDEX(مساحة_العمل!R$13:R$16,MATCH($B14,مساحة_العمل!$AG$13:'مساحة_العمل'!$AG$16,0)))</f>
        <v>3</v>
      </c>
      <c r="S14" s="6">
        <f>IF(مساحة_العمل!$AG$17&lt;&gt;مساحة_العمل!$C$1,"",INDEX(مساحة_العمل!S$13:S$16,MATCH($B14,مساحة_العمل!$AG$13:'مساحة_العمل'!$AG$16,0)))</f>
        <v>5</v>
      </c>
      <c r="T14" s="6">
        <f>IF(مساحة_العمل!$AG$17&lt;&gt;مساحة_العمل!$C$1,"",INDEX(مساحة_العمل!T$13:T$16,MATCH($B14,مساحة_العمل!$AG$13:'مساحة_العمل'!$AG$16,0)))</f>
        <v>-2</v>
      </c>
      <c r="U14" s="53">
        <f>IF(مساحة_العمل!$AG$17&lt;&gt;مساحة_العمل!$C$1,"",INDEX(مساحة_العمل!U$13:U$16,MATCH($B14,مساحة_العمل!$AG$13:'مساحة_العمل'!$AG$16,0)))</f>
        <v>0</v>
      </c>
      <c r="V14" s="51">
        <f>IF(مساحة_العمل!$AG$17&lt;&gt;مساحة_العمل!$C$1,"",INDEX(مساحة_العمل!V$13:V$16,MATCH($B14,مساحة_العمل!$AG$13:'مساحة_العمل'!$AG$16,0)))</f>
        <v>2</v>
      </c>
      <c r="W14" s="6">
        <f>IF(مساحة_العمل!$AG$17&lt;&gt;مساحة_العمل!$C$1,"",INDEX(مساحة_العمل!W$13:W$16,MATCH($B14,مساحة_العمل!$AG$13:'مساحة_العمل'!$AG$16,0)))</f>
        <v>0</v>
      </c>
      <c r="X14" s="6">
        <f>IF(مساحة_العمل!$AG$17&lt;&gt;مساحة_العمل!$C$1,"",INDEX(مساحة_العمل!X$13:X$16,MATCH($B14,مساحة_العمل!$AG$13:'مساحة_العمل'!$AG$16,0)))</f>
        <v>0</v>
      </c>
      <c r="Y14" s="6">
        <f>IF(مساحة_العمل!$AG$17&lt;&gt;مساحة_العمل!$C$1,"",INDEX(مساحة_العمل!Y$13:Y$16,MATCH($B14,مساحة_العمل!$AG$13:'مساحة_العمل'!$AG$16,0)))</f>
        <v>0</v>
      </c>
      <c r="Z14" s="6">
        <f>IF(مساحة_العمل!$AG$17&lt;&gt;مساحة_العمل!$C$1,"",INDEX(مساحة_العمل!Z$13:Z$16,MATCH($B14,مساحة_العمل!$AG$13:'مساحة_العمل'!$AG$16,0)))</f>
        <v>2</v>
      </c>
      <c r="AA14" s="6">
        <f>IF(مساحة_العمل!$AG$17&lt;&gt;مساحة_العمل!$C$1,"",INDEX(مساحة_العمل!AA$13:AA$16,MATCH($B14,مساحة_العمل!$AG$13:'مساحة_العمل'!$AG$16,0)))</f>
        <v>3</v>
      </c>
      <c r="AB14" s="6">
        <f>IF(مساحة_العمل!$AG$17&lt;&gt;مساحة_العمل!$C$1,"",INDEX(مساحة_العمل!AB$13:AB$16,MATCH($B14,مساحة_العمل!$AG$13:'مساحة_العمل'!$AG$16,0)))</f>
        <v>7</v>
      </c>
      <c r="AC14" s="6">
        <f>IF(مساحة_العمل!$AG$17&lt;&gt;مساحة_العمل!$C$1,"",INDEX(مساحة_العمل!AC$13:AC$16,MATCH($B14,مساحة_العمل!$AG$13:'مساحة_العمل'!$AG$16,0)))</f>
        <v>-4</v>
      </c>
      <c r="AD14" s="27">
        <f>IF(مساحة_العمل!$AG$17&lt;&gt;مساحة_العمل!$C$1,"",INDEX(مساحة_العمل!AD$13:AD$16,MATCH($B14,مساحة_العمل!$AG$13:'مساحة_العمل'!$AG$16,0)))</f>
        <v>0</v>
      </c>
    </row>
    <row r="15" spans="2:30" ht="27.75">
      <c r="B15" s="160" t="s">
        <v>76</v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2"/>
    </row>
    <row r="16" spans="2:30" ht="15" customHeight="1">
      <c r="B16" s="44">
        <f>IF(مساحة_العمل!$AG$25&gt;مساحة_العمل!$C$2,مساحة_العمل!B21,"")</f>
        <v>1</v>
      </c>
      <c r="C16" s="6" t="str">
        <f>IF(مساحة_العمل!$AG$25&lt;&gt;مساحة_العمل!$C$1,"",INDEX(مساحة_العمل!C$21:C$24,MATCH($B16,مساحة_العمل!$AG$21:'مساحة_العمل'!$AG$24,0)))</f>
        <v>فريق9</v>
      </c>
      <c r="D16" s="6">
        <f>IF(مساحة_العمل!$AG$25&lt;&gt;مساحة_العمل!$C$1,"",INDEX(مساحة_العمل!D$21:D$24,MATCH($B16,مساحة_العمل!$AG$21:'مساحة_العمل'!$AG$24,0)))</f>
        <v>4</v>
      </c>
      <c r="E16" s="6">
        <f>IF(مساحة_العمل!$AG$25&lt;&gt;مساحة_العمل!$C$1,"",INDEX(مساحة_العمل!E$21:E$24,MATCH($B16,مساحة_العمل!$AG$21:'مساحة_العمل'!$AG$24,0)))</f>
        <v>0</v>
      </c>
      <c r="F16" s="6">
        <f>IF(مساحة_العمل!$AG$25&lt;&gt;مساحة_العمل!$C$1,"",INDEX(مساحة_العمل!F$21:F$24,MATCH($B16,مساحة_العمل!$AG$21:'مساحة_العمل'!$AG$24,0)))</f>
        <v>3</v>
      </c>
      <c r="G16" s="6">
        <f>IF(مساحة_العمل!$AG$25&lt;&gt;مساحة_العمل!$C$1,"",INDEX(مساحة_العمل!G$21:G$24,MATCH($B16,مساحة_العمل!$AG$21:'مساحة_العمل'!$AG$24,0)))</f>
        <v>0</v>
      </c>
      <c r="H16" s="6">
        <f>IF(مساحة_العمل!$AG$25&lt;&gt;مساحة_العمل!$C$1,"",INDEX(مساحة_العمل!H$21:H$24,MATCH($B16,مساحة_العمل!$AG$21:'مساحة_العمل'!$AG$24,0)))</f>
        <v>1</v>
      </c>
      <c r="I16" s="6">
        <f>IF(مساحة_العمل!$AG$25&lt;&gt;مساحة_العمل!$C$1,"",INDEX(مساحة_العمل!I$21:I$24,MATCH($B16,مساحة_العمل!$AG$21:'مساحة_العمل'!$AG$24,0)))</f>
        <v>7</v>
      </c>
      <c r="J16" s="6">
        <f>IF(مساحة_العمل!$AG$25&lt;&gt;مساحة_العمل!$C$1,"",INDEX(مساحة_العمل!J$21:J$24,MATCH($B16,مساحة_العمل!$AG$21:'مساحة_العمل'!$AG$24,0)))</f>
        <v>3</v>
      </c>
      <c r="K16" s="6">
        <f>IF(مساحة_العمل!$AG$25&lt;&gt;مساحة_العمل!$C$1,"",INDEX(مساحة_العمل!K$21:K$24,MATCH($B16,مساحة_العمل!$AG$21:'مساحة_العمل'!$AG$24,0)))</f>
        <v>4</v>
      </c>
      <c r="L16" s="52">
        <f>IF(مساحة_العمل!$AG$25&lt;&gt;مساحة_العمل!$C$1,"",INDEX(مساحة_العمل!L$21:L$24,MATCH($B16,مساحة_العمل!$AG$21:'مساحة_العمل'!$AG$24,0)))</f>
        <v>9</v>
      </c>
      <c r="M16" s="51">
        <f>IF(مساحة_العمل!$AG$25&lt;&gt;مساحة_العمل!$C$1,"",INDEX(مساحة_العمل!M$21:M$24,MATCH($B16,مساحة_العمل!$AG$21:'مساحة_العمل'!$AG$24,0)))</f>
        <v>2</v>
      </c>
      <c r="N16" s="6">
        <f>IF(مساحة_العمل!$AG$25&lt;&gt;مساحة_العمل!$C$1,"",INDEX(مساحة_العمل!N$21:N$24,MATCH($B16,مساحة_العمل!$AG$21:'مساحة_العمل'!$AG$24,0)))</f>
        <v>0</v>
      </c>
      <c r="O16" s="6">
        <f>IF(مساحة_العمل!$AG$25&lt;&gt;مساحة_العمل!$C$1,"",INDEX(مساحة_العمل!O$21:O$24,MATCH($B16,مساحة_العمل!$AG$21:'مساحة_العمل'!$AG$24,0)))</f>
        <v>2</v>
      </c>
      <c r="P16" s="6">
        <f>IF(مساحة_العمل!$AG$25&lt;&gt;مساحة_العمل!$C$1,"",INDEX(مساحة_العمل!P$21:P$24,MATCH($B16,مساحة_العمل!$AG$21:'مساحة_العمل'!$AG$24,0)))</f>
        <v>0</v>
      </c>
      <c r="Q16" s="6">
        <f>IF(مساحة_العمل!$AG$25&lt;&gt;مساحة_العمل!$C$1,"",INDEX(مساحة_العمل!Q$21:Q$24,MATCH($B16,مساحة_العمل!$AG$21:'مساحة_العمل'!$AG$24,0)))</f>
        <v>0</v>
      </c>
      <c r="R16" s="6">
        <f>IF(مساحة_العمل!$AG$25&lt;&gt;مساحة_العمل!$C$1,"",INDEX(مساحة_العمل!R$21:R$24,MATCH($B16,مساحة_العمل!$AG$21:'مساحة_العمل'!$AG$24,0)))</f>
        <v>5</v>
      </c>
      <c r="S16" s="6">
        <f>IF(مساحة_العمل!$AG$25&lt;&gt;مساحة_العمل!$C$1,"",INDEX(مساحة_العمل!S$21:S$24,MATCH($B16,مساحة_العمل!$AG$21:'مساحة_العمل'!$AG$24,0)))</f>
        <v>1</v>
      </c>
      <c r="T16" s="6">
        <f>IF(مساحة_العمل!$AG$25&lt;&gt;مساحة_العمل!$C$1,"",INDEX(مساحة_العمل!T$21:T$24,MATCH($B16,مساحة_العمل!$AG$21:'مساحة_العمل'!$AG$24,0)))</f>
        <v>4</v>
      </c>
      <c r="U16" s="53">
        <f>IF(مساحة_العمل!$AG$25&lt;&gt;مساحة_العمل!$C$1,"",INDEX(مساحة_العمل!U$21:U$24,MATCH($B16,مساحة_العمل!$AG$21:'مساحة_العمل'!$AG$24,0)))</f>
        <v>6</v>
      </c>
      <c r="V16" s="51">
        <f>IF(مساحة_العمل!$AG$25&lt;&gt;مساحة_العمل!$C$1,"",INDEX(مساحة_العمل!V$21:V$24,MATCH($B16,مساحة_العمل!$AG$21:'مساحة_العمل'!$AG$24,0)))</f>
        <v>2</v>
      </c>
      <c r="W16" s="6">
        <f>IF(مساحة_العمل!$AG$25&lt;&gt;مساحة_العمل!$C$1,"",INDEX(مساحة_العمل!W$21:W$24,MATCH($B16,مساحة_العمل!$AG$21:'مساحة_العمل'!$AG$24,0)))</f>
        <v>0</v>
      </c>
      <c r="X16" s="6">
        <f>IF(مساحة_العمل!$AG$25&lt;&gt;مساحة_العمل!$C$1,"",INDEX(مساحة_العمل!X$21:X$24,MATCH($B16,مساحة_العمل!$AG$21:'مساحة_العمل'!$AG$24,0)))</f>
        <v>1</v>
      </c>
      <c r="Y16" s="6">
        <f>IF(مساحة_العمل!$AG$25&lt;&gt;مساحة_العمل!$C$1,"",INDEX(مساحة_العمل!Y$21:Y$24,MATCH($B16,مساحة_العمل!$AG$21:'مساحة_العمل'!$AG$24,0)))</f>
        <v>0</v>
      </c>
      <c r="Z16" s="6">
        <f>IF(مساحة_العمل!$AG$25&lt;&gt;مساحة_العمل!$C$1,"",INDEX(مساحة_العمل!Z$21:Z$24,MATCH($B16,مساحة_العمل!$AG$21:'مساحة_العمل'!$AG$24,0)))</f>
        <v>1</v>
      </c>
      <c r="AA16" s="6">
        <f>IF(مساحة_العمل!$AG$25&lt;&gt;مساحة_العمل!$C$1,"",INDEX(مساحة_العمل!AA$21:AA$24,MATCH($B16,مساحة_العمل!$AG$21:'مساحة_العمل'!$AG$24,0)))</f>
        <v>2</v>
      </c>
      <c r="AB16" s="6">
        <f>IF(مساحة_العمل!$AG$25&lt;&gt;مساحة_العمل!$C$1,"",INDEX(مساحة_العمل!AB$21:AB$24,MATCH($B16,مساحة_العمل!$AG$21:'مساحة_العمل'!$AG$24,0)))</f>
        <v>2</v>
      </c>
      <c r="AC16" s="6">
        <f>IF(مساحة_العمل!$AG$25&lt;&gt;مساحة_العمل!$C$1,"",INDEX(مساحة_العمل!AC$21:AC$24,MATCH($B16,مساحة_العمل!$AG$21:'مساحة_العمل'!$AG$24,0)))</f>
        <v>0</v>
      </c>
      <c r="AD16" s="27">
        <f>IF(مساحة_العمل!$AG$25&lt;&gt;مساحة_العمل!$C$1,"",INDEX(مساحة_العمل!AD$21:AD$24,MATCH($B16,مساحة_العمل!$AG$21:'مساحة_العمل'!$AG$24,0)))</f>
        <v>3</v>
      </c>
    </row>
    <row r="17" spans="2:30" ht="15" customHeight="1">
      <c r="B17" s="44">
        <f>IF(مساحة_العمل!$AG$25&gt;مساحة_العمل!$C$2,مساحة_العمل!B22,"")</f>
        <v>2</v>
      </c>
      <c r="C17" s="6" t="str">
        <f>IF(مساحة_العمل!$AG$25&lt;&gt;مساحة_العمل!$C$1,"",INDEX(مساحة_العمل!C$21:C$24,MATCH($B17,مساحة_العمل!$AG$21:'مساحة_العمل'!$AG$24,0)))</f>
        <v>فريق8</v>
      </c>
      <c r="D17" s="6">
        <f>IF(مساحة_العمل!$AG$25&lt;&gt;مساحة_العمل!$C$1,"",INDEX(مساحة_العمل!D$21:D$24,MATCH($B17,مساحة_العمل!$AG$21:'مساحة_العمل'!$AG$24,0)))</f>
        <v>4</v>
      </c>
      <c r="E17" s="6">
        <f>IF(مساحة_العمل!$AG$25&lt;&gt;مساحة_العمل!$C$1,"",INDEX(مساحة_العمل!E$21:E$24,MATCH($B17,مساحة_العمل!$AG$21:'مساحة_العمل'!$AG$24,0)))</f>
        <v>0</v>
      </c>
      <c r="F17" s="6">
        <f>IF(مساحة_العمل!$AG$25&lt;&gt;مساحة_العمل!$C$1,"",INDEX(مساحة_العمل!F$21:F$24,MATCH($B17,مساحة_العمل!$AG$21:'مساحة_العمل'!$AG$24,0)))</f>
        <v>3</v>
      </c>
      <c r="G17" s="6">
        <f>IF(مساحة_العمل!$AG$25&lt;&gt;مساحة_العمل!$C$1,"",INDEX(مساحة_العمل!G$21:G$24,MATCH($B17,مساحة_العمل!$AG$21:'مساحة_العمل'!$AG$24,0)))</f>
        <v>0</v>
      </c>
      <c r="H17" s="6">
        <f>IF(مساحة_العمل!$AG$25&lt;&gt;مساحة_العمل!$C$1,"",INDEX(مساحة_العمل!H$21:H$24,MATCH($B17,مساحة_العمل!$AG$21:'مساحة_العمل'!$AG$24,0)))</f>
        <v>1</v>
      </c>
      <c r="I17" s="6">
        <f>IF(مساحة_العمل!$AG$25&lt;&gt;مساحة_العمل!$C$1,"",INDEX(مساحة_العمل!I$21:I$24,MATCH($B17,مساحة_العمل!$AG$21:'مساحة_العمل'!$AG$24,0)))</f>
        <v>9</v>
      </c>
      <c r="J17" s="6">
        <f>IF(مساحة_العمل!$AG$25&lt;&gt;مساحة_العمل!$C$1,"",INDEX(مساحة_العمل!J$21:J$24,MATCH($B17,مساحة_العمل!$AG$21:'مساحة_العمل'!$AG$24,0)))</f>
        <v>7</v>
      </c>
      <c r="K17" s="6">
        <f>IF(مساحة_العمل!$AG$25&lt;&gt;مساحة_العمل!$C$1,"",INDEX(مساحة_العمل!K$21:K$24,MATCH($B17,مساحة_العمل!$AG$21:'مساحة_العمل'!$AG$24,0)))</f>
        <v>2</v>
      </c>
      <c r="L17" s="53">
        <f>IF(مساحة_العمل!$AG$25&lt;&gt;مساحة_العمل!$C$1,"",INDEX(مساحة_العمل!L$21:L$24,MATCH($B17,مساحة_العمل!$AG$21:'مساحة_العمل'!$AG$24,0)))</f>
        <v>9</v>
      </c>
      <c r="M17" s="51">
        <f>IF(مساحة_العمل!$AG$25&lt;&gt;مساحة_العمل!$C$1,"",INDEX(مساحة_العمل!M$21:M$24,MATCH($B17,مساحة_العمل!$AG$21:'مساحة_العمل'!$AG$24,0)))</f>
        <v>2</v>
      </c>
      <c r="N17" s="6">
        <f>IF(مساحة_العمل!$AG$25&lt;&gt;مساحة_العمل!$C$1,"",INDEX(مساحة_العمل!N$21:N$24,MATCH($B17,مساحة_العمل!$AG$21:'مساحة_العمل'!$AG$24,0)))</f>
        <v>0</v>
      </c>
      <c r="O17" s="6">
        <f>IF(مساحة_العمل!$AG$25&lt;&gt;مساحة_العمل!$C$1,"",INDEX(مساحة_العمل!O$21:O$24,MATCH($B17,مساحة_العمل!$AG$21:'مساحة_العمل'!$AG$24,0)))</f>
        <v>2</v>
      </c>
      <c r="P17" s="6">
        <f>IF(مساحة_العمل!$AG$25&lt;&gt;مساحة_العمل!$C$1,"",INDEX(مساحة_العمل!P$21:P$24,MATCH($B17,مساحة_العمل!$AG$21:'مساحة_العمل'!$AG$24,0)))</f>
        <v>0</v>
      </c>
      <c r="Q17" s="6">
        <f>IF(مساحة_العمل!$AG$25&lt;&gt;مساحة_العمل!$C$1,"",INDEX(مساحة_العمل!Q$21:Q$24,MATCH($B17,مساحة_العمل!$AG$21:'مساحة_العمل'!$AG$24,0)))</f>
        <v>0</v>
      </c>
      <c r="R17" s="6">
        <f>IF(مساحة_العمل!$AG$25&lt;&gt;مساحة_العمل!$C$1,"",INDEX(مساحة_العمل!R$21:R$24,MATCH($B17,مساحة_العمل!$AG$21:'مساحة_العمل'!$AG$24,0)))</f>
        <v>6</v>
      </c>
      <c r="S17" s="6">
        <f>IF(مساحة_العمل!$AG$25&lt;&gt;مساحة_العمل!$C$1,"",INDEX(مساحة_العمل!S$21:S$24,MATCH($B17,مساحة_العمل!$AG$21:'مساحة_العمل'!$AG$24,0)))</f>
        <v>2</v>
      </c>
      <c r="T17" s="6">
        <f>IF(مساحة_العمل!$AG$25&lt;&gt;مساحة_العمل!$C$1,"",INDEX(مساحة_العمل!T$21:T$24,MATCH($B17,مساحة_العمل!$AG$21:'مساحة_العمل'!$AG$24,0)))</f>
        <v>4</v>
      </c>
      <c r="U17" s="53">
        <f>IF(مساحة_العمل!$AG$25&lt;&gt;مساحة_العمل!$C$1,"",INDEX(مساحة_العمل!U$21:U$24,MATCH($B17,مساحة_العمل!$AG$21:'مساحة_العمل'!$AG$24,0)))</f>
        <v>6</v>
      </c>
      <c r="V17" s="51">
        <f>IF(مساحة_العمل!$AG$25&lt;&gt;مساحة_العمل!$C$1,"",INDEX(مساحة_العمل!V$21:V$24,MATCH($B17,مساحة_العمل!$AG$21:'مساحة_العمل'!$AG$24,0)))</f>
        <v>2</v>
      </c>
      <c r="W17" s="6">
        <f>IF(مساحة_العمل!$AG$25&lt;&gt;مساحة_العمل!$C$1,"",INDEX(مساحة_العمل!W$21:W$24,MATCH($B17,مساحة_العمل!$AG$21:'مساحة_العمل'!$AG$24,0)))</f>
        <v>0</v>
      </c>
      <c r="X17" s="6">
        <f>IF(مساحة_العمل!$AG$25&lt;&gt;مساحة_العمل!$C$1,"",INDEX(مساحة_العمل!X$21:X$24,MATCH($B17,مساحة_العمل!$AG$21:'مساحة_العمل'!$AG$24,0)))</f>
        <v>1</v>
      </c>
      <c r="Y17" s="6">
        <f>IF(مساحة_العمل!$AG$25&lt;&gt;مساحة_العمل!$C$1,"",INDEX(مساحة_العمل!Y$21:Y$24,MATCH($B17,مساحة_العمل!$AG$21:'مساحة_العمل'!$AG$24,0)))</f>
        <v>0</v>
      </c>
      <c r="Z17" s="6">
        <f>IF(مساحة_العمل!$AG$25&lt;&gt;مساحة_العمل!$C$1,"",INDEX(مساحة_العمل!Z$21:Z$24,MATCH($B17,مساحة_العمل!$AG$21:'مساحة_العمل'!$AG$24,0)))</f>
        <v>1</v>
      </c>
      <c r="AA17" s="6">
        <f>IF(مساحة_العمل!$AG$25&lt;&gt;مساحة_العمل!$C$1,"",INDEX(مساحة_العمل!AA$21:AA$24,MATCH($B17,مساحة_العمل!$AG$21:'مساحة_العمل'!$AG$24,0)))</f>
        <v>3</v>
      </c>
      <c r="AB17" s="6">
        <f>IF(مساحة_العمل!$AG$25&lt;&gt;مساحة_العمل!$C$1,"",INDEX(مساحة_العمل!AB$21:AB$24,MATCH($B17,مساحة_العمل!$AG$21:'مساحة_العمل'!$AG$24,0)))</f>
        <v>5</v>
      </c>
      <c r="AC17" s="6">
        <f>IF(مساحة_العمل!$AG$25&lt;&gt;مساحة_العمل!$C$1,"",INDEX(مساحة_العمل!AC$21:AC$24,MATCH($B17,مساحة_العمل!$AG$21:'مساحة_العمل'!$AG$24,0)))</f>
        <v>-2</v>
      </c>
      <c r="AD17" s="27">
        <f>IF(مساحة_العمل!$AG$25&lt;&gt;مساحة_العمل!$C$1,"",INDEX(مساحة_العمل!AD$21:AD$24,MATCH($B17,مساحة_العمل!$AG$21:'مساحة_العمل'!$AG$24,0)))</f>
        <v>3</v>
      </c>
    </row>
    <row r="18" spans="2:30" ht="15" customHeight="1">
      <c r="B18" s="44">
        <f>IF(مساحة_العمل!$AG$25&gt;مساحة_العمل!$C$2,مساحة_العمل!B23,"")</f>
        <v>3</v>
      </c>
      <c r="C18" s="6" t="str">
        <f>IF(مساحة_العمل!$AG$25&lt;&gt;مساحة_العمل!$C$1,"",INDEX(مساحة_العمل!C$21:C$24,MATCH($B18,مساحة_العمل!$AG$21:'مساحة_العمل'!$AG$24,0)))</f>
        <v>فريق10</v>
      </c>
      <c r="D18" s="6">
        <f>IF(مساحة_العمل!$AG$25&lt;&gt;مساحة_العمل!$C$1,"",INDEX(مساحة_العمل!D$21:D$24,MATCH($B18,مساحة_العمل!$AG$21:'مساحة_العمل'!$AG$24,0)))</f>
        <v>4</v>
      </c>
      <c r="E18" s="6">
        <f>IF(مساحة_العمل!$AG$25&lt;&gt;مساحة_العمل!$C$1,"",INDEX(مساحة_العمل!E$21:E$24,MATCH($B18,مساحة_العمل!$AG$21:'مساحة_العمل'!$AG$24,0)))</f>
        <v>0</v>
      </c>
      <c r="F18" s="6">
        <f>IF(مساحة_العمل!$AG$25&lt;&gt;مساحة_العمل!$C$1,"",INDEX(مساحة_العمل!F$21:F$24,MATCH($B18,مساحة_العمل!$AG$21:'مساحة_العمل'!$AG$24,0)))</f>
        <v>2</v>
      </c>
      <c r="G18" s="6">
        <f>IF(مساحة_العمل!$AG$25&lt;&gt;مساحة_العمل!$C$1,"",INDEX(مساحة_العمل!G$21:G$24,MATCH($B18,مساحة_العمل!$AG$21:'مساحة_العمل'!$AG$24,0)))</f>
        <v>1</v>
      </c>
      <c r="H18" s="6">
        <f>IF(مساحة_العمل!$AG$25&lt;&gt;مساحة_العمل!$C$1,"",INDEX(مساحة_العمل!H$21:H$24,MATCH($B18,مساحة_العمل!$AG$21:'مساحة_العمل'!$AG$24,0)))</f>
        <v>1</v>
      </c>
      <c r="I18" s="6">
        <f>IF(مساحة_العمل!$AG$25&lt;&gt;مساحة_العمل!$C$1,"",INDEX(مساحة_العمل!I$21:I$24,MATCH($B18,مساحة_العمل!$AG$21:'مساحة_العمل'!$AG$24,0)))</f>
        <v>16</v>
      </c>
      <c r="J18" s="6">
        <f>IF(مساحة_العمل!$AG$25&lt;&gt;مساحة_العمل!$C$1,"",INDEX(مساحة_العمل!J$21:J$24,MATCH($B18,مساحة_العمل!$AG$21:'مساحة_العمل'!$AG$24,0)))</f>
        <v>4</v>
      </c>
      <c r="K18" s="6">
        <f>IF(مساحة_العمل!$AG$25&lt;&gt;مساحة_العمل!$C$1,"",INDEX(مساحة_العمل!K$21:K$24,MATCH($B18,مساحة_العمل!$AG$21:'مساحة_العمل'!$AG$24,0)))</f>
        <v>12</v>
      </c>
      <c r="L18" s="53">
        <f>IF(مساحة_العمل!$AG$25&lt;&gt;مساحة_العمل!$C$1,"",INDEX(مساحة_العمل!L$21:L$24,MATCH($B18,مساحة_العمل!$AG$21:'مساحة_العمل'!$AG$24,0)))</f>
        <v>7</v>
      </c>
      <c r="M18" s="51">
        <f>IF(مساحة_العمل!$AG$25&lt;&gt;مساحة_العمل!$C$1,"",INDEX(مساحة_العمل!M$21:M$24,MATCH($B18,مساحة_العمل!$AG$21:'مساحة_العمل'!$AG$24,0)))</f>
        <v>2</v>
      </c>
      <c r="N18" s="6">
        <f>IF(مساحة_العمل!$AG$25&lt;&gt;مساحة_العمل!$C$1,"",INDEX(مساحة_العمل!N$21:N$24,MATCH($B18,مساحة_العمل!$AG$21:'مساحة_العمل'!$AG$24,0)))</f>
        <v>0</v>
      </c>
      <c r="O18" s="6">
        <f>IF(مساحة_العمل!$AG$25&lt;&gt;مساحة_العمل!$C$1,"",INDEX(مساحة_العمل!O$21:O$24,MATCH($B18,مساحة_العمل!$AG$21:'مساحة_العمل'!$AG$24,0)))</f>
        <v>1</v>
      </c>
      <c r="P18" s="6">
        <f>IF(مساحة_العمل!$AG$25&lt;&gt;مساحة_العمل!$C$1,"",INDEX(مساحة_العمل!P$21:P$24,MATCH($B18,مساحة_العمل!$AG$21:'مساحة_العمل'!$AG$24,0)))</f>
        <v>0</v>
      </c>
      <c r="Q18" s="6">
        <f>IF(مساحة_العمل!$AG$25&lt;&gt;مساحة_العمل!$C$1,"",INDEX(مساحة_العمل!Q$21:Q$24,MATCH($B18,مساحة_العمل!$AG$21:'مساحة_العمل'!$AG$24,0)))</f>
        <v>1</v>
      </c>
      <c r="R18" s="6">
        <f>IF(مساحة_العمل!$AG$25&lt;&gt;مساحة_العمل!$C$1,"",INDEX(مساحة_العمل!R$21:R$24,MATCH($B18,مساحة_العمل!$AG$21:'مساحة_العمل'!$AG$24,0)))</f>
        <v>2</v>
      </c>
      <c r="S18" s="6">
        <f>IF(مساحة_العمل!$AG$25&lt;&gt;مساحة_العمل!$C$1,"",INDEX(مساحة_العمل!S$21:S$24,MATCH($B18,مساحة_العمل!$AG$21:'مساحة_العمل'!$AG$24,0)))</f>
        <v>2</v>
      </c>
      <c r="T18" s="6">
        <f>IF(مساحة_العمل!$AG$25&lt;&gt;مساحة_العمل!$C$1,"",INDEX(مساحة_العمل!T$21:T$24,MATCH($B18,مساحة_العمل!$AG$21:'مساحة_العمل'!$AG$24,0)))</f>
        <v>0</v>
      </c>
      <c r="U18" s="53">
        <f>IF(مساحة_العمل!$AG$25&lt;&gt;مساحة_العمل!$C$1,"",INDEX(مساحة_العمل!U$21:U$24,MATCH($B18,مساحة_العمل!$AG$21:'مساحة_العمل'!$AG$24,0)))</f>
        <v>3</v>
      </c>
      <c r="V18" s="51">
        <f>IF(مساحة_العمل!$AG$25&lt;&gt;مساحة_العمل!$C$1,"",INDEX(مساحة_العمل!V$21:V$24,MATCH($B18,مساحة_العمل!$AG$21:'مساحة_العمل'!$AG$24,0)))</f>
        <v>2</v>
      </c>
      <c r="W18" s="6">
        <f>IF(مساحة_العمل!$AG$25&lt;&gt;مساحة_العمل!$C$1,"",INDEX(مساحة_العمل!W$21:W$24,MATCH($B18,مساحة_العمل!$AG$21:'مساحة_العمل'!$AG$24,0)))</f>
        <v>0</v>
      </c>
      <c r="X18" s="6">
        <f>IF(مساحة_العمل!$AG$25&lt;&gt;مساحة_العمل!$C$1,"",INDEX(مساحة_العمل!X$21:X$24,MATCH($B18,مساحة_العمل!$AG$21:'مساحة_العمل'!$AG$24,0)))</f>
        <v>1</v>
      </c>
      <c r="Y18" s="6">
        <f>IF(مساحة_العمل!$AG$25&lt;&gt;مساحة_العمل!$C$1,"",INDEX(مساحة_العمل!Y$21:Y$24,MATCH($B18,مساحة_العمل!$AG$21:'مساحة_العمل'!$AG$24,0)))</f>
        <v>1</v>
      </c>
      <c r="Z18" s="6">
        <f>IF(مساحة_العمل!$AG$25&lt;&gt;مساحة_العمل!$C$1,"",INDEX(مساحة_العمل!Z$21:Z$24,MATCH($B18,مساحة_العمل!$AG$21:'مساحة_العمل'!$AG$24,0)))</f>
        <v>0</v>
      </c>
      <c r="AA18" s="6">
        <f>IF(مساحة_العمل!$AG$25&lt;&gt;مساحة_العمل!$C$1,"",INDEX(مساحة_العمل!AA$21:AA$24,MATCH($B18,مساحة_العمل!$AG$21:'مساحة_العمل'!$AG$24,0)))</f>
        <v>14</v>
      </c>
      <c r="AB18" s="6">
        <f>IF(مساحة_العمل!$AG$25&lt;&gt;مساحة_العمل!$C$1,"",INDEX(مساحة_العمل!AB$21:AB$24,MATCH($B18,مساحة_العمل!$AG$21:'مساحة_العمل'!$AG$24,0)))</f>
        <v>2</v>
      </c>
      <c r="AC18" s="6">
        <f>IF(مساحة_العمل!$AG$25&lt;&gt;مساحة_العمل!$C$1,"",INDEX(مساحة_العمل!AC$21:AC$24,MATCH($B18,مساحة_العمل!$AG$21:'مساحة_العمل'!$AG$24,0)))</f>
        <v>12</v>
      </c>
      <c r="AD18" s="27">
        <f>IF(مساحة_العمل!$AG$25&lt;&gt;مساحة_العمل!$C$1,"",INDEX(مساحة_العمل!AD$21:AD$24,MATCH($B18,مساحة_العمل!$AG$21:'مساحة_العمل'!$AG$24,0)))</f>
        <v>4</v>
      </c>
    </row>
    <row r="19" spans="2:30" ht="15" customHeight="1" thickBot="1">
      <c r="B19" s="66">
        <f>IF(مساحة_العمل!$AG$25&gt;مساحة_العمل!$C$2,مساحة_العمل!B24,"")</f>
        <v>4</v>
      </c>
      <c r="C19" s="7" t="str">
        <f>IF(مساحة_العمل!$AG$25&lt;&gt;مساحة_العمل!$C$1,"",INDEX(مساحة_العمل!C$21:C$24,MATCH($B19,مساحة_العمل!$AG$21:'مساحة_العمل'!$AG$24,0)))</f>
        <v>فريق7</v>
      </c>
      <c r="D19" s="7">
        <f>IF(مساحة_العمل!$AG$25&lt;&gt;مساحة_العمل!$C$1,"",INDEX(مساحة_العمل!D$21:D$24,MATCH($B19,مساحة_العمل!$AG$21:'مساحة_العمل'!$AG$24,0)))</f>
        <v>6</v>
      </c>
      <c r="E19" s="7">
        <f>IF(مساحة_العمل!$AG$25&lt;&gt;مساحة_العمل!$C$1,"",INDEX(مساحة_العمل!E$21:E$24,MATCH($B19,مساحة_العمل!$AG$21:'مساحة_العمل'!$AG$24,0)))</f>
        <v>0</v>
      </c>
      <c r="F19" s="7">
        <f>IF(مساحة_العمل!$AG$25&lt;&gt;مساحة_العمل!$C$1,"",INDEX(مساحة_العمل!F$21:F$24,MATCH($B19,مساحة_العمل!$AG$21:'مساحة_العمل'!$AG$24,0)))</f>
        <v>2</v>
      </c>
      <c r="G19" s="7">
        <f>IF(مساحة_العمل!$AG$25&lt;&gt;مساحة_العمل!$C$1,"",INDEX(مساحة_العمل!G$21:G$24,MATCH($B19,مساحة_العمل!$AG$21:'مساحة_العمل'!$AG$24,0)))</f>
        <v>0</v>
      </c>
      <c r="H19" s="7">
        <f>IF(مساحة_العمل!$AG$25&lt;&gt;مساحة_العمل!$C$1,"",INDEX(مساحة_العمل!H$21:H$24,MATCH($B19,مساحة_العمل!$AG$21:'مساحة_العمل'!$AG$24,0)))</f>
        <v>4</v>
      </c>
      <c r="I19" s="7">
        <f>IF(مساحة_العمل!$AG$25&lt;&gt;مساحة_العمل!$C$1,"",INDEX(مساحة_العمل!I$21:I$24,MATCH($B19,مساحة_العمل!$AG$21:'مساحة_العمل'!$AG$24,0)))</f>
        <v>3</v>
      </c>
      <c r="J19" s="7">
        <f>IF(مساحة_العمل!$AG$25&lt;&gt;مساحة_العمل!$C$1,"",INDEX(مساحة_العمل!J$21:J$24,MATCH($B19,مساحة_العمل!$AG$21:'مساحة_العمل'!$AG$24,0)))</f>
        <v>10</v>
      </c>
      <c r="K19" s="7">
        <f>IF(مساحة_العمل!$AG$25&lt;&gt;مساحة_العمل!$C$1,"",INDEX(مساحة_العمل!K$21:K$24,MATCH($B19,مساحة_العمل!$AG$21:'مساحة_العمل'!$AG$24,0)))</f>
        <v>-7</v>
      </c>
      <c r="L19" s="56">
        <f>IF(مساحة_العمل!$AG$25&lt;&gt;مساحة_العمل!$C$1,"",INDEX(مساحة_العمل!L$21:L$24,MATCH($B19,مساحة_العمل!$AG$21:'مساحة_العمل'!$AG$24,0)))</f>
        <v>6</v>
      </c>
      <c r="M19" s="55">
        <f>IF(مساحة_العمل!$AG$25&lt;&gt;مساحة_العمل!$C$1,"",INDEX(مساحة_العمل!M$21:M$24,MATCH($B19,مساحة_العمل!$AG$21:'مساحة_العمل'!$AG$24,0)))</f>
        <v>3</v>
      </c>
      <c r="N19" s="7">
        <f>IF(مساحة_العمل!$AG$25&lt;&gt;مساحة_العمل!$C$1,"",INDEX(مساحة_العمل!N$21:N$24,MATCH($B19,مساحة_العمل!$AG$21:'مساحة_العمل'!$AG$24,0)))</f>
        <v>0</v>
      </c>
      <c r="O19" s="7">
        <f>IF(مساحة_العمل!$AG$25&lt;&gt;مساحة_العمل!$C$1,"",INDEX(مساحة_العمل!O$21:O$24,MATCH($B19,مساحة_العمل!$AG$21:'مساحة_العمل'!$AG$24,0)))</f>
        <v>1</v>
      </c>
      <c r="P19" s="7">
        <f>IF(مساحة_العمل!$AG$25&lt;&gt;مساحة_العمل!$C$1,"",INDEX(مساحة_العمل!P$21:P$24,MATCH($B19,مساحة_العمل!$AG$21:'مساحة_العمل'!$AG$24,0)))</f>
        <v>0</v>
      </c>
      <c r="Q19" s="7">
        <f>IF(مساحة_العمل!$AG$25&lt;&gt;مساحة_العمل!$C$1,"",INDEX(مساحة_العمل!Q$21:Q$24,MATCH($B19,مساحة_العمل!$AG$21:'مساحة_العمل'!$AG$24,0)))</f>
        <v>2</v>
      </c>
      <c r="R19" s="7">
        <f>IF(مساحة_العمل!$AG$25&lt;&gt;مساحة_العمل!$C$1,"",INDEX(مساحة_العمل!R$21:R$24,MATCH($B19,مساحة_العمل!$AG$21:'مساحة_العمل'!$AG$24,0)))</f>
        <v>1</v>
      </c>
      <c r="S19" s="7">
        <f>IF(مساحة_العمل!$AG$25&lt;&gt;مساحة_العمل!$C$1,"",INDEX(مساحة_العمل!S$21:S$24,MATCH($B19,مساحة_العمل!$AG$21:'مساحة_العمل'!$AG$24,0)))</f>
        <v>5</v>
      </c>
      <c r="T19" s="7">
        <f>IF(مساحة_العمل!$AG$25&lt;&gt;مساحة_العمل!$C$1,"",INDEX(مساحة_العمل!T$21:T$24,MATCH($B19,مساحة_العمل!$AG$21:'مساحة_العمل'!$AG$24,0)))</f>
        <v>-4</v>
      </c>
      <c r="U19" s="56">
        <f>IF(مساحة_العمل!$AG$25&lt;&gt;مساحة_العمل!$C$1,"",INDEX(مساحة_العمل!U$21:U$24,MATCH($B19,مساحة_العمل!$AG$21:'مساحة_العمل'!$AG$24,0)))</f>
        <v>3</v>
      </c>
      <c r="V19" s="55">
        <f>IF(مساحة_العمل!$AG$25&lt;&gt;مساحة_العمل!$C$1,"",INDEX(مساحة_العمل!V$21:V$24,MATCH($B19,مساحة_العمل!$AG$21:'مساحة_العمل'!$AG$24,0)))</f>
        <v>3</v>
      </c>
      <c r="W19" s="7">
        <f>IF(مساحة_العمل!$AG$25&lt;&gt;مساحة_العمل!$C$1,"",INDEX(مساحة_العمل!W$21:W$24,MATCH($B19,مساحة_العمل!$AG$21:'مساحة_العمل'!$AG$24,0)))</f>
        <v>0</v>
      </c>
      <c r="X19" s="7">
        <f>IF(مساحة_العمل!$AG$25&lt;&gt;مساحة_العمل!$C$1,"",INDEX(مساحة_العمل!X$21:X$24,MATCH($B19,مساحة_العمل!$AG$21:'مساحة_العمل'!$AG$24,0)))</f>
        <v>1</v>
      </c>
      <c r="Y19" s="7">
        <f>IF(مساحة_العمل!$AG$25&lt;&gt;مساحة_العمل!$C$1,"",INDEX(مساحة_العمل!Y$21:Y$24,MATCH($B19,مساحة_العمل!$AG$21:'مساحة_العمل'!$AG$24,0)))</f>
        <v>0</v>
      </c>
      <c r="Z19" s="7">
        <f>IF(مساحة_العمل!$AG$25&lt;&gt;مساحة_العمل!$C$1,"",INDEX(مساحة_العمل!Z$21:Z$24,MATCH($B19,مساحة_العمل!$AG$21:'مساحة_العمل'!$AG$24,0)))</f>
        <v>2</v>
      </c>
      <c r="AA19" s="7">
        <f>IF(مساحة_العمل!$AG$25&lt;&gt;مساحة_العمل!$C$1,"",INDEX(مساحة_العمل!AA$21:AA$24,MATCH($B19,مساحة_العمل!$AG$21:'مساحة_العمل'!$AG$24,0)))</f>
        <v>2</v>
      </c>
      <c r="AB19" s="7">
        <f>IF(مساحة_العمل!$AG$25&lt;&gt;مساحة_العمل!$C$1,"",INDEX(مساحة_العمل!AB$21:AB$24,MATCH($B19,مساحة_العمل!$AG$21:'مساحة_العمل'!$AG$24,0)))</f>
        <v>5</v>
      </c>
      <c r="AC19" s="7">
        <f>IF(مساحة_العمل!$AG$25&lt;&gt;مساحة_العمل!$C$1,"",INDEX(مساحة_العمل!AC$21:AC$24,MATCH($B19,مساحة_العمل!$AG$21:'مساحة_العمل'!$AG$24,0)))</f>
        <v>-3</v>
      </c>
      <c r="AD19" s="8">
        <f>IF(مساحة_العمل!$AG$25&lt;&gt;مساحة_العمل!$C$1,"",INDEX(مساحة_العمل!AD$21:AD$24,MATCH($B19,مساحة_العمل!$AG$21:'مساحة_العمل'!$AG$24,0)))</f>
        <v>3</v>
      </c>
    </row>
    <row r="20" spans="2:30" ht="13.5" thickTop="1"/>
    <row r="21" spans="2:30" ht="13.5" thickBot="1"/>
    <row r="22" spans="2:30" ht="13.5" customHeight="1" thickTop="1">
      <c r="B22" s="186" t="s">
        <v>8</v>
      </c>
      <c r="C22" s="188" t="s">
        <v>9</v>
      </c>
      <c r="D22" s="188" t="s">
        <v>2</v>
      </c>
      <c r="E22" s="188" t="s">
        <v>13</v>
      </c>
      <c r="F22" s="188" t="s">
        <v>3</v>
      </c>
      <c r="G22" s="188" t="s">
        <v>4</v>
      </c>
      <c r="H22" s="188" t="s">
        <v>14</v>
      </c>
      <c r="I22" s="188" t="s">
        <v>5</v>
      </c>
      <c r="J22" s="188" t="s">
        <v>6</v>
      </c>
      <c r="K22" s="188" t="s">
        <v>7</v>
      </c>
      <c r="L22" s="214" t="s">
        <v>11</v>
      </c>
      <c r="M22" s="199" t="s">
        <v>94</v>
      </c>
      <c r="N22" s="200"/>
      <c r="O22" s="200"/>
      <c r="P22" s="200"/>
      <c r="Q22" s="201"/>
      <c r="S22" s="190" t="s">
        <v>95</v>
      </c>
      <c r="T22" s="191"/>
      <c r="U22" s="191"/>
      <c r="V22" s="192"/>
    </row>
    <row r="23" spans="2:30" ht="12.75" customHeight="1">
      <c r="B23" s="187"/>
      <c r="C23" s="189"/>
      <c r="D23" s="189"/>
      <c r="E23" s="189"/>
      <c r="F23" s="189"/>
      <c r="G23" s="189"/>
      <c r="H23" s="189"/>
      <c r="I23" s="189"/>
      <c r="J23" s="189"/>
      <c r="K23" s="189"/>
      <c r="L23" s="215"/>
      <c r="M23" s="202"/>
      <c r="N23" s="203"/>
      <c r="O23" s="203"/>
      <c r="P23" s="203"/>
      <c r="Q23" s="204"/>
      <c r="S23" s="193"/>
      <c r="T23" s="194"/>
      <c r="U23" s="194"/>
      <c r="V23" s="195"/>
    </row>
    <row r="24" spans="2:30" ht="21">
      <c r="B24" s="157">
        <v>1</v>
      </c>
      <c r="C24" s="158" t="str">
        <f>C6</f>
        <v>فريق1</v>
      </c>
      <c r="D24" s="158">
        <f>D6</f>
        <v>6</v>
      </c>
      <c r="E24" s="158">
        <f t="shared" ref="E24:L24" si="0">E6</f>
        <v>0</v>
      </c>
      <c r="F24" s="158">
        <f t="shared" si="0"/>
        <v>4</v>
      </c>
      <c r="G24" s="158">
        <f t="shared" si="0"/>
        <v>0</v>
      </c>
      <c r="H24" s="158">
        <f t="shared" si="0"/>
        <v>2</v>
      </c>
      <c r="I24" s="158">
        <f t="shared" si="0"/>
        <v>11</v>
      </c>
      <c r="J24" s="158">
        <f t="shared" si="0"/>
        <v>8</v>
      </c>
      <c r="K24" s="158">
        <f t="shared" si="0"/>
        <v>3</v>
      </c>
      <c r="L24" s="159">
        <f t="shared" si="0"/>
        <v>12</v>
      </c>
      <c r="M24" s="205" t="s">
        <v>96</v>
      </c>
      <c r="N24" s="206"/>
      <c r="O24" s="206"/>
      <c r="P24" s="206"/>
      <c r="Q24" s="207"/>
      <c r="S24" s="193"/>
      <c r="T24" s="194"/>
      <c r="U24" s="194"/>
      <c r="V24" s="195"/>
    </row>
    <row r="25" spans="2:30" ht="21">
      <c r="B25" s="151">
        <v>2</v>
      </c>
      <c r="C25" s="152" t="str">
        <f>C11</f>
        <v>فريق6</v>
      </c>
      <c r="D25" s="152">
        <f t="shared" ref="D25:L25" si="1">D11</f>
        <v>4</v>
      </c>
      <c r="E25" s="152">
        <f t="shared" si="1"/>
        <v>0</v>
      </c>
      <c r="F25" s="152">
        <f t="shared" si="1"/>
        <v>1</v>
      </c>
      <c r="G25" s="152">
        <f t="shared" si="1"/>
        <v>2</v>
      </c>
      <c r="H25" s="152">
        <f t="shared" si="1"/>
        <v>1</v>
      </c>
      <c r="I25" s="152">
        <f t="shared" si="1"/>
        <v>6</v>
      </c>
      <c r="J25" s="152">
        <f t="shared" si="1"/>
        <v>6</v>
      </c>
      <c r="K25" s="152">
        <f t="shared" si="1"/>
        <v>0</v>
      </c>
      <c r="L25" s="153">
        <f t="shared" si="1"/>
        <v>5</v>
      </c>
      <c r="M25" s="208" t="s">
        <v>97</v>
      </c>
      <c r="N25" s="209"/>
      <c r="O25" s="209"/>
      <c r="P25" s="209"/>
      <c r="Q25" s="210"/>
      <c r="S25" s="193"/>
      <c r="T25" s="194"/>
      <c r="U25" s="194"/>
      <c r="V25" s="195"/>
    </row>
    <row r="26" spans="2:30" ht="21">
      <c r="B26" s="151">
        <v>3</v>
      </c>
      <c r="C26" s="152" t="str">
        <f>C16</f>
        <v>فريق9</v>
      </c>
      <c r="D26" s="152">
        <f t="shared" ref="D26:K26" si="2">D16</f>
        <v>4</v>
      </c>
      <c r="E26" s="152">
        <f t="shared" si="2"/>
        <v>0</v>
      </c>
      <c r="F26" s="152">
        <f t="shared" si="2"/>
        <v>3</v>
      </c>
      <c r="G26" s="152">
        <f t="shared" si="2"/>
        <v>0</v>
      </c>
      <c r="H26" s="152">
        <f t="shared" si="2"/>
        <v>1</v>
      </c>
      <c r="I26" s="152">
        <f t="shared" si="2"/>
        <v>7</v>
      </c>
      <c r="J26" s="152">
        <f t="shared" si="2"/>
        <v>3</v>
      </c>
      <c r="K26" s="152">
        <f t="shared" si="2"/>
        <v>4</v>
      </c>
      <c r="L26" s="153">
        <f>L16</f>
        <v>9</v>
      </c>
      <c r="M26" s="208" t="s">
        <v>98</v>
      </c>
      <c r="N26" s="209"/>
      <c r="O26" s="209"/>
      <c r="P26" s="209"/>
      <c r="Q26" s="210"/>
      <c r="S26" s="193"/>
      <c r="T26" s="194"/>
      <c r="U26" s="194"/>
      <c r="V26" s="195"/>
    </row>
    <row r="27" spans="2:30" ht="21.75" thickBot="1">
      <c r="B27" s="154">
        <v>4</v>
      </c>
      <c r="C27" s="155" t="str">
        <f>IF($O$39&lt;&gt;6,"",INDEX($C$35:$C$37,MATCH($B35,$O35:$O37,0)))</f>
        <v>فريق2</v>
      </c>
      <c r="D27" s="155">
        <f t="shared" ref="D27:L27" si="3">IF($O$39&lt;&gt;6,"",INDEX(D$35:D$37,MATCH($B35,$O35:$O37,0)))</f>
        <v>6</v>
      </c>
      <c r="E27" s="155">
        <f t="shared" si="3"/>
        <v>0</v>
      </c>
      <c r="F27" s="155">
        <f t="shared" si="3"/>
        <v>3</v>
      </c>
      <c r="G27" s="155">
        <f t="shared" si="3"/>
        <v>0</v>
      </c>
      <c r="H27" s="155">
        <f t="shared" si="3"/>
        <v>3</v>
      </c>
      <c r="I27" s="155">
        <f t="shared" si="3"/>
        <v>12</v>
      </c>
      <c r="J27" s="155">
        <f t="shared" si="3"/>
        <v>7</v>
      </c>
      <c r="K27" s="155">
        <f t="shared" si="3"/>
        <v>5</v>
      </c>
      <c r="L27" s="156">
        <f t="shared" si="3"/>
        <v>9</v>
      </c>
      <c r="M27" s="211" t="s">
        <v>99</v>
      </c>
      <c r="N27" s="212"/>
      <c r="O27" s="212"/>
      <c r="P27" s="212"/>
      <c r="Q27" s="213"/>
      <c r="S27" s="196"/>
      <c r="T27" s="197"/>
      <c r="U27" s="197"/>
      <c r="V27" s="198"/>
    </row>
    <row r="28" spans="2:30" ht="13.5" thickTop="1"/>
    <row r="33" spans="2:20">
      <c r="B33" s="180" t="s">
        <v>8</v>
      </c>
      <c r="C33" s="182" t="s">
        <v>9</v>
      </c>
      <c r="D33" s="184" t="s">
        <v>2</v>
      </c>
      <c r="E33" s="163" t="s">
        <v>13</v>
      </c>
      <c r="F33" s="163" t="s">
        <v>3</v>
      </c>
      <c r="G33" s="163" t="s">
        <v>4</v>
      </c>
      <c r="H33" s="163" t="s">
        <v>14</v>
      </c>
      <c r="I33" s="163" t="s">
        <v>5</v>
      </c>
      <c r="J33" s="163" t="s">
        <v>6</v>
      </c>
      <c r="K33" s="163" t="s">
        <v>7</v>
      </c>
      <c r="L33" s="165" t="s">
        <v>11</v>
      </c>
    </row>
    <row r="34" spans="2:20">
      <c r="B34" s="181"/>
      <c r="C34" s="183"/>
      <c r="D34" s="185"/>
      <c r="E34" s="164"/>
      <c r="F34" s="164"/>
      <c r="G34" s="164"/>
      <c r="H34" s="164"/>
      <c r="I34" s="164"/>
      <c r="J34" s="164"/>
      <c r="K34" s="164"/>
      <c r="L34" s="166"/>
      <c r="M34" s="63" t="s">
        <v>10</v>
      </c>
      <c r="N34" s="63"/>
      <c r="O34" s="63" t="s">
        <v>1</v>
      </c>
      <c r="P34" s="63" t="s">
        <v>5</v>
      </c>
      <c r="Q34" s="63" t="s">
        <v>6</v>
      </c>
      <c r="R34" s="63" t="s">
        <v>3</v>
      </c>
      <c r="S34" s="63" t="s">
        <v>4</v>
      </c>
      <c r="T34" s="63" t="s">
        <v>14</v>
      </c>
    </row>
    <row r="35" spans="2:20" ht="21">
      <c r="B35" s="45">
        <v>1</v>
      </c>
      <c r="C35" s="6" t="str">
        <f>C7</f>
        <v>فريق2</v>
      </c>
      <c r="D35" s="6">
        <f t="shared" ref="D35:L35" si="4">D7</f>
        <v>6</v>
      </c>
      <c r="E35" s="6">
        <f t="shared" si="4"/>
        <v>0</v>
      </c>
      <c r="F35" s="6">
        <f t="shared" si="4"/>
        <v>3</v>
      </c>
      <c r="G35" s="6">
        <f>G7</f>
        <v>0</v>
      </c>
      <c r="H35" s="6">
        <f>H7</f>
        <v>3</v>
      </c>
      <c r="I35" s="6">
        <f t="shared" si="4"/>
        <v>12</v>
      </c>
      <c r="J35" s="6">
        <f t="shared" si="4"/>
        <v>7</v>
      </c>
      <c r="K35" s="6">
        <f t="shared" si="4"/>
        <v>5</v>
      </c>
      <c r="L35" s="6">
        <f t="shared" si="4"/>
        <v>9</v>
      </c>
      <c r="M35" s="63">
        <f>RANK(K35,K35:K37,1)</f>
        <v>3</v>
      </c>
      <c r="N35" s="63">
        <f>(L35*1000000)+(M35*10000)+(I35*1000)+(D35*100)</f>
        <v>9042600</v>
      </c>
      <c r="O35" s="63">
        <f>RANK(N35,$N$35:$N$37,0)</f>
        <v>1</v>
      </c>
      <c r="P35" s="2">
        <f>RANK(I35,$I$34:$I$37,0)+COUNTIF($I$35:I35,I35)-1</f>
        <v>1</v>
      </c>
      <c r="Q35" s="2">
        <f>RANK(J35,$J$35:$J$37,1)+COUNTIF($J$35:J35,J35)-1</f>
        <v>1</v>
      </c>
      <c r="R35" s="2">
        <f>RANK(F35,$F$35:$F$37,1)+COUNTIF($F$35:F35,F35)-1</f>
        <v>2</v>
      </c>
      <c r="S35" s="2">
        <f>RANK(G35,$G$35:$G$37,1)+COUNTIF($G$35:G35,G35)-1</f>
        <v>1</v>
      </c>
      <c r="T35" s="2">
        <f>RANK(H35,$H$35:$H$37,1)+COUNTIF($H$35:H35,H35)-1</f>
        <v>3</v>
      </c>
    </row>
    <row r="36" spans="2:20" ht="21">
      <c r="B36" s="45">
        <v>2</v>
      </c>
      <c r="C36" s="6" t="str">
        <f>C12</f>
        <v>فريق5</v>
      </c>
      <c r="D36" s="6">
        <f t="shared" ref="D36:L36" si="5">D12</f>
        <v>4</v>
      </c>
      <c r="E36" s="6">
        <f t="shared" si="5"/>
        <v>0</v>
      </c>
      <c r="F36" s="6">
        <f t="shared" si="5"/>
        <v>1</v>
      </c>
      <c r="G36" s="6">
        <f t="shared" si="5"/>
        <v>1</v>
      </c>
      <c r="H36" s="6">
        <f t="shared" si="5"/>
        <v>2</v>
      </c>
      <c r="I36" s="6">
        <f t="shared" si="5"/>
        <v>3</v>
      </c>
      <c r="J36" s="6">
        <f t="shared" si="5"/>
        <v>15</v>
      </c>
      <c r="K36" s="6">
        <f t="shared" si="5"/>
        <v>-12</v>
      </c>
      <c r="L36" s="6">
        <f t="shared" si="5"/>
        <v>4</v>
      </c>
      <c r="M36" s="63">
        <f t="shared" ref="M36:M37" si="6">RANK(K36,K36:K38,1)</f>
        <v>1</v>
      </c>
      <c r="N36" s="63">
        <f>(L36*1000000)+(M36*10000)+(I36*1000)+(D36*99)</f>
        <v>4013396</v>
      </c>
      <c r="O36" s="63">
        <f t="shared" ref="O36:O37" si="7">RANK(N36,$N$35:$N$37,0)</f>
        <v>3</v>
      </c>
      <c r="P36" s="2">
        <f>RANK(I36,$I$34:$I$37,0)+COUNTIF($I$35:I36,I36)-1</f>
        <v>3</v>
      </c>
      <c r="Q36" s="2">
        <f>RANK(J36,$J$35:$J$37,1)+COUNTIF($J$35:J36,J36)-1</f>
        <v>3</v>
      </c>
      <c r="R36" s="2">
        <f>RANK(F36,$F$35:$F$37,1)+COUNTIF($F$35:F36,F36)-1</f>
        <v>1</v>
      </c>
      <c r="S36" s="2">
        <f>RANK(G36,$G$35:$G$37,1)+COUNTIF($G$35:G36,G36)-1</f>
        <v>3</v>
      </c>
      <c r="T36" s="2">
        <f>RANK(H36,$H$35:$H$37,1)+COUNTIF($H$35:H36,H36)-1</f>
        <v>2</v>
      </c>
    </row>
    <row r="37" spans="2:20" ht="21">
      <c r="B37" s="45">
        <v>3</v>
      </c>
      <c r="C37" s="6" t="str">
        <f>C17</f>
        <v>فريق8</v>
      </c>
      <c r="D37" s="6">
        <f t="shared" ref="D37:L37" si="8">D17</f>
        <v>4</v>
      </c>
      <c r="E37" s="6">
        <f t="shared" si="8"/>
        <v>0</v>
      </c>
      <c r="F37" s="6">
        <f t="shared" si="8"/>
        <v>3</v>
      </c>
      <c r="G37" s="6">
        <f t="shared" si="8"/>
        <v>0</v>
      </c>
      <c r="H37" s="6">
        <f t="shared" si="8"/>
        <v>1</v>
      </c>
      <c r="I37" s="6">
        <f t="shared" si="8"/>
        <v>9</v>
      </c>
      <c r="J37" s="6">
        <f t="shared" si="8"/>
        <v>7</v>
      </c>
      <c r="K37" s="6">
        <f t="shared" si="8"/>
        <v>2</v>
      </c>
      <c r="L37" s="6">
        <f t="shared" si="8"/>
        <v>9</v>
      </c>
      <c r="M37" s="63">
        <f t="shared" si="6"/>
        <v>1</v>
      </c>
      <c r="N37" s="63">
        <f>(L37*1000000)+(M37*10000)+(I37*1000)+(D37*98)</f>
        <v>9019392</v>
      </c>
      <c r="O37" s="63">
        <f t="shared" si="7"/>
        <v>2</v>
      </c>
      <c r="P37" s="2">
        <f>RANK(I37,$I$34:$I$37,0)+COUNTIF($I$35:I37,I37)-1</f>
        <v>2</v>
      </c>
      <c r="Q37" s="2">
        <f>RANK(J37,$J$35:$J$37,1)+COUNTIF($J$35:J37,J37)-1</f>
        <v>2</v>
      </c>
      <c r="R37" s="2">
        <f>RANK(F37,$F$35:$F$37,1)+COUNTIF($F$35:F37,F37)-1</f>
        <v>3</v>
      </c>
      <c r="S37" s="2">
        <f>RANK(G37,$G$35:$G$37,1)+COUNTIF($G$35:G37,G37)-1</f>
        <v>2</v>
      </c>
      <c r="T37" s="2">
        <f>RANK(H37,$H$35:$H$37,1)+COUNTIF($H$35:H37,H37)-1</f>
        <v>1</v>
      </c>
    </row>
    <row r="38" spans="2:20" ht="21">
      <c r="B38" s="45"/>
      <c r="C38" s="6"/>
      <c r="D38" s="6"/>
      <c r="E38" s="6"/>
      <c r="F38" s="6"/>
      <c r="G38" s="6"/>
      <c r="H38" s="6"/>
      <c r="I38" s="6"/>
      <c r="J38" s="6"/>
      <c r="K38" s="6"/>
      <c r="L38" s="54"/>
      <c r="M38" s="63"/>
      <c r="N38" s="63"/>
      <c r="O38" s="63"/>
      <c r="P38" s="2"/>
      <c r="Q38" s="2"/>
      <c r="R38" s="2"/>
      <c r="S38" s="2"/>
      <c r="T38" s="2"/>
    </row>
    <row r="39" spans="2:20" ht="15">
      <c r="M39" s="63"/>
      <c r="N39" s="63"/>
      <c r="O39" s="64">
        <f t="shared" ref="O39" si="9">SUM(O35:O38)</f>
        <v>6</v>
      </c>
      <c r="P39" s="64">
        <f t="shared" ref="P39:T39" si="10">SUM(P35:P38)</f>
        <v>6</v>
      </c>
      <c r="Q39" s="64">
        <f t="shared" si="10"/>
        <v>6</v>
      </c>
      <c r="R39" s="64">
        <f t="shared" si="10"/>
        <v>6</v>
      </c>
      <c r="S39" s="64">
        <f t="shared" si="10"/>
        <v>6</v>
      </c>
      <c r="T39" s="64">
        <f t="shared" si="10"/>
        <v>6</v>
      </c>
    </row>
  </sheetData>
  <mergeCells count="45">
    <mergeCell ref="L33:L34"/>
    <mergeCell ref="S22:V27"/>
    <mergeCell ref="M22:Q23"/>
    <mergeCell ref="M24:Q24"/>
    <mergeCell ref="M25:Q25"/>
    <mergeCell ref="M26:Q26"/>
    <mergeCell ref="M27:Q27"/>
    <mergeCell ref="L22:L23"/>
    <mergeCell ref="G33:G34"/>
    <mergeCell ref="H33:H34"/>
    <mergeCell ref="I33:I34"/>
    <mergeCell ref="J33:J34"/>
    <mergeCell ref="K33:K34"/>
    <mergeCell ref="B33:B34"/>
    <mergeCell ref="C33:C34"/>
    <mergeCell ref="D33:D34"/>
    <mergeCell ref="E33:E34"/>
    <mergeCell ref="F33:F34"/>
    <mergeCell ref="G22:G23"/>
    <mergeCell ref="H22:H23"/>
    <mergeCell ref="I22:I23"/>
    <mergeCell ref="J22:J23"/>
    <mergeCell ref="K22:K23"/>
    <mergeCell ref="B22:B23"/>
    <mergeCell ref="C22:C23"/>
    <mergeCell ref="D22:D23"/>
    <mergeCell ref="E22:E23"/>
    <mergeCell ref="F22:F23"/>
    <mergeCell ref="B2:AD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B15:AD15"/>
    <mergeCell ref="K3:K4"/>
    <mergeCell ref="L3:L4"/>
    <mergeCell ref="M3:U3"/>
    <mergeCell ref="V3:AD3"/>
    <mergeCell ref="B5:AD5"/>
    <mergeCell ref="B10:AD10"/>
  </mergeCell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00000"/>
  </sheetPr>
  <dimension ref="B1:AD25"/>
  <sheetViews>
    <sheetView showGridLines="0" rightToLeft="1" zoomScaleNormal="100" workbookViewId="0">
      <selection activeCell="G12" sqref="G12"/>
    </sheetView>
  </sheetViews>
  <sheetFormatPr defaultRowHeight="12.75"/>
  <cols>
    <col min="1" max="1" width="3.7109375" customWidth="1"/>
    <col min="2" max="2" width="5" customWidth="1"/>
    <col min="3" max="3" width="11.5703125" style="2" customWidth="1"/>
    <col min="4" max="30" width="4.28515625" customWidth="1"/>
  </cols>
  <sheetData>
    <row r="1" spans="2:30" ht="5.25" customHeight="1" thickBot="1"/>
    <row r="2" spans="2:30" ht="24.75" customHeight="1" thickTop="1">
      <c r="B2" s="228" t="s">
        <v>64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30"/>
    </row>
    <row r="3" spans="2:30" ht="21">
      <c r="B3" s="180" t="s">
        <v>8</v>
      </c>
      <c r="C3" s="182" t="s">
        <v>9</v>
      </c>
      <c r="D3" s="184" t="s">
        <v>2</v>
      </c>
      <c r="E3" s="163" t="s">
        <v>13</v>
      </c>
      <c r="F3" s="163" t="s">
        <v>3</v>
      </c>
      <c r="G3" s="163" t="s">
        <v>4</v>
      </c>
      <c r="H3" s="163" t="s">
        <v>14</v>
      </c>
      <c r="I3" s="163" t="s">
        <v>5</v>
      </c>
      <c r="J3" s="163" t="s">
        <v>6</v>
      </c>
      <c r="K3" s="163" t="s">
        <v>7</v>
      </c>
      <c r="L3" s="231" t="s">
        <v>11</v>
      </c>
      <c r="M3" s="167" t="s">
        <v>18</v>
      </c>
      <c r="N3" s="168"/>
      <c r="O3" s="168"/>
      <c r="P3" s="168"/>
      <c r="Q3" s="168"/>
      <c r="R3" s="168"/>
      <c r="S3" s="168"/>
      <c r="T3" s="168"/>
      <c r="U3" s="169"/>
      <c r="V3" s="168" t="s">
        <v>19</v>
      </c>
      <c r="W3" s="168"/>
      <c r="X3" s="168"/>
      <c r="Y3" s="168"/>
      <c r="Z3" s="168"/>
      <c r="AA3" s="168"/>
      <c r="AB3" s="168"/>
      <c r="AC3" s="168"/>
      <c r="AD3" s="170"/>
    </row>
    <row r="4" spans="2:30" ht="21">
      <c r="B4" s="181"/>
      <c r="C4" s="183"/>
      <c r="D4" s="185"/>
      <c r="E4" s="164"/>
      <c r="F4" s="164"/>
      <c r="G4" s="164"/>
      <c r="H4" s="164"/>
      <c r="I4" s="164"/>
      <c r="J4" s="164"/>
      <c r="K4" s="164"/>
      <c r="L4" s="232"/>
      <c r="M4" s="60" t="s">
        <v>2</v>
      </c>
      <c r="N4" s="3" t="s">
        <v>13</v>
      </c>
      <c r="O4" s="3" t="s">
        <v>3</v>
      </c>
      <c r="P4" s="3" t="s">
        <v>4</v>
      </c>
      <c r="Q4" s="3" t="s">
        <v>14</v>
      </c>
      <c r="R4" s="3" t="s">
        <v>5</v>
      </c>
      <c r="S4" s="3" t="s">
        <v>6</v>
      </c>
      <c r="T4" s="3" t="s">
        <v>7</v>
      </c>
      <c r="U4" s="57" t="s">
        <v>11</v>
      </c>
      <c r="V4" s="5" t="s">
        <v>2</v>
      </c>
      <c r="W4" s="3" t="s">
        <v>13</v>
      </c>
      <c r="X4" s="3" t="s">
        <v>3</v>
      </c>
      <c r="Y4" s="3" t="s">
        <v>4</v>
      </c>
      <c r="Z4" s="3" t="s">
        <v>14</v>
      </c>
      <c r="AA4" s="3" t="s">
        <v>5</v>
      </c>
      <c r="AB4" s="3" t="s">
        <v>6</v>
      </c>
      <c r="AC4" s="3" t="s">
        <v>7</v>
      </c>
      <c r="AD4" s="4" t="s">
        <v>11</v>
      </c>
    </row>
    <row r="5" spans="2:30" ht="18.75" customHeight="1">
      <c r="B5" s="216" t="s">
        <v>30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8"/>
    </row>
    <row r="6" spans="2:30" ht="15" customHeight="1">
      <c r="B6" s="46" t="e">
        <f>IF(مساحة_العمل!#REF!&gt;مساحة_العمل!$C$2,مساحة_العمل!#REF!,"")</f>
        <v>#REF!</v>
      </c>
      <c r="C6" s="6" t="e">
        <f>IF(مساحة_العمل!#REF!&lt;&gt;مساحة_العمل!$C$1,"",INDEX(مساحة_العمل!#REF!,MATCH($B6,مساحة_العمل!#REF!:مساحة_العمل!#REF!,0)))</f>
        <v>#REF!</v>
      </c>
      <c r="D6" s="6" t="e">
        <f>IF(مساحة_العمل!#REF!&lt;&gt;مساحة_العمل!$C$1,"",INDEX(مساحة_العمل!#REF!,MATCH($B6,مساحة_العمل!#REF!:مساحة_العمل!#REF!,0)))</f>
        <v>#REF!</v>
      </c>
      <c r="E6" s="6" t="e">
        <f>IF(مساحة_العمل!#REF!&lt;&gt;مساحة_العمل!$C$1,"",INDEX(مساحة_العمل!#REF!,MATCH($B6,مساحة_العمل!#REF!:مساحة_العمل!#REF!,0)))</f>
        <v>#REF!</v>
      </c>
      <c r="F6" s="6" t="e">
        <f>IF(مساحة_العمل!#REF!&lt;&gt;مساحة_العمل!$C$1,"",INDEX(مساحة_العمل!#REF!,MATCH($B6,مساحة_العمل!#REF!:مساحة_العمل!#REF!,0)))</f>
        <v>#REF!</v>
      </c>
      <c r="G6" s="6" t="e">
        <f>IF(مساحة_العمل!#REF!&lt;&gt;مساحة_العمل!$C$1,"",INDEX(مساحة_العمل!#REF!,MATCH($B6,مساحة_العمل!#REF!:مساحة_العمل!#REF!,0)))</f>
        <v>#REF!</v>
      </c>
      <c r="H6" s="6" t="e">
        <f>IF(مساحة_العمل!#REF!&lt;&gt;مساحة_العمل!$C$1,"",INDEX(مساحة_العمل!#REF!,MATCH($B6,مساحة_العمل!#REF!:مساحة_العمل!#REF!,0)))</f>
        <v>#REF!</v>
      </c>
      <c r="I6" s="6" t="e">
        <f>IF(مساحة_العمل!#REF!&lt;&gt;مساحة_العمل!$C$1,"",INDEX(مساحة_العمل!#REF!,MATCH($B6,مساحة_العمل!#REF!:مساحة_العمل!#REF!,0)))</f>
        <v>#REF!</v>
      </c>
      <c r="J6" s="6" t="e">
        <f>IF(مساحة_العمل!#REF!&lt;&gt;مساحة_العمل!$C$1,"",INDEX(مساحة_العمل!#REF!,MATCH($B6,مساحة_العمل!#REF!:مساحة_العمل!#REF!,0)))</f>
        <v>#REF!</v>
      </c>
      <c r="K6" s="6" t="e">
        <f>IF(مساحة_العمل!#REF!&lt;&gt;مساحة_العمل!$C$1,"",INDEX(مساحة_العمل!#REF!,MATCH($B6,مساحة_العمل!#REF!:مساحة_العمل!#REF!,0)))</f>
        <v>#REF!</v>
      </c>
      <c r="L6" s="58" t="e">
        <f>IF(مساحة_العمل!#REF!&lt;&gt;مساحة_العمل!$C$1,"",INDEX(مساحة_العمل!#REF!,MATCH($B6,مساحة_العمل!#REF!:مساحة_العمل!#REF!,0)))</f>
        <v>#REF!</v>
      </c>
      <c r="M6" s="61" t="e">
        <f>IF(مساحة_العمل!#REF!&lt;&gt;مساحة_العمل!$C$1,"",INDEX(مساحة_العمل!#REF!,MATCH($B6,مساحة_العمل!#REF!:مساحة_العمل!#REF!,0)))</f>
        <v>#REF!</v>
      </c>
      <c r="N6" s="6" t="e">
        <f>IF(مساحة_العمل!#REF!&lt;&gt;مساحة_العمل!$C$1,"",INDEX(مساحة_العمل!#REF!,MATCH($B6,مساحة_العمل!#REF!:مساحة_العمل!#REF!,0)))</f>
        <v>#REF!</v>
      </c>
      <c r="O6" s="6" t="e">
        <f>IF(مساحة_العمل!#REF!&lt;&gt;مساحة_العمل!$C$1,"",INDEX(مساحة_العمل!#REF!,MATCH($B6,مساحة_العمل!#REF!:مساحة_العمل!#REF!,0)))</f>
        <v>#REF!</v>
      </c>
      <c r="P6" s="6" t="e">
        <f>IF(مساحة_العمل!#REF!&lt;&gt;مساحة_العمل!$C$1,"",INDEX(مساحة_العمل!#REF!,MATCH($B6,مساحة_العمل!#REF!:مساحة_العمل!#REF!,0)))</f>
        <v>#REF!</v>
      </c>
      <c r="Q6" s="6" t="e">
        <f>IF(مساحة_العمل!#REF!&lt;&gt;مساحة_العمل!$C$1,"",INDEX(مساحة_العمل!#REF!,MATCH($B6,مساحة_العمل!#REF!:مساحة_العمل!#REF!,0)))</f>
        <v>#REF!</v>
      </c>
      <c r="R6" s="6" t="e">
        <f>IF(مساحة_العمل!#REF!&lt;&gt;مساحة_العمل!$C$1,"",INDEX(مساحة_العمل!#REF!,MATCH($B6,مساحة_العمل!#REF!:مساحة_العمل!#REF!,0)))</f>
        <v>#REF!</v>
      </c>
      <c r="S6" s="6" t="e">
        <f>IF(مساحة_العمل!#REF!&lt;&gt;مساحة_العمل!$C$1,"",INDEX(مساحة_العمل!#REF!,MATCH($B6,مساحة_العمل!#REF!:مساحة_العمل!#REF!,0)))</f>
        <v>#REF!</v>
      </c>
      <c r="T6" s="6" t="e">
        <f>IF(مساحة_العمل!#REF!&lt;&gt;مساحة_العمل!$C$1,"",INDEX(مساحة_العمل!#REF!,MATCH($B6,مساحة_العمل!#REF!:مساحة_العمل!#REF!,0)))</f>
        <v>#REF!</v>
      </c>
      <c r="U6" s="53" t="e">
        <f>IF(مساحة_العمل!#REF!&lt;&gt;مساحة_العمل!$C$1,"",INDEX(مساحة_العمل!#REF!,MATCH($B6,مساحة_العمل!#REF!:مساحة_العمل!#REF!,0)))</f>
        <v>#REF!</v>
      </c>
      <c r="V6" s="51" t="e">
        <f>IF(مساحة_العمل!#REF!&lt;&gt;مساحة_العمل!$C$1,"",INDEX(مساحة_العمل!#REF!,MATCH($B6,مساحة_العمل!#REF!:مساحة_العمل!#REF!,0)))</f>
        <v>#REF!</v>
      </c>
      <c r="W6" s="6" t="e">
        <f>IF(مساحة_العمل!#REF!&lt;&gt;مساحة_العمل!$C$1,"",INDEX(مساحة_العمل!#REF!,MATCH($B6,مساحة_العمل!#REF!:مساحة_العمل!#REF!,0)))</f>
        <v>#REF!</v>
      </c>
      <c r="X6" s="6" t="e">
        <f>IF(مساحة_العمل!#REF!&lt;&gt;مساحة_العمل!$C$1,"",INDEX(مساحة_العمل!#REF!,MATCH($B6,مساحة_العمل!#REF!:مساحة_العمل!#REF!,0)))</f>
        <v>#REF!</v>
      </c>
      <c r="Y6" s="6" t="e">
        <f>IF(مساحة_العمل!#REF!&lt;&gt;مساحة_العمل!$C$1,"",INDEX(مساحة_العمل!#REF!,MATCH($B6,مساحة_العمل!#REF!:مساحة_العمل!#REF!,0)))</f>
        <v>#REF!</v>
      </c>
      <c r="Z6" s="6" t="e">
        <f>IF(مساحة_العمل!#REF!&lt;&gt;مساحة_العمل!$C$1,"",INDEX(مساحة_العمل!#REF!,MATCH($B6,مساحة_العمل!#REF!:مساحة_العمل!#REF!,0)))</f>
        <v>#REF!</v>
      </c>
      <c r="AA6" s="6" t="e">
        <f>IF(مساحة_العمل!#REF!&lt;&gt;مساحة_العمل!$C$1,"",INDEX(مساحة_العمل!#REF!,MATCH($B6,مساحة_العمل!#REF!:مساحة_العمل!#REF!,0)))</f>
        <v>#REF!</v>
      </c>
      <c r="AB6" s="6" t="e">
        <f>IF(مساحة_العمل!#REF!&lt;&gt;مساحة_العمل!$C$1,"",INDEX(مساحة_العمل!#REF!,MATCH($B6,مساحة_العمل!#REF!:مساحة_العمل!#REF!,0)))</f>
        <v>#REF!</v>
      </c>
      <c r="AC6" s="6" t="e">
        <f>IF(مساحة_العمل!#REF!&lt;&gt;مساحة_العمل!$C$1,"",INDEX(مساحة_العمل!#REF!,MATCH($B6,مساحة_العمل!#REF!:مساحة_العمل!#REF!,0)))</f>
        <v>#REF!</v>
      </c>
      <c r="AD6" s="26" t="e">
        <f>IF(مساحة_العمل!#REF!&lt;&gt;مساحة_العمل!$C$1,"",INDEX(مساحة_العمل!#REF!,MATCH($B6,مساحة_العمل!#REF!:مساحة_العمل!#REF!,0)))</f>
        <v>#REF!</v>
      </c>
    </row>
    <row r="7" spans="2:30" ht="15" customHeight="1">
      <c r="B7" s="46" t="e">
        <f>IF(مساحة_العمل!#REF!&gt;مساحة_العمل!$C$2,مساحة_العمل!#REF!,"")</f>
        <v>#REF!</v>
      </c>
      <c r="C7" s="6" t="e">
        <f>IF(مساحة_العمل!#REF!&lt;&gt;مساحة_العمل!$C$1,"",INDEX(مساحة_العمل!#REF!,MATCH($B7,مساحة_العمل!#REF!:مساحة_العمل!#REF!,0)))</f>
        <v>#REF!</v>
      </c>
      <c r="D7" s="6" t="e">
        <f>IF(مساحة_العمل!#REF!&lt;&gt;مساحة_العمل!$C$1,"",INDEX(مساحة_العمل!#REF!,MATCH($B7,مساحة_العمل!#REF!:مساحة_العمل!#REF!,0)))</f>
        <v>#REF!</v>
      </c>
      <c r="E7" s="6" t="e">
        <f>IF(مساحة_العمل!#REF!&lt;&gt;مساحة_العمل!$C$1,"",INDEX(مساحة_العمل!#REF!,MATCH($B7,مساحة_العمل!#REF!:مساحة_العمل!#REF!,0)))</f>
        <v>#REF!</v>
      </c>
      <c r="F7" s="6" t="e">
        <f>IF(مساحة_العمل!#REF!&lt;&gt;مساحة_العمل!$C$1,"",INDEX(مساحة_العمل!#REF!,MATCH($B7,مساحة_العمل!#REF!:مساحة_العمل!#REF!,0)))</f>
        <v>#REF!</v>
      </c>
      <c r="G7" s="6" t="e">
        <f>IF(مساحة_العمل!#REF!&lt;&gt;مساحة_العمل!$C$1,"",INDEX(مساحة_العمل!#REF!,MATCH($B7,مساحة_العمل!#REF!:مساحة_العمل!#REF!,0)))</f>
        <v>#REF!</v>
      </c>
      <c r="H7" s="6" t="e">
        <f>IF(مساحة_العمل!#REF!&lt;&gt;مساحة_العمل!$C$1,"",INDEX(مساحة_العمل!#REF!,MATCH($B7,مساحة_العمل!#REF!:مساحة_العمل!#REF!,0)))</f>
        <v>#REF!</v>
      </c>
      <c r="I7" s="6" t="e">
        <f>IF(مساحة_العمل!#REF!&lt;&gt;مساحة_العمل!$C$1,"",INDEX(مساحة_العمل!#REF!,MATCH($B7,مساحة_العمل!#REF!:مساحة_العمل!#REF!,0)))</f>
        <v>#REF!</v>
      </c>
      <c r="J7" s="6" t="e">
        <f>IF(مساحة_العمل!#REF!&lt;&gt;مساحة_العمل!$C$1,"",INDEX(مساحة_العمل!#REF!,MATCH($B7,مساحة_العمل!#REF!:مساحة_العمل!#REF!,0)))</f>
        <v>#REF!</v>
      </c>
      <c r="K7" s="6" t="e">
        <f>IF(مساحة_العمل!#REF!&lt;&gt;مساحة_العمل!$C$1,"",INDEX(مساحة_العمل!#REF!,MATCH($B7,مساحة_العمل!#REF!:مساحة_العمل!#REF!,0)))</f>
        <v>#REF!</v>
      </c>
      <c r="L7" s="58" t="e">
        <f>IF(مساحة_العمل!#REF!&lt;&gt;مساحة_العمل!$C$1,"",INDEX(مساحة_العمل!#REF!,MATCH($B7,مساحة_العمل!#REF!:مساحة_العمل!#REF!,0)))</f>
        <v>#REF!</v>
      </c>
      <c r="M7" s="61" t="e">
        <f>IF(مساحة_العمل!#REF!&lt;&gt;مساحة_العمل!$C$1,"",INDEX(مساحة_العمل!#REF!,MATCH($B7,مساحة_العمل!#REF!:مساحة_العمل!#REF!,0)))</f>
        <v>#REF!</v>
      </c>
      <c r="N7" s="6" t="e">
        <f>IF(مساحة_العمل!#REF!&lt;&gt;مساحة_العمل!$C$1,"",INDEX(مساحة_العمل!#REF!,MATCH($B7,مساحة_العمل!#REF!:مساحة_العمل!#REF!,0)))</f>
        <v>#REF!</v>
      </c>
      <c r="O7" s="6" t="e">
        <f>IF(مساحة_العمل!#REF!&lt;&gt;مساحة_العمل!$C$1,"",INDEX(مساحة_العمل!#REF!,MATCH($B7,مساحة_العمل!#REF!:مساحة_العمل!#REF!,0)))</f>
        <v>#REF!</v>
      </c>
      <c r="P7" s="6" t="e">
        <f>IF(مساحة_العمل!#REF!&lt;&gt;مساحة_العمل!$C$1,"",INDEX(مساحة_العمل!#REF!,MATCH($B7,مساحة_العمل!#REF!:مساحة_العمل!#REF!,0)))</f>
        <v>#REF!</v>
      </c>
      <c r="Q7" s="6" t="e">
        <f>IF(مساحة_العمل!#REF!&lt;&gt;مساحة_العمل!$C$1,"",INDEX(مساحة_العمل!#REF!,MATCH($B7,مساحة_العمل!#REF!:مساحة_العمل!#REF!,0)))</f>
        <v>#REF!</v>
      </c>
      <c r="R7" s="6" t="e">
        <f>IF(مساحة_العمل!#REF!&lt;&gt;مساحة_العمل!$C$1,"",INDEX(مساحة_العمل!#REF!,MATCH($B7,مساحة_العمل!#REF!:مساحة_العمل!#REF!,0)))</f>
        <v>#REF!</v>
      </c>
      <c r="S7" s="6" t="e">
        <f>IF(مساحة_العمل!#REF!&lt;&gt;مساحة_العمل!$C$1,"",INDEX(مساحة_العمل!#REF!,MATCH($B7,مساحة_العمل!#REF!:مساحة_العمل!#REF!,0)))</f>
        <v>#REF!</v>
      </c>
      <c r="T7" s="6" t="e">
        <f>IF(مساحة_العمل!#REF!&lt;&gt;مساحة_العمل!$C$1,"",INDEX(مساحة_العمل!#REF!,MATCH($B7,مساحة_العمل!#REF!:مساحة_العمل!#REF!,0)))</f>
        <v>#REF!</v>
      </c>
      <c r="U7" s="53" t="e">
        <f>IF(مساحة_العمل!#REF!&lt;&gt;مساحة_العمل!$C$1,"",INDEX(مساحة_العمل!#REF!,MATCH($B7,مساحة_العمل!#REF!:مساحة_العمل!#REF!,0)))</f>
        <v>#REF!</v>
      </c>
      <c r="V7" s="51" t="e">
        <f>IF(مساحة_العمل!#REF!&lt;&gt;مساحة_العمل!$C$1,"",INDEX(مساحة_العمل!#REF!,MATCH($B7,مساحة_العمل!#REF!:مساحة_العمل!#REF!,0)))</f>
        <v>#REF!</v>
      </c>
      <c r="W7" s="6" t="e">
        <f>IF(مساحة_العمل!#REF!&lt;&gt;مساحة_العمل!$C$1,"",INDEX(مساحة_العمل!#REF!,MATCH($B7,مساحة_العمل!#REF!:مساحة_العمل!#REF!,0)))</f>
        <v>#REF!</v>
      </c>
      <c r="X7" s="6" t="e">
        <f>IF(مساحة_العمل!#REF!&lt;&gt;مساحة_العمل!$C$1,"",INDEX(مساحة_العمل!#REF!,MATCH($B7,مساحة_العمل!#REF!:مساحة_العمل!#REF!,0)))</f>
        <v>#REF!</v>
      </c>
      <c r="Y7" s="6" t="e">
        <f>IF(مساحة_العمل!#REF!&lt;&gt;مساحة_العمل!$C$1,"",INDEX(مساحة_العمل!#REF!,MATCH($B7,مساحة_العمل!#REF!:مساحة_العمل!#REF!,0)))</f>
        <v>#REF!</v>
      </c>
      <c r="Z7" s="6" t="e">
        <f>IF(مساحة_العمل!#REF!&lt;&gt;مساحة_العمل!$C$1,"",INDEX(مساحة_العمل!#REF!,MATCH($B7,مساحة_العمل!#REF!:مساحة_العمل!#REF!,0)))</f>
        <v>#REF!</v>
      </c>
      <c r="AA7" s="6" t="e">
        <f>IF(مساحة_العمل!#REF!&lt;&gt;مساحة_العمل!$C$1,"",INDEX(مساحة_العمل!#REF!,MATCH($B7,مساحة_العمل!#REF!:مساحة_العمل!#REF!,0)))</f>
        <v>#REF!</v>
      </c>
      <c r="AB7" s="6" t="e">
        <f>IF(مساحة_العمل!#REF!&lt;&gt;مساحة_العمل!$C$1,"",INDEX(مساحة_العمل!#REF!,MATCH($B7,مساحة_العمل!#REF!:مساحة_العمل!#REF!,0)))</f>
        <v>#REF!</v>
      </c>
      <c r="AC7" s="6" t="e">
        <f>IF(مساحة_العمل!#REF!&lt;&gt;مساحة_العمل!$C$1,"",INDEX(مساحة_العمل!#REF!,MATCH($B7,مساحة_العمل!#REF!:مساحة_العمل!#REF!,0)))</f>
        <v>#REF!</v>
      </c>
      <c r="AD7" s="27" t="e">
        <f>IF(مساحة_العمل!#REF!&lt;&gt;مساحة_العمل!$C$1,"",INDEX(مساحة_العمل!#REF!,MATCH($B7,مساحة_العمل!#REF!:مساحة_العمل!#REF!,0)))</f>
        <v>#REF!</v>
      </c>
    </row>
    <row r="8" spans="2:30" ht="15" customHeight="1">
      <c r="B8" s="46" t="e">
        <f>IF(مساحة_العمل!#REF!&gt;مساحة_العمل!$C$2,مساحة_العمل!#REF!,"")</f>
        <v>#REF!</v>
      </c>
      <c r="C8" s="6" t="e">
        <f>IF(مساحة_العمل!#REF!&lt;&gt;مساحة_العمل!$C$1,"",INDEX(مساحة_العمل!#REF!,MATCH($B8,مساحة_العمل!#REF!:مساحة_العمل!#REF!,0)))</f>
        <v>#REF!</v>
      </c>
      <c r="D8" s="6" t="e">
        <f>IF(مساحة_العمل!#REF!&lt;&gt;مساحة_العمل!$C$1,"",INDEX(مساحة_العمل!#REF!,MATCH($B8,مساحة_العمل!#REF!:مساحة_العمل!#REF!,0)))</f>
        <v>#REF!</v>
      </c>
      <c r="E8" s="6" t="e">
        <f>IF(مساحة_العمل!#REF!&lt;&gt;مساحة_العمل!$C$1,"",INDEX(مساحة_العمل!#REF!,MATCH($B8,مساحة_العمل!#REF!:مساحة_العمل!#REF!,0)))</f>
        <v>#REF!</v>
      </c>
      <c r="F8" s="6" t="e">
        <f>IF(مساحة_العمل!#REF!&lt;&gt;مساحة_العمل!$C$1,"",INDEX(مساحة_العمل!#REF!,MATCH($B8,مساحة_العمل!#REF!:مساحة_العمل!#REF!,0)))</f>
        <v>#REF!</v>
      </c>
      <c r="G8" s="6" t="e">
        <f>IF(مساحة_العمل!#REF!&lt;&gt;مساحة_العمل!$C$1,"",INDEX(مساحة_العمل!#REF!,MATCH($B8,مساحة_العمل!#REF!:مساحة_العمل!#REF!,0)))</f>
        <v>#REF!</v>
      </c>
      <c r="H8" s="6" t="e">
        <f>IF(مساحة_العمل!#REF!&lt;&gt;مساحة_العمل!$C$1,"",INDEX(مساحة_العمل!#REF!,MATCH($B8,مساحة_العمل!#REF!:مساحة_العمل!#REF!,0)))</f>
        <v>#REF!</v>
      </c>
      <c r="I8" s="6" t="e">
        <f>IF(مساحة_العمل!#REF!&lt;&gt;مساحة_العمل!$C$1,"",INDEX(مساحة_العمل!#REF!,MATCH($B8,مساحة_العمل!#REF!:مساحة_العمل!#REF!,0)))</f>
        <v>#REF!</v>
      </c>
      <c r="J8" s="6" t="e">
        <f>IF(مساحة_العمل!#REF!&lt;&gt;مساحة_العمل!$C$1,"",INDEX(مساحة_العمل!#REF!,MATCH($B8,مساحة_العمل!#REF!:مساحة_العمل!#REF!,0)))</f>
        <v>#REF!</v>
      </c>
      <c r="K8" s="6" t="e">
        <f>IF(مساحة_العمل!#REF!&lt;&gt;مساحة_العمل!$C$1,"",INDEX(مساحة_العمل!#REF!,MATCH($B8,مساحة_العمل!#REF!:مساحة_العمل!#REF!,0)))</f>
        <v>#REF!</v>
      </c>
      <c r="L8" s="58" t="e">
        <f>IF(مساحة_العمل!#REF!&lt;&gt;مساحة_العمل!$C$1,"",INDEX(مساحة_العمل!#REF!,MATCH($B8,مساحة_العمل!#REF!:مساحة_العمل!#REF!,0)))</f>
        <v>#REF!</v>
      </c>
      <c r="M8" s="61" t="e">
        <f>IF(مساحة_العمل!#REF!&lt;&gt;مساحة_العمل!$C$1,"",INDEX(مساحة_العمل!#REF!,MATCH($B8,مساحة_العمل!#REF!:مساحة_العمل!#REF!,0)))</f>
        <v>#REF!</v>
      </c>
      <c r="N8" s="6" t="e">
        <f>IF(مساحة_العمل!#REF!&lt;&gt;مساحة_العمل!$C$1,"",INDEX(مساحة_العمل!#REF!,MATCH($B8,مساحة_العمل!#REF!:مساحة_العمل!#REF!,0)))</f>
        <v>#REF!</v>
      </c>
      <c r="O8" s="6" t="e">
        <f>IF(مساحة_العمل!#REF!&lt;&gt;مساحة_العمل!$C$1,"",INDEX(مساحة_العمل!#REF!,MATCH($B8,مساحة_العمل!#REF!:مساحة_العمل!#REF!,0)))</f>
        <v>#REF!</v>
      </c>
      <c r="P8" s="6" t="e">
        <f>IF(مساحة_العمل!#REF!&lt;&gt;مساحة_العمل!$C$1,"",INDEX(مساحة_العمل!#REF!,MATCH($B8,مساحة_العمل!#REF!:مساحة_العمل!#REF!,0)))</f>
        <v>#REF!</v>
      </c>
      <c r="Q8" s="6" t="e">
        <f>IF(مساحة_العمل!#REF!&lt;&gt;مساحة_العمل!$C$1,"",INDEX(مساحة_العمل!#REF!,MATCH($B8,مساحة_العمل!#REF!:مساحة_العمل!#REF!,0)))</f>
        <v>#REF!</v>
      </c>
      <c r="R8" s="6" t="e">
        <f>IF(مساحة_العمل!#REF!&lt;&gt;مساحة_العمل!$C$1,"",INDEX(مساحة_العمل!#REF!,MATCH($B8,مساحة_العمل!#REF!:مساحة_العمل!#REF!,0)))</f>
        <v>#REF!</v>
      </c>
      <c r="S8" s="6" t="e">
        <f>IF(مساحة_العمل!#REF!&lt;&gt;مساحة_العمل!$C$1,"",INDEX(مساحة_العمل!#REF!,MATCH($B8,مساحة_العمل!#REF!:مساحة_العمل!#REF!,0)))</f>
        <v>#REF!</v>
      </c>
      <c r="T8" s="6" t="e">
        <f>IF(مساحة_العمل!#REF!&lt;&gt;مساحة_العمل!$C$1,"",INDEX(مساحة_العمل!#REF!,MATCH($B8,مساحة_العمل!#REF!:مساحة_العمل!#REF!,0)))</f>
        <v>#REF!</v>
      </c>
      <c r="U8" s="53" t="e">
        <f>IF(مساحة_العمل!#REF!&lt;&gt;مساحة_العمل!$C$1,"",INDEX(مساحة_العمل!#REF!,MATCH($B8,مساحة_العمل!#REF!:مساحة_العمل!#REF!,0)))</f>
        <v>#REF!</v>
      </c>
      <c r="V8" s="51" t="e">
        <f>IF(مساحة_العمل!#REF!&lt;&gt;مساحة_العمل!$C$1,"",INDEX(مساحة_العمل!#REF!,MATCH($B8,مساحة_العمل!#REF!:مساحة_العمل!#REF!,0)))</f>
        <v>#REF!</v>
      </c>
      <c r="W8" s="6" t="e">
        <f>IF(مساحة_العمل!#REF!&lt;&gt;مساحة_العمل!$C$1,"",INDEX(مساحة_العمل!#REF!,MATCH($B8,مساحة_العمل!#REF!:مساحة_العمل!#REF!,0)))</f>
        <v>#REF!</v>
      </c>
      <c r="X8" s="6" t="e">
        <f>IF(مساحة_العمل!#REF!&lt;&gt;مساحة_العمل!$C$1,"",INDEX(مساحة_العمل!#REF!,MATCH($B8,مساحة_العمل!#REF!:مساحة_العمل!#REF!,0)))</f>
        <v>#REF!</v>
      </c>
      <c r="Y8" s="6" t="e">
        <f>IF(مساحة_العمل!#REF!&lt;&gt;مساحة_العمل!$C$1,"",INDEX(مساحة_العمل!#REF!,MATCH($B8,مساحة_العمل!#REF!:مساحة_العمل!#REF!,0)))</f>
        <v>#REF!</v>
      </c>
      <c r="Z8" s="6" t="e">
        <f>IF(مساحة_العمل!#REF!&lt;&gt;مساحة_العمل!$C$1,"",INDEX(مساحة_العمل!#REF!,MATCH($B8,مساحة_العمل!#REF!:مساحة_العمل!#REF!,0)))</f>
        <v>#REF!</v>
      </c>
      <c r="AA8" s="6" t="e">
        <f>IF(مساحة_العمل!#REF!&lt;&gt;مساحة_العمل!$C$1,"",INDEX(مساحة_العمل!#REF!,MATCH($B8,مساحة_العمل!#REF!:مساحة_العمل!#REF!,0)))</f>
        <v>#REF!</v>
      </c>
      <c r="AB8" s="6" t="e">
        <f>IF(مساحة_العمل!#REF!&lt;&gt;مساحة_العمل!$C$1,"",INDEX(مساحة_العمل!#REF!,MATCH($B8,مساحة_العمل!#REF!:مساحة_العمل!#REF!,0)))</f>
        <v>#REF!</v>
      </c>
      <c r="AC8" s="6" t="e">
        <f>IF(مساحة_العمل!#REF!&lt;&gt;مساحة_العمل!$C$1,"",INDEX(مساحة_العمل!#REF!,MATCH($B8,مساحة_العمل!#REF!:مساحة_العمل!#REF!,0)))</f>
        <v>#REF!</v>
      </c>
      <c r="AD8" s="27" t="e">
        <f>IF(مساحة_العمل!#REF!&lt;&gt;مساحة_العمل!$C$1,"",INDEX(مساحة_العمل!#REF!,MATCH($B8,مساحة_العمل!#REF!:مساحة_العمل!#REF!,0)))</f>
        <v>#REF!</v>
      </c>
    </row>
    <row r="9" spans="2:30" ht="15" customHeight="1">
      <c r="B9" s="46" t="e">
        <f>IF(مساحة_العمل!#REF!&gt;مساحة_العمل!$C$2,مساحة_العمل!#REF!,"")</f>
        <v>#REF!</v>
      </c>
      <c r="C9" s="6" t="e">
        <f>IF(مساحة_العمل!#REF!&lt;&gt;مساحة_العمل!$C$1,"",INDEX(مساحة_العمل!#REF!,MATCH($B9,مساحة_العمل!#REF!:مساحة_العمل!#REF!,0)))</f>
        <v>#REF!</v>
      </c>
      <c r="D9" s="6" t="e">
        <f>IF(مساحة_العمل!#REF!&lt;&gt;مساحة_العمل!$C$1,"",INDEX(مساحة_العمل!#REF!,MATCH($B9,مساحة_العمل!#REF!:مساحة_العمل!#REF!,0)))</f>
        <v>#REF!</v>
      </c>
      <c r="E9" s="6" t="e">
        <f>IF(مساحة_العمل!#REF!&lt;&gt;مساحة_العمل!$C$1,"",INDEX(مساحة_العمل!#REF!,MATCH($B9,مساحة_العمل!#REF!:مساحة_العمل!#REF!,0)))</f>
        <v>#REF!</v>
      </c>
      <c r="F9" s="6" t="e">
        <f>IF(مساحة_العمل!#REF!&lt;&gt;مساحة_العمل!$C$1,"",INDEX(مساحة_العمل!#REF!,MATCH($B9,مساحة_العمل!#REF!:مساحة_العمل!#REF!,0)))</f>
        <v>#REF!</v>
      </c>
      <c r="G9" s="6" t="e">
        <f>IF(مساحة_العمل!#REF!&lt;&gt;مساحة_العمل!$C$1,"",INDEX(مساحة_العمل!#REF!,MATCH($B9,مساحة_العمل!#REF!:مساحة_العمل!#REF!,0)))</f>
        <v>#REF!</v>
      </c>
      <c r="H9" s="6" t="e">
        <f>IF(مساحة_العمل!#REF!&lt;&gt;مساحة_العمل!$C$1,"",INDEX(مساحة_العمل!#REF!,MATCH($B9,مساحة_العمل!#REF!:مساحة_العمل!#REF!,0)))</f>
        <v>#REF!</v>
      </c>
      <c r="I9" s="6" t="e">
        <f>IF(مساحة_العمل!#REF!&lt;&gt;مساحة_العمل!$C$1,"",INDEX(مساحة_العمل!#REF!,MATCH($B9,مساحة_العمل!#REF!:مساحة_العمل!#REF!,0)))</f>
        <v>#REF!</v>
      </c>
      <c r="J9" s="6" t="e">
        <f>IF(مساحة_العمل!#REF!&lt;&gt;مساحة_العمل!$C$1,"",INDEX(مساحة_العمل!#REF!,MATCH($B9,مساحة_العمل!#REF!:مساحة_العمل!#REF!,0)))</f>
        <v>#REF!</v>
      </c>
      <c r="K9" s="6" t="e">
        <f>IF(مساحة_العمل!#REF!&lt;&gt;مساحة_العمل!$C$1,"",INDEX(مساحة_العمل!#REF!,MATCH($B9,مساحة_العمل!#REF!:مساحة_العمل!#REF!,0)))</f>
        <v>#REF!</v>
      </c>
      <c r="L9" s="58" t="e">
        <f>IF(مساحة_العمل!#REF!&lt;&gt;مساحة_العمل!$C$1,"",INDEX(مساحة_العمل!#REF!,MATCH($B9,مساحة_العمل!#REF!:مساحة_العمل!#REF!,0)))</f>
        <v>#REF!</v>
      </c>
      <c r="M9" s="61" t="e">
        <f>IF(مساحة_العمل!#REF!&lt;&gt;مساحة_العمل!$C$1,"",INDEX(مساحة_العمل!#REF!,MATCH($B9,مساحة_العمل!#REF!:مساحة_العمل!#REF!,0)))</f>
        <v>#REF!</v>
      </c>
      <c r="N9" s="6" t="e">
        <f>IF(مساحة_العمل!#REF!&lt;&gt;مساحة_العمل!$C$1,"",INDEX(مساحة_العمل!#REF!,MATCH($B9,مساحة_العمل!#REF!:مساحة_العمل!#REF!,0)))</f>
        <v>#REF!</v>
      </c>
      <c r="O9" s="6" t="e">
        <f>IF(مساحة_العمل!#REF!&lt;&gt;مساحة_العمل!$C$1,"",INDEX(مساحة_العمل!#REF!,MATCH($B9,مساحة_العمل!#REF!:مساحة_العمل!#REF!,0)))</f>
        <v>#REF!</v>
      </c>
      <c r="P9" s="6" t="e">
        <f>IF(مساحة_العمل!#REF!&lt;&gt;مساحة_العمل!$C$1,"",INDEX(مساحة_العمل!#REF!,MATCH($B9,مساحة_العمل!#REF!:مساحة_العمل!#REF!,0)))</f>
        <v>#REF!</v>
      </c>
      <c r="Q9" s="6" t="e">
        <f>IF(مساحة_العمل!#REF!&lt;&gt;مساحة_العمل!$C$1,"",INDEX(مساحة_العمل!#REF!,MATCH($B9,مساحة_العمل!#REF!:مساحة_العمل!#REF!,0)))</f>
        <v>#REF!</v>
      </c>
      <c r="R9" s="6" t="e">
        <f>IF(مساحة_العمل!#REF!&lt;&gt;مساحة_العمل!$C$1,"",INDEX(مساحة_العمل!#REF!,MATCH($B9,مساحة_العمل!#REF!:مساحة_العمل!#REF!,0)))</f>
        <v>#REF!</v>
      </c>
      <c r="S9" s="6" t="e">
        <f>IF(مساحة_العمل!#REF!&lt;&gt;مساحة_العمل!$C$1,"",INDEX(مساحة_العمل!#REF!,MATCH($B9,مساحة_العمل!#REF!:مساحة_العمل!#REF!,0)))</f>
        <v>#REF!</v>
      </c>
      <c r="T9" s="6" t="e">
        <f>IF(مساحة_العمل!#REF!&lt;&gt;مساحة_العمل!$C$1,"",INDEX(مساحة_العمل!#REF!,MATCH($B9,مساحة_العمل!#REF!:مساحة_العمل!#REF!,0)))</f>
        <v>#REF!</v>
      </c>
      <c r="U9" s="53" t="e">
        <f>IF(مساحة_العمل!#REF!&lt;&gt;مساحة_العمل!$C$1,"",INDEX(مساحة_العمل!#REF!,MATCH($B9,مساحة_العمل!#REF!:مساحة_العمل!#REF!,0)))</f>
        <v>#REF!</v>
      </c>
      <c r="V9" s="51" t="e">
        <f>IF(مساحة_العمل!#REF!&lt;&gt;مساحة_العمل!$C$1,"",INDEX(مساحة_العمل!#REF!,MATCH($B9,مساحة_العمل!#REF!:مساحة_العمل!#REF!,0)))</f>
        <v>#REF!</v>
      </c>
      <c r="W9" s="6" t="e">
        <f>IF(مساحة_العمل!#REF!&lt;&gt;مساحة_العمل!$C$1,"",INDEX(مساحة_العمل!#REF!,MATCH($B9,مساحة_العمل!#REF!:مساحة_العمل!#REF!,0)))</f>
        <v>#REF!</v>
      </c>
      <c r="X9" s="6" t="e">
        <f>IF(مساحة_العمل!#REF!&lt;&gt;مساحة_العمل!$C$1,"",INDEX(مساحة_العمل!#REF!,MATCH($B9,مساحة_العمل!#REF!:مساحة_العمل!#REF!,0)))</f>
        <v>#REF!</v>
      </c>
      <c r="Y9" s="6" t="e">
        <f>IF(مساحة_العمل!#REF!&lt;&gt;مساحة_العمل!$C$1,"",INDEX(مساحة_العمل!#REF!,MATCH($B9,مساحة_العمل!#REF!:مساحة_العمل!#REF!,0)))</f>
        <v>#REF!</v>
      </c>
      <c r="Z9" s="6" t="e">
        <f>IF(مساحة_العمل!#REF!&lt;&gt;مساحة_العمل!$C$1,"",INDEX(مساحة_العمل!#REF!,MATCH($B9,مساحة_العمل!#REF!:مساحة_العمل!#REF!,0)))</f>
        <v>#REF!</v>
      </c>
      <c r="AA9" s="6" t="e">
        <f>IF(مساحة_العمل!#REF!&lt;&gt;مساحة_العمل!$C$1,"",INDEX(مساحة_العمل!#REF!,MATCH($B9,مساحة_العمل!#REF!:مساحة_العمل!#REF!,0)))</f>
        <v>#REF!</v>
      </c>
      <c r="AB9" s="6" t="e">
        <f>IF(مساحة_العمل!#REF!&lt;&gt;مساحة_العمل!$C$1,"",INDEX(مساحة_العمل!#REF!,MATCH($B9,مساحة_العمل!#REF!:مساحة_العمل!#REF!,0)))</f>
        <v>#REF!</v>
      </c>
      <c r="AC9" s="6" t="e">
        <f>IF(مساحة_العمل!#REF!&lt;&gt;مساحة_العمل!$C$1,"",INDEX(مساحة_العمل!#REF!,MATCH($B9,مساحة_العمل!#REF!:مساحة_العمل!#REF!,0)))</f>
        <v>#REF!</v>
      </c>
      <c r="AD9" s="28" t="e">
        <f>IF(مساحة_العمل!#REF!&lt;&gt;مساحة_العمل!$C$1,"",INDEX(مساحة_العمل!#REF!,MATCH($B9,مساحة_العمل!#REF!:مساحة_العمل!#REF!,0)))</f>
        <v>#REF!</v>
      </c>
    </row>
    <row r="10" spans="2:30" ht="18.75" customHeight="1">
      <c r="B10" s="219" t="s">
        <v>31</v>
      </c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1"/>
    </row>
    <row r="11" spans="2:30" ht="15" customHeight="1">
      <c r="B11" s="41" t="e">
        <f>IF(مساحة_العمل!#REF!&gt;مساحة_العمل!$C$2,مساحة_العمل!#REF!,"")</f>
        <v>#REF!</v>
      </c>
      <c r="C11" s="6" t="e">
        <f>IF(مساحة_العمل!#REF!&lt;&gt;مساحة_العمل!$C$1,"",INDEX(مساحة_العمل!#REF!,MATCH($B11,مساحة_العمل!#REF!:مساحة_العمل!#REF!,0)))</f>
        <v>#REF!</v>
      </c>
      <c r="D11" s="6" t="e">
        <f>IF(مساحة_العمل!#REF!&lt;&gt;مساحة_العمل!$C$1,"",INDEX(مساحة_العمل!#REF!,MATCH($B11,مساحة_العمل!#REF!:مساحة_العمل!#REF!,0)))</f>
        <v>#REF!</v>
      </c>
      <c r="E11" s="6" t="e">
        <f>IF(مساحة_العمل!#REF!&lt;&gt;مساحة_العمل!$C$1,"",INDEX(مساحة_العمل!#REF!,MATCH($B11,مساحة_العمل!#REF!:مساحة_العمل!#REF!,0)))</f>
        <v>#REF!</v>
      </c>
      <c r="F11" s="6" t="e">
        <f>IF(مساحة_العمل!#REF!&lt;&gt;مساحة_العمل!$C$1,"",INDEX(مساحة_العمل!#REF!,MATCH($B11,مساحة_العمل!#REF!:مساحة_العمل!#REF!,0)))</f>
        <v>#REF!</v>
      </c>
      <c r="G11" s="6" t="e">
        <f>IF(مساحة_العمل!#REF!&lt;&gt;مساحة_العمل!$C$1,"",INDEX(مساحة_العمل!#REF!,MATCH($B11,مساحة_العمل!#REF!:مساحة_العمل!#REF!,0)))</f>
        <v>#REF!</v>
      </c>
      <c r="H11" s="6" t="e">
        <f>IF(مساحة_العمل!#REF!&lt;&gt;مساحة_العمل!$C$1,"",INDEX(مساحة_العمل!#REF!,MATCH($B11,مساحة_العمل!#REF!:مساحة_العمل!#REF!,0)))</f>
        <v>#REF!</v>
      </c>
      <c r="I11" s="6" t="e">
        <f>IF(مساحة_العمل!#REF!&lt;&gt;مساحة_العمل!$C$1,"",INDEX(مساحة_العمل!#REF!,MATCH($B11,مساحة_العمل!#REF!:مساحة_العمل!#REF!,0)))</f>
        <v>#REF!</v>
      </c>
      <c r="J11" s="6" t="e">
        <f>IF(مساحة_العمل!#REF!&lt;&gt;مساحة_العمل!$C$1,"",INDEX(مساحة_العمل!#REF!,MATCH($B11,مساحة_العمل!#REF!:مساحة_العمل!#REF!,0)))</f>
        <v>#REF!</v>
      </c>
      <c r="K11" s="6" t="e">
        <f>IF(مساحة_العمل!#REF!&lt;&gt;مساحة_العمل!$C$1,"",INDEX(مساحة_العمل!#REF!,MATCH($B11,مساحة_العمل!#REF!:مساحة_العمل!#REF!,0)))</f>
        <v>#REF!</v>
      </c>
      <c r="L11" s="58" t="e">
        <f>IF(مساحة_العمل!#REF!&lt;&gt;مساحة_العمل!$C$1,"",INDEX(مساحة_العمل!#REF!,MATCH($B11,مساحة_العمل!#REF!:مساحة_العمل!#REF!,0)))</f>
        <v>#REF!</v>
      </c>
      <c r="M11" s="61" t="e">
        <f>IF(مساحة_العمل!#REF!&lt;&gt;مساحة_العمل!$C$1,"",INDEX(مساحة_العمل!#REF!,MATCH($B11,مساحة_العمل!#REF!:مساحة_العمل!#REF!,0)))</f>
        <v>#REF!</v>
      </c>
      <c r="N11" s="6" t="e">
        <f>IF(مساحة_العمل!#REF!&lt;&gt;مساحة_العمل!$C$1,"",INDEX(مساحة_العمل!#REF!,MATCH($B11,مساحة_العمل!#REF!:مساحة_العمل!#REF!,0)))</f>
        <v>#REF!</v>
      </c>
      <c r="O11" s="6" t="e">
        <f>IF(مساحة_العمل!#REF!&lt;&gt;مساحة_العمل!$C$1,"",INDEX(مساحة_العمل!#REF!,MATCH($B11,مساحة_العمل!#REF!:مساحة_العمل!#REF!,0)))</f>
        <v>#REF!</v>
      </c>
      <c r="P11" s="6" t="e">
        <f>IF(مساحة_العمل!#REF!&lt;&gt;مساحة_العمل!$C$1,"",INDEX(مساحة_العمل!#REF!,MATCH($B11,مساحة_العمل!#REF!:مساحة_العمل!#REF!,0)))</f>
        <v>#REF!</v>
      </c>
      <c r="Q11" s="6" t="e">
        <f>IF(مساحة_العمل!#REF!&lt;&gt;مساحة_العمل!$C$1,"",INDEX(مساحة_العمل!#REF!,MATCH($B11,مساحة_العمل!#REF!:مساحة_العمل!#REF!,0)))</f>
        <v>#REF!</v>
      </c>
      <c r="R11" s="6" t="e">
        <f>IF(مساحة_العمل!#REF!&lt;&gt;مساحة_العمل!$C$1,"",INDEX(مساحة_العمل!#REF!,MATCH($B11,مساحة_العمل!#REF!:مساحة_العمل!#REF!,0)))</f>
        <v>#REF!</v>
      </c>
      <c r="S11" s="6" t="e">
        <f>IF(مساحة_العمل!#REF!&lt;&gt;مساحة_العمل!$C$1,"",INDEX(مساحة_العمل!#REF!,MATCH($B11,مساحة_العمل!#REF!:مساحة_العمل!#REF!,0)))</f>
        <v>#REF!</v>
      </c>
      <c r="T11" s="6" t="e">
        <f>IF(مساحة_العمل!#REF!&lt;&gt;مساحة_العمل!$C$1,"",INDEX(مساحة_العمل!#REF!,MATCH($B11,مساحة_العمل!#REF!:مساحة_العمل!#REF!,0)))</f>
        <v>#REF!</v>
      </c>
      <c r="U11" s="53" t="e">
        <f>IF(مساحة_العمل!#REF!&lt;&gt;مساحة_العمل!$C$1,"",INDEX(مساحة_العمل!#REF!,MATCH($B11,مساحة_العمل!#REF!:مساحة_العمل!#REF!,0)))</f>
        <v>#REF!</v>
      </c>
      <c r="V11" s="51" t="e">
        <f>IF(مساحة_العمل!#REF!&lt;&gt;مساحة_العمل!$C$1,"",INDEX(مساحة_العمل!#REF!,MATCH($B11,مساحة_العمل!#REF!:مساحة_العمل!#REF!,0)))</f>
        <v>#REF!</v>
      </c>
      <c r="W11" s="6" t="e">
        <f>IF(مساحة_العمل!#REF!&lt;&gt;مساحة_العمل!$C$1,"",INDEX(مساحة_العمل!#REF!,MATCH($B11,مساحة_العمل!#REF!:مساحة_العمل!#REF!,0)))</f>
        <v>#REF!</v>
      </c>
      <c r="X11" s="6" t="e">
        <f>IF(مساحة_العمل!#REF!&lt;&gt;مساحة_العمل!$C$1,"",INDEX(مساحة_العمل!#REF!,MATCH($B11,مساحة_العمل!#REF!:مساحة_العمل!#REF!,0)))</f>
        <v>#REF!</v>
      </c>
      <c r="Y11" s="6" t="e">
        <f>IF(مساحة_العمل!#REF!&lt;&gt;مساحة_العمل!$C$1,"",INDEX(مساحة_العمل!#REF!,MATCH($B11,مساحة_العمل!#REF!:مساحة_العمل!#REF!,0)))</f>
        <v>#REF!</v>
      </c>
      <c r="Z11" s="6" t="e">
        <f>IF(مساحة_العمل!#REF!&lt;&gt;مساحة_العمل!$C$1,"",INDEX(مساحة_العمل!#REF!,MATCH($B11,مساحة_العمل!#REF!:مساحة_العمل!#REF!,0)))</f>
        <v>#REF!</v>
      </c>
      <c r="AA11" s="6" t="e">
        <f>IF(مساحة_العمل!#REF!&lt;&gt;مساحة_العمل!$C$1,"",INDEX(مساحة_العمل!#REF!,MATCH($B11,مساحة_العمل!#REF!:مساحة_العمل!#REF!,0)))</f>
        <v>#REF!</v>
      </c>
      <c r="AB11" s="6" t="e">
        <f>IF(مساحة_العمل!#REF!&lt;&gt;مساحة_العمل!$C$1,"",INDEX(مساحة_العمل!#REF!,MATCH($B11,مساحة_العمل!#REF!:مساحة_العمل!#REF!,0)))</f>
        <v>#REF!</v>
      </c>
      <c r="AC11" s="6" t="e">
        <f>IF(مساحة_العمل!#REF!&lt;&gt;مساحة_العمل!$C$1,"",INDEX(مساحة_العمل!#REF!,MATCH($B11,مساحة_العمل!#REF!:مساحة_العمل!#REF!,0)))</f>
        <v>#REF!</v>
      </c>
      <c r="AD11" s="27" t="e">
        <f>IF(مساحة_العمل!#REF!&lt;&gt;مساحة_العمل!$C$1,"",INDEX(مساحة_العمل!#REF!,MATCH($B11,مساحة_العمل!#REF!:مساحة_العمل!#REF!,0)))</f>
        <v>#REF!</v>
      </c>
    </row>
    <row r="12" spans="2:30" ht="15" customHeight="1">
      <c r="B12" s="41" t="e">
        <f>IF(مساحة_العمل!#REF!&gt;مساحة_العمل!$C$2,مساحة_العمل!#REF!,"")</f>
        <v>#REF!</v>
      </c>
      <c r="C12" s="6" t="e">
        <f>IF(مساحة_العمل!#REF!&lt;&gt;مساحة_العمل!$C$1,"",INDEX(مساحة_العمل!#REF!,MATCH($B12,مساحة_العمل!#REF!:مساحة_العمل!#REF!,0)))</f>
        <v>#REF!</v>
      </c>
      <c r="D12" s="6" t="e">
        <f>IF(مساحة_العمل!#REF!&lt;&gt;مساحة_العمل!$C$1,"",INDEX(مساحة_العمل!#REF!,MATCH($B12,مساحة_العمل!#REF!:مساحة_العمل!#REF!,0)))</f>
        <v>#REF!</v>
      </c>
      <c r="E12" s="6" t="e">
        <f>IF(مساحة_العمل!#REF!&lt;&gt;مساحة_العمل!$C$1,"",INDEX(مساحة_العمل!#REF!,MATCH($B12,مساحة_العمل!#REF!:مساحة_العمل!#REF!,0)))</f>
        <v>#REF!</v>
      </c>
      <c r="F12" s="6" t="e">
        <f>IF(مساحة_العمل!#REF!&lt;&gt;مساحة_العمل!$C$1,"",INDEX(مساحة_العمل!#REF!,MATCH($B12,مساحة_العمل!#REF!:مساحة_العمل!#REF!,0)))</f>
        <v>#REF!</v>
      </c>
      <c r="G12" s="6" t="e">
        <f>IF(مساحة_العمل!#REF!&lt;&gt;مساحة_العمل!$C$1,"",INDEX(مساحة_العمل!#REF!,MATCH($B12,مساحة_العمل!#REF!:مساحة_العمل!#REF!,0)))</f>
        <v>#REF!</v>
      </c>
      <c r="H12" s="6" t="e">
        <f>IF(مساحة_العمل!#REF!&lt;&gt;مساحة_العمل!$C$1,"",INDEX(مساحة_العمل!#REF!,MATCH($B12,مساحة_العمل!#REF!:مساحة_العمل!#REF!,0)))</f>
        <v>#REF!</v>
      </c>
      <c r="I12" s="6" t="e">
        <f>IF(مساحة_العمل!#REF!&lt;&gt;مساحة_العمل!$C$1,"",INDEX(مساحة_العمل!#REF!,MATCH($B12,مساحة_العمل!#REF!:مساحة_العمل!#REF!,0)))</f>
        <v>#REF!</v>
      </c>
      <c r="J12" s="6" t="e">
        <f>IF(مساحة_العمل!#REF!&lt;&gt;مساحة_العمل!$C$1,"",INDEX(مساحة_العمل!#REF!,MATCH($B12,مساحة_العمل!#REF!:مساحة_العمل!#REF!,0)))</f>
        <v>#REF!</v>
      </c>
      <c r="K12" s="6" t="e">
        <f>IF(مساحة_العمل!#REF!&lt;&gt;مساحة_العمل!$C$1,"",INDEX(مساحة_العمل!#REF!,MATCH($B12,مساحة_العمل!#REF!:مساحة_العمل!#REF!,0)))</f>
        <v>#REF!</v>
      </c>
      <c r="L12" s="58" t="e">
        <f>IF(مساحة_العمل!#REF!&lt;&gt;مساحة_العمل!$C$1,"",INDEX(مساحة_العمل!#REF!,MATCH($B12,مساحة_العمل!#REF!:مساحة_العمل!#REF!,0)))</f>
        <v>#REF!</v>
      </c>
      <c r="M12" s="61" t="e">
        <f>IF(مساحة_العمل!#REF!&lt;&gt;مساحة_العمل!$C$1,"",INDEX(مساحة_العمل!#REF!,MATCH($B12,مساحة_العمل!#REF!:مساحة_العمل!#REF!,0)))</f>
        <v>#REF!</v>
      </c>
      <c r="N12" s="6" t="e">
        <f>IF(مساحة_العمل!#REF!&lt;&gt;مساحة_العمل!$C$1,"",INDEX(مساحة_العمل!#REF!,MATCH($B12,مساحة_العمل!#REF!:مساحة_العمل!#REF!,0)))</f>
        <v>#REF!</v>
      </c>
      <c r="O12" s="6" t="e">
        <f>IF(مساحة_العمل!#REF!&lt;&gt;مساحة_العمل!$C$1,"",INDEX(مساحة_العمل!#REF!,MATCH($B12,مساحة_العمل!#REF!:مساحة_العمل!#REF!,0)))</f>
        <v>#REF!</v>
      </c>
      <c r="P12" s="6" t="e">
        <f>IF(مساحة_العمل!#REF!&lt;&gt;مساحة_العمل!$C$1,"",INDEX(مساحة_العمل!#REF!,MATCH($B12,مساحة_العمل!#REF!:مساحة_العمل!#REF!,0)))</f>
        <v>#REF!</v>
      </c>
      <c r="Q12" s="6" t="e">
        <f>IF(مساحة_العمل!#REF!&lt;&gt;مساحة_العمل!$C$1,"",INDEX(مساحة_العمل!#REF!,MATCH($B12,مساحة_العمل!#REF!:مساحة_العمل!#REF!,0)))</f>
        <v>#REF!</v>
      </c>
      <c r="R12" s="6" t="e">
        <f>IF(مساحة_العمل!#REF!&lt;&gt;مساحة_العمل!$C$1,"",INDEX(مساحة_العمل!#REF!,MATCH($B12,مساحة_العمل!#REF!:مساحة_العمل!#REF!,0)))</f>
        <v>#REF!</v>
      </c>
      <c r="S12" s="6" t="e">
        <f>IF(مساحة_العمل!#REF!&lt;&gt;مساحة_العمل!$C$1,"",INDEX(مساحة_العمل!#REF!,MATCH($B12,مساحة_العمل!#REF!:مساحة_العمل!#REF!,0)))</f>
        <v>#REF!</v>
      </c>
      <c r="T12" s="6" t="e">
        <f>IF(مساحة_العمل!#REF!&lt;&gt;مساحة_العمل!$C$1,"",INDEX(مساحة_العمل!#REF!,MATCH($B12,مساحة_العمل!#REF!:مساحة_العمل!#REF!,0)))</f>
        <v>#REF!</v>
      </c>
      <c r="U12" s="53" t="e">
        <f>IF(مساحة_العمل!#REF!&lt;&gt;مساحة_العمل!$C$1,"",INDEX(مساحة_العمل!#REF!,MATCH($B12,مساحة_العمل!#REF!:مساحة_العمل!#REF!,0)))</f>
        <v>#REF!</v>
      </c>
      <c r="V12" s="51" t="e">
        <f>IF(مساحة_العمل!#REF!&lt;&gt;مساحة_العمل!$C$1,"",INDEX(مساحة_العمل!#REF!,MATCH($B12,مساحة_العمل!#REF!:مساحة_العمل!#REF!,0)))</f>
        <v>#REF!</v>
      </c>
      <c r="W12" s="6" t="e">
        <f>IF(مساحة_العمل!#REF!&lt;&gt;مساحة_العمل!$C$1,"",INDEX(مساحة_العمل!#REF!,MATCH($B12,مساحة_العمل!#REF!:مساحة_العمل!#REF!,0)))</f>
        <v>#REF!</v>
      </c>
      <c r="X12" s="6" t="e">
        <f>IF(مساحة_العمل!#REF!&lt;&gt;مساحة_العمل!$C$1,"",INDEX(مساحة_العمل!#REF!,MATCH($B12,مساحة_العمل!#REF!:مساحة_العمل!#REF!,0)))</f>
        <v>#REF!</v>
      </c>
      <c r="Y12" s="6" t="e">
        <f>IF(مساحة_العمل!#REF!&lt;&gt;مساحة_العمل!$C$1,"",INDEX(مساحة_العمل!#REF!,MATCH($B12,مساحة_العمل!#REF!:مساحة_العمل!#REF!,0)))</f>
        <v>#REF!</v>
      </c>
      <c r="Z12" s="6" t="e">
        <f>IF(مساحة_العمل!#REF!&lt;&gt;مساحة_العمل!$C$1,"",INDEX(مساحة_العمل!#REF!,MATCH($B12,مساحة_العمل!#REF!:مساحة_العمل!#REF!,0)))</f>
        <v>#REF!</v>
      </c>
      <c r="AA12" s="6" t="e">
        <f>IF(مساحة_العمل!#REF!&lt;&gt;مساحة_العمل!$C$1,"",INDEX(مساحة_العمل!#REF!,MATCH($B12,مساحة_العمل!#REF!:مساحة_العمل!#REF!,0)))</f>
        <v>#REF!</v>
      </c>
      <c r="AB12" s="6" t="e">
        <f>IF(مساحة_العمل!#REF!&lt;&gt;مساحة_العمل!$C$1,"",INDEX(مساحة_العمل!#REF!,MATCH($B12,مساحة_العمل!#REF!:مساحة_العمل!#REF!,0)))</f>
        <v>#REF!</v>
      </c>
      <c r="AC12" s="6" t="e">
        <f>IF(مساحة_العمل!#REF!&lt;&gt;مساحة_العمل!$C$1,"",INDEX(مساحة_العمل!#REF!,MATCH($B12,مساحة_العمل!#REF!:مساحة_العمل!#REF!,0)))</f>
        <v>#REF!</v>
      </c>
      <c r="AD12" s="27" t="e">
        <f>IF(مساحة_العمل!#REF!&lt;&gt;مساحة_العمل!$C$1,"",INDEX(مساحة_العمل!#REF!,MATCH($B12,مساحة_العمل!#REF!:مساحة_العمل!#REF!,0)))</f>
        <v>#REF!</v>
      </c>
    </row>
    <row r="13" spans="2:30" ht="15" customHeight="1">
      <c r="B13" s="41" t="e">
        <f>IF(مساحة_العمل!#REF!&gt;مساحة_العمل!$C$2,مساحة_العمل!#REF!,"")</f>
        <v>#REF!</v>
      </c>
      <c r="C13" s="6" t="e">
        <f>IF(مساحة_العمل!#REF!&lt;&gt;مساحة_العمل!$C$1,"",INDEX(مساحة_العمل!#REF!,MATCH($B13,مساحة_العمل!#REF!:مساحة_العمل!#REF!,0)))</f>
        <v>#REF!</v>
      </c>
      <c r="D13" s="6" t="e">
        <f>IF(مساحة_العمل!#REF!&lt;&gt;مساحة_العمل!$C$1,"",INDEX(مساحة_العمل!#REF!,MATCH($B13,مساحة_العمل!#REF!:مساحة_العمل!#REF!,0)))</f>
        <v>#REF!</v>
      </c>
      <c r="E13" s="6" t="e">
        <f>IF(مساحة_العمل!#REF!&lt;&gt;مساحة_العمل!$C$1,"",INDEX(مساحة_العمل!#REF!,MATCH($B13,مساحة_العمل!#REF!:مساحة_العمل!#REF!,0)))</f>
        <v>#REF!</v>
      </c>
      <c r="F13" s="6" t="e">
        <f>IF(مساحة_العمل!#REF!&lt;&gt;مساحة_العمل!$C$1,"",INDEX(مساحة_العمل!#REF!,MATCH($B13,مساحة_العمل!#REF!:مساحة_العمل!#REF!,0)))</f>
        <v>#REF!</v>
      </c>
      <c r="G13" s="6" t="e">
        <f>IF(مساحة_العمل!#REF!&lt;&gt;مساحة_العمل!$C$1,"",INDEX(مساحة_العمل!#REF!,MATCH($B13,مساحة_العمل!#REF!:مساحة_العمل!#REF!,0)))</f>
        <v>#REF!</v>
      </c>
      <c r="H13" s="6" t="e">
        <f>IF(مساحة_العمل!#REF!&lt;&gt;مساحة_العمل!$C$1,"",INDEX(مساحة_العمل!#REF!,MATCH($B13,مساحة_العمل!#REF!:مساحة_العمل!#REF!,0)))</f>
        <v>#REF!</v>
      </c>
      <c r="I13" s="6" t="e">
        <f>IF(مساحة_العمل!#REF!&lt;&gt;مساحة_العمل!$C$1,"",INDEX(مساحة_العمل!#REF!,MATCH($B13,مساحة_العمل!#REF!:مساحة_العمل!#REF!,0)))</f>
        <v>#REF!</v>
      </c>
      <c r="J13" s="6" t="e">
        <f>IF(مساحة_العمل!#REF!&lt;&gt;مساحة_العمل!$C$1,"",INDEX(مساحة_العمل!#REF!,MATCH($B13,مساحة_العمل!#REF!:مساحة_العمل!#REF!,0)))</f>
        <v>#REF!</v>
      </c>
      <c r="K13" s="6" t="e">
        <f>IF(مساحة_العمل!#REF!&lt;&gt;مساحة_العمل!$C$1,"",INDEX(مساحة_العمل!#REF!,MATCH($B13,مساحة_العمل!#REF!:مساحة_العمل!#REF!,0)))</f>
        <v>#REF!</v>
      </c>
      <c r="L13" s="58" t="e">
        <f>IF(مساحة_العمل!#REF!&lt;&gt;مساحة_العمل!$C$1,"",INDEX(مساحة_العمل!#REF!,MATCH($B13,مساحة_العمل!#REF!:مساحة_العمل!#REF!,0)))</f>
        <v>#REF!</v>
      </c>
      <c r="M13" s="61" t="e">
        <f>IF(مساحة_العمل!#REF!&lt;&gt;مساحة_العمل!$C$1,"",INDEX(مساحة_العمل!#REF!,MATCH($B13,مساحة_العمل!#REF!:مساحة_العمل!#REF!,0)))</f>
        <v>#REF!</v>
      </c>
      <c r="N13" s="6" t="e">
        <f>IF(مساحة_العمل!#REF!&lt;&gt;مساحة_العمل!$C$1,"",INDEX(مساحة_العمل!#REF!,MATCH($B13,مساحة_العمل!#REF!:مساحة_العمل!#REF!,0)))</f>
        <v>#REF!</v>
      </c>
      <c r="O13" s="6" t="e">
        <f>IF(مساحة_العمل!#REF!&lt;&gt;مساحة_العمل!$C$1,"",INDEX(مساحة_العمل!#REF!,MATCH($B13,مساحة_العمل!#REF!:مساحة_العمل!#REF!,0)))</f>
        <v>#REF!</v>
      </c>
      <c r="P13" s="6" t="e">
        <f>IF(مساحة_العمل!#REF!&lt;&gt;مساحة_العمل!$C$1,"",INDEX(مساحة_العمل!#REF!,MATCH($B13,مساحة_العمل!#REF!:مساحة_العمل!#REF!,0)))</f>
        <v>#REF!</v>
      </c>
      <c r="Q13" s="6" t="e">
        <f>IF(مساحة_العمل!#REF!&lt;&gt;مساحة_العمل!$C$1,"",INDEX(مساحة_العمل!#REF!,MATCH($B13,مساحة_العمل!#REF!:مساحة_العمل!#REF!,0)))</f>
        <v>#REF!</v>
      </c>
      <c r="R13" s="6" t="e">
        <f>IF(مساحة_العمل!#REF!&lt;&gt;مساحة_العمل!$C$1,"",INDEX(مساحة_العمل!#REF!,MATCH($B13,مساحة_العمل!#REF!:مساحة_العمل!#REF!,0)))</f>
        <v>#REF!</v>
      </c>
      <c r="S13" s="6" t="e">
        <f>IF(مساحة_العمل!#REF!&lt;&gt;مساحة_العمل!$C$1,"",INDEX(مساحة_العمل!#REF!,MATCH($B13,مساحة_العمل!#REF!:مساحة_العمل!#REF!,0)))</f>
        <v>#REF!</v>
      </c>
      <c r="T13" s="6" t="e">
        <f>IF(مساحة_العمل!#REF!&lt;&gt;مساحة_العمل!$C$1,"",INDEX(مساحة_العمل!#REF!,MATCH($B13,مساحة_العمل!#REF!:مساحة_العمل!#REF!,0)))</f>
        <v>#REF!</v>
      </c>
      <c r="U13" s="53" t="e">
        <f>IF(مساحة_العمل!#REF!&lt;&gt;مساحة_العمل!$C$1,"",INDEX(مساحة_العمل!#REF!,MATCH($B13,مساحة_العمل!#REF!:مساحة_العمل!#REF!,0)))</f>
        <v>#REF!</v>
      </c>
      <c r="V13" s="51" t="e">
        <f>IF(مساحة_العمل!#REF!&lt;&gt;مساحة_العمل!$C$1,"",INDEX(مساحة_العمل!#REF!,MATCH($B13,مساحة_العمل!#REF!:مساحة_العمل!#REF!,0)))</f>
        <v>#REF!</v>
      </c>
      <c r="W13" s="6" t="e">
        <f>IF(مساحة_العمل!#REF!&lt;&gt;مساحة_العمل!$C$1,"",INDEX(مساحة_العمل!#REF!,MATCH($B13,مساحة_العمل!#REF!:مساحة_العمل!#REF!,0)))</f>
        <v>#REF!</v>
      </c>
      <c r="X13" s="6" t="e">
        <f>IF(مساحة_العمل!#REF!&lt;&gt;مساحة_العمل!$C$1,"",INDEX(مساحة_العمل!#REF!,MATCH($B13,مساحة_العمل!#REF!:مساحة_العمل!#REF!,0)))</f>
        <v>#REF!</v>
      </c>
      <c r="Y13" s="6" t="e">
        <f>IF(مساحة_العمل!#REF!&lt;&gt;مساحة_العمل!$C$1,"",INDEX(مساحة_العمل!#REF!,MATCH($B13,مساحة_العمل!#REF!:مساحة_العمل!#REF!,0)))</f>
        <v>#REF!</v>
      </c>
      <c r="Z13" s="6" t="e">
        <f>IF(مساحة_العمل!#REF!&lt;&gt;مساحة_العمل!$C$1,"",INDEX(مساحة_العمل!#REF!,MATCH($B13,مساحة_العمل!#REF!:مساحة_العمل!#REF!,0)))</f>
        <v>#REF!</v>
      </c>
      <c r="AA13" s="6" t="e">
        <f>IF(مساحة_العمل!#REF!&lt;&gt;مساحة_العمل!$C$1,"",INDEX(مساحة_العمل!#REF!,MATCH($B13,مساحة_العمل!#REF!:مساحة_العمل!#REF!,0)))</f>
        <v>#REF!</v>
      </c>
      <c r="AB13" s="6" t="e">
        <f>IF(مساحة_العمل!#REF!&lt;&gt;مساحة_العمل!$C$1,"",INDEX(مساحة_العمل!#REF!,MATCH($B13,مساحة_العمل!#REF!:مساحة_العمل!#REF!,0)))</f>
        <v>#REF!</v>
      </c>
      <c r="AC13" s="6" t="e">
        <f>IF(مساحة_العمل!#REF!&lt;&gt;مساحة_العمل!$C$1,"",INDEX(مساحة_العمل!#REF!,MATCH($B13,مساحة_العمل!#REF!:مساحة_العمل!#REF!,0)))</f>
        <v>#REF!</v>
      </c>
      <c r="AD13" s="27" t="e">
        <f>IF(مساحة_العمل!#REF!&lt;&gt;مساحة_العمل!$C$1,"",INDEX(مساحة_العمل!#REF!,MATCH($B13,مساحة_العمل!#REF!:مساحة_العمل!#REF!,0)))</f>
        <v>#REF!</v>
      </c>
    </row>
    <row r="14" spans="2:30" ht="15" customHeight="1">
      <c r="B14" s="41" t="e">
        <f>IF(مساحة_العمل!#REF!&gt;مساحة_العمل!$C$2,مساحة_العمل!#REF!,"")</f>
        <v>#REF!</v>
      </c>
      <c r="C14" s="6" t="e">
        <f>IF(مساحة_العمل!#REF!&lt;&gt;مساحة_العمل!$C$1,"",INDEX(مساحة_العمل!#REF!,MATCH($B14,مساحة_العمل!#REF!:مساحة_العمل!#REF!,0)))</f>
        <v>#REF!</v>
      </c>
      <c r="D14" s="6" t="e">
        <f>IF(مساحة_العمل!#REF!&lt;&gt;مساحة_العمل!$C$1,"",INDEX(مساحة_العمل!#REF!,MATCH($B14,مساحة_العمل!#REF!:مساحة_العمل!#REF!,0)))</f>
        <v>#REF!</v>
      </c>
      <c r="E14" s="6" t="e">
        <f>IF(مساحة_العمل!#REF!&lt;&gt;مساحة_العمل!$C$1,"",INDEX(مساحة_العمل!#REF!,MATCH($B14,مساحة_العمل!#REF!:مساحة_العمل!#REF!,0)))</f>
        <v>#REF!</v>
      </c>
      <c r="F14" s="6" t="e">
        <f>IF(مساحة_العمل!#REF!&lt;&gt;مساحة_العمل!$C$1,"",INDEX(مساحة_العمل!#REF!,MATCH($B14,مساحة_العمل!#REF!:مساحة_العمل!#REF!,0)))</f>
        <v>#REF!</v>
      </c>
      <c r="G14" s="6" t="e">
        <f>IF(مساحة_العمل!#REF!&lt;&gt;مساحة_العمل!$C$1,"",INDEX(مساحة_العمل!#REF!,MATCH($B14,مساحة_العمل!#REF!:مساحة_العمل!#REF!,0)))</f>
        <v>#REF!</v>
      </c>
      <c r="H14" s="6" t="e">
        <f>IF(مساحة_العمل!#REF!&lt;&gt;مساحة_العمل!$C$1,"",INDEX(مساحة_العمل!#REF!,MATCH($B14,مساحة_العمل!#REF!:مساحة_العمل!#REF!,0)))</f>
        <v>#REF!</v>
      </c>
      <c r="I14" s="6" t="e">
        <f>IF(مساحة_العمل!#REF!&lt;&gt;مساحة_العمل!$C$1,"",INDEX(مساحة_العمل!#REF!,MATCH($B14,مساحة_العمل!#REF!:مساحة_العمل!#REF!,0)))</f>
        <v>#REF!</v>
      </c>
      <c r="J14" s="6" t="e">
        <f>IF(مساحة_العمل!#REF!&lt;&gt;مساحة_العمل!$C$1,"",INDEX(مساحة_العمل!#REF!,MATCH($B14,مساحة_العمل!#REF!:مساحة_العمل!#REF!,0)))</f>
        <v>#REF!</v>
      </c>
      <c r="K14" s="6" t="e">
        <f>IF(مساحة_العمل!#REF!&lt;&gt;مساحة_العمل!$C$1,"",INDEX(مساحة_العمل!#REF!,MATCH($B14,مساحة_العمل!#REF!:مساحة_العمل!#REF!,0)))</f>
        <v>#REF!</v>
      </c>
      <c r="L14" s="58" t="e">
        <f>IF(مساحة_العمل!#REF!&lt;&gt;مساحة_العمل!$C$1,"",INDEX(مساحة_العمل!#REF!,MATCH($B14,مساحة_العمل!#REF!:مساحة_العمل!#REF!,0)))</f>
        <v>#REF!</v>
      </c>
      <c r="M14" s="61" t="e">
        <f>IF(مساحة_العمل!#REF!&lt;&gt;مساحة_العمل!$C$1,"",INDEX(مساحة_العمل!#REF!,MATCH($B14,مساحة_العمل!#REF!:مساحة_العمل!#REF!,0)))</f>
        <v>#REF!</v>
      </c>
      <c r="N14" s="6" t="e">
        <f>IF(مساحة_العمل!#REF!&lt;&gt;مساحة_العمل!$C$1,"",INDEX(مساحة_العمل!#REF!,MATCH($B14,مساحة_العمل!#REF!:مساحة_العمل!#REF!,0)))</f>
        <v>#REF!</v>
      </c>
      <c r="O14" s="6" t="e">
        <f>IF(مساحة_العمل!#REF!&lt;&gt;مساحة_العمل!$C$1,"",INDEX(مساحة_العمل!#REF!,MATCH($B14,مساحة_العمل!#REF!:مساحة_العمل!#REF!,0)))</f>
        <v>#REF!</v>
      </c>
      <c r="P14" s="6" t="e">
        <f>IF(مساحة_العمل!#REF!&lt;&gt;مساحة_العمل!$C$1,"",INDEX(مساحة_العمل!#REF!,MATCH($B14,مساحة_العمل!#REF!:مساحة_العمل!#REF!,0)))</f>
        <v>#REF!</v>
      </c>
      <c r="Q14" s="6" t="e">
        <f>IF(مساحة_العمل!#REF!&lt;&gt;مساحة_العمل!$C$1,"",INDEX(مساحة_العمل!#REF!,MATCH($B14,مساحة_العمل!#REF!:مساحة_العمل!#REF!,0)))</f>
        <v>#REF!</v>
      </c>
      <c r="R14" s="6" t="e">
        <f>IF(مساحة_العمل!#REF!&lt;&gt;مساحة_العمل!$C$1,"",INDEX(مساحة_العمل!#REF!,MATCH($B14,مساحة_العمل!#REF!:مساحة_العمل!#REF!,0)))</f>
        <v>#REF!</v>
      </c>
      <c r="S14" s="6" t="e">
        <f>IF(مساحة_العمل!#REF!&lt;&gt;مساحة_العمل!$C$1,"",INDEX(مساحة_العمل!#REF!,MATCH($B14,مساحة_العمل!#REF!:مساحة_العمل!#REF!,0)))</f>
        <v>#REF!</v>
      </c>
      <c r="T14" s="6" t="e">
        <f>IF(مساحة_العمل!#REF!&lt;&gt;مساحة_العمل!$C$1,"",INDEX(مساحة_العمل!#REF!,MATCH($B14,مساحة_العمل!#REF!:مساحة_العمل!#REF!,0)))</f>
        <v>#REF!</v>
      </c>
      <c r="U14" s="53" t="e">
        <f>IF(مساحة_العمل!#REF!&lt;&gt;مساحة_العمل!$C$1,"",INDEX(مساحة_العمل!#REF!,MATCH($B14,مساحة_العمل!#REF!:مساحة_العمل!#REF!,0)))</f>
        <v>#REF!</v>
      </c>
      <c r="V14" s="51" t="e">
        <f>IF(مساحة_العمل!#REF!&lt;&gt;مساحة_العمل!$C$1,"",INDEX(مساحة_العمل!#REF!,MATCH($B14,مساحة_العمل!#REF!:مساحة_العمل!#REF!,0)))</f>
        <v>#REF!</v>
      </c>
      <c r="W14" s="6" t="e">
        <f>IF(مساحة_العمل!#REF!&lt;&gt;مساحة_العمل!$C$1,"",INDEX(مساحة_العمل!#REF!,MATCH($B14,مساحة_العمل!#REF!:مساحة_العمل!#REF!,0)))</f>
        <v>#REF!</v>
      </c>
      <c r="X14" s="6" t="e">
        <f>IF(مساحة_العمل!#REF!&lt;&gt;مساحة_العمل!$C$1,"",INDEX(مساحة_العمل!#REF!,MATCH($B14,مساحة_العمل!#REF!:مساحة_العمل!#REF!,0)))</f>
        <v>#REF!</v>
      </c>
      <c r="Y14" s="6" t="e">
        <f>IF(مساحة_العمل!#REF!&lt;&gt;مساحة_العمل!$C$1,"",INDEX(مساحة_العمل!#REF!,MATCH($B14,مساحة_العمل!#REF!:مساحة_العمل!#REF!,0)))</f>
        <v>#REF!</v>
      </c>
      <c r="Z14" s="6" t="e">
        <f>IF(مساحة_العمل!#REF!&lt;&gt;مساحة_العمل!$C$1,"",INDEX(مساحة_العمل!#REF!,MATCH($B14,مساحة_العمل!#REF!:مساحة_العمل!#REF!,0)))</f>
        <v>#REF!</v>
      </c>
      <c r="AA14" s="6" t="e">
        <f>IF(مساحة_العمل!#REF!&lt;&gt;مساحة_العمل!$C$1,"",INDEX(مساحة_العمل!#REF!,MATCH($B14,مساحة_العمل!#REF!:مساحة_العمل!#REF!,0)))</f>
        <v>#REF!</v>
      </c>
      <c r="AB14" s="6" t="e">
        <f>IF(مساحة_العمل!#REF!&lt;&gt;مساحة_العمل!$C$1,"",INDEX(مساحة_العمل!#REF!,MATCH($B14,مساحة_العمل!#REF!:مساحة_العمل!#REF!,0)))</f>
        <v>#REF!</v>
      </c>
      <c r="AC14" s="6" t="e">
        <f>IF(مساحة_العمل!#REF!&lt;&gt;مساحة_العمل!$C$1,"",INDEX(مساحة_العمل!#REF!,MATCH($B14,مساحة_العمل!#REF!:مساحة_العمل!#REF!,0)))</f>
        <v>#REF!</v>
      </c>
      <c r="AD14" s="27" t="e">
        <f>IF(مساحة_العمل!#REF!&lt;&gt;مساحة_العمل!$C$1,"",INDEX(مساحة_العمل!#REF!,MATCH($B14,مساحة_العمل!#REF!:مساحة_العمل!#REF!,0)))</f>
        <v>#REF!</v>
      </c>
    </row>
    <row r="15" spans="2:30" ht="18.75" customHeight="1">
      <c r="B15" s="222" t="s">
        <v>32</v>
      </c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4"/>
    </row>
    <row r="16" spans="2:30" ht="15" customHeight="1">
      <c r="B16" s="47" t="e">
        <f>IF(مساحة_العمل!#REF!&gt;مساحة_العمل!$C$2,مساحة_العمل!#REF!,"")</f>
        <v>#REF!</v>
      </c>
      <c r="C16" s="6" t="e">
        <f>IF(مساحة_العمل!#REF!&lt;&gt;مساحة_العمل!$C$1,"",INDEX(مساحة_العمل!#REF!,MATCH($B16,مساحة_العمل!#REF!:مساحة_العمل!#REF!,0)))</f>
        <v>#REF!</v>
      </c>
      <c r="D16" s="6" t="e">
        <f>IF(مساحة_العمل!#REF!&lt;&gt;مساحة_العمل!$C$1,"",INDEX(مساحة_العمل!#REF!,MATCH($B16,مساحة_العمل!#REF!:مساحة_العمل!#REF!,0)))</f>
        <v>#REF!</v>
      </c>
      <c r="E16" s="6" t="e">
        <f>IF(مساحة_العمل!#REF!&lt;&gt;مساحة_العمل!$C$1,"",INDEX(مساحة_العمل!#REF!,MATCH($B16,مساحة_العمل!#REF!:مساحة_العمل!#REF!,0)))</f>
        <v>#REF!</v>
      </c>
      <c r="F16" s="6" t="e">
        <f>IF(مساحة_العمل!#REF!&lt;&gt;مساحة_العمل!$C$1,"",INDEX(مساحة_العمل!#REF!,MATCH($B16,مساحة_العمل!#REF!:مساحة_العمل!#REF!,0)))</f>
        <v>#REF!</v>
      </c>
      <c r="G16" s="6" t="e">
        <f>IF(مساحة_العمل!#REF!&lt;&gt;مساحة_العمل!$C$1,"",INDEX(مساحة_العمل!#REF!,MATCH($B16,مساحة_العمل!#REF!:مساحة_العمل!#REF!,0)))</f>
        <v>#REF!</v>
      </c>
      <c r="H16" s="6" t="e">
        <f>IF(مساحة_العمل!#REF!&lt;&gt;مساحة_العمل!$C$1,"",INDEX(مساحة_العمل!#REF!,MATCH($B16,مساحة_العمل!#REF!:مساحة_العمل!#REF!,0)))</f>
        <v>#REF!</v>
      </c>
      <c r="I16" s="6" t="e">
        <f>IF(مساحة_العمل!#REF!&lt;&gt;مساحة_العمل!$C$1,"",INDEX(مساحة_العمل!#REF!,MATCH($B16,مساحة_العمل!#REF!:مساحة_العمل!#REF!,0)))</f>
        <v>#REF!</v>
      </c>
      <c r="J16" s="6" t="e">
        <f>IF(مساحة_العمل!#REF!&lt;&gt;مساحة_العمل!$C$1,"",INDEX(مساحة_العمل!#REF!,MATCH($B16,مساحة_العمل!#REF!:مساحة_العمل!#REF!,0)))</f>
        <v>#REF!</v>
      </c>
      <c r="K16" s="6" t="e">
        <f>IF(مساحة_العمل!#REF!&lt;&gt;مساحة_العمل!$C$1,"",INDEX(مساحة_العمل!#REF!,MATCH($B16,مساحة_العمل!#REF!:مساحة_العمل!#REF!,0)))</f>
        <v>#REF!</v>
      </c>
      <c r="L16" s="58" t="e">
        <f>IF(مساحة_العمل!#REF!&lt;&gt;مساحة_العمل!$C$1,"",INDEX(مساحة_العمل!#REF!,MATCH($B16,مساحة_العمل!#REF!:مساحة_العمل!#REF!,0)))</f>
        <v>#REF!</v>
      </c>
      <c r="M16" s="61" t="e">
        <f>IF(مساحة_العمل!#REF!&lt;&gt;مساحة_العمل!$C$1,"",INDEX(مساحة_العمل!#REF!,MATCH($B16,مساحة_العمل!#REF!:مساحة_العمل!#REF!,0)))</f>
        <v>#REF!</v>
      </c>
      <c r="N16" s="6" t="e">
        <f>IF(مساحة_العمل!#REF!&lt;&gt;مساحة_العمل!$C$1,"",INDEX(مساحة_العمل!#REF!,MATCH($B16,مساحة_العمل!#REF!:مساحة_العمل!#REF!,0)))</f>
        <v>#REF!</v>
      </c>
      <c r="O16" s="6" t="e">
        <f>IF(مساحة_العمل!#REF!&lt;&gt;مساحة_العمل!$C$1,"",INDEX(مساحة_العمل!#REF!,MATCH($B16,مساحة_العمل!#REF!:مساحة_العمل!#REF!,0)))</f>
        <v>#REF!</v>
      </c>
      <c r="P16" s="6" t="e">
        <f>IF(مساحة_العمل!#REF!&lt;&gt;مساحة_العمل!$C$1,"",INDEX(مساحة_العمل!#REF!,MATCH($B16,مساحة_العمل!#REF!:مساحة_العمل!#REF!,0)))</f>
        <v>#REF!</v>
      </c>
      <c r="Q16" s="6" t="e">
        <f>IF(مساحة_العمل!#REF!&lt;&gt;مساحة_العمل!$C$1,"",INDEX(مساحة_العمل!#REF!,MATCH($B16,مساحة_العمل!#REF!:مساحة_العمل!#REF!,0)))</f>
        <v>#REF!</v>
      </c>
      <c r="R16" s="6" t="e">
        <f>IF(مساحة_العمل!#REF!&lt;&gt;مساحة_العمل!$C$1,"",INDEX(مساحة_العمل!#REF!,MATCH($B16,مساحة_العمل!#REF!:مساحة_العمل!#REF!,0)))</f>
        <v>#REF!</v>
      </c>
      <c r="S16" s="6" t="e">
        <f>IF(مساحة_العمل!#REF!&lt;&gt;مساحة_العمل!$C$1,"",INDEX(مساحة_العمل!#REF!,MATCH($B16,مساحة_العمل!#REF!:مساحة_العمل!#REF!,0)))</f>
        <v>#REF!</v>
      </c>
      <c r="T16" s="6" t="e">
        <f>IF(مساحة_العمل!#REF!&lt;&gt;مساحة_العمل!$C$1,"",INDEX(مساحة_العمل!#REF!,MATCH($B16,مساحة_العمل!#REF!:مساحة_العمل!#REF!,0)))</f>
        <v>#REF!</v>
      </c>
      <c r="U16" s="53" t="e">
        <f>IF(مساحة_العمل!#REF!&lt;&gt;مساحة_العمل!$C$1,"",INDEX(مساحة_العمل!#REF!,MATCH($B16,مساحة_العمل!#REF!:مساحة_العمل!#REF!,0)))</f>
        <v>#REF!</v>
      </c>
      <c r="V16" s="51" t="e">
        <f>IF(مساحة_العمل!#REF!&lt;&gt;مساحة_العمل!$C$1,"",INDEX(مساحة_العمل!#REF!,MATCH($B16,مساحة_العمل!#REF!:مساحة_العمل!#REF!,0)))</f>
        <v>#REF!</v>
      </c>
      <c r="W16" s="6" t="e">
        <f>IF(مساحة_العمل!#REF!&lt;&gt;مساحة_العمل!$C$1,"",INDEX(مساحة_العمل!#REF!,MATCH($B16,مساحة_العمل!#REF!:مساحة_العمل!#REF!,0)))</f>
        <v>#REF!</v>
      </c>
      <c r="X16" s="6" t="e">
        <f>IF(مساحة_العمل!#REF!&lt;&gt;مساحة_العمل!$C$1,"",INDEX(مساحة_العمل!#REF!,MATCH($B16,مساحة_العمل!#REF!:مساحة_العمل!#REF!,0)))</f>
        <v>#REF!</v>
      </c>
      <c r="Y16" s="6" t="e">
        <f>IF(مساحة_العمل!#REF!&lt;&gt;مساحة_العمل!$C$1,"",INDEX(مساحة_العمل!#REF!,MATCH($B16,مساحة_العمل!#REF!:مساحة_العمل!#REF!,0)))</f>
        <v>#REF!</v>
      </c>
      <c r="Z16" s="6" t="e">
        <f>IF(مساحة_العمل!#REF!&lt;&gt;مساحة_العمل!$C$1,"",INDEX(مساحة_العمل!#REF!,MATCH($B16,مساحة_العمل!#REF!:مساحة_العمل!#REF!,0)))</f>
        <v>#REF!</v>
      </c>
      <c r="AA16" s="6" t="e">
        <f>IF(مساحة_العمل!#REF!&lt;&gt;مساحة_العمل!$C$1,"",INDEX(مساحة_العمل!#REF!,MATCH($B16,مساحة_العمل!#REF!:مساحة_العمل!#REF!,0)))</f>
        <v>#REF!</v>
      </c>
      <c r="AB16" s="6" t="e">
        <f>IF(مساحة_العمل!#REF!&lt;&gt;مساحة_العمل!$C$1,"",INDEX(مساحة_العمل!#REF!,MATCH($B16,مساحة_العمل!#REF!:مساحة_العمل!#REF!,0)))</f>
        <v>#REF!</v>
      </c>
      <c r="AC16" s="6" t="e">
        <f>IF(مساحة_العمل!#REF!&lt;&gt;مساحة_العمل!$C$1,"",INDEX(مساحة_العمل!#REF!,MATCH($B16,مساحة_العمل!#REF!:مساحة_العمل!#REF!,0)))</f>
        <v>#REF!</v>
      </c>
      <c r="AD16" s="27" t="e">
        <f>IF(مساحة_العمل!#REF!&lt;&gt;مساحة_العمل!$C$1,"",INDEX(مساحة_العمل!#REF!,MATCH($B16,مساحة_العمل!#REF!:مساحة_العمل!#REF!,0)))</f>
        <v>#REF!</v>
      </c>
    </row>
    <row r="17" spans="2:30" ht="15" customHeight="1">
      <c r="B17" s="47" t="e">
        <f>IF(مساحة_العمل!#REF!&gt;مساحة_العمل!$C$2,مساحة_العمل!#REF!,"")</f>
        <v>#REF!</v>
      </c>
      <c r="C17" s="6" t="e">
        <f>IF(مساحة_العمل!#REF!&lt;&gt;مساحة_العمل!$C$1,"",INDEX(مساحة_العمل!#REF!,MATCH($B17,مساحة_العمل!#REF!:مساحة_العمل!#REF!,0)))</f>
        <v>#REF!</v>
      </c>
      <c r="D17" s="6" t="e">
        <f>IF(مساحة_العمل!#REF!&lt;&gt;مساحة_العمل!$C$1,"",INDEX(مساحة_العمل!#REF!,MATCH($B17,مساحة_العمل!#REF!:مساحة_العمل!#REF!,0)))</f>
        <v>#REF!</v>
      </c>
      <c r="E17" s="6" t="e">
        <f>IF(مساحة_العمل!#REF!&lt;&gt;مساحة_العمل!$C$1,"",INDEX(مساحة_العمل!#REF!,MATCH($B17,مساحة_العمل!#REF!:مساحة_العمل!#REF!,0)))</f>
        <v>#REF!</v>
      </c>
      <c r="F17" s="6" t="e">
        <f>IF(مساحة_العمل!#REF!&lt;&gt;مساحة_العمل!$C$1,"",INDEX(مساحة_العمل!#REF!,MATCH($B17,مساحة_العمل!#REF!:مساحة_العمل!#REF!,0)))</f>
        <v>#REF!</v>
      </c>
      <c r="G17" s="6" t="e">
        <f>IF(مساحة_العمل!#REF!&lt;&gt;مساحة_العمل!$C$1,"",INDEX(مساحة_العمل!#REF!,MATCH($B17,مساحة_العمل!#REF!:مساحة_العمل!#REF!,0)))</f>
        <v>#REF!</v>
      </c>
      <c r="H17" s="6" t="e">
        <f>IF(مساحة_العمل!#REF!&lt;&gt;مساحة_العمل!$C$1,"",INDEX(مساحة_العمل!#REF!,MATCH($B17,مساحة_العمل!#REF!:مساحة_العمل!#REF!,0)))</f>
        <v>#REF!</v>
      </c>
      <c r="I17" s="6" t="e">
        <f>IF(مساحة_العمل!#REF!&lt;&gt;مساحة_العمل!$C$1,"",INDEX(مساحة_العمل!#REF!,MATCH($B17,مساحة_العمل!#REF!:مساحة_العمل!#REF!,0)))</f>
        <v>#REF!</v>
      </c>
      <c r="J17" s="6" t="e">
        <f>IF(مساحة_العمل!#REF!&lt;&gt;مساحة_العمل!$C$1,"",INDEX(مساحة_العمل!#REF!,MATCH($B17,مساحة_العمل!#REF!:مساحة_العمل!#REF!,0)))</f>
        <v>#REF!</v>
      </c>
      <c r="K17" s="6" t="e">
        <f>IF(مساحة_العمل!#REF!&lt;&gt;مساحة_العمل!$C$1,"",INDEX(مساحة_العمل!#REF!,MATCH($B17,مساحة_العمل!#REF!:مساحة_العمل!#REF!,0)))</f>
        <v>#REF!</v>
      </c>
      <c r="L17" s="58" t="e">
        <f>IF(مساحة_العمل!#REF!&lt;&gt;مساحة_العمل!$C$1,"",INDEX(مساحة_العمل!#REF!,MATCH($B17,مساحة_العمل!#REF!:مساحة_العمل!#REF!,0)))</f>
        <v>#REF!</v>
      </c>
      <c r="M17" s="61" t="e">
        <f>IF(مساحة_العمل!#REF!&lt;&gt;مساحة_العمل!$C$1,"",INDEX(مساحة_العمل!#REF!,MATCH($B17,مساحة_العمل!#REF!:مساحة_العمل!#REF!,0)))</f>
        <v>#REF!</v>
      </c>
      <c r="N17" s="6" t="e">
        <f>IF(مساحة_العمل!#REF!&lt;&gt;مساحة_العمل!$C$1,"",INDEX(مساحة_العمل!#REF!,MATCH($B17,مساحة_العمل!#REF!:مساحة_العمل!#REF!,0)))</f>
        <v>#REF!</v>
      </c>
      <c r="O17" s="6" t="e">
        <f>IF(مساحة_العمل!#REF!&lt;&gt;مساحة_العمل!$C$1,"",INDEX(مساحة_العمل!#REF!,MATCH($B17,مساحة_العمل!#REF!:مساحة_العمل!#REF!,0)))</f>
        <v>#REF!</v>
      </c>
      <c r="P17" s="6" t="e">
        <f>IF(مساحة_العمل!#REF!&lt;&gt;مساحة_العمل!$C$1,"",INDEX(مساحة_العمل!#REF!,MATCH($B17,مساحة_العمل!#REF!:مساحة_العمل!#REF!,0)))</f>
        <v>#REF!</v>
      </c>
      <c r="Q17" s="6" t="e">
        <f>IF(مساحة_العمل!#REF!&lt;&gt;مساحة_العمل!$C$1,"",INDEX(مساحة_العمل!#REF!,MATCH($B17,مساحة_العمل!#REF!:مساحة_العمل!#REF!,0)))</f>
        <v>#REF!</v>
      </c>
      <c r="R17" s="6" t="e">
        <f>IF(مساحة_العمل!#REF!&lt;&gt;مساحة_العمل!$C$1,"",INDEX(مساحة_العمل!#REF!,MATCH($B17,مساحة_العمل!#REF!:مساحة_العمل!#REF!,0)))</f>
        <v>#REF!</v>
      </c>
      <c r="S17" s="6" t="e">
        <f>IF(مساحة_العمل!#REF!&lt;&gt;مساحة_العمل!$C$1,"",INDEX(مساحة_العمل!#REF!,MATCH($B17,مساحة_العمل!#REF!:مساحة_العمل!#REF!,0)))</f>
        <v>#REF!</v>
      </c>
      <c r="T17" s="6" t="e">
        <f>IF(مساحة_العمل!#REF!&lt;&gt;مساحة_العمل!$C$1,"",INDEX(مساحة_العمل!#REF!,MATCH($B17,مساحة_العمل!#REF!:مساحة_العمل!#REF!,0)))</f>
        <v>#REF!</v>
      </c>
      <c r="U17" s="53" t="e">
        <f>IF(مساحة_العمل!#REF!&lt;&gt;مساحة_العمل!$C$1,"",INDEX(مساحة_العمل!#REF!,MATCH($B17,مساحة_العمل!#REF!:مساحة_العمل!#REF!,0)))</f>
        <v>#REF!</v>
      </c>
      <c r="V17" s="51" t="e">
        <f>IF(مساحة_العمل!#REF!&lt;&gt;مساحة_العمل!$C$1,"",INDEX(مساحة_العمل!#REF!,MATCH($B17,مساحة_العمل!#REF!:مساحة_العمل!#REF!,0)))</f>
        <v>#REF!</v>
      </c>
      <c r="W17" s="6" t="e">
        <f>IF(مساحة_العمل!#REF!&lt;&gt;مساحة_العمل!$C$1,"",INDEX(مساحة_العمل!#REF!,MATCH($B17,مساحة_العمل!#REF!:مساحة_العمل!#REF!,0)))</f>
        <v>#REF!</v>
      </c>
      <c r="X17" s="6" t="e">
        <f>IF(مساحة_العمل!#REF!&lt;&gt;مساحة_العمل!$C$1,"",INDEX(مساحة_العمل!#REF!,MATCH($B17,مساحة_العمل!#REF!:مساحة_العمل!#REF!,0)))</f>
        <v>#REF!</v>
      </c>
      <c r="Y17" s="6" t="e">
        <f>IF(مساحة_العمل!#REF!&lt;&gt;مساحة_العمل!$C$1,"",INDEX(مساحة_العمل!#REF!,MATCH($B17,مساحة_العمل!#REF!:مساحة_العمل!#REF!,0)))</f>
        <v>#REF!</v>
      </c>
      <c r="Z17" s="6" t="e">
        <f>IF(مساحة_العمل!#REF!&lt;&gt;مساحة_العمل!$C$1,"",INDEX(مساحة_العمل!#REF!,MATCH($B17,مساحة_العمل!#REF!:مساحة_العمل!#REF!,0)))</f>
        <v>#REF!</v>
      </c>
      <c r="AA17" s="6" t="e">
        <f>IF(مساحة_العمل!#REF!&lt;&gt;مساحة_العمل!$C$1,"",INDEX(مساحة_العمل!#REF!,MATCH($B17,مساحة_العمل!#REF!:مساحة_العمل!#REF!,0)))</f>
        <v>#REF!</v>
      </c>
      <c r="AB17" s="6" t="e">
        <f>IF(مساحة_العمل!#REF!&lt;&gt;مساحة_العمل!$C$1,"",INDEX(مساحة_العمل!#REF!,MATCH($B17,مساحة_العمل!#REF!:مساحة_العمل!#REF!,0)))</f>
        <v>#REF!</v>
      </c>
      <c r="AC17" s="6" t="e">
        <f>IF(مساحة_العمل!#REF!&lt;&gt;مساحة_العمل!$C$1,"",INDEX(مساحة_العمل!#REF!,MATCH($B17,مساحة_العمل!#REF!:مساحة_العمل!#REF!,0)))</f>
        <v>#REF!</v>
      </c>
      <c r="AD17" s="27" t="e">
        <f>IF(مساحة_العمل!#REF!&lt;&gt;مساحة_العمل!$C$1,"",INDEX(مساحة_العمل!#REF!,MATCH($B17,مساحة_العمل!#REF!:مساحة_العمل!#REF!,0)))</f>
        <v>#REF!</v>
      </c>
    </row>
    <row r="18" spans="2:30" ht="15" customHeight="1">
      <c r="B18" s="47" t="e">
        <f>IF(مساحة_العمل!#REF!&gt;مساحة_العمل!$C$2,مساحة_العمل!#REF!,"")</f>
        <v>#REF!</v>
      </c>
      <c r="C18" s="6" t="e">
        <f>IF(مساحة_العمل!#REF!&lt;&gt;مساحة_العمل!$C$1,"",INDEX(مساحة_العمل!#REF!,MATCH($B18,مساحة_العمل!#REF!:مساحة_العمل!#REF!,0)))</f>
        <v>#REF!</v>
      </c>
      <c r="D18" s="6" t="e">
        <f>IF(مساحة_العمل!#REF!&lt;&gt;مساحة_العمل!$C$1,"",INDEX(مساحة_العمل!#REF!,MATCH($B18,مساحة_العمل!#REF!:مساحة_العمل!#REF!,0)))</f>
        <v>#REF!</v>
      </c>
      <c r="E18" s="6" t="e">
        <f>IF(مساحة_العمل!#REF!&lt;&gt;مساحة_العمل!$C$1,"",INDEX(مساحة_العمل!#REF!,MATCH($B18,مساحة_العمل!#REF!:مساحة_العمل!#REF!,0)))</f>
        <v>#REF!</v>
      </c>
      <c r="F18" s="6" t="e">
        <f>IF(مساحة_العمل!#REF!&lt;&gt;مساحة_العمل!$C$1,"",INDEX(مساحة_العمل!#REF!,MATCH($B18,مساحة_العمل!#REF!:مساحة_العمل!#REF!,0)))</f>
        <v>#REF!</v>
      </c>
      <c r="G18" s="6" t="e">
        <f>IF(مساحة_العمل!#REF!&lt;&gt;مساحة_العمل!$C$1,"",INDEX(مساحة_العمل!#REF!,MATCH($B18,مساحة_العمل!#REF!:مساحة_العمل!#REF!,0)))</f>
        <v>#REF!</v>
      </c>
      <c r="H18" s="6" t="e">
        <f>IF(مساحة_العمل!#REF!&lt;&gt;مساحة_العمل!$C$1,"",INDEX(مساحة_العمل!#REF!,MATCH($B18,مساحة_العمل!#REF!:مساحة_العمل!#REF!,0)))</f>
        <v>#REF!</v>
      </c>
      <c r="I18" s="6" t="e">
        <f>IF(مساحة_العمل!#REF!&lt;&gt;مساحة_العمل!$C$1,"",INDEX(مساحة_العمل!#REF!,MATCH($B18,مساحة_العمل!#REF!:مساحة_العمل!#REF!,0)))</f>
        <v>#REF!</v>
      </c>
      <c r="J18" s="6" t="e">
        <f>IF(مساحة_العمل!#REF!&lt;&gt;مساحة_العمل!$C$1,"",INDEX(مساحة_العمل!#REF!,MATCH($B18,مساحة_العمل!#REF!:مساحة_العمل!#REF!,0)))</f>
        <v>#REF!</v>
      </c>
      <c r="K18" s="6" t="e">
        <f>IF(مساحة_العمل!#REF!&lt;&gt;مساحة_العمل!$C$1,"",INDEX(مساحة_العمل!#REF!,MATCH($B18,مساحة_العمل!#REF!:مساحة_العمل!#REF!,0)))</f>
        <v>#REF!</v>
      </c>
      <c r="L18" s="58" t="e">
        <f>IF(مساحة_العمل!#REF!&lt;&gt;مساحة_العمل!$C$1,"",INDEX(مساحة_العمل!#REF!,MATCH($B18,مساحة_العمل!#REF!:مساحة_العمل!#REF!,0)))</f>
        <v>#REF!</v>
      </c>
      <c r="M18" s="61" t="e">
        <f>IF(مساحة_العمل!#REF!&lt;&gt;مساحة_العمل!$C$1,"",INDEX(مساحة_العمل!#REF!,MATCH($B18,مساحة_العمل!#REF!:مساحة_العمل!#REF!,0)))</f>
        <v>#REF!</v>
      </c>
      <c r="N18" s="6" t="e">
        <f>IF(مساحة_العمل!#REF!&lt;&gt;مساحة_العمل!$C$1,"",INDEX(مساحة_العمل!#REF!,MATCH($B18,مساحة_العمل!#REF!:مساحة_العمل!#REF!,0)))</f>
        <v>#REF!</v>
      </c>
      <c r="O18" s="6" t="e">
        <f>IF(مساحة_العمل!#REF!&lt;&gt;مساحة_العمل!$C$1,"",INDEX(مساحة_العمل!#REF!,MATCH($B18,مساحة_العمل!#REF!:مساحة_العمل!#REF!,0)))</f>
        <v>#REF!</v>
      </c>
      <c r="P18" s="6" t="e">
        <f>IF(مساحة_العمل!#REF!&lt;&gt;مساحة_العمل!$C$1,"",INDEX(مساحة_العمل!#REF!,MATCH($B18,مساحة_العمل!#REF!:مساحة_العمل!#REF!,0)))</f>
        <v>#REF!</v>
      </c>
      <c r="Q18" s="6" t="e">
        <f>IF(مساحة_العمل!#REF!&lt;&gt;مساحة_العمل!$C$1,"",INDEX(مساحة_العمل!#REF!,MATCH($B18,مساحة_العمل!#REF!:مساحة_العمل!#REF!,0)))</f>
        <v>#REF!</v>
      </c>
      <c r="R18" s="6" t="e">
        <f>IF(مساحة_العمل!#REF!&lt;&gt;مساحة_العمل!$C$1,"",INDEX(مساحة_العمل!#REF!,MATCH($B18,مساحة_العمل!#REF!:مساحة_العمل!#REF!,0)))</f>
        <v>#REF!</v>
      </c>
      <c r="S18" s="6" t="e">
        <f>IF(مساحة_العمل!#REF!&lt;&gt;مساحة_العمل!$C$1,"",INDEX(مساحة_العمل!#REF!,MATCH($B18,مساحة_العمل!#REF!:مساحة_العمل!#REF!,0)))</f>
        <v>#REF!</v>
      </c>
      <c r="T18" s="6" t="e">
        <f>IF(مساحة_العمل!#REF!&lt;&gt;مساحة_العمل!$C$1,"",INDEX(مساحة_العمل!#REF!,MATCH($B18,مساحة_العمل!#REF!:مساحة_العمل!#REF!,0)))</f>
        <v>#REF!</v>
      </c>
      <c r="U18" s="53" t="e">
        <f>IF(مساحة_العمل!#REF!&lt;&gt;مساحة_العمل!$C$1,"",INDEX(مساحة_العمل!#REF!,MATCH($B18,مساحة_العمل!#REF!:مساحة_العمل!#REF!,0)))</f>
        <v>#REF!</v>
      </c>
      <c r="V18" s="51" t="e">
        <f>IF(مساحة_العمل!#REF!&lt;&gt;مساحة_العمل!$C$1,"",INDEX(مساحة_العمل!#REF!,MATCH($B18,مساحة_العمل!#REF!:مساحة_العمل!#REF!,0)))</f>
        <v>#REF!</v>
      </c>
      <c r="W18" s="6" t="e">
        <f>IF(مساحة_العمل!#REF!&lt;&gt;مساحة_العمل!$C$1,"",INDEX(مساحة_العمل!#REF!,MATCH($B18,مساحة_العمل!#REF!:مساحة_العمل!#REF!,0)))</f>
        <v>#REF!</v>
      </c>
      <c r="X18" s="6" t="e">
        <f>IF(مساحة_العمل!#REF!&lt;&gt;مساحة_العمل!$C$1,"",INDEX(مساحة_العمل!#REF!,MATCH($B18,مساحة_العمل!#REF!:مساحة_العمل!#REF!,0)))</f>
        <v>#REF!</v>
      </c>
      <c r="Y18" s="6" t="e">
        <f>IF(مساحة_العمل!#REF!&lt;&gt;مساحة_العمل!$C$1,"",INDEX(مساحة_العمل!#REF!,MATCH($B18,مساحة_العمل!#REF!:مساحة_العمل!#REF!,0)))</f>
        <v>#REF!</v>
      </c>
      <c r="Z18" s="6" t="e">
        <f>IF(مساحة_العمل!#REF!&lt;&gt;مساحة_العمل!$C$1,"",INDEX(مساحة_العمل!#REF!,MATCH($B18,مساحة_العمل!#REF!:مساحة_العمل!#REF!,0)))</f>
        <v>#REF!</v>
      </c>
      <c r="AA18" s="6" t="e">
        <f>IF(مساحة_العمل!#REF!&lt;&gt;مساحة_العمل!$C$1,"",INDEX(مساحة_العمل!#REF!,MATCH($B18,مساحة_العمل!#REF!:مساحة_العمل!#REF!,0)))</f>
        <v>#REF!</v>
      </c>
      <c r="AB18" s="6" t="e">
        <f>IF(مساحة_العمل!#REF!&lt;&gt;مساحة_العمل!$C$1,"",INDEX(مساحة_العمل!#REF!,MATCH($B18,مساحة_العمل!#REF!:مساحة_العمل!#REF!,0)))</f>
        <v>#REF!</v>
      </c>
      <c r="AC18" s="6" t="e">
        <f>IF(مساحة_العمل!#REF!&lt;&gt;مساحة_العمل!$C$1,"",INDEX(مساحة_العمل!#REF!,MATCH($B18,مساحة_العمل!#REF!:مساحة_العمل!#REF!,0)))</f>
        <v>#REF!</v>
      </c>
      <c r="AD18" s="27" t="e">
        <f>IF(مساحة_العمل!#REF!&lt;&gt;مساحة_العمل!$C$1,"",INDEX(مساحة_العمل!#REF!,MATCH($B18,مساحة_العمل!#REF!:مساحة_العمل!#REF!,0)))</f>
        <v>#REF!</v>
      </c>
    </row>
    <row r="19" spans="2:30" ht="15" customHeight="1">
      <c r="B19" s="47" t="e">
        <f>IF(مساحة_العمل!#REF!&gt;مساحة_العمل!$C$2,مساحة_العمل!#REF!,"")</f>
        <v>#REF!</v>
      </c>
      <c r="C19" s="6" t="e">
        <f>IF(مساحة_العمل!#REF!&lt;&gt;مساحة_العمل!$C$1,"",INDEX(مساحة_العمل!#REF!,MATCH($B19,مساحة_العمل!#REF!:مساحة_العمل!#REF!,0)))</f>
        <v>#REF!</v>
      </c>
      <c r="D19" s="6" t="e">
        <f>IF(مساحة_العمل!#REF!&lt;&gt;مساحة_العمل!$C$1,"",INDEX(مساحة_العمل!#REF!,MATCH($B19,مساحة_العمل!#REF!:مساحة_العمل!#REF!,0)))</f>
        <v>#REF!</v>
      </c>
      <c r="E19" s="6" t="e">
        <f>IF(مساحة_العمل!#REF!&lt;&gt;مساحة_العمل!$C$1,"",INDEX(مساحة_العمل!#REF!,MATCH($B19,مساحة_العمل!#REF!:مساحة_العمل!#REF!,0)))</f>
        <v>#REF!</v>
      </c>
      <c r="F19" s="6" t="e">
        <f>IF(مساحة_العمل!#REF!&lt;&gt;مساحة_العمل!$C$1,"",INDEX(مساحة_العمل!#REF!,MATCH($B19,مساحة_العمل!#REF!:مساحة_العمل!#REF!,0)))</f>
        <v>#REF!</v>
      </c>
      <c r="G19" s="6" t="e">
        <f>IF(مساحة_العمل!#REF!&lt;&gt;مساحة_العمل!$C$1,"",INDEX(مساحة_العمل!#REF!,MATCH($B19,مساحة_العمل!#REF!:مساحة_العمل!#REF!,0)))</f>
        <v>#REF!</v>
      </c>
      <c r="H19" s="6" t="e">
        <f>IF(مساحة_العمل!#REF!&lt;&gt;مساحة_العمل!$C$1,"",INDEX(مساحة_العمل!#REF!,MATCH($B19,مساحة_العمل!#REF!:مساحة_العمل!#REF!,0)))</f>
        <v>#REF!</v>
      </c>
      <c r="I19" s="6" t="e">
        <f>IF(مساحة_العمل!#REF!&lt;&gt;مساحة_العمل!$C$1,"",INDEX(مساحة_العمل!#REF!,MATCH($B19,مساحة_العمل!#REF!:مساحة_العمل!#REF!,0)))</f>
        <v>#REF!</v>
      </c>
      <c r="J19" s="6" t="e">
        <f>IF(مساحة_العمل!#REF!&lt;&gt;مساحة_العمل!$C$1,"",INDEX(مساحة_العمل!#REF!,MATCH($B19,مساحة_العمل!#REF!:مساحة_العمل!#REF!,0)))</f>
        <v>#REF!</v>
      </c>
      <c r="K19" s="6" t="e">
        <f>IF(مساحة_العمل!#REF!&lt;&gt;مساحة_العمل!$C$1,"",INDEX(مساحة_العمل!#REF!,MATCH($B19,مساحة_العمل!#REF!:مساحة_العمل!#REF!,0)))</f>
        <v>#REF!</v>
      </c>
      <c r="L19" s="58" t="e">
        <f>IF(مساحة_العمل!#REF!&lt;&gt;مساحة_العمل!$C$1,"",INDEX(مساحة_العمل!#REF!,MATCH($B19,مساحة_العمل!#REF!:مساحة_العمل!#REF!,0)))</f>
        <v>#REF!</v>
      </c>
      <c r="M19" s="61" t="e">
        <f>IF(مساحة_العمل!#REF!&lt;&gt;مساحة_العمل!$C$1,"",INDEX(مساحة_العمل!#REF!,MATCH($B19,مساحة_العمل!#REF!:مساحة_العمل!#REF!,0)))</f>
        <v>#REF!</v>
      </c>
      <c r="N19" s="6" t="e">
        <f>IF(مساحة_العمل!#REF!&lt;&gt;مساحة_العمل!$C$1,"",INDEX(مساحة_العمل!#REF!,MATCH($B19,مساحة_العمل!#REF!:مساحة_العمل!#REF!,0)))</f>
        <v>#REF!</v>
      </c>
      <c r="O19" s="6" t="e">
        <f>IF(مساحة_العمل!#REF!&lt;&gt;مساحة_العمل!$C$1,"",INDEX(مساحة_العمل!#REF!,MATCH($B19,مساحة_العمل!#REF!:مساحة_العمل!#REF!,0)))</f>
        <v>#REF!</v>
      </c>
      <c r="P19" s="6" t="e">
        <f>IF(مساحة_العمل!#REF!&lt;&gt;مساحة_العمل!$C$1,"",INDEX(مساحة_العمل!#REF!,MATCH($B19,مساحة_العمل!#REF!:مساحة_العمل!#REF!,0)))</f>
        <v>#REF!</v>
      </c>
      <c r="Q19" s="6" t="e">
        <f>IF(مساحة_العمل!#REF!&lt;&gt;مساحة_العمل!$C$1,"",INDEX(مساحة_العمل!#REF!,MATCH($B19,مساحة_العمل!#REF!:مساحة_العمل!#REF!,0)))</f>
        <v>#REF!</v>
      </c>
      <c r="R19" s="6" t="e">
        <f>IF(مساحة_العمل!#REF!&lt;&gt;مساحة_العمل!$C$1,"",INDEX(مساحة_العمل!#REF!,MATCH($B19,مساحة_العمل!#REF!:مساحة_العمل!#REF!,0)))</f>
        <v>#REF!</v>
      </c>
      <c r="S19" s="6" t="e">
        <f>IF(مساحة_العمل!#REF!&lt;&gt;مساحة_العمل!$C$1,"",INDEX(مساحة_العمل!#REF!,MATCH($B19,مساحة_العمل!#REF!:مساحة_العمل!#REF!,0)))</f>
        <v>#REF!</v>
      </c>
      <c r="T19" s="6" t="e">
        <f>IF(مساحة_العمل!#REF!&lt;&gt;مساحة_العمل!$C$1,"",INDEX(مساحة_العمل!#REF!,MATCH($B19,مساحة_العمل!#REF!:مساحة_العمل!#REF!,0)))</f>
        <v>#REF!</v>
      </c>
      <c r="U19" s="53" t="e">
        <f>IF(مساحة_العمل!#REF!&lt;&gt;مساحة_العمل!$C$1,"",INDEX(مساحة_العمل!#REF!,MATCH($B19,مساحة_العمل!#REF!:مساحة_العمل!#REF!,0)))</f>
        <v>#REF!</v>
      </c>
      <c r="V19" s="51" t="e">
        <f>IF(مساحة_العمل!#REF!&lt;&gt;مساحة_العمل!$C$1,"",INDEX(مساحة_العمل!#REF!,MATCH($B19,مساحة_العمل!#REF!:مساحة_العمل!#REF!,0)))</f>
        <v>#REF!</v>
      </c>
      <c r="W19" s="6" t="e">
        <f>IF(مساحة_العمل!#REF!&lt;&gt;مساحة_العمل!$C$1,"",INDEX(مساحة_العمل!#REF!,MATCH($B19,مساحة_العمل!#REF!:مساحة_العمل!#REF!,0)))</f>
        <v>#REF!</v>
      </c>
      <c r="X19" s="6" t="e">
        <f>IF(مساحة_العمل!#REF!&lt;&gt;مساحة_العمل!$C$1,"",INDEX(مساحة_العمل!#REF!,MATCH($B19,مساحة_العمل!#REF!:مساحة_العمل!#REF!,0)))</f>
        <v>#REF!</v>
      </c>
      <c r="Y19" s="6" t="e">
        <f>IF(مساحة_العمل!#REF!&lt;&gt;مساحة_العمل!$C$1,"",INDEX(مساحة_العمل!#REF!,MATCH($B19,مساحة_العمل!#REF!:مساحة_العمل!#REF!,0)))</f>
        <v>#REF!</v>
      </c>
      <c r="Z19" s="6" t="e">
        <f>IF(مساحة_العمل!#REF!&lt;&gt;مساحة_العمل!$C$1,"",INDEX(مساحة_العمل!#REF!,MATCH($B19,مساحة_العمل!#REF!:مساحة_العمل!#REF!,0)))</f>
        <v>#REF!</v>
      </c>
      <c r="AA19" s="6" t="e">
        <f>IF(مساحة_العمل!#REF!&lt;&gt;مساحة_العمل!$C$1,"",INDEX(مساحة_العمل!#REF!,MATCH($B19,مساحة_العمل!#REF!:مساحة_العمل!#REF!,0)))</f>
        <v>#REF!</v>
      </c>
      <c r="AB19" s="6" t="e">
        <f>IF(مساحة_العمل!#REF!&lt;&gt;مساحة_العمل!$C$1,"",INDEX(مساحة_العمل!#REF!,MATCH($B19,مساحة_العمل!#REF!:مساحة_العمل!#REF!,0)))</f>
        <v>#REF!</v>
      </c>
      <c r="AC19" s="6" t="e">
        <f>IF(مساحة_العمل!#REF!&lt;&gt;مساحة_العمل!$C$1,"",INDEX(مساحة_العمل!#REF!,MATCH($B19,مساحة_العمل!#REF!:مساحة_العمل!#REF!,0)))</f>
        <v>#REF!</v>
      </c>
      <c r="AD19" s="27" t="e">
        <f>IF(مساحة_العمل!#REF!&lt;&gt;مساحة_العمل!$C$1,"",INDEX(مساحة_العمل!#REF!,MATCH($B19,مساحة_العمل!#REF!:مساحة_العمل!#REF!,0)))</f>
        <v>#REF!</v>
      </c>
    </row>
    <row r="20" spans="2:30" ht="18.75" customHeight="1">
      <c r="B20" s="225" t="s">
        <v>33</v>
      </c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7"/>
    </row>
    <row r="21" spans="2:30" ht="15" customHeight="1">
      <c r="B21" s="48" t="e">
        <f>IF(مساحة_العمل!#REF!&gt;مساحة_العمل!$C$2,مساحة_العمل!#REF!,"")</f>
        <v>#REF!</v>
      </c>
      <c r="C21" s="6" t="e">
        <f>IF(مساحة_العمل!#REF!&lt;&gt;مساحة_العمل!$C$1,"",INDEX(مساحة_العمل!#REF!,MATCH($B21,مساحة_العمل!#REF!:مساحة_العمل!#REF!,0)))</f>
        <v>#REF!</v>
      </c>
      <c r="D21" s="6" t="e">
        <f>IF(مساحة_العمل!#REF!&lt;&gt;مساحة_العمل!$C$1,"",INDEX(مساحة_العمل!#REF!,MATCH($B21,مساحة_العمل!#REF!:مساحة_العمل!#REF!,0)))</f>
        <v>#REF!</v>
      </c>
      <c r="E21" s="6" t="e">
        <f>IF(مساحة_العمل!#REF!&lt;&gt;مساحة_العمل!$C$1,"",INDEX(مساحة_العمل!#REF!,MATCH($B21,مساحة_العمل!#REF!:مساحة_العمل!#REF!,0)))</f>
        <v>#REF!</v>
      </c>
      <c r="F21" s="6" t="e">
        <f>IF(مساحة_العمل!#REF!&lt;&gt;مساحة_العمل!$C$1,"",INDEX(مساحة_العمل!#REF!,MATCH($B21,مساحة_العمل!#REF!:مساحة_العمل!#REF!,0)))</f>
        <v>#REF!</v>
      </c>
      <c r="G21" s="6" t="e">
        <f>IF(مساحة_العمل!#REF!&lt;&gt;مساحة_العمل!$C$1,"",INDEX(مساحة_العمل!#REF!,MATCH($B21,مساحة_العمل!#REF!:مساحة_العمل!#REF!,0)))</f>
        <v>#REF!</v>
      </c>
      <c r="H21" s="6" t="e">
        <f>IF(مساحة_العمل!#REF!&lt;&gt;مساحة_العمل!$C$1,"",INDEX(مساحة_العمل!#REF!,MATCH($B21,مساحة_العمل!#REF!:مساحة_العمل!#REF!,0)))</f>
        <v>#REF!</v>
      </c>
      <c r="I21" s="6" t="e">
        <f>IF(مساحة_العمل!#REF!&lt;&gt;مساحة_العمل!$C$1,"",INDEX(مساحة_العمل!#REF!,MATCH($B21,مساحة_العمل!#REF!:مساحة_العمل!#REF!,0)))</f>
        <v>#REF!</v>
      </c>
      <c r="J21" s="6" t="e">
        <f>IF(مساحة_العمل!#REF!&lt;&gt;مساحة_العمل!$C$1,"",INDEX(مساحة_العمل!#REF!,MATCH($B21,مساحة_العمل!#REF!:مساحة_العمل!#REF!,0)))</f>
        <v>#REF!</v>
      </c>
      <c r="K21" s="6" t="e">
        <f>IF(مساحة_العمل!#REF!&lt;&gt;مساحة_العمل!$C$1,"",INDEX(مساحة_العمل!#REF!,MATCH($B21,مساحة_العمل!#REF!:مساحة_العمل!#REF!,0)))</f>
        <v>#REF!</v>
      </c>
      <c r="L21" s="58" t="e">
        <f>IF(مساحة_العمل!#REF!&lt;&gt;مساحة_العمل!$C$1,"",INDEX(مساحة_العمل!#REF!,MATCH($B21,مساحة_العمل!#REF!:مساحة_العمل!#REF!,0)))</f>
        <v>#REF!</v>
      </c>
      <c r="M21" s="61" t="e">
        <f>IF(مساحة_العمل!#REF!&lt;&gt;مساحة_العمل!$C$1,"",INDEX(مساحة_العمل!#REF!,MATCH($B21,مساحة_العمل!#REF!:مساحة_العمل!#REF!,0)))</f>
        <v>#REF!</v>
      </c>
      <c r="N21" s="6" t="e">
        <f>IF(مساحة_العمل!#REF!&lt;&gt;مساحة_العمل!$C$1,"",INDEX(مساحة_العمل!#REF!,MATCH($B21,مساحة_العمل!#REF!:مساحة_العمل!#REF!,0)))</f>
        <v>#REF!</v>
      </c>
      <c r="O21" s="6" t="e">
        <f>IF(مساحة_العمل!#REF!&lt;&gt;مساحة_العمل!$C$1,"",INDEX(مساحة_العمل!#REF!,MATCH($B21,مساحة_العمل!#REF!:مساحة_العمل!#REF!,0)))</f>
        <v>#REF!</v>
      </c>
      <c r="P21" s="6" t="e">
        <f>IF(مساحة_العمل!#REF!&lt;&gt;مساحة_العمل!$C$1,"",INDEX(مساحة_العمل!#REF!,MATCH($B21,مساحة_العمل!#REF!:مساحة_العمل!#REF!,0)))</f>
        <v>#REF!</v>
      </c>
      <c r="Q21" s="6" t="e">
        <f>IF(مساحة_العمل!#REF!&lt;&gt;مساحة_العمل!$C$1,"",INDEX(مساحة_العمل!#REF!,MATCH($B21,مساحة_العمل!#REF!:مساحة_العمل!#REF!,0)))</f>
        <v>#REF!</v>
      </c>
      <c r="R21" s="6" t="e">
        <f>IF(مساحة_العمل!#REF!&lt;&gt;مساحة_العمل!$C$1,"",INDEX(مساحة_العمل!#REF!,MATCH($B21,مساحة_العمل!#REF!:مساحة_العمل!#REF!,0)))</f>
        <v>#REF!</v>
      </c>
      <c r="S21" s="6" t="e">
        <f>IF(مساحة_العمل!#REF!&lt;&gt;مساحة_العمل!$C$1,"",INDEX(مساحة_العمل!#REF!,MATCH($B21,مساحة_العمل!#REF!:مساحة_العمل!#REF!,0)))</f>
        <v>#REF!</v>
      </c>
      <c r="T21" s="6" t="e">
        <f>IF(مساحة_العمل!#REF!&lt;&gt;مساحة_العمل!$C$1,"",INDEX(مساحة_العمل!#REF!,MATCH($B21,مساحة_العمل!#REF!:مساحة_العمل!#REF!,0)))</f>
        <v>#REF!</v>
      </c>
      <c r="U21" s="53" t="e">
        <f>IF(مساحة_العمل!#REF!&lt;&gt;مساحة_العمل!$C$1,"",INDEX(مساحة_العمل!#REF!,MATCH($B21,مساحة_العمل!#REF!:مساحة_العمل!#REF!,0)))</f>
        <v>#REF!</v>
      </c>
      <c r="V21" s="51" t="e">
        <f>IF(مساحة_العمل!#REF!&lt;&gt;مساحة_العمل!$C$1,"",INDEX(مساحة_العمل!#REF!,MATCH($B21,مساحة_العمل!#REF!:مساحة_العمل!#REF!,0)))</f>
        <v>#REF!</v>
      </c>
      <c r="W21" s="6" t="e">
        <f>IF(مساحة_العمل!#REF!&lt;&gt;مساحة_العمل!$C$1,"",INDEX(مساحة_العمل!#REF!,MATCH($B21,مساحة_العمل!#REF!:مساحة_العمل!#REF!,0)))</f>
        <v>#REF!</v>
      </c>
      <c r="X21" s="6" t="e">
        <f>IF(مساحة_العمل!#REF!&lt;&gt;مساحة_العمل!$C$1,"",INDEX(مساحة_العمل!#REF!,MATCH($B21,مساحة_العمل!#REF!:مساحة_العمل!#REF!,0)))</f>
        <v>#REF!</v>
      </c>
      <c r="Y21" s="6" t="e">
        <f>IF(مساحة_العمل!#REF!&lt;&gt;مساحة_العمل!$C$1,"",INDEX(مساحة_العمل!#REF!,MATCH($B21,مساحة_العمل!#REF!:مساحة_العمل!#REF!,0)))</f>
        <v>#REF!</v>
      </c>
      <c r="Z21" s="6" t="e">
        <f>IF(مساحة_العمل!#REF!&lt;&gt;مساحة_العمل!$C$1,"",INDEX(مساحة_العمل!#REF!,MATCH($B21,مساحة_العمل!#REF!:مساحة_العمل!#REF!,0)))</f>
        <v>#REF!</v>
      </c>
      <c r="AA21" s="6" t="e">
        <f>IF(مساحة_العمل!#REF!&lt;&gt;مساحة_العمل!$C$1,"",INDEX(مساحة_العمل!#REF!,MATCH($B21,مساحة_العمل!#REF!:مساحة_العمل!#REF!,0)))</f>
        <v>#REF!</v>
      </c>
      <c r="AB21" s="6" t="e">
        <f>IF(مساحة_العمل!#REF!&lt;&gt;مساحة_العمل!$C$1,"",INDEX(مساحة_العمل!#REF!,MATCH($B21,مساحة_العمل!#REF!:مساحة_العمل!#REF!,0)))</f>
        <v>#REF!</v>
      </c>
      <c r="AC21" s="6" t="e">
        <f>IF(مساحة_العمل!#REF!&lt;&gt;مساحة_العمل!$C$1,"",INDEX(مساحة_العمل!#REF!,MATCH($B21,مساحة_العمل!#REF!:مساحة_العمل!#REF!,0)))</f>
        <v>#REF!</v>
      </c>
      <c r="AD21" s="27" t="e">
        <f>IF(مساحة_العمل!#REF!&lt;&gt;مساحة_العمل!$C$1,"",INDEX(مساحة_العمل!#REF!,MATCH($B21,مساحة_العمل!#REF!:مساحة_العمل!#REF!,0)))</f>
        <v>#REF!</v>
      </c>
    </row>
    <row r="22" spans="2:30" ht="15" customHeight="1">
      <c r="B22" s="48" t="e">
        <f>IF(مساحة_العمل!#REF!&gt;مساحة_العمل!$C$2,مساحة_العمل!#REF!,"")</f>
        <v>#REF!</v>
      </c>
      <c r="C22" s="6" t="e">
        <f>IF(مساحة_العمل!#REF!&lt;&gt;مساحة_العمل!$C$1,"",INDEX(مساحة_العمل!#REF!,MATCH($B22,مساحة_العمل!#REF!:مساحة_العمل!#REF!,0)))</f>
        <v>#REF!</v>
      </c>
      <c r="D22" s="6" t="e">
        <f>IF(مساحة_العمل!#REF!&lt;&gt;مساحة_العمل!$C$1,"",INDEX(مساحة_العمل!#REF!,MATCH($B22,مساحة_العمل!#REF!:مساحة_العمل!#REF!,0)))</f>
        <v>#REF!</v>
      </c>
      <c r="E22" s="6" t="e">
        <f>IF(مساحة_العمل!#REF!&lt;&gt;مساحة_العمل!$C$1,"",INDEX(مساحة_العمل!#REF!,MATCH($B22,مساحة_العمل!#REF!:مساحة_العمل!#REF!,0)))</f>
        <v>#REF!</v>
      </c>
      <c r="F22" s="6" t="e">
        <f>IF(مساحة_العمل!#REF!&lt;&gt;مساحة_العمل!$C$1,"",INDEX(مساحة_العمل!#REF!,MATCH($B22,مساحة_العمل!#REF!:مساحة_العمل!#REF!,0)))</f>
        <v>#REF!</v>
      </c>
      <c r="G22" s="6" t="e">
        <f>IF(مساحة_العمل!#REF!&lt;&gt;مساحة_العمل!$C$1,"",INDEX(مساحة_العمل!#REF!,MATCH($B22,مساحة_العمل!#REF!:مساحة_العمل!#REF!,0)))</f>
        <v>#REF!</v>
      </c>
      <c r="H22" s="6" t="e">
        <f>IF(مساحة_العمل!#REF!&lt;&gt;مساحة_العمل!$C$1,"",INDEX(مساحة_العمل!#REF!,MATCH($B22,مساحة_العمل!#REF!:مساحة_العمل!#REF!,0)))</f>
        <v>#REF!</v>
      </c>
      <c r="I22" s="6" t="e">
        <f>IF(مساحة_العمل!#REF!&lt;&gt;مساحة_العمل!$C$1,"",INDEX(مساحة_العمل!#REF!,MATCH($B22,مساحة_العمل!#REF!:مساحة_العمل!#REF!,0)))</f>
        <v>#REF!</v>
      </c>
      <c r="J22" s="6" t="e">
        <f>IF(مساحة_العمل!#REF!&lt;&gt;مساحة_العمل!$C$1,"",INDEX(مساحة_العمل!#REF!,MATCH($B22,مساحة_العمل!#REF!:مساحة_العمل!#REF!,0)))</f>
        <v>#REF!</v>
      </c>
      <c r="K22" s="6" t="e">
        <f>IF(مساحة_العمل!#REF!&lt;&gt;مساحة_العمل!$C$1,"",INDEX(مساحة_العمل!#REF!,MATCH($B22,مساحة_العمل!#REF!:مساحة_العمل!#REF!,0)))</f>
        <v>#REF!</v>
      </c>
      <c r="L22" s="58" t="e">
        <f>IF(مساحة_العمل!#REF!&lt;&gt;مساحة_العمل!$C$1,"",INDEX(مساحة_العمل!#REF!,MATCH($B22,مساحة_العمل!#REF!:مساحة_العمل!#REF!,0)))</f>
        <v>#REF!</v>
      </c>
      <c r="M22" s="61" t="e">
        <f>IF(مساحة_العمل!#REF!&lt;&gt;مساحة_العمل!$C$1,"",INDEX(مساحة_العمل!#REF!,MATCH($B22,مساحة_العمل!#REF!:مساحة_العمل!#REF!,0)))</f>
        <v>#REF!</v>
      </c>
      <c r="N22" s="6" t="e">
        <f>IF(مساحة_العمل!#REF!&lt;&gt;مساحة_العمل!$C$1,"",INDEX(مساحة_العمل!#REF!,MATCH($B22,مساحة_العمل!#REF!:مساحة_العمل!#REF!,0)))</f>
        <v>#REF!</v>
      </c>
      <c r="O22" s="6" t="e">
        <f>IF(مساحة_العمل!#REF!&lt;&gt;مساحة_العمل!$C$1,"",INDEX(مساحة_العمل!#REF!,MATCH($B22,مساحة_العمل!#REF!:مساحة_العمل!#REF!,0)))</f>
        <v>#REF!</v>
      </c>
      <c r="P22" s="6" t="e">
        <f>IF(مساحة_العمل!#REF!&lt;&gt;مساحة_العمل!$C$1,"",INDEX(مساحة_العمل!#REF!,MATCH($B22,مساحة_العمل!#REF!:مساحة_العمل!#REF!,0)))</f>
        <v>#REF!</v>
      </c>
      <c r="Q22" s="6" t="e">
        <f>IF(مساحة_العمل!#REF!&lt;&gt;مساحة_العمل!$C$1,"",INDEX(مساحة_العمل!#REF!,MATCH($B22,مساحة_العمل!#REF!:مساحة_العمل!#REF!,0)))</f>
        <v>#REF!</v>
      </c>
      <c r="R22" s="6" t="e">
        <f>IF(مساحة_العمل!#REF!&lt;&gt;مساحة_العمل!$C$1,"",INDEX(مساحة_العمل!#REF!,MATCH($B22,مساحة_العمل!#REF!:مساحة_العمل!#REF!,0)))</f>
        <v>#REF!</v>
      </c>
      <c r="S22" s="6" t="e">
        <f>IF(مساحة_العمل!#REF!&lt;&gt;مساحة_العمل!$C$1,"",INDEX(مساحة_العمل!#REF!,MATCH($B22,مساحة_العمل!#REF!:مساحة_العمل!#REF!,0)))</f>
        <v>#REF!</v>
      </c>
      <c r="T22" s="6" t="e">
        <f>IF(مساحة_العمل!#REF!&lt;&gt;مساحة_العمل!$C$1,"",INDEX(مساحة_العمل!#REF!,MATCH($B22,مساحة_العمل!#REF!:مساحة_العمل!#REF!,0)))</f>
        <v>#REF!</v>
      </c>
      <c r="U22" s="53" t="e">
        <f>IF(مساحة_العمل!#REF!&lt;&gt;مساحة_العمل!$C$1,"",INDEX(مساحة_العمل!#REF!,MATCH($B22,مساحة_العمل!#REF!:مساحة_العمل!#REF!,0)))</f>
        <v>#REF!</v>
      </c>
      <c r="V22" s="51" t="e">
        <f>IF(مساحة_العمل!#REF!&lt;&gt;مساحة_العمل!$C$1,"",INDEX(مساحة_العمل!#REF!,MATCH($B22,مساحة_العمل!#REF!:مساحة_العمل!#REF!,0)))</f>
        <v>#REF!</v>
      </c>
      <c r="W22" s="6" t="e">
        <f>IF(مساحة_العمل!#REF!&lt;&gt;مساحة_العمل!$C$1,"",INDEX(مساحة_العمل!#REF!,MATCH($B22,مساحة_العمل!#REF!:مساحة_العمل!#REF!,0)))</f>
        <v>#REF!</v>
      </c>
      <c r="X22" s="6" t="e">
        <f>IF(مساحة_العمل!#REF!&lt;&gt;مساحة_العمل!$C$1,"",INDEX(مساحة_العمل!#REF!,MATCH($B22,مساحة_العمل!#REF!:مساحة_العمل!#REF!,0)))</f>
        <v>#REF!</v>
      </c>
      <c r="Y22" s="6" t="e">
        <f>IF(مساحة_العمل!#REF!&lt;&gt;مساحة_العمل!$C$1,"",INDEX(مساحة_العمل!#REF!,MATCH($B22,مساحة_العمل!#REF!:مساحة_العمل!#REF!,0)))</f>
        <v>#REF!</v>
      </c>
      <c r="Z22" s="6" t="e">
        <f>IF(مساحة_العمل!#REF!&lt;&gt;مساحة_العمل!$C$1,"",INDEX(مساحة_العمل!#REF!,MATCH($B22,مساحة_العمل!#REF!:مساحة_العمل!#REF!,0)))</f>
        <v>#REF!</v>
      </c>
      <c r="AA22" s="6" t="e">
        <f>IF(مساحة_العمل!#REF!&lt;&gt;مساحة_العمل!$C$1,"",INDEX(مساحة_العمل!#REF!,MATCH($B22,مساحة_العمل!#REF!:مساحة_العمل!#REF!,0)))</f>
        <v>#REF!</v>
      </c>
      <c r="AB22" s="6" t="e">
        <f>IF(مساحة_العمل!#REF!&lt;&gt;مساحة_العمل!$C$1,"",INDEX(مساحة_العمل!#REF!,MATCH($B22,مساحة_العمل!#REF!:مساحة_العمل!#REF!,0)))</f>
        <v>#REF!</v>
      </c>
      <c r="AC22" s="6" t="e">
        <f>IF(مساحة_العمل!#REF!&lt;&gt;مساحة_العمل!$C$1,"",INDEX(مساحة_العمل!#REF!,MATCH($B22,مساحة_العمل!#REF!:مساحة_العمل!#REF!,0)))</f>
        <v>#REF!</v>
      </c>
      <c r="AD22" s="27" t="e">
        <f>IF(مساحة_العمل!#REF!&lt;&gt;مساحة_العمل!$C$1,"",INDEX(مساحة_العمل!#REF!,MATCH($B22,مساحة_العمل!#REF!:مساحة_العمل!#REF!,0)))</f>
        <v>#REF!</v>
      </c>
    </row>
    <row r="23" spans="2:30" ht="15" customHeight="1">
      <c r="B23" s="48" t="e">
        <f>IF(مساحة_العمل!#REF!&gt;مساحة_العمل!$C$2,مساحة_العمل!#REF!,"")</f>
        <v>#REF!</v>
      </c>
      <c r="C23" s="6" t="e">
        <f>IF(مساحة_العمل!#REF!&lt;&gt;مساحة_العمل!$C$1,"",INDEX(مساحة_العمل!#REF!,MATCH($B23,مساحة_العمل!#REF!:مساحة_العمل!#REF!,0)))</f>
        <v>#REF!</v>
      </c>
      <c r="D23" s="6" t="e">
        <f>IF(مساحة_العمل!#REF!&lt;&gt;مساحة_العمل!$C$1,"",INDEX(مساحة_العمل!#REF!,MATCH($B23,مساحة_العمل!#REF!:مساحة_العمل!#REF!,0)))</f>
        <v>#REF!</v>
      </c>
      <c r="E23" s="6" t="e">
        <f>IF(مساحة_العمل!#REF!&lt;&gt;مساحة_العمل!$C$1,"",INDEX(مساحة_العمل!#REF!,MATCH($B23,مساحة_العمل!#REF!:مساحة_العمل!#REF!,0)))</f>
        <v>#REF!</v>
      </c>
      <c r="F23" s="6" t="e">
        <f>IF(مساحة_العمل!#REF!&lt;&gt;مساحة_العمل!$C$1,"",INDEX(مساحة_العمل!#REF!,MATCH($B23,مساحة_العمل!#REF!:مساحة_العمل!#REF!,0)))</f>
        <v>#REF!</v>
      </c>
      <c r="G23" s="6" t="e">
        <f>IF(مساحة_العمل!#REF!&lt;&gt;مساحة_العمل!$C$1,"",INDEX(مساحة_العمل!#REF!,MATCH($B23,مساحة_العمل!#REF!:مساحة_العمل!#REF!,0)))</f>
        <v>#REF!</v>
      </c>
      <c r="H23" s="6" t="e">
        <f>IF(مساحة_العمل!#REF!&lt;&gt;مساحة_العمل!$C$1,"",INDEX(مساحة_العمل!#REF!,MATCH($B23,مساحة_العمل!#REF!:مساحة_العمل!#REF!,0)))</f>
        <v>#REF!</v>
      </c>
      <c r="I23" s="6" t="e">
        <f>IF(مساحة_العمل!#REF!&lt;&gt;مساحة_العمل!$C$1,"",INDEX(مساحة_العمل!#REF!,MATCH($B23,مساحة_العمل!#REF!:مساحة_العمل!#REF!,0)))</f>
        <v>#REF!</v>
      </c>
      <c r="J23" s="6" t="e">
        <f>IF(مساحة_العمل!#REF!&lt;&gt;مساحة_العمل!$C$1,"",INDEX(مساحة_العمل!#REF!,MATCH($B23,مساحة_العمل!#REF!:مساحة_العمل!#REF!,0)))</f>
        <v>#REF!</v>
      </c>
      <c r="K23" s="6" t="e">
        <f>IF(مساحة_العمل!#REF!&lt;&gt;مساحة_العمل!$C$1,"",INDEX(مساحة_العمل!#REF!,MATCH($B23,مساحة_العمل!#REF!:مساحة_العمل!#REF!,0)))</f>
        <v>#REF!</v>
      </c>
      <c r="L23" s="58" t="e">
        <f>IF(مساحة_العمل!#REF!&lt;&gt;مساحة_العمل!$C$1,"",INDEX(مساحة_العمل!#REF!,MATCH($B23,مساحة_العمل!#REF!:مساحة_العمل!#REF!,0)))</f>
        <v>#REF!</v>
      </c>
      <c r="M23" s="61" t="e">
        <f>IF(مساحة_العمل!#REF!&lt;&gt;مساحة_العمل!$C$1,"",INDEX(مساحة_العمل!#REF!,MATCH($B23,مساحة_العمل!#REF!:مساحة_العمل!#REF!,0)))</f>
        <v>#REF!</v>
      </c>
      <c r="N23" s="6" t="e">
        <f>IF(مساحة_العمل!#REF!&lt;&gt;مساحة_العمل!$C$1,"",INDEX(مساحة_العمل!#REF!,MATCH($B23,مساحة_العمل!#REF!:مساحة_العمل!#REF!,0)))</f>
        <v>#REF!</v>
      </c>
      <c r="O23" s="6" t="e">
        <f>IF(مساحة_العمل!#REF!&lt;&gt;مساحة_العمل!$C$1,"",INDEX(مساحة_العمل!#REF!,MATCH($B23,مساحة_العمل!#REF!:مساحة_العمل!#REF!,0)))</f>
        <v>#REF!</v>
      </c>
      <c r="P23" s="6" t="e">
        <f>IF(مساحة_العمل!#REF!&lt;&gt;مساحة_العمل!$C$1,"",INDEX(مساحة_العمل!#REF!,MATCH($B23,مساحة_العمل!#REF!:مساحة_العمل!#REF!,0)))</f>
        <v>#REF!</v>
      </c>
      <c r="Q23" s="6" t="e">
        <f>IF(مساحة_العمل!#REF!&lt;&gt;مساحة_العمل!$C$1,"",INDEX(مساحة_العمل!#REF!,MATCH($B23,مساحة_العمل!#REF!:مساحة_العمل!#REF!,0)))</f>
        <v>#REF!</v>
      </c>
      <c r="R23" s="6" t="e">
        <f>IF(مساحة_العمل!#REF!&lt;&gt;مساحة_العمل!$C$1,"",INDEX(مساحة_العمل!#REF!,MATCH($B23,مساحة_العمل!#REF!:مساحة_العمل!#REF!,0)))</f>
        <v>#REF!</v>
      </c>
      <c r="S23" s="6" t="e">
        <f>IF(مساحة_العمل!#REF!&lt;&gt;مساحة_العمل!$C$1,"",INDEX(مساحة_العمل!#REF!,MATCH($B23,مساحة_العمل!#REF!:مساحة_العمل!#REF!,0)))</f>
        <v>#REF!</v>
      </c>
      <c r="T23" s="6" t="e">
        <f>IF(مساحة_العمل!#REF!&lt;&gt;مساحة_العمل!$C$1,"",INDEX(مساحة_العمل!#REF!,MATCH($B23,مساحة_العمل!#REF!:مساحة_العمل!#REF!,0)))</f>
        <v>#REF!</v>
      </c>
      <c r="U23" s="53" t="e">
        <f>IF(مساحة_العمل!#REF!&lt;&gt;مساحة_العمل!$C$1,"",INDEX(مساحة_العمل!#REF!,MATCH($B23,مساحة_العمل!#REF!:مساحة_العمل!#REF!,0)))</f>
        <v>#REF!</v>
      </c>
      <c r="V23" s="51" t="e">
        <f>IF(مساحة_العمل!#REF!&lt;&gt;مساحة_العمل!$C$1,"",INDEX(مساحة_العمل!#REF!,MATCH($B23,مساحة_العمل!#REF!:مساحة_العمل!#REF!,0)))</f>
        <v>#REF!</v>
      </c>
      <c r="W23" s="6" t="e">
        <f>IF(مساحة_العمل!#REF!&lt;&gt;مساحة_العمل!$C$1,"",INDEX(مساحة_العمل!#REF!,MATCH($B23,مساحة_العمل!#REF!:مساحة_العمل!#REF!,0)))</f>
        <v>#REF!</v>
      </c>
      <c r="X23" s="6" t="e">
        <f>IF(مساحة_العمل!#REF!&lt;&gt;مساحة_العمل!$C$1,"",INDEX(مساحة_العمل!#REF!,MATCH($B23,مساحة_العمل!#REF!:مساحة_العمل!#REF!,0)))</f>
        <v>#REF!</v>
      </c>
      <c r="Y23" s="6" t="e">
        <f>IF(مساحة_العمل!#REF!&lt;&gt;مساحة_العمل!$C$1,"",INDEX(مساحة_العمل!#REF!,MATCH($B23,مساحة_العمل!#REF!:مساحة_العمل!#REF!,0)))</f>
        <v>#REF!</v>
      </c>
      <c r="Z23" s="6" t="e">
        <f>IF(مساحة_العمل!#REF!&lt;&gt;مساحة_العمل!$C$1,"",INDEX(مساحة_العمل!#REF!,MATCH($B23,مساحة_العمل!#REF!:مساحة_العمل!#REF!,0)))</f>
        <v>#REF!</v>
      </c>
      <c r="AA23" s="6" t="e">
        <f>IF(مساحة_العمل!#REF!&lt;&gt;مساحة_العمل!$C$1,"",INDEX(مساحة_العمل!#REF!,MATCH($B23,مساحة_العمل!#REF!:مساحة_العمل!#REF!,0)))</f>
        <v>#REF!</v>
      </c>
      <c r="AB23" s="6" t="e">
        <f>IF(مساحة_العمل!#REF!&lt;&gt;مساحة_العمل!$C$1,"",INDEX(مساحة_العمل!#REF!,MATCH($B23,مساحة_العمل!#REF!:مساحة_العمل!#REF!,0)))</f>
        <v>#REF!</v>
      </c>
      <c r="AC23" s="6" t="e">
        <f>IF(مساحة_العمل!#REF!&lt;&gt;مساحة_العمل!$C$1,"",INDEX(مساحة_العمل!#REF!,MATCH($B23,مساحة_العمل!#REF!:مساحة_العمل!#REF!,0)))</f>
        <v>#REF!</v>
      </c>
      <c r="AD23" s="27" t="e">
        <f>IF(مساحة_العمل!#REF!&lt;&gt;مساحة_العمل!$C$1,"",INDEX(مساحة_العمل!#REF!,MATCH($B23,مساحة_العمل!#REF!:مساحة_العمل!#REF!,0)))</f>
        <v>#REF!</v>
      </c>
    </row>
    <row r="24" spans="2:30" ht="15" customHeight="1" thickBot="1">
      <c r="B24" s="49" t="e">
        <f>IF(مساحة_العمل!#REF!&gt;مساحة_العمل!$C$2,مساحة_العمل!#REF!,"")</f>
        <v>#REF!</v>
      </c>
      <c r="C24" s="7" t="e">
        <f>IF(مساحة_العمل!#REF!&lt;&gt;مساحة_العمل!$C$1,"",INDEX(مساحة_العمل!#REF!,MATCH($B24,مساحة_العمل!#REF!:مساحة_العمل!#REF!,0)))</f>
        <v>#REF!</v>
      </c>
      <c r="D24" s="7" t="e">
        <f>IF(مساحة_العمل!#REF!&lt;&gt;مساحة_العمل!$C$1,"",INDEX(مساحة_العمل!#REF!,MATCH($B24,مساحة_العمل!#REF!:مساحة_العمل!#REF!,0)))</f>
        <v>#REF!</v>
      </c>
      <c r="E24" s="7" t="e">
        <f>IF(مساحة_العمل!#REF!&lt;&gt;مساحة_العمل!$C$1,"",INDEX(مساحة_العمل!#REF!,MATCH($B24,مساحة_العمل!#REF!:مساحة_العمل!#REF!,0)))</f>
        <v>#REF!</v>
      </c>
      <c r="F24" s="7" t="e">
        <f>IF(مساحة_العمل!#REF!&lt;&gt;مساحة_العمل!$C$1,"",INDEX(مساحة_العمل!#REF!,MATCH($B24,مساحة_العمل!#REF!:مساحة_العمل!#REF!,0)))</f>
        <v>#REF!</v>
      </c>
      <c r="G24" s="7" t="e">
        <f>IF(مساحة_العمل!#REF!&lt;&gt;مساحة_العمل!$C$1,"",INDEX(مساحة_العمل!#REF!,MATCH($B24,مساحة_العمل!#REF!:مساحة_العمل!#REF!,0)))</f>
        <v>#REF!</v>
      </c>
      <c r="H24" s="7" t="e">
        <f>IF(مساحة_العمل!#REF!&lt;&gt;مساحة_العمل!$C$1,"",INDEX(مساحة_العمل!#REF!,MATCH($B24,مساحة_العمل!#REF!:مساحة_العمل!#REF!,0)))</f>
        <v>#REF!</v>
      </c>
      <c r="I24" s="7" t="e">
        <f>IF(مساحة_العمل!#REF!&lt;&gt;مساحة_العمل!$C$1,"",INDEX(مساحة_العمل!#REF!,MATCH($B24,مساحة_العمل!#REF!:مساحة_العمل!#REF!,0)))</f>
        <v>#REF!</v>
      </c>
      <c r="J24" s="7" t="e">
        <f>IF(مساحة_العمل!#REF!&lt;&gt;مساحة_العمل!$C$1,"",INDEX(مساحة_العمل!#REF!,MATCH($B24,مساحة_العمل!#REF!:مساحة_العمل!#REF!,0)))</f>
        <v>#REF!</v>
      </c>
      <c r="K24" s="7" t="e">
        <f>IF(مساحة_العمل!#REF!&lt;&gt;مساحة_العمل!$C$1,"",INDEX(مساحة_العمل!#REF!,MATCH($B24,مساحة_العمل!#REF!:مساحة_العمل!#REF!,0)))</f>
        <v>#REF!</v>
      </c>
      <c r="L24" s="59" t="e">
        <f>IF(مساحة_العمل!#REF!&lt;&gt;مساحة_العمل!$C$1,"",INDEX(مساحة_العمل!#REF!,MATCH($B24,مساحة_العمل!#REF!:مساحة_العمل!#REF!,0)))</f>
        <v>#REF!</v>
      </c>
      <c r="M24" s="62" t="e">
        <f>IF(مساحة_العمل!#REF!&lt;&gt;مساحة_العمل!$C$1,"",INDEX(مساحة_العمل!#REF!,MATCH($B24,مساحة_العمل!#REF!:مساحة_العمل!#REF!,0)))</f>
        <v>#REF!</v>
      </c>
      <c r="N24" s="7" t="e">
        <f>IF(مساحة_العمل!#REF!&lt;&gt;مساحة_العمل!$C$1,"",INDEX(مساحة_العمل!#REF!,MATCH($B24,مساحة_العمل!#REF!:مساحة_العمل!#REF!,0)))</f>
        <v>#REF!</v>
      </c>
      <c r="O24" s="7" t="e">
        <f>IF(مساحة_العمل!#REF!&lt;&gt;مساحة_العمل!$C$1,"",INDEX(مساحة_العمل!#REF!,MATCH($B24,مساحة_العمل!#REF!:مساحة_العمل!#REF!,0)))</f>
        <v>#REF!</v>
      </c>
      <c r="P24" s="7" t="e">
        <f>IF(مساحة_العمل!#REF!&lt;&gt;مساحة_العمل!$C$1,"",INDEX(مساحة_العمل!#REF!,MATCH($B24,مساحة_العمل!#REF!:مساحة_العمل!#REF!,0)))</f>
        <v>#REF!</v>
      </c>
      <c r="Q24" s="7" t="e">
        <f>IF(مساحة_العمل!#REF!&lt;&gt;مساحة_العمل!$C$1,"",INDEX(مساحة_العمل!#REF!,MATCH($B24,مساحة_العمل!#REF!:مساحة_العمل!#REF!,0)))</f>
        <v>#REF!</v>
      </c>
      <c r="R24" s="7" t="e">
        <f>IF(مساحة_العمل!#REF!&lt;&gt;مساحة_العمل!$C$1,"",INDEX(مساحة_العمل!#REF!,MATCH($B24,مساحة_العمل!#REF!:مساحة_العمل!#REF!,0)))</f>
        <v>#REF!</v>
      </c>
      <c r="S24" s="7" t="e">
        <f>IF(مساحة_العمل!#REF!&lt;&gt;مساحة_العمل!$C$1,"",INDEX(مساحة_العمل!#REF!,MATCH($B24,مساحة_العمل!#REF!:مساحة_العمل!#REF!,0)))</f>
        <v>#REF!</v>
      </c>
      <c r="T24" s="7" t="e">
        <f>IF(مساحة_العمل!#REF!&lt;&gt;مساحة_العمل!$C$1,"",INDEX(مساحة_العمل!#REF!,MATCH($B24,مساحة_العمل!#REF!:مساحة_العمل!#REF!,0)))</f>
        <v>#REF!</v>
      </c>
      <c r="U24" s="56" t="e">
        <f>IF(مساحة_العمل!#REF!&lt;&gt;مساحة_العمل!$C$1,"",INDEX(مساحة_العمل!#REF!,MATCH($B24,مساحة_العمل!#REF!:مساحة_العمل!#REF!,0)))</f>
        <v>#REF!</v>
      </c>
      <c r="V24" s="55" t="e">
        <f>IF(مساحة_العمل!#REF!&lt;&gt;مساحة_العمل!$C$1,"",INDEX(مساحة_العمل!#REF!,MATCH($B24,مساحة_العمل!#REF!:مساحة_العمل!#REF!,0)))</f>
        <v>#REF!</v>
      </c>
      <c r="W24" s="7" t="e">
        <f>IF(مساحة_العمل!#REF!&lt;&gt;مساحة_العمل!$C$1,"",INDEX(مساحة_العمل!#REF!,MATCH($B24,مساحة_العمل!#REF!:مساحة_العمل!#REF!,0)))</f>
        <v>#REF!</v>
      </c>
      <c r="X24" s="7" t="e">
        <f>IF(مساحة_العمل!#REF!&lt;&gt;مساحة_العمل!$C$1,"",INDEX(مساحة_العمل!#REF!,MATCH($B24,مساحة_العمل!#REF!:مساحة_العمل!#REF!,0)))</f>
        <v>#REF!</v>
      </c>
      <c r="Y24" s="7" t="e">
        <f>IF(مساحة_العمل!#REF!&lt;&gt;مساحة_العمل!$C$1,"",INDEX(مساحة_العمل!#REF!,MATCH($B24,مساحة_العمل!#REF!:مساحة_العمل!#REF!,0)))</f>
        <v>#REF!</v>
      </c>
      <c r="Z24" s="7" t="e">
        <f>IF(مساحة_العمل!#REF!&lt;&gt;مساحة_العمل!$C$1,"",INDEX(مساحة_العمل!#REF!,MATCH($B24,مساحة_العمل!#REF!:مساحة_العمل!#REF!,0)))</f>
        <v>#REF!</v>
      </c>
      <c r="AA24" s="7" t="e">
        <f>IF(مساحة_العمل!#REF!&lt;&gt;مساحة_العمل!$C$1,"",INDEX(مساحة_العمل!#REF!,MATCH($B24,مساحة_العمل!#REF!:مساحة_العمل!#REF!,0)))</f>
        <v>#REF!</v>
      </c>
      <c r="AB24" s="7" t="e">
        <f>IF(مساحة_العمل!#REF!&lt;&gt;مساحة_العمل!$C$1,"",INDEX(مساحة_العمل!#REF!,MATCH($B24,مساحة_العمل!#REF!:مساحة_العمل!#REF!,0)))</f>
        <v>#REF!</v>
      </c>
      <c r="AC24" s="7" t="e">
        <f>IF(مساحة_العمل!#REF!&lt;&gt;مساحة_العمل!$C$1,"",INDEX(مساحة_العمل!#REF!,MATCH($B24,مساحة_العمل!#REF!:مساحة_العمل!#REF!,0)))</f>
        <v>#REF!</v>
      </c>
      <c r="AD24" s="8" t="e">
        <f>IF(مساحة_العمل!#REF!&lt;&gt;مساحة_العمل!$C$1,"",INDEX(مساحة_العمل!#REF!,MATCH($B24,مساحة_العمل!#REF!:مساحة_العمل!#REF!,0)))</f>
        <v>#REF!</v>
      </c>
    </row>
    <row r="25" spans="2:30" ht="13.5" thickTop="1">
      <c r="C25" s="9"/>
      <c r="D25" s="10"/>
      <c r="E25" s="11"/>
      <c r="F25" s="10"/>
      <c r="G25" s="10"/>
      <c r="H25" s="10"/>
      <c r="I25" s="10"/>
      <c r="J25" s="10"/>
      <c r="K25" s="10"/>
      <c r="L25" s="10"/>
      <c r="M25" s="11"/>
      <c r="N25" s="10"/>
      <c r="O25" s="10"/>
      <c r="P25" s="10"/>
      <c r="Q25" s="10"/>
      <c r="R25" s="10"/>
      <c r="S25" s="10"/>
      <c r="T25" s="10"/>
      <c r="U25" s="11"/>
      <c r="V25" s="10"/>
      <c r="W25" s="10"/>
      <c r="X25" s="10"/>
      <c r="Y25" s="10"/>
      <c r="Z25" s="10"/>
      <c r="AA25" s="10"/>
    </row>
  </sheetData>
  <sheetProtection selectLockedCells="1"/>
  <mergeCells count="18">
    <mergeCell ref="C3:C4"/>
    <mergeCell ref="B3:B4"/>
    <mergeCell ref="B5:AD5"/>
    <mergeCell ref="B10:AD10"/>
    <mergeCell ref="B15:AD15"/>
    <mergeCell ref="B20:AD20"/>
    <mergeCell ref="B2:AD2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U3"/>
    <mergeCell ref="V3:AD3"/>
  </mergeCells>
  <phoneticPr fontId="1" type="noConversion"/>
  <pageMargins left="0.75" right="0.75" top="1" bottom="1" header="0.5" footer="0.5"/>
  <pageSetup orientation="portrait" verticalDpi="0" r:id="rId1"/>
  <headerFooter alignWithMargins="0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249977111117893"/>
  </sheetPr>
  <dimension ref="A1:J33"/>
  <sheetViews>
    <sheetView showGridLines="0" rightToLeft="1" zoomScaleNormal="100" workbookViewId="0">
      <selection activeCell="F30" sqref="F30"/>
    </sheetView>
  </sheetViews>
  <sheetFormatPr defaultRowHeight="15"/>
  <cols>
    <col min="1" max="1" width="21.85546875" style="14" customWidth="1"/>
    <col min="2" max="2" width="9.85546875" style="67" bestFit="1" customWidth="1"/>
    <col min="3" max="3" width="13.42578125" style="13" customWidth="1"/>
    <col min="4" max="4" width="8.5703125" style="13" customWidth="1"/>
    <col min="5" max="5" width="8.42578125" style="13" customWidth="1"/>
    <col min="6" max="6" width="15.7109375" style="13" customWidth="1"/>
    <col min="7" max="7" width="7.42578125" style="13" customWidth="1"/>
    <col min="8" max="8" width="7.28515625" style="13" customWidth="1"/>
    <col min="9" max="9" width="15.7109375" style="13" customWidth="1"/>
    <col min="10" max="10" width="14.140625" style="14" customWidth="1"/>
    <col min="11" max="11" width="15.7109375" style="14" customWidth="1"/>
    <col min="12" max="12" width="10.5703125" style="14" bestFit="1" customWidth="1"/>
    <col min="13" max="21" width="9.28515625" style="14" bestFit="1" customWidth="1"/>
    <col min="22" max="22" width="10.42578125" style="14" bestFit="1" customWidth="1"/>
    <col min="23" max="16384" width="9.140625" style="14"/>
  </cols>
  <sheetData>
    <row r="1" spans="1:10" ht="20.25" customHeight="1" thickBot="1"/>
    <row r="2" spans="1:10" ht="21" customHeight="1" thickBot="1">
      <c r="B2" s="102" t="s">
        <v>73</v>
      </c>
      <c r="C2" s="103" t="s">
        <v>20</v>
      </c>
      <c r="D2" s="104" t="s">
        <v>23</v>
      </c>
      <c r="E2" s="104" t="s">
        <v>26</v>
      </c>
      <c r="F2" s="105"/>
      <c r="G2" s="238" t="s">
        <v>0</v>
      </c>
      <c r="H2" s="238"/>
      <c r="I2" s="106"/>
      <c r="J2" s="107" t="s">
        <v>69</v>
      </c>
    </row>
    <row r="3" spans="1:10" ht="21" customHeight="1">
      <c r="B3" s="233" t="s">
        <v>66</v>
      </c>
      <c r="C3" s="235" t="s">
        <v>77</v>
      </c>
      <c r="D3" s="39">
        <v>0.1388888888888889</v>
      </c>
      <c r="E3" s="15" t="s">
        <v>29</v>
      </c>
      <c r="F3" s="16" t="s">
        <v>101</v>
      </c>
      <c r="G3" s="12">
        <v>2</v>
      </c>
      <c r="H3" s="12">
        <v>3</v>
      </c>
      <c r="I3" s="17" t="s">
        <v>103</v>
      </c>
      <c r="J3" s="69" t="s">
        <v>101</v>
      </c>
    </row>
    <row r="4" spans="1:10" ht="21.75" customHeight="1" thickBot="1">
      <c r="B4" s="234"/>
      <c r="C4" s="236"/>
      <c r="D4" s="71">
        <v>0.1388888888888889</v>
      </c>
      <c r="E4" s="72" t="s">
        <v>29</v>
      </c>
      <c r="F4" s="114" t="s">
        <v>102</v>
      </c>
      <c r="G4" s="74">
        <v>4</v>
      </c>
      <c r="H4" s="74">
        <v>1</v>
      </c>
      <c r="I4" s="75" t="s">
        <v>108</v>
      </c>
      <c r="J4" s="76" t="s">
        <v>79</v>
      </c>
    </row>
    <row r="5" spans="1:10" ht="25.5" thickBot="1">
      <c r="B5" s="115" t="s">
        <v>68</v>
      </c>
      <c r="C5" s="116" t="s">
        <v>70</v>
      </c>
      <c r="D5" s="117">
        <v>0.1388888888888889</v>
      </c>
      <c r="E5" s="118" t="s">
        <v>28</v>
      </c>
      <c r="F5" s="119" t="s">
        <v>105</v>
      </c>
      <c r="G5" s="120">
        <v>0</v>
      </c>
      <c r="H5" s="120">
        <v>12</v>
      </c>
      <c r="I5" s="121" t="s">
        <v>112</v>
      </c>
      <c r="J5" s="122" t="s">
        <v>105</v>
      </c>
    </row>
    <row r="6" spans="1:10" ht="18" customHeight="1" thickBot="1">
      <c r="B6" s="123" t="s">
        <v>22</v>
      </c>
      <c r="C6" s="124" t="s">
        <v>71</v>
      </c>
      <c r="D6" s="125">
        <v>0.1388888888888889</v>
      </c>
      <c r="E6" s="126" t="s">
        <v>27</v>
      </c>
      <c r="F6" s="127" t="s">
        <v>104</v>
      </c>
      <c r="G6" s="128">
        <v>1</v>
      </c>
      <c r="H6" s="128">
        <v>2</v>
      </c>
      <c r="I6" s="129" t="s">
        <v>111</v>
      </c>
      <c r="J6" s="130" t="s">
        <v>104</v>
      </c>
    </row>
    <row r="7" spans="1:10" ht="24.75" customHeight="1">
      <c r="B7" s="237" t="s">
        <v>65</v>
      </c>
      <c r="C7" s="239" t="s">
        <v>78</v>
      </c>
      <c r="D7" s="96">
        <v>0.13541666666666666</v>
      </c>
      <c r="E7" s="97" t="s">
        <v>29</v>
      </c>
      <c r="F7" s="98" t="s">
        <v>108</v>
      </c>
      <c r="G7" s="99">
        <v>0</v>
      </c>
      <c r="H7" s="99">
        <v>3</v>
      </c>
      <c r="I7" s="100" t="s">
        <v>101</v>
      </c>
      <c r="J7" s="101" t="s">
        <v>109</v>
      </c>
    </row>
    <row r="8" spans="1:10" ht="21" customHeight="1" thickBot="1">
      <c r="B8" s="237"/>
      <c r="C8" s="239"/>
      <c r="D8" s="131">
        <v>0.13541666666666666</v>
      </c>
      <c r="E8" s="132" t="s">
        <v>29</v>
      </c>
      <c r="F8" s="133" t="s">
        <v>103</v>
      </c>
      <c r="G8" s="134">
        <v>2</v>
      </c>
      <c r="H8" s="134">
        <v>1</v>
      </c>
      <c r="I8" s="135" t="s">
        <v>102</v>
      </c>
      <c r="J8" s="136" t="s">
        <v>106</v>
      </c>
    </row>
    <row r="9" spans="1:10" ht="18" customHeight="1">
      <c r="B9" s="149" t="s">
        <v>67</v>
      </c>
      <c r="C9" s="148" t="s">
        <v>80</v>
      </c>
      <c r="D9" s="108">
        <v>0.13541666666666666</v>
      </c>
      <c r="E9" s="109" t="s">
        <v>28</v>
      </c>
      <c r="F9" s="110" t="s">
        <v>107</v>
      </c>
      <c r="G9" s="111">
        <v>1</v>
      </c>
      <c r="H9" s="111">
        <v>1</v>
      </c>
      <c r="I9" s="112" t="s">
        <v>105</v>
      </c>
      <c r="J9" s="113" t="s">
        <v>106</v>
      </c>
    </row>
    <row r="10" spans="1:10" ht="21" customHeight="1" thickBot="1">
      <c r="B10" s="115" t="s">
        <v>68</v>
      </c>
      <c r="C10" s="116" t="s">
        <v>72</v>
      </c>
      <c r="D10" s="117">
        <v>0.13541666666666666</v>
      </c>
      <c r="E10" s="118" t="s">
        <v>27</v>
      </c>
      <c r="F10" s="119" t="s">
        <v>110</v>
      </c>
      <c r="G10" s="120">
        <v>5</v>
      </c>
      <c r="H10" s="120">
        <v>2</v>
      </c>
      <c r="I10" s="121" t="s">
        <v>104</v>
      </c>
      <c r="J10" s="122" t="s">
        <v>106</v>
      </c>
    </row>
    <row r="11" spans="1:10" ht="18" customHeight="1">
      <c r="B11" s="233" t="s">
        <v>65</v>
      </c>
      <c r="C11" s="235" t="s">
        <v>81</v>
      </c>
      <c r="D11" s="108">
        <v>0.13541666666666666</v>
      </c>
      <c r="E11" s="109" t="s">
        <v>29</v>
      </c>
      <c r="F11" s="137" t="s">
        <v>101</v>
      </c>
      <c r="G11" s="111">
        <v>2</v>
      </c>
      <c r="H11" s="111">
        <v>1</v>
      </c>
      <c r="I11" s="112" t="s">
        <v>102</v>
      </c>
      <c r="J11" s="113" t="s">
        <v>101</v>
      </c>
    </row>
    <row r="12" spans="1:10" ht="18" customHeight="1" thickBot="1">
      <c r="B12" s="234"/>
      <c r="C12" s="236"/>
      <c r="D12" s="71">
        <v>0.13541666666666666</v>
      </c>
      <c r="E12" s="72" t="s">
        <v>29</v>
      </c>
      <c r="F12" s="114" t="s">
        <v>108</v>
      </c>
      <c r="G12" s="74">
        <v>1</v>
      </c>
      <c r="H12" s="74">
        <v>0</v>
      </c>
      <c r="I12" s="75" t="s">
        <v>103</v>
      </c>
      <c r="J12" s="76" t="s">
        <v>109</v>
      </c>
    </row>
    <row r="13" spans="1:10" ht="18" customHeight="1" thickBot="1">
      <c r="B13" s="150" t="s">
        <v>66</v>
      </c>
      <c r="C13" s="147" t="s">
        <v>82</v>
      </c>
      <c r="D13" s="131">
        <v>0.13541666666666666</v>
      </c>
      <c r="E13" s="132" t="s">
        <v>28</v>
      </c>
      <c r="F13" s="133" t="s">
        <v>107</v>
      </c>
      <c r="G13" s="134">
        <v>2</v>
      </c>
      <c r="H13" s="134">
        <v>2</v>
      </c>
      <c r="I13" s="135" t="s">
        <v>112</v>
      </c>
      <c r="J13" s="136" t="s">
        <v>106</v>
      </c>
    </row>
    <row r="14" spans="1:10" ht="20.25" customHeight="1" thickBot="1">
      <c r="A14" s="95">
        <v>1</v>
      </c>
      <c r="B14" s="123" t="s">
        <v>67</v>
      </c>
      <c r="C14" s="124" t="s">
        <v>83</v>
      </c>
      <c r="D14" s="125">
        <v>0.13541666666666666</v>
      </c>
      <c r="E14" s="126" t="s">
        <v>27</v>
      </c>
      <c r="F14" s="127" t="s">
        <v>111</v>
      </c>
      <c r="G14" s="128">
        <v>3</v>
      </c>
      <c r="H14" s="128">
        <v>0</v>
      </c>
      <c r="I14" s="129" t="s">
        <v>110</v>
      </c>
      <c r="J14" s="130" t="s">
        <v>111</v>
      </c>
    </row>
    <row r="15" spans="1:10" ht="18.75" customHeight="1">
      <c r="B15" s="237" t="s">
        <v>22</v>
      </c>
      <c r="C15" s="239" t="s">
        <v>84</v>
      </c>
      <c r="D15" s="96">
        <v>0.13541666666666666</v>
      </c>
      <c r="E15" s="97" t="s">
        <v>29</v>
      </c>
      <c r="F15" s="98" t="s">
        <v>103</v>
      </c>
      <c r="G15" s="99">
        <v>1</v>
      </c>
      <c r="H15" s="99">
        <v>3</v>
      </c>
      <c r="I15" s="100" t="s">
        <v>101</v>
      </c>
      <c r="J15" s="101" t="s">
        <v>106</v>
      </c>
    </row>
    <row r="16" spans="1:10" ht="21" customHeight="1" thickBot="1">
      <c r="B16" s="237"/>
      <c r="C16" s="239"/>
      <c r="D16" s="131">
        <v>0.13541666666666666</v>
      </c>
      <c r="E16" s="132" t="s">
        <v>29</v>
      </c>
      <c r="F16" s="133" t="s">
        <v>108</v>
      </c>
      <c r="G16" s="134">
        <v>0</v>
      </c>
      <c r="H16" s="134">
        <v>2</v>
      </c>
      <c r="I16" s="135" t="s">
        <v>102</v>
      </c>
      <c r="J16" s="136" t="s">
        <v>109</v>
      </c>
    </row>
    <row r="17" spans="2:10" ht="21" customHeight="1">
      <c r="B17" s="149" t="s">
        <v>65</v>
      </c>
      <c r="C17" s="148" t="s">
        <v>85</v>
      </c>
      <c r="D17" s="108">
        <v>0.125</v>
      </c>
      <c r="E17" s="109" t="s">
        <v>28</v>
      </c>
      <c r="F17" s="137" t="s">
        <v>112</v>
      </c>
      <c r="G17" s="111">
        <v>0</v>
      </c>
      <c r="H17" s="111">
        <v>1</v>
      </c>
      <c r="I17" s="112" t="s">
        <v>105</v>
      </c>
      <c r="J17" s="113" t="s">
        <v>79</v>
      </c>
    </row>
    <row r="18" spans="2:10" ht="21" customHeight="1" thickBot="1">
      <c r="B18" s="115" t="s">
        <v>66</v>
      </c>
      <c r="C18" s="116" t="s">
        <v>86</v>
      </c>
      <c r="D18" s="117">
        <v>0.125</v>
      </c>
      <c r="E18" s="118" t="s">
        <v>27</v>
      </c>
      <c r="F18" s="119" t="s">
        <v>111</v>
      </c>
      <c r="G18" s="120">
        <v>2</v>
      </c>
      <c r="H18" s="120">
        <v>1</v>
      </c>
      <c r="I18" s="121" t="s">
        <v>104</v>
      </c>
      <c r="J18" s="122" t="s">
        <v>111</v>
      </c>
    </row>
    <row r="19" spans="2:10" ht="21" customHeight="1">
      <c r="B19" s="233" t="s">
        <v>68</v>
      </c>
      <c r="C19" s="235" t="s">
        <v>91</v>
      </c>
      <c r="D19" s="108">
        <v>0.125</v>
      </c>
      <c r="E19" s="109" t="s">
        <v>29</v>
      </c>
      <c r="F19" s="137" t="s">
        <v>101</v>
      </c>
      <c r="G19" s="111">
        <v>1</v>
      </c>
      <c r="H19" s="111">
        <v>0</v>
      </c>
      <c r="I19" s="112" t="s">
        <v>108</v>
      </c>
      <c r="J19" s="113" t="s">
        <v>101</v>
      </c>
    </row>
    <row r="20" spans="2:10" ht="21" customHeight="1" thickBot="1">
      <c r="B20" s="234"/>
      <c r="C20" s="236"/>
      <c r="D20" s="71">
        <v>0.125</v>
      </c>
      <c r="E20" s="72" t="s">
        <v>29</v>
      </c>
      <c r="F20" s="73" t="s">
        <v>102</v>
      </c>
      <c r="G20" s="74">
        <v>1</v>
      </c>
      <c r="H20" s="74">
        <v>2</v>
      </c>
      <c r="I20" s="75" t="s">
        <v>103</v>
      </c>
      <c r="J20" s="76" t="s">
        <v>106</v>
      </c>
    </row>
    <row r="21" spans="2:10" ht="21" customHeight="1">
      <c r="B21" s="233" t="s">
        <v>87</v>
      </c>
      <c r="C21" s="235" t="s">
        <v>89</v>
      </c>
      <c r="D21" s="108">
        <v>0.125</v>
      </c>
      <c r="E21" s="109" t="s">
        <v>28</v>
      </c>
      <c r="F21" s="137" t="s">
        <v>105</v>
      </c>
      <c r="G21" s="111">
        <v>1</v>
      </c>
      <c r="H21" s="111">
        <v>2</v>
      </c>
      <c r="I21" s="112" t="s">
        <v>107</v>
      </c>
      <c r="J21" s="113" t="s">
        <v>106</v>
      </c>
    </row>
    <row r="22" spans="2:10" ht="21" customHeight="1" thickBot="1">
      <c r="B22" s="234"/>
      <c r="C22" s="236"/>
      <c r="D22" s="71">
        <v>0.125</v>
      </c>
      <c r="E22" s="146" t="s">
        <v>27</v>
      </c>
      <c r="F22" s="73" t="s">
        <v>104</v>
      </c>
      <c r="G22" s="74">
        <v>2</v>
      </c>
      <c r="H22" s="74">
        <v>3</v>
      </c>
      <c r="I22" s="75" t="s">
        <v>110</v>
      </c>
      <c r="J22" s="76" t="s">
        <v>104</v>
      </c>
    </row>
    <row r="23" spans="2:10" ht="21" customHeight="1">
      <c r="B23" s="237" t="s">
        <v>68</v>
      </c>
      <c r="C23" s="239" t="s">
        <v>92</v>
      </c>
      <c r="D23" s="96">
        <v>0.125</v>
      </c>
      <c r="E23" s="97" t="s">
        <v>29</v>
      </c>
      <c r="F23" s="98" t="s">
        <v>102</v>
      </c>
      <c r="G23" s="99">
        <v>3</v>
      </c>
      <c r="H23" s="99">
        <v>0</v>
      </c>
      <c r="I23" s="100" t="s">
        <v>101</v>
      </c>
      <c r="J23" s="101" t="s">
        <v>106</v>
      </c>
    </row>
    <row r="24" spans="2:10" ht="21" customHeight="1" thickBot="1">
      <c r="B24" s="237"/>
      <c r="C24" s="239"/>
      <c r="D24" s="131">
        <v>0.125</v>
      </c>
      <c r="E24" s="132" t="s">
        <v>29</v>
      </c>
      <c r="F24" s="133" t="s">
        <v>103</v>
      </c>
      <c r="G24" s="134">
        <v>0</v>
      </c>
      <c r="H24" s="134">
        <v>1</v>
      </c>
      <c r="I24" s="135" t="s">
        <v>108</v>
      </c>
      <c r="J24" s="136" t="s">
        <v>101</v>
      </c>
    </row>
    <row r="25" spans="2:10" ht="21" customHeight="1">
      <c r="B25" s="233" t="s">
        <v>88</v>
      </c>
      <c r="C25" s="235" t="s">
        <v>90</v>
      </c>
      <c r="D25" s="140">
        <v>0.125</v>
      </c>
      <c r="E25" s="141" t="s">
        <v>27</v>
      </c>
      <c r="F25" s="142" t="s">
        <v>110</v>
      </c>
      <c r="G25" s="143">
        <v>1</v>
      </c>
      <c r="H25" s="143">
        <v>0</v>
      </c>
      <c r="I25" s="144" t="s">
        <v>111</v>
      </c>
      <c r="J25" s="145" t="s">
        <v>106</v>
      </c>
    </row>
    <row r="26" spans="2:10" ht="21" customHeight="1" thickBot="1">
      <c r="B26" s="234"/>
      <c r="C26" s="236"/>
      <c r="D26" s="71">
        <v>0.125</v>
      </c>
      <c r="E26" s="72" t="s">
        <v>28</v>
      </c>
      <c r="F26" s="73" t="s">
        <v>112</v>
      </c>
      <c r="G26" s="74">
        <v>2</v>
      </c>
      <c r="H26" s="74">
        <v>1</v>
      </c>
      <c r="I26" s="75" t="s">
        <v>107</v>
      </c>
      <c r="J26" s="76" t="s">
        <v>109</v>
      </c>
    </row>
    <row r="27" spans="2:10" ht="21" customHeight="1">
      <c r="B27" s="93"/>
      <c r="C27" s="94"/>
      <c r="D27" s="96"/>
      <c r="E27" s="97" t="s">
        <v>27</v>
      </c>
      <c r="F27" s="98" t="s">
        <v>93</v>
      </c>
      <c r="G27" s="99">
        <v>0</v>
      </c>
      <c r="H27" s="99">
        <v>30</v>
      </c>
      <c r="I27" s="100">
        <v>5</v>
      </c>
      <c r="J27" s="101"/>
    </row>
    <row r="28" spans="2:10" ht="21" customHeight="1" thickBot="1">
      <c r="B28" s="89"/>
      <c r="C28" s="90"/>
      <c r="D28" s="39"/>
      <c r="E28" s="72" t="s">
        <v>27</v>
      </c>
      <c r="F28" s="16">
        <v>5</v>
      </c>
      <c r="G28" s="12">
        <v>30</v>
      </c>
      <c r="H28" s="12">
        <v>0</v>
      </c>
      <c r="I28" s="17" t="s">
        <v>93</v>
      </c>
      <c r="J28" s="69"/>
    </row>
    <row r="29" spans="2:10" ht="21" customHeight="1">
      <c r="B29" s="89"/>
      <c r="C29" s="90"/>
      <c r="D29" s="39"/>
      <c r="E29" s="97" t="s">
        <v>27</v>
      </c>
      <c r="F29" s="16" t="s">
        <v>93</v>
      </c>
      <c r="G29" s="12">
        <v>0</v>
      </c>
      <c r="H29" s="12">
        <v>30</v>
      </c>
      <c r="I29" s="17">
        <v>4</v>
      </c>
      <c r="J29" s="69"/>
    </row>
    <row r="30" spans="2:10" ht="18" customHeight="1" thickBot="1">
      <c r="B30" s="89"/>
      <c r="C30" s="90"/>
      <c r="D30" s="39"/>
      <c r="E30" s="72" t="s">
        <v>27</v>
      </c>
      <c r="F30" s="16">
        <v>4</v>
      </c>
      <c r="G30" s="12">
        <v>30</v>
      </c>
      <c r="H30" s="12">
        <v>0</v>
      </c>
      <c r="I30" s="17" t="s">
        <v>93</v>
      </c>
      <c r="J30" s="69"/>
    </row>
    <row r="31" spans="2:10" ht="21" customHeight="1">
      <c r="B31" s="70"/>
      <c r="C31" s="68"/>
      <c r="D31" s="39"/>
      <c r="E31" s="15"/>
      <c r="F31" s="16"/>
      <c r="G31" s="12"/>
      <c r="H31" s="12"/>
      <c r="I31" s="17"/>
      <c r="J31" s="69"/>
    </row>
    <row r="32" spans="2:10" ht="21" customHeight="1">
      <c r="B32" s="70"/>
      <c r="C32" s="68"/>
      <c r="D32" s="39"/>
      <c r="E32" s="15"/>
      <c r="F32" s="16"/>
      <c r="G32" s="12"/>
      <c r="H32" s="12"/>
      <c r="I32" s="17"/>
      <c r="J32" s="69"/>
    </row>
    <row r="33" spans="2:10" ht="21.75" customHeight="1" thickBot="1">
      <c r="B33" s="91"/>
      <c r="C33" s="92"/>
      <c r="D33" s="71"/>
      <c r="E33" s="72"/>
      <c r="F33" s="73"/>
      <c r="G33" s="74"/>
      <c r="H33" s="74"/>
      <c r="I33" s="75"/>
      <c r="J33" s="76"/>
    </row>
  </sheetData>
  <sheetProtection selectLockedCells="1"/>
  <autoFilter ref="A2:J30">
    <filterColumn colId="6" showButton="0"/>
  </autoFilter>
  <mergeCells count="17">
    <mergeCell ref="G2:H2"/>
    <mergeCell ref="C7:C8"/>
    <mergeCell ref="B7:B8"/>
    <mergeCell ref="B3:B4"/>
    <mergeCell ref="C3:C4"/>
    <mergeCell ref="B25:B26"/>
    <mergeCell ref="C25:C26"/>
    <mergeCell ref="B11:B12"/>
    <mergeCell ref="B15:B16"/>
    <mergeCell ref="C11:C12"/>
    <mergeCell ref="C15:C16"/>
    <mergeCell ref="B23:B24"/>
    <mergeCell ref="C23:C24"/>
    <mergeCell ref="B19:B20"/>
    <mergeCell ref="C19:C20"/>
    <mergeCell ref="B21:B22"/>
    <mergeCell ref="C21:C22"/>
  </mergeCells>
  <phoneticPr fontId="1" type="noConversion"/>
  <conditionalFormatting sqref="F15:F16 F3:F9 F13 F18:F21 F26:F33">
    <cfRule type="expression" dxfId="17" priority="42">
      <formula>G3&gt;H3</formula>
    </cfRule>
  </conditionalFormatting>
  <conditionalFormatting sqref="I15:I16 I3:I9 I13 I18:I21 I26:I33">
    <cfRule type="expression" dxfId="16" priority="41">
      <formula>H3&gt;G3</formula>
    </cfRule>
  </conditionalFormatting>
  <conditionalFormatting sqref="F15:F16">
    <cfRule type="expression" dxfId="15" priority="38">
      <formula>G15&gt;H15</formula>
    </cfRule>
  </conditionalFormatting>
  <conditionalFormatting sqref="I15:I16">
    <cfRule type="expression" dxfId="14" priority="37">
      <formula>H15&gt;G15</formula>
    </cfRule>
  </conditionalFormatting>
  <conditionalFormatting sqref="F17">
    <cfRule type="expression" dxfId="13" priority="28">
      <formula>G17&gt;H17</formula>
    </cfRule>
  </conditionalFormatting>
  <conditionalFormatting sqref="I17">
    <cfRule type="expression" dxfId="12" priority="27">
      <formula>H17&gt;G17</formula>
    </cfRule>
  </conditionalFormatting>
  <conditionalFormatting sqref="F11:F12">
    <cfRule type="expression" dxfId="11" priority="24">
      <formula>G11&gt;H11</formula>
    </cfRule>
  </conditionalFormatting>
  <conditionalFormatting sqref="I11:I12">
    <cfRule type="expression" dxfId="10" priority="23">
      <formula>H11&gt;G11</formula>
    </cfRule>
  </conditionalFormatting>
  <conditionalFormatting sqref="F10">
    <cfRule type="expression" dxfId="9" priority="22">
      <formula>G10&gt;H10</formula>
    </cfRule>
  </conditionalFormatting>
  <conditionalFormatting sqref="I10">
    <cfRule type="expression" dxfId="8" priority="21">
      <formula>H10&gt;G10</formula>
    </cfRule>
  </conditionalFormatting>
  <conditionalFormatting sqref="F14">
    <cfRule type="expression" dxfId="7" priority="20">
      <formula>G14&gt;H14</formula>
    </cfRule>
  </conditionalFormatting>
  <conditionalFormatting sqref="I14">
    <cfRule type="expression" dxfId="6" priority="19">
      <formula>H14&gt;G14</formula>
    </cfRule>
  </conditionalFormatting>
  <conditionalFormatting sqref="F22 F25">
    <cfRule type="expression" dxfId="5" priority="18">
      <formula>G22&gt;H22</formula>
    </cfRule>
  </conditionalFormatting>
  <conditionalFormatting sqref="I22 I25">
    <cfRule type="expression" dxfId="4" priority="17">
      <formula>H22&gt;G22</formula>
    </cfRule>
  </conditionalFormatting>
  <conditionalFormatting sqref="F23:F24">
    <cfRule type="expression" dxfId="3" priority="4">
      <formula>G23&gt;H23</formula>
    </cfRule>
  </conditionalFormatting>
  <conditionalFormatting sqref="I23:I24">
    <cfRule type="expression" dxfId="2" priority="3">
      <formula>H23&gt;G23</formula>
    </cfRule>
  </conditionalFormatting>
  <conditionalFormatting sqref="F23">
    <cfRule type="expression" dxfId="1" priority="2">
      <formula>G23&gt;H23</formula>
    </cfRule>
  </conditionalFormatting>
  <conditionalFormatting sqref="I23">
    <cfRule type="expression" dxfId="0" priority="1">
      <formula>H23&gt;G23</formula>
    </cfRule>
  </conditionalFormatting>
  <dataValidations count="1">
    <dataValidation type="whole" allowBlank="1" showInputMessage="1" showErrorMessage="1" errorTitle="تحذير" error="النتيجة المدخلة غير مقبولة ، يجب ان تكون النتيجة بين 0  -  30" sqref="N30:O33 N15:O21 G3:H33">
      <formula1>0</formula1>
      <formula2>30</formula2>
    </dataValidation>
  </dataValidations>
  <pageMargins left="0.75" right="0.75" top="1" bottom="1" header="0.5" footer="0.5"/>
  <pageSetup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B1:R26"/>
  <sheetViews>
    <sheetView showGridLines="0" rightToLeft="1" workbookViewId="0">
      <selection activeCell="B2" sqref="B2:Q2"/>
    </sheetView>
  </sheetViews>
  <sheetFormatPr defaultRowHeight="12.75"/>
  <cols>
    <col min="1" max="1" width="3.7109375" customWidth="1"/>
    <col min="2" max="2" width="5.7109375" customWidth="1"/>
    <col min="3" max="3" width="14.7109375" customWidth="1"/>
    <col min="4" max="4" width="5.7109375" customWidth="1"/>
    <col min="5" max="5" width="3.5703125" customWidth="1"/>
    <col min="6" max="6" width="5.7109375" customWidth="1"/>
    <col min="7" max="7" width="14.7109375" customWidth="1"/>
    <col min="8" max="8" width="5.7109375" customWidth="1"/>
    <col min="9" max="9" width="3.5703125" customWidth="1"/>
    <col min="10" max="10" width="5.7109375" customWidth="1"/>
    <col min="11" max="11" width="14.7109375" customWidth="1"/>
    <col min="12" max="12" width="5.7109375" customWidth="1"/>
    <col min="13" max="13" width="2.7109375" customWidth="1"/>
    <col min="17" max="17" width="9.7109375" customWidth="1"/>
    <col min="18" max="18" width="7" customWidth="1"/>
  </cols>
  <sheetData>
    <row r="1" spans="2:18" ht="12.75" customHeight="1">
      <c r="B1" s="24"/>
      <c r="C1" s="24"/>
      <c r="D1" s="24"/>
      <c r="E1" s="24"/>
      <c r="F1" s="24"/>
      <c r="G1" s="24"/>
      <c r="H1" s="24"/>
    </row>
    <row r="2" spans="2:18" ht="26.25" customHeight="1"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</row>
    <row r="3" spans="2:18" ht="12.75" customHeight="1">
      <c r="B3" s="24"/>
      <c r="D3" s="24"/>
      <c r="E3" s="24"/>
      <c r="F3" s="24"/>
      <c r="G3" s="24"/>
      <c r="H3" s="24"/>
    </row>
    <row r="4" spans="2:18" ht="12.75" customHeight="1">
      <c r="B4" s="243" t="s">
        <v>35</v>
      </c>
      <c r="C4" s="243"/>
      <c r="E4" s="29"/>
      <c r="I4" s="30"/>
      <c r="K4" s="243" t="s">
        <v>36</v>
      </c>
      <c r="L4" s="243"/>
      <c r="N4" s="244"/>
      <c r="O4" s="244"/>
      <c r="P4" s="244"/>
      <c r="Q4" s="244"/>
    </row>
    <row r="5" spans="2:18" ht="12.75" customHeight="1">
      <c r="B5" s="31">
        <v>1</v>
      </c>
      <c r="C5" s="32" t="str">
        <f>IF(OR(مساحة_العمل!$AG$62&lt;&gt;مساحة_العمل!$A$1,INDEX(مساحة_العمل!C$30:C$41,MATCH($B5,مساحة_العمل!$AH$30:'مساحة_العمل'!$AH$41,0))=0),"",INDEX(مساحة_العمل!C$30:C$41,MATCH($B5,مساحة_العمل!$AH$30:'مساحة_العمل'!$AH$41,0)))</f>
        <v>فريق10</v>
      </c>
      <c r="D5" s="33">
        <f>IF(مساحة_العمل!$AI$62&lt;&gt;مساحة_العمل!$A$1,"",INDEX(مساحة_العمل!I$30:I$61,MATCH($B5,مساحة_العمل!$AH$30:'مساحة_العمل'!$AH$61,0)))</f>
        <v>16</v>
      </c>
      <c r="E5" s="29"/>
      <c r="I5" s="30"/>
      <c r="J5" s="31">
        <v>1</v>
      </c>
      <c r="K5" s="32" t="str">
        <f>IF(OR(مساحة_العمل!$AG$62&lt;&gt;مساحة_العمل!$A$1,INDEX(مساحة_العمل!C$30:C$61,MATCH(مساحة_العمل!$A$3,مساحة_العمل!$AH$30:'مساحة_العمل'!$AH$61,0))=0),"",INDEX(مساحة_العمل!C$30:C$61,MATCH(مساحة_العمل!$A$3,مساحة_العمل!$AH$30:'مساحة_العمل'!$AH$61,0)))</f>
        <v>فاضي</v>
      </c>
      <c r="L5" s="33">
        <f>IF(مساحة_العمل!$AI$62&lt;&gt;مساحة_العمل!$A$1,"",INDEX(مساحة_العمل!I$30:I$61,MATCH(مساحة_العمل!$A$3,مساحة_العمل!$AH$30:'مساحة_العمل'!$AH$61,0)))</f>
        <v>0</v>
      </c>
      <c r="N5" s="245" t="s">
        <v>37</v>
      </c>
      <c r="O5" s="245"/>
      <c r="P5" s="245"/>
      <c r="Q5" s="245"/>
      <c r="R5" s="245"/>
    </row>
    <row r="6" spans="2:18" ht="12.75" customHeight="1">
      <c r="B6" s="31">
        <v>2</v>
      </c>
      <c r="C6" s="32" t="str">
        <f>IF(OR(مساحة_العمل!$AG$62&lt;&gt;مساحة_العمل!$A$1,INDEX(مساحة_العمل!C$30:C$61,MATCH($B6,مساحة_العمل!$AH$30:'مساحة_العمل'!$AH$61,0))=0),"",INDEX(مساحة_العمل!C$30:C$61,MATCH($B6,مساحة_العمل!$AH$30:'مساحة_العمل'!$AH$61,0)))</f>
        <v>فريق2</v>
      </c>
      <c r="D6" s="33">
        <f>IF(مساحة_العمل!$AI$62&lt;&gt;مساحة_العمل!$A$1,"",INDEX(مساحة_العمل!I$30:I$61,MATCH($B6,مساحة_العمل!$AH$30:'مساحة_العمل'!$AH$61,0)))</f>
        <v>12</v>
      </c>
      <c r="E6" s="29"/>
      <c r="I6" s="30"/>
      <c r="J6" s="31">
        <v>2</v>
      </c>
      <c r="K6" s="32" t="str">
        <f>IF(OR(مساحة_العمل!$AG$62&lt;&gt;مساحة_العمل!$A$1,INDEX(مساحة_العمل!C$30:C$61,MATCH(مساحة_العمل!$A$3-1,مساحة_العمل!$AH$30:'مساحة_العمل'!$AH$61,0))=0),"",INDEX(مساحة_العمل!C$30:C$61,MATCH(مساحة_العمل!$A$3-1,مساحة_العمل!$AH$30:'مساحة_العمل'!$AH$61,0)))</f>
        <v>فريق7</v>
      </c>
      <c r="L6" s="33">
        <f>IF(مساحة_العمل!$AI$62&lt;&gt;مساحة_العمل!$A$1,"",INDEX(مساحة_العمل!I$30:I$61,MATCH(مساحة_العمل!$A$3-1,مساحة_العمل!$AH$30:'مساحة_العمل'!$AH$61,0)))</f>
        <v>3</v>
      </c>
      <c r="N6" s="240" t="s">
        <v>46</v>
      </c>
      <c r="O6" s="240"/>
      <c r="P6" s="240"/>
      <c r="Q6" s="240"/>
      <c r="R6" s="87">
        <f>SUMPRODUCT(--(جدول_المباريات!G$3:G$14=0),--(جدول_المباريات!H$3:H$14=0),--(جدول_المباريات!G$3:G$14&lt;&gt;""),--(جدول_المباريات!H$3:H$14&lt;&gt;""))</f>
        <v>0</v>
      </c>
    </row>
    <row r="7" spans="2:18" ht="12.75" customHeight="1">
      <c r="B7" s="31">
        <v>3</v>
      </c>
      <c r="C7" s="32" t="str">
        <f>IF(OR(مساحة_العمل!$AG$62&lt;&gt;مساحة_العمل!$A$1,INDEX(مساحة_العمل!C$30:C$61,MATCH($B7,مساحة_العمل!$AH$30:'مساحة_العمل'!$AH$61,0))=0),"",INDEX(مساحة_العمل!C$30:C$61,MATCH($B7,مساحة_العمل!$AH$30:'مساحة_العمل'!$AH$61,0)))</f>
        <v>فريق1</v>
      </c>
      <c r="D7" s="33">
        <f>IF(مساحة_العمل!$AI$62&lt;&gt;مساحة_العمل!$A$1,"",INDEX(مساحة_العمل!I$30:I$61,MATCH($B7,مساحة_العمل!$AH$30:'مساحة_العمل'!$AH$61,0)))</f>
        <v>11</v>
      </c>
      <c r="E7" s="29"/>
      <c r="I7" s="30"/>
      <c r="J7" s="31">
        <v>3</v>
      </c>
      <c r="K7" s="32" t="str">
        <f>IF(OR(مساحة_العمل!$AG$62&lt;&gt;مساحة_العمل!$A$1,INDEX(مساحة_العمل!C$30:C$61,MATCH(مساحة_العمل!$A$3-2,مساحة_العمل!$AH$30:'مساحة_العمل'!$AH$61,0))=0),"",INDEX(مساحة_العمل!C$30:C$61,MATCH(مساحة_العمل!$A$3-2,مساحة_العمل!$AH$30:'مساحة_العمل'!$AH$61,0)))</f>
        <v>فريق5</v>
      </c>
      <c r="L7" s="33">
        <f>IF(مساحة_العمل!$AI$62&lt;&gt;مساحة_العمل!$A$1,"",INDEX(مساحة_العمل!I$30:I$61,MATCH(مساحة_العمل!$A$3-2,مساحة_العمل!$AH$30:'مساحة_العمل'!$AH$61,0)))</f>
        <v>3</v>
      </c>
      <c r="N7" s="241" t="s">
        <v>47</v>
      </c>
      <c r="O7" s="241"/>
      <c r="P7" s="241"/>
      <c r="Q7" s="241"/>
      <c r="R7" s="88">
        <f>SUMPRODUCT(--(جدول_المباريات!G$15:G$25=0),--(جدول_المباريات!H$15:H$25=0),--(جدول_المباريات!G$15:G$25&lt;&gt;""),--(جدول_المباريات!H$15:H$25&lt;&gt;""))</f>
        <v>0</v>
      </c>
    </row>
    <row r="8" spans="2:18" ht="12.75" customHeight="1">
      <c r="B8" s="31">
        <v>4</v>
      </c>
      <c r="C8" s="32" t="str">
        <f>IF(OR(مساحة_العمل!$AG$62&lt;&gt;مساحة_العمل!$A$1,INDEX(مساحة_العمل!C$30:C$61,MATCH($B8,مساحة_العمل!$AH$30:'مساحة_العمل'!$AH$61,0))=0),"",INDEX(مساحة_العمل!C$30:C$61,MATCH($B8,مساحة_العمل!$AH$30:'مساحة_العمل'!$AH$61,0)))</f>
        <v>فريق8</v>
      </c>
      <c r="D8" s="33">
        <f>IF(مساحة_العمل!$AI$62&lt;&gt;مساحة_العمل!$A$1,"",INDEX(مساحة_العمل!I$30:I$61,MATCH($B8,مساحة_العمل!$AH$30:'مساحة_العمل'!$AH$61,0)))</f>
        <v>9</v>
      </c>
      <c r="E8" s="29"/>
      <c r="I8" s="30"/>
      <c r="J8" s="31">
        <v>4</v>
      </c>
      <c r="K8" s="32" t="str">
        <f>IF(OR(مساحة_العمل!$AG$62&lt;&gt;مساحة_العمل!$A$1,INDEX(مساحة_العمل!C$30:C$61,MATCH(مساحة_العمل!$A$3-3,مساحة_العمل!$AH$30:'مساحة_العمل'!$AH$61,0))=0),"",INDEX(مساحة_العمل!C$30:C$61,MATCH(مساحة_العمل!$A$3-3,مساحة_العمل!$AH$30:'مساحة_العمل'!$AH$61,0)))</f>
        <v>فريق6</v>
      </c>
      <c r="L8" s="33">
        <f>IF(مساحة_العمل!$AI$62&lt;&gt;مساحة_العمل!$A$1,"",INDEX(مساحة_العمل!I$30:I$61,MATCH(مساحة_العمل!$A$3-3,مساحة_العمل!$AH$30:'مساحة_العمل'!$AH$61,0)))</f>
        <v>6</v>
      </c>
      <c r="N8" s="240" t="s">
        <v>62</v>
      </c>
      <c r="O8" s="240"/>
      <c r="P8" s="240"/>
      <c r="Q8" s="240"/>
      <c r="R8" s="87">
        <f>SUM(R6:R7)</f>
        <v>0</v>
      </c>
    </row>
    <row r="9" spans="2:18" ht="12.75" customHeight="1">
      <c r="B9" s="31">
        <v>5</v>
      </c>
      <c r="C9" s="32" t="str">
        <f>IF(OR(مساحة_العمل!$AG$62&lt;&gt;مساحة_العمل!$A$1,INDEX(مساحة_العمل!C$30:C$61,MATCH($B9,مساحة_العمل!$AH$30:'مساحة_العمل'!$AH$61,0))=0),"",INDEX(مساحة_العمل!C$30:C$61,MATCH($B9,مساحة_العمل!$AH$30:'مساحة_العمل'!$AH$61,0)))</f>
        <v>فريق3</v>
      </c>
      <c r="D9" s="33">
        <f>IF(مساحة_العمل!$AI$62&lt;&gt;مساحة_العمل!$A$1,"",INDEX(مساحة_العمل!I$30:I$61,MATCH($B9,مساحة_العمل!$AH$30:'مساحة_العمل'!$AH$61,0)))</f>
        <v>8</v>
      </c>
      <c r="E9" s="29"/>
      <c r="I9" s="30"/>
      <c r="J9" s="31">
        <v>5</v>
      </c>
      <c r="K9" s="32" t="str">
        <f>IF(OR(مساحة_العمل!$AG$62&lt;&gt;مساحة_العمل!$A$1,INDEX(مساحة_العمل!C$30:C$61,MATCH(مساحة_العمل!$A$3-4,مساحة_العمل!$AH$30:'مساحة_العمل'!$AH$61,0))=0),"",INDEX(مساحة_العمل!C$30:C$61,MATCH(مساحة_العمل!$A$3-4,مساحة_العمل!$AH$30:'مساحة_العمل'!$AH$61,0)))</f>
        <v>فريق4</v>
      </c>
      <c r="L9" s="33">
        <f>IF(مساحة_العمل!$AI$62&lt;&gt;مساحة_العمل!$A$1,"",INDEX(مساحة_العمل!I$30:I$61,MATCH(مساحة_العمل!$A$3-4,مساحة_العمل!$AH$30:'مساحة_العمل'!$AH$61,0)))</f>
        <v>6</v>
      </c>
      <c r="N9" s="241" t="s">
        <v>48</v>
      </c>
      <c r="O9" s="241"/>
      <c r="P9" s="241"/>
      <c r="Q9" s="241"/>
      <c r="R9" s="88">
        <f>SUMPRODUCT(--(جدول_المباريات!G$3:G$14=جدول_المباريات!H$3:H$14),--(جدول_المباريات!G$3:G$14&lt;&gt;0),--(جدول_المباريات!H$3:H$14&lt;&gt;0))</f>
        <v>2</v>
      </c>
    </row>
    <row r="10" spans="2:18" ht="12.75" customHeight="1">
      <c r="B10" s="29"/>
      <c r="C10" s="29"/>
      <c r="D10" s="29"/>
      <c r="E10" s="29"/>
      <c r="F10" s="29"/>
      <c r="G10" s="29"/>
      <c r="H10" s="29"/>
      <c r="I10" s="30"/>
      <c r="N10" s="240" t="s">
        <v>49</v>
      </c>
      <c r="O10" s="240"/>
      <c r="P10" s="240"/>
      <c r="Q10" s="240"/>
      <c r="R10" s="87">
        <f>SUMPRODUCT(--(جدول_المباريات!G$15:G$25=جدول_المباريات!H$15:H$25),--(جدول_المباريات!G$15:G$25&lt;&gt;0),--(جدول_المباريات!H$15:H$25&lt;&gt;0))</f>
        <v>0</v>
      </c>
    </row>
    <row r="11" spans="2:18" ht="12.75" customHeight="1">
      <c r="B11" s="29"/>
      <c r="C11" s="29"/>
      <c r="D11" s="29"/>
      <c r="E11" s="29"/>
      <c r="F11" s="29"/>
      <c r="G11" s="29"/>
      <c r="H11" s="29"/>
      <c r="I11" s="1"/>
      <c r="J11" s="30"/>
      <c r="K11" s="30"/>
      <c r="L11" s="30"/>
      <c r="N11" s="241" t="s">
        <v>61</v>
      </c>
      <c r="O11" s="241"/>
      <c r="P11" s="241"/>
      <c r="Q11" s="241"/>
      <c r="R11" s="88">
        <f>SUM(R9:R10)</f>
        <v>2</v>
      </c>
    </row>
    <row r="12" spans="2:18" ht="12.75" customHeight="1">
      <c r="B12" s="246" t="s">
        <v>38</v>
      </c>
      <c r="C12" s="246"/>
      <c r="E12" s="29"/>
      <c r="G12" s="34" t="s">
        <v>39</v>
      </c>
      <c r="I12" s="1"/>
      <c r="K12" s="246" t="s">
        <v>40</v>
      </c>
      <c r="L12" s="246"/>
      <c r="N12" s="240" t="s">
        <v>50</v>
      </c>
      <c r="O12" s="240"/>
      <c r="P12" s="240"/>
      <c r="Q12" s="240"/>
      <c r="R12" s="87">
        <f>SUMPRODUCT(--(جدول_المباريات!G$3:G$14&lt;&gt;جدول_المباريات!H$3:H$14),--(جدول_المباريات!G$3:G$14&lt;&gt;""),--(جدول_المباريات!H$3:H$14&lt;&gt;""),--(جدول_المباريات!G$3:G$14&lt;&gt;جدول_المباريات!H$3:H$14))</f>
        <v>10</v>
      </c>
    </row>
    <row r="13" spans="2:18" ht="12.75" customHeight="1">
      <c r="B13" s="35">
        <v>1</v>
      </c>
      <c r="C13" s="36" t="str">
        <f>IF(OR(مساحة_العمل!$AG$62&lt;&gt;مساحة_العمل!$A$1,INDEX(مساحة_العمل!C$30:C$61,MATCH($B13,مساحة_العمل!$AJ$30:'مساحة_العمل'!$AJ$61,0))=0),"",INDEX(مساحة_العمل!C$30:C$61,MATCH($B13,مساحة_العمل!$AJ$30:'مساحة_العمل'!$AJ$61,0)))</f>
        <v>فريق1</v>
      </c>
      <c r="D13" s="37">
        <f>IF(مساحة_العمل!$AI$62&lt;&gt;مساحة_العمل!$A$1,"",INDEX(مساحة_العمل!F$30:F$61,MATCH($B13,مساحة_العمل!$AJ$30:'مساحة_العمل'!$AJ$61,0)))</f>
        <v>4</v>
      </c>
      <c r="E13" s="29"/>
      <c r="F13" s="35">
        <v>1</v>
      </c>
      <c r="G13" s="36" t="str">
        <f>IF(OR(مساحة_العمل!$AG$62&lt;&gt;مساحة_العمل!$A$1,INDEX(مساحة_العمل!C$30:C$61,MATCH($F13,مساحة_العمل!$AK$30:'مساحة_العمل'!$AK$61,0))=0),"",INDEX(مساحة_العمل!C$30:C$61,MATCH($F13,مساحة_العمل!$AK$30:'مساحة_العمل'!$AK$61,0)))</f>
        <v>فريق6</v>
      </c>
      <c r="H13" s="37">
        <f>IF(مساحة_العمل!$AI$62&lt;&gt;مساحة_العمل!$A$1,"",INDEX(مساحة_العمل!G$30:G$61,MATCH($F13,مساحة_العمل!$AK$30:'مساحة_العمل'!$AK$61,0)))</f>
        <v>2</v>
      </c>
      <c r="I13" s="1"/>
      <c r="J13" s="35">
        <v>1</v>
      </c>
      <c r="K13" s="36" t="str">
        <f>IF(OR(مساحة_العمل!$AG$62&lt;&gt;مساحة_العمل!$A$1,INDEX(مساحة_العمل!C$30:C$61,MATCH($J13,مساحة_العمل!$AL$30:'مساحة_العمل'!$AL$61,0))=0),"",INDEX(مساحة_العمل!C$30:C$61,MATCH($J13,مساحة_العمل!$AL$30:'مساحة_العمل'!$AL$61,0)))</f>
        <v>فريق4</v>
      </c>
      <c r="L13" s="37">
        <f>IF(مساحة_العمل!$AI$62&lt;&gt;مساحة_العمل!$A$1,"",INDEX(مساحة_العمل!H$30:H$61,MATCH($J13,مساحة_العمل!$AL$30:'مساحة_العمل'!$AL$61,0)))</f>
        <v>4</v>
      </c>
      <c r="N13" s="241" t="s">
        <v>51</v>
      </c>
      <c r="O13" s="241"/>
      <c r="P13" s="241"/>
      <c r="Q13" s="241"/>
      <c r="R13" s="88">
        <f>SUMPRODUCT(--(جدول_المباريات!G$15:G$25&lt;&gt;جدول_المباريات!H$15:H$25),--(جدول_المباريات!G$15:G$25&lt;&gt;""),--(جدول_المباريات!H$15:H$25&lt;&gt;""),--(جدول_المباريات!G$15:G$25&lt;&gt;جدول_المباريات!H$15:H$25))</f>
        <v>11</v>
      </c>
    </row>
    <row r="14" spans="2:18" ht="12.75" customHeight="1">
      <c r="B14" s="35">
        <v>2</v>
      </c>
      <c r="C14" s="36" t="str">
        <f>IF(OR(مساحة_العمل!$AG$62&lt;&gt;مساحة_العمل!$A$1,INDEX(مساحة_العمل!C$30:C$61,MATCH($B14,مساحة_العمل!$AJ$30:'مساحة_العمل'!$AJ$61,0))=0),"",INDEX(مساحة_العمل!C$30:C$61,MATCH($B14,مساحة_العمل!$AJ$30:'مساحة_العمل'!$AJ$61,0)))</f>
        <v>فريق2</v>
      </c>
      <c r="D14" s="37">
        <f>IF(مساحة_العمل!$AI$62&lt;&gt;مساحة_العمل!$A$1,"",INDEX(مساحة_العمل!F$30:F$61,MATCH($B14,مساحة_العمل!$AJ$30:'مساحة_العمل'!$AJ$61,0)))</f>
        <v>3</v>
      </c>
      <c r="E14" s="29"/>
      <c r="F14" s="35">
        <v>2</v>
      </c>
      <c r="G14" s="36" t="str">
        <f>IF(OR(مساحة_العمل!$AG$62&lt;&gt;مساحة_العمل!$A$1,INDEX(مساحة_العمل!C$30:C$61,MATCH($F14,مساحة_العمل!$AK$30:'مساحة_العمل'!$AK$61,0))=0),"",INDEX(مساحة_العمل!C$30:C$61,MATCH($F14,مساحة_العمل!$AK$30:'مساحة_العمل'!$AK$61,0)))</f>
        <v>فريق5</v>
      </c>
      <c r="H14" s="37">
        <f>IF(مساحة_العمل!$AI$62&lt;&gt;مساحة_العمل!$A$1,"",INDEX(مساحة_العمل!G$30:G$61,MATCH($F14,مساحة_العمل!$AK$30:'مساحة_العمل'!$AK$61,0)))</f>
        <v>1</v>
      </c>
      <c r="I14" s="1"/>
      <c r="J14" s="35">
        <v>2</v>
      </c>
      <c r="K14" s="36" t="str">
        <f>IF(OR(مساحة_العمل!$AG$62&lt;&gt;مساحة_العمل!$A$1,INDEX(مساحة_العمل!C$30:C$61,MATCH($J14,مساحة_العمل!$AL$30:'مساحة_العمل'!$AL$61,0))=0),"",INDEX(مساحة_العمل!C$30:C$61,MATCH($J14,مساحة_العمل!$AL$30:'مساحة_العمل'!$AL$61,0)))</f>
        <v>فريق7</v>
      </c>
      <c r="L14" s="37">
        <f>IF(مساحة_العمل!$AI$62&lt;&gt;مساحة_العمل!$A$1,"",INDEX(مساحة_العمل!H$30:H$61,MATCH($J14,مساحة_العمل!$AL$30:'مساحة_العمل'!$AL$61,0)))</f>
        <v>4</v>
      </c>
      <c r="N14" s="240" t="s">
        <v>59</v>
      </c>
      <c r="O14" s="240"/>
      <c r="P14" s="240"/>
      <c r="Q14" s="240"/>
      <c r="R14" s="87">
        <f>SUM(R12:R13)</f>
        <v>21</v>
      </c>
    </row>
    <row r="15" spans="2:18" ht="12.75" customHeight="1">
      <c r="B15" s="35">
        <v>3</v>
      </c>
      <c r="C15" s="36" t="str">
        <f>IF(OR(مساحة_العمل!$AG$62&lt;&gt;مساحة_العمل!$A$1,INDEX(مساحة_العمل!C$30:C$61,MATCH($B15,مساحة_العمل!$AJ$30:'مساحة_العمل'!$AJ$61,0))=0),"",INDEX(مساحة_العمل!C$30:C$61,MATCH($B15,مساحة_العمل!$AJ$30:'مساحة_العمل'!$AJ$61,0)))</f>
        <v>فريق3</v>
      </c>
      <c r="D15" s="37">
        <f>IF(مساحة_العمل!$AI$62&lt;&gt;مساحة_العمل!$A$1,"",INDEX(مساحة_العمل!F$30:F$61,MATCH($B15,مساحة_العمل!$AJ$30:'مساحة_العمل'!$AJ$61,0)))</f>
        <v>3</v>
      </c>
      <c r="E15" s="29"/>
      <c r="F15" s="35">
        <v>3</v>
      </c>
      <c r="G15" s="36" t="str">
        <f>IF(OR(مساحة_العمل!$AG$62&lt;&gt;مساحة_العمل!$A$1,INDEX(مساحة_العمل!C$30:C$61,MATCH($F15,مساحة_العمل!$AK$30:'مساحة_العمل'!$AK$61,0))=0),"",INDEX(مساحة_العمل!C$30:C$61,MATCH($F15,مساحة_العمل!$AK$30:'مساحة_العمل'!$AK$61,0)))</f>
        <v>فريق10</v>
      </c>
      <c r="H15" s="37">
        <f>IF(مساحة_العمل!$AI$62&lt;&gt;مساحة_العمل!$A$1,"",INDEX(مساحة_العمل!G$30:G$61,MATCH($F15,مساحة_العمل!$AK$30:'مساحة_العمل'!$AK$61,0)))</f>
        <v>1</v>
      </c>
      <c r="I15" s="1"/>
      <c r="J15" s="35">
        <v>3</v>
      </c>
      <c r="K15" s="36" t="str">
        <f>IF(OR(مساحة_العمل!$AG$62&lt;&gt;مساحة_العمل!$A$1,INDEX(مساحة_العمل!C$30:C$61,MATCH($J15,مساحة_العمل!$AL$30:'مساحة_العمل'!$AL$61,0))=0),"",INDEX(مساحة_العمل!C$30:C$61,MATCH($J15,مساحة_العمل!$AL$30:'مساحة_العمل'!$AL$61,0)))</f>
        <v>فاضي</v>
      </c>
      <c r="L15" s="37">
        <f>IF(مساحة_العمل!$AI$62&lt;&gt;مساحة_العمل!$A$1,"",INDEX(مساحة_العمل!H$30:H$61,MATCH($J15,مساحة_العمل!$AL$30:'مساحة_العمل'!$AL$61,0)))</f>
        <v>4</v>
      </c>
      <c r="N15" s="241" t="s">
        <v>52</v>
      </c>
      <c r="O15" s="241"/>
      <c r="P15" s="241"/>
      <c r="Q15" s="241"/>
      <c r="R15" s="88">
        <f>SUM(جدول_المباريات!G$3:H$17)</f>
        <v>58</v>
      </c>
    </row>
    <row r="16" spans="2:18" ht="12.75" customHeight="1">
      <c r="B16" s="35">
        <v>4</v>
      </c>
      <c r="C16" s="36" t="str">
        <f>IF(OR(مساحة_العمل!$AG$62&lt;&gt;مساحة_العمل!$A$1,INDEX(مساحة_العمل!C$30:C$61,MATCH($B16,مساحة_العمل!$AJ$30:'مساحة_العمل'!$AJ$61,0))=0),"",INDEX(مساحة_العمل!C$30:C$61,MATCH($B16,مساحة_العمل!$AJ$30:'مساحة_العمل'!$AJ$61,0)))</f>
        <v>فريق8</v>
      </c>
      <c r="D16" s="37">
        <f>IF(مساحة_العمل!$AI$62&lt;&gt;مساحة_العمل!$A$1,"",INDEX(مساحة_العمل!F$30:F$61,MATCH($B16,مساحة_العمل!$AJ$30:'مساحة_العمل'!$AJ$61,0)))</f>
        <v>3</v>
      </c>
      <c r="E16" s="29"/>
      <c r="F16" s="35">
        <v>4</v>
      </c>
      <c r="G16" s="36" t="str">
        <f>IF(OR(مساحة_العمل!$AG$62&lt;&gt;مساحة_العمل!$A$1,INDEX(مساحة_العمل!C$30:C$61,MATCH($F16,مساحة_العمل!$AK$30:'مساحة_العمل'!$AK$61,0))=0),"",INDEX(مساحة_العمل!C$30:C$61,MATCH($F16,مساحة_العمل!$AK$30:'مساحة_العمل'!$AK$61,0)))</f>
        <v>فريق1</v>
      </c>
      <c r="H16" s="37">
        <f>IF(مساحة_العمل!$AI$62&lt;&gt;مساحة_العمل!$A$1,"",INDEX(مساحة_العمل!G$30:G$61,MATCH($F16,مساحة_العمل!$AK$30:'مساحة_العمل'!$AK$61,0)))</f>
        <v>0</v>
      </c>
      <c r="I16" s="1"/>
      <c r="J16" s="35">
        <v>4</v>
      </c>
      <c r="K16" s="36" t="str">
        <f>IF(OR(مساحة_العمل!$AG$62&lt;&gt;مساحة_العمل!$A$1,INDEX(مساحة_العمل!C$30:C$61,MATCH($J16,مساحة_العمل!$AL$30:'مساحة_العمل'!$AL$61,0))=0),"",INDEX(مساحة_العمل!C$30:C$61,MATCH($J16,مساحة_العمل!$AL$30:'مساحة_العمل'!$AL$61,0)))</f>
        <v>فريق2</v>
      </c>
      <c r="L16" s="37">
        <f>IF(مساحة_العمل!$AI$62&lt;&gt;مساحة_العمل!$A$1,"",INDEX(مساحة_العمل!H$30:H$61,MATCH($J16,مساحة_العمل!$AL$30:'مساحة_العمل'!$AL$61,0)))</f>
        <v>3</v>
      </c>
      <c r="N16" s="240" t="s">
        <v>53</v>
      </c>
      <c r="O16" s="240"/>
      <c r="P16" s="240"/>
      <c r="Q16" s="240"/>
      <c r="R16" s="87">
        <f>SUM(جدول_المباريات!G$17:H$25)</f>
        <v>21</v>
      </c>
    </row>
    <row r="17" spans="2:18" ht="12.75" customHeight="1">
      <c r="B17" s="35">
        <v>5</v>
      </c>
      <c r="C17" s="36" t="str">
        <f>IF(OR(مساحة_العمل!$AG$62&lt;&gt;مساحة_العمل!$A$1,INDEX(مساحة_العمل!C$30:C$61,MATCH($B17,مساحة_العمل!$AJ$30:'مساحة_العمل'!$AJ$61,0))=0),"",INDEX(مساحة_العمل!C$30:C$61,MATCH($B17,مساحة_العمل!$AJ$30:'مساحة_العمل'!$AJ$61,0)))</f>
        <v>فريق9</v>
      </c>
      <c r="D17" s="37">
        <f>IF(مساحة_العمل!$AI$62&lt;&gt;مساحة_العمل!$A$1,"",INDEX(مساحة_العمل!F$30:F$61,MATCH($B17,مساحة_العمل!$AJ$30:'مساحة_العمل'!$AJ$61,0)))</f>
        <v>3</v>
      </c>
      <c r="E17" s="29"/>
      <c r="F17" s="35">
        <v>5</v>
      </c>
      <c r="G17" s="36" t="str">
        <f>IF(OR(مساحة_العمل!$AG$62&lt;&gt;مساحة_العمل!$A$1,INDEX(مساحة_العمل!C$30:C$61,MATCH($F17,مساحة_العمل!$AK$30:'مساحة_العمل'!$AK$61,0))=0),"",INDEX(مساحة_العمل!C$30:C$61,MATCH($F17,مساحة_العمل!$AK$30:'مساحة_العمل'!$AK$61,0)))</f>
        <v>فريق2</v>
      </c>
      <c r="H17" s="37">
        <f>IF(مساحة_العمل!$AI$62&lt;&gt;مساحة_العمل!$A$1,"",INDEX(مساحة_العمل!G$30:G$61,MATCH($F17,مساحة_العمل!$AK$30:'مساحة_العمل'!$AK$61,0)))</f>
        <v>0</v>
      </c>
      <c r="I17" s="1"/>
      <c r="J17" s="35">
        <v>5</v>
      </c>
      <c r="K17" s="36" t="str">
        <f>IF(OR(مساحة_العمل!$AG$62&lt;&gt;مساحة_العمل!$A$1,INDEX(مساحة_العمل!C$30:C$61,MATCH($J17,مساحة_العمل!$AL$30:'مساحة_العمل'!$AL$61,0))=0),"",INDEX(مساحة_العمل!C$30:C$61,MATCH($J17,مساحة_العمل!$AL$30:'مساحة_العمل'!$AL$61,0)))</f>
        <v>فريق3</v>
      </c>
      <c r="L17" s="37">
        <f>IF(مساحة_العمل!$AI$62&lt;&gt;مساحة_العمل!$A$1,"",INDEX(مساحة_العمل!H$30:H$61,MATCH($J17,مساحة_العمل!$AL$30:'مساحة_العمل'!$AL$61,0)))</f>
        <v>3</v>
      </c>
      <c r="N17" s="241" t="s">
        <v>60</v>
      </c>
      <c r="O17" s="241"/>
      <c r="P17" s="241"/>
      <c r="Q17" s="241"/>
      <c r="R17" s="88">
        <f>SUM(R15:R16)</f>
        <v>79</v>
      </c>
    </row>
    <row r="18" spans="2:18" ht="12.75" customHeight="1">
      <c r="B18" s="24"/>
      <c r="C18" s="24"/>
      <c r="D18" s="24"/>
      <c r="E18" s="24"/>
      <c r="F18" s="1"/>
      <c r="G18" s="1"/>
      <c r="H18" s="1"/>
      <c r="I18" s="38"/>
      <c r="N18" s="240" t="s">
        <v>41</v>
      </c>
      <c r="O18" s="240"/>
      <c r="P18" s="240"/>
      <c r="Q18" s="240"/>
      <c r="R18" s="87">
        <f>IF(R21&lt;&gt;0,R17/R21,0)</f>
        <v>3.4347826086956523</v>
      </c>
    </row>
    <row r="19" spans="2:18" ht="12.75" customHeight="1">
      <c r="B19" s="24"/>
      <c r="C19" s="24"/>
      <c r="D19" s="24"/>
      <c r="E19" s="24"/>
      <c r="F19" s="1"/>
      <c r="G19" s="1"/>
      <c r="H19" s="1"/>
      <c r="I19" s="38"/>
      <c r="N19" s="241" t="s">
        <v>44</v>
      </c>
      <c r="O19" s="241"/>
      <c r="P19" s="241"/>
      <c r="Q19" s="241"/>
      <c r="R19" s="88">
        <f>SUMPRODUCT(--(جدول_المباريات!G$3:G$14&lt;&gt;""),--(جدول_المباريات!H$3:H$14&lt;&gt;""))</f>
        <v>12</v>
      </c>
    </row>
    <row r="20" spans="2:18" ht="12.75" customHeight="1">
      <c r="B20" s="243" t="s">
        <v>42</v>
      </c>
      <c r="C20" s="243"/>
      <c r="E20" s="29"/>
      <c r="I20" s="30"/>
      <c r="K20" s="243" t="s">
        <v>43</v>
      </c>
      <c r="L20" s="243"/>
      <c r="N20" s="240" t="s">
        <v>45</v>
      </c>
      <c r="O20" s="240"/>
      <c r="P20" s="240"/>
      <c r="Q20" s="240"/>
      <c r="R20" s="87">
        <f>SUMPRODUCT(--(جدول_المباريات!G$15:G$25&lt;&gt;""),--(جدول_المباريات!H$15:H$25&lt;&gt;""))</f>
        <v>11</v>
      </c>
    </row>
    <row r="21" spans="2:18" ht="12.75" customHeight="1">
      <c r="B21" s="31">
        <v>1</v>
      </c>
      <c r="C21" s="32" t="str">
        <f>IF(OR(مساحة_العمل!$AG$62&lt;&gt;مساحة_العمل!$A$1,INDEX(مساحة_العمل!C$30:C$61,MATCH($B21,مساحة_العمل!$AI$30:'مساحة_العمل'!$AI$61,0))=0),"",INDEX(مساحة_العمل!C$30:C$61,MATCH($B21,مساحة_العمل!$AI$30:'مساحة_العمل'!$AI$61,0)))</f>
        <v>فريق9</v>
      </c>
      <c r="D21" s="33">
        <f>IF(مساحة_العمل!$AI$62&lt;&gt;مساحة_العمل!$A$1,"",INDEX(مساحة_العمل!J$30:J$61,MATCH($B21,مساحة_العمل!$AI$30:'مساحة_العمل'!$AI$61,0)))</f>
        <v>3</v>
      </c>
      <c r="E21" s="29"/>
      <c r="I21" s="30"/>
      <c r="J21" s="31">
        <v>1</v>
      </c>
      <c r="K21" s="32" t="str">
        <f>IF(OR(مساحة_العمل!$AG$62&lt;&gt;مساحة_العمل!$A$1,INDEX(مساحة_العمل!C$30:C$61,MATCH(مساحة_العمل!$A$3,مساحة_العمل!$AI$30:'مساحة_العمل'!$AI$61,0))=0),"",INDEX(مساحة_العمل!C$30:C$61,MATCH(مساحة_العمل!$A$3,مساحة_العمل!$AI$30:'مساحة_العمل'!$AI$61,0)))</f>
        <v>فاضي</v>
      </c>
      <c r="L21" s="33">
        <f>IF(مساحة_العمل!$AI$62&lt;&gt;مساحة_العمل!$A$1,"",INDEX(مساحة_العمل!J$30:J$61,MATCH(مساحة_العمل!$A$3,مساحة_العمل!$AI$30:'مساحة_العمل'!$AI$61,0)))</f>
        <v>120</v>
      </c>
      <c r="N21" s="241" t="s">
        <v>54</v>
      </c>
      <c r="O21" s="241"/>
      <c r="P21" s="241"/>
      <c r="Q21" s="241"/>
      <c r="R21" s="88">
        <f>SUM(R19:R20)</f>
        <v>23</v>
      </c>
    </row>
    <row r="22" spans="2:18" ht="12.75" customHeight="1">
      <c r="B22" s="31">
        <v>2</v>
      </c>
      <c r="C22" s="32" t="str">
        <f>IF(OR(مساحة_العمل!$AG$62&lt;&gt;مساحة_العمل!$A$1,INDEX(مساحة_العمل!C$30:C$61,MATCH($B22,مساحة_العمل!$AI$30:'مساحة_العمل'!$AI$61,0))=0),"",INDEX(مساحة_العمل!C$30:C$61,MATCH($B22,مساحة_العمل!$AI$30:'مساحة_العمل'!$AI$61,0)))</f>
        <v>فريق10</v>
      </c>
      <c r="D22" s="33">
        <f>IF(مساحة_العمل!$AI$62&lt;&gt;مساحة_العمل!$A$1,"",INDEX(مساحة_العمل!J$30:J$61,MATCH($B22,مساحة_العمل!$AI$30:'مساحة_العمل'!$AI$61,0)))</f>
        <v>4</v>
      </c>
      <c r="E22" s="29"/>
      <c r="I22" s="30"/>
      <c r="J22" s="31">
        <v>2</v>
      </c>
      <c r="K22" s="32" t="str">
        <f>IF(OR(مساحة_العمل!$AG$62&lt;&gt;مساحة_العمل!$A$1,INDEX(مساحة_العمل!C$30:C$61,MATCH(مساحة_العمل!$A$3-1,مساحة_العمل!$AI$30:'مساحة_العمل'!$AI$61,0))=0),"",INDEX(مساحة_العمل!C$30:C$61,MATCH(مساحة_العمل!$A$3-1,مساحة_العمل!$AI$30:'مساحة_العمل'!$AI$61,0)))</f>
        <v>فريق5</v>
      </c>
      <c r="L22" s="33">
        <f>IF(مساحة_العمل!$AI$62&lt;&gt;مساحة_العمل!$A$1,"",INDEX(مساحة_العمل!J$30:J$61,MATCH(مساحة_العمل!$A$3-1,مساحة_العمل!$AI$30:'مساحة_العمل'!$AI$61,0)))</f>
        <v>15</v>
      </c>
      <c r="N22" s="240" t="s">
        <v>55</v>
      </c>
      <c r="O22" s="240"/>
      <c r="P22" s="240"/>
      <c r="Q22" s="240"/>
      <c r="R22" s="138">
        <f>مساحة_العمل!A2-R19</f>
        <v>0</v>
      </c>
    </row>
    <row r="23" spans="2:18" ht="12.75" customHeight="1">
      <c r="B23" s="31">
        <v>3</v>
      </c>
      <c r="C23" s="32" t="str">
        <f>IF(OR(مساحة_العمل!$AG$62&lt;&gt;مساحة_العمل!$A$1,INDEX(مساحة_العمل!C$30:C$61,MATCH($B23,مساحة_العمل!$AI$30:'مساحة_العمل'!$AI$61,0))=0),"",INDEX(مساحة_العمل!C$30:C$61,MATCH($B23,مساحة_العمل!$AI$30:'مساحة_العمل'!$AI$61,0)))</f>
        <v>فريق6</v>
      </c>
      <c r="D23" s="33">
        <f>IF(مساحة_العمل!$AI$62&lt;&gt;مساحة_العمل!$A$1,"",INDEX(مساحة_العمل!J$30:J$61,MATCH($B23,مساحة_العمل!$AI$30:'مساحة_العمل'!$AI$61,0)))</f>
        <v>6</v>
      </c>
      <c r="E23" s="29"/>
      <c r="I23" s="30"/>
      <c r="J23" s="31">
        <v>3</v>
      </c>
      <c r="K23" s="32" t="str">
        <f>IF(OR(مساحة_العمل!$AG$62&lt;&gt;مساحة_العمل!$A$1,INDEX(مساحة_العمل!C$30:C$61,MATCH(مساحة_العمل!$A$3-2,مساحة_العمل!$AI$30:'مساحة_العمل'!$AI$61,0))=0),"",INDEX(مساحة_العمل!C$30:C$61,MATCH(مساحة_العمل!$A$3-2,مساحة_العمل!$AI$30:'مساحة_العمل'!$AI$61,0)))</f>
        <v>فريق4</v>
      </c>
      <c r="L23" s="33">
        <f>IF(مساحة_العمل!$AI$62&lt;&gt;مساحة_العمل!$A$1,"",INDEX(مساحة_العمل!J$30:J$61,MATCH(مساحة_العمل!$A$3-2,مساحة_العمل!$AI$30:'مساحة_العمل'!$AI$61,0)))</f>
        <v>12</v>
      </c>
      <c r="N23" s="241" t="s">
        <v>56</v>
      </c>
      <c r="O23" s="241"/>
      <c r="P23" s="241"/>
      <c r="Q23" s="241"/>
      <c r="R23" s="139">
        <f>مساحة_العمل!A2-R20</f>
        <v>1</v>
      </c>
    </row>
    <row r="24" spans="2:18" ht="12.75" customHeight="1">
      <c r="B24" s="31">
        <v>4</v>
      </c>
      <c r="C24" s="32" t="str">
        <f>IF(OR(مساحة_العمل!$AG$62&lt;&gt;مساحة_العمل!$A$1,INDEX(مساحة_العمل!C$30:C$61,MATCH($B24,مساحة_العمل!$AI$30:'مساحة_العمل'!$AI$61,0))=0),"",INDEX(مساحة_العمل!C$30:C$61,MATCH($B24,مساحة_العمل!$AI$30:'مساحة_العمل'!$AI$61,0)))</f>
        <v>فريق2</v>
      </c>
      <c r="D24" s="33">
        <f>IF(مساحة_العمل!$AI$62&lt;&gt;مساحة_العمل!$A$1,"",INDEX(مساحة_العمل!J$30:J$61,MATCH($B24,مساحة_العمل!$AI$30:'مساحة_العمل'!$AI$61,0)))</f>
        <v>7</v>
      </c>
      <c r="E24" s="29"/>
      <c r="I24" s="30"/>
      <c r="J24" s="31">
        <v>4</v>
      </c>
      <c r="K24" s="32" t="str">
        <f>IF(OR(مساحة_العمل!$AG$62&lt;&gt;مساحة_العمل!$A$1,INDEX(مساحة_العمل!C$30:C$61,MATCH(مساحة_العمل!$A$3-3,مساحة_العمل!$AI$30:'مساحة_العمل'!$AI$61,0))=0),"",INDEX(مساحة_العمل!C$30:C$61,MATCH(مساحة_العمل!$A$3-3,مساحة_العمل!$AI$30:'مساحة_العمل'!$AI$61,0)))</f>
        <v>فريق7</v>
      </c>
      <c r="L24" s="33">
        <f>IF(مساحة_العمل!$AI$62&lt;&gt;مساحة_العمل!$A$1,"",INDEX(مساحة_العمل!J$30:J$61,MATCH(مساحة_العمل!$A$3-3,مساحة_العمل!$AI$30:'مساحة_العمل'!$AI$61,0)))</f>
        <v>10</v>
      </c>
      <c r="N24" s="240" t="s">
        <v>57</v>
      </c>
      <c r="O24" s="240"/>
      <c r="P24" s="240"/>
      <c r="Q24" s="240"/>
      <c r="R24" s="138">
        <f>SUM(R22:R23)</f>
        <v>1</v>
      </c>
    </row>
    <row r="25" spans="2:18" ht="12.75" customHeight="1" thickBot="1">
      <c r="B25" s="31">
        <v>5</v>
      </c>
      <c r="C25" s="32" t="str">
        <f>IF(OR(مساحة_العمل!$AG$62&lt;&gt;مساحة_العمل!$A$1,INDEX(مساحة_العمل!C$30:C$61,MATCH($B25,مساحة_العمل!$AI$30:'مساحة_العمل'!$AI$61,0))=0),"",INDEX(مساحة_العمل!C$30:C$61,MATCH($B25,مساحة_العمل!$AI$30:'مساحة_العمل'!$AI$61,0)))</f>
        <v>فريق8</v>
      </c>
      <c r="D25" s="33">
        <f>IF(مساحة_العمل!$AI$62&lt;&gt;مساحة_العمل!$A$1,"",INDEX(مساحة_العمل!J$30:J$61,MATCH($B25,مساحة_العمل!$AI$30:'مساحة_العمل'!$AI$61,0)))</f>
        <v>7</v>
      </c>
      <c r="E25" s="29"/>
      <c r="I25" s="30"/>
      <c r="J25" s="31">
        <v>5</v>
      </c>
      <c r="K25" s="32" t="str">
        <f>IF(OR(مساحة_العمل!$AG$62&lt;&gt;مساحة_العمل!$A$1,INDEX(مساحة_العمل!C$30:C$61,MATCH(مساحة_العمل!$A$3-4,مساحة_العمل!$AI$30:'مساحة_العمل'!$AI$61,0))=0),"",INDEX(مساحة_العمل!C$30:C$61,MATCH(مساحة_العمل!$A$3-4,مساحة_العمل!$AI$30:'مساحة_العمل'!$AI$61,0)))</f>
        <v>فريق3</v>
      </c>
      <c r="L25" s="33">
        <f>IF(مساحة_العمل!$AI$62&lt;&gt;مساحة_العمل!$A$1,"",INDEX(مساحة_العمل!J$30:J$61,MATCH(مساحة_العمل!$A$3-4,مساحة_العمل!$AI$30:'مساحة_العمل'!$AI$61,0)))</f>
        <v>9</v>
      </c>
      <c r="N25" s="241" t="s">
        <v>58</v>
      </c>
      <c r="O25" s="241"/>
      <c r="P25" s="241"/>
      <c r="Q25" s="241"/>
      <c r="R25" s="139">
        <f>R21+R24</f>
        <v>24</v>
      </c>
    </row>
    <row r="26" spans="2:18">
      <c r="N26" s="247"/>
      <c r="O26" s="247"/>
      <c r="P26" s="247"/>
      <c r="Q26" s="247"/>
    </row>
  </sheetData>
  <sheetProtection selectLockedCells="1"/>
  <mergeCells count="30">
    <mergeCell ref="N26:Q26"/>
    <mergeCell ref="N21:Q21"/>
    <mergeCell ref="N22:Q22"/>
    <mergeCell ref="N23:Q23"/>
    <mergeCell ref="N24:Q24"/>
    <mergeCell ref="N25:Q25"/>
    <mergeCell ref="N18:Q18"/>
    <mergeCell ref="N19:Q19"/>
    <mergeCell ref="B20:C20"/>
    <mergeCell ref="K20:L20"/>
    <mergeCell ref="N20:Q20"/>
    <mergeCell ref="N13:Q13"/>
    <mergeCell ref="N14:Q14"/>
    <mergeCell ref="N15:Q15"/>
    <mergeCell ref="N16:Q16"/>
    <mergeCell ref="N17:Q17"/>
    <mergeCell ref="N9:Q9"/>
    <mergeCell ref="N10:Q10"/>
    <mergeCell ref="N11:Q11"/>
    <mergeCell ref="B12:C12"/>
    <mergeCell ref="K12:L12"/>
    <mergeCell ref="N12:Q12"/>
    <mergeCell ref="N6:Q6"/>
    <mergeCell ref="N7:Q7"/>
    <mergeCell ref="N8:Q8"/>
    <mergeCell ref="B2:Q2"/>
    <mergeCell ref="B4:C4"/>
    <mergeCell ref="K4:L4"/>
    <mergeCell ref="N4:Q4"/>
    <mergeCell ref="N5:R5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</sheetPr>
  <dimension ref="B1:H36"/>
  <sheetViews>
    <sheetView showGridLines="0" rightToLeft="1" workbookViewId="0">
      <selection activeCell="G5" sqref="G5:G15"/>
    </sheetView>
  </sheetViews>
  <sheetFormatPr defaultRowHeight="12.75"/>
  <cols>
    <col min="7" max="7" width="17" customWidth="1"/>
    <col min="8" max="8" width="14.140625" customWidth="1"/>
  </cols>
  <sheetData>
    <row r="1" spans="2:8" ht="18" customHeight="1"/>
    <row r="2" spans="2:8" ht="20.25">
      <c r="B2" s="18" t="s">
        <v>63</v>
      </c>
    </row>
    <row r="3" spans="2:8" ht="12.75" customHeight="1"/>
    <row r="4" spans="2:8" ht="18">
      <c r="F4" s="19"/>
      <c r="G4" s="20" t="s">
        <v>24</v>
      </c>
      <c r="H4" s="21" t="s">
        <v>25</v>
      </c>
    </row>
    <row r="5" spans="2:8" ht="15">
      <c r="F5" s="22">
        <v>1</v>
      </c>
      <c r="G5" s="23" t="s">
        <v>101</v>
      </c>
      <c r="H5" s="40">
        <v>0</v>
      </c>
    </row>
    <row r="6" spans="2:8" ht="15">
      <c r="F6" s="22">
        <v>2</v>
      </c>
      <c r="G6" s="23" t="s">
        <v>102</v>
      </c>
      <c r="H6" s="40">
        <v>0</v>
      </c>
    </row>
    <row r="7" spans="2:8" ht="15">
      <c r="F7" s="22">
        <v>3</v>
      </c>
      <c r="G7" s="23" t="s">
        <v>103</v>
      </c>
      <c r="H7" s="40">
        <v>0</v>
      </c>
    </row>
    <row r="8" spans="2:8" ht="15">
      <c r="F8" s="22">
        <v>4</v>
      </c>
      <c r="G8" s="23" t="s">
        <v>104</v>
      </c>
      <c r="H8" s="40">
        <v>0</v>
      </c>
    </row>
    <row r="9" spans="2:8" ht="15">
      <c r="F9" s="22">
        <v>5</v>
      </c>
      <c r="G9" s="23" t="s">
        <v>105</v>
      </c>
      <c r="H9" s="40">
        <v>0</v>
      </c>
    </row>
    <row r="10" spans="2:8" ht="15">
      <c r="F10" s="22">
        <v>6</v>
      </c>
      <c r="G10" s="23" t="s">
        <v>107</v>
      </c>
      <c r="H10" s="40">
        <v>0</v>
      </c>
    </row>
    <row r="11" spans="2:8" ht="15">
      <c r="F11" s="22">
        <v>7</v>
      </c>
      <c r="G11" s="23" t="s">
        <v>108</v>
      </c>
      <c r="H11" s="40">
        <v>0</v>
      </c>
    </row>
    <row r="12" spans="2:8" ht="15">
      <c r="F12" s="22">
        <v>8</v>
      </c>
      <c r="G12" s="23" t="s">
        <v>110</v>
      </c>
      <c r="H12" s="40">
        <v>0</v>
      </c>
    </row>
    <row r="13" spans="2:8" ht="15">
      <c r="F13" s="22">
        <v>9</v>
      </c>
      <c r="G13" s="23" t="s">
        <v>111</v>
      </c>
      <c r="H13" s="40">
        <v>0</v>
      </c>
    </row>
    <row r="14" spans="2:8" ht="15">
      <c r="F14" s="22">
        <v>10</v>
      </c>
      <c r="G14" s="23" t="s">
        <v>112</v>
      </c>
      <c r="H14" s="40">
        <v>0</v>
      </c>
    </row>
    <row r="15" spans="2:8" ht="15">
      <c r="F15" s="22">
        <v>11</v>
      </c>
      <c r="G15" s="23" t="s">
        <v>113</v>
      </c>
      <c r="H15" s="40">
        <v>0</v>
      </c>
    </row>
    <row r="16" spans="2:8" ht="15">
      <c r="F16" s="22"/>
      <c r="G16" s="23"/>
      <c r="H16" s="40"/>
    </row>
    <row r="17" spans="6:8" ht="15">
      <c r="F17" s="22"/>
      <c r="G17" s="23"/>
      <c r="H17" s="40"/>
    </row>
    <row r="18" spans="6:8" ht="15">
      <c r="F18" s="22"/>
      <c r="G18" s="23"/>
      <c r="H18" s="40"/>
    </row>
    <row r="19" spans="6:8" ht="15">
      <c r="F19" s="22"/>
      <c r="G19" s="23"/>
      <c r="H19" s="40"/>
    </row>
    <row r="20" spans="6:8" ht="15">
      <c r="F20" s="22"/>
      <c r="G20" s="23"/>
      <c r="H20" s="40"/>
    </row>
    <row r="21" spans="6:8" ht="15">
      <c r="F21" s="22"/>
      <c r="G21" s="23"/>
      <c r="H21" s="40"/>
    </row>
    <row r="22" spans="6:8" ht="15">
      <c r="F22" s="22"/>
      <c r="G22" s="23"/>
      <c r="H22" s="40"/>
    </row>
    <row r="23" spans="6:8" ht="15">
      <c r="F23" s="22"/>
      <c r="G23" s="23"/>
      <c r="H23" s="40"/>
    </row>
    <row r="24" spans="6:8" ht="15">
      <c r="F24" s="22"/>
      <c r="G24" s="23"/>
      <c r="H24" s="40"/>
    </row>
    <row r="25" spans="6:8" ht="15">
      <c r="F25" s="22"/>
      <c r="G25" s="23"/>
      <c r="H25" s="40"/>
    </row>
    <row r="26" spans="6:8" ht="15">
      <c r="F26" s="22"/>
      <c r="G26" s="23"/>
      <c r="H26" s="40"/>
    </row>
    <row r="27" spans="6:8" ht="15">
      <c r="F27" s="22"/>
      <c r="G27" s="23"/>
      <c r="H27" s="40"/>
    </row>
    <row r="28" spans="6:8" ht="15">
      <c r="F28" s="22"/>
      <c r="G28" s="23"/>
      <c r="H28" s="40"/>
    </row>
    <row r="29" spans="6:8" ht="15">
      <c r="F29" s="22"/>
      <c r="G29" s="23"/>
      <c r="H29" s="40"/>
    </row>
    <row r="30" spans="6:8" ht="15">
      <c r="F30" s="22"/>
      <c r="G30" s="23"/>
      <c r="H30" s="40"/>
    </row>
    <row r="31" spans="6:8" ht="15">
      <c r="F31" s="22"/>
      <c r="G31" s="23"/>
      <c r="H31" s="40"/>
    </row>
    <row r="32" spans="6:8" ht="15">
      <c r="F32" s="22"/>
      <c r="G32" s="23"/>
      <c r="H32" s="40"/>
    </row>
    <row r="33" spans="6:8" ht="15">
      <c r="F33" s="22"/>
      <c r="G33" s="23"/>
      <c r="H33" s="40"/>
    </row>
    <row r="34" spans="6:8" ht="15">
      <c r="F34" s="22"/>
      <c r="G34" s="23"/>
      <c r="H34" s="40"/>
    </row>
    <row r="35" spans="6:8" ht="15">
      <c r="F35" s="22"/>
      <c r="G35" s="23"/>
      <c r="H35" s="40"/>
    </row>
    <row r="36" spans="6:8" ht="15">
      <c r="F36" s="22"/>
      <c r="G36" s="23"/>
      <c r="H36" s="40"/>
    </row>
  </sheetData>
  <sheetProtection selectLockedCells="1"/>
  <dataValidations count="1">
    <dataValidation type="whole" showInputMessage="1" showErrorMessage="1" sqref="H5:H36">
      <formula1>-99</formula1>
      <formula2>99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L64"/>
  <sheetViews>
    <sheetView rightToLeft="1" workbookViewId="0">
      <selection activeCell="D21" sqref="D21"/>
    </sheetView>
  </sheetViews>
  <sheetFormatPr defaultRowHeight="12.75"/>
  <cols>
    <col min="1" max="1" width="6.85546875" style="2" customWidth="1"/>
    <col min="2" max="2" width="6.5703125" style="2" customWidth="1"/>
    <col min="3" max="3" width="15.28515625" style="63" customWidth="1"/>
    <col min="4" max="12" width="4.7109375" style="2" customWidth="1"/>
    <col min="13" max="13" width="6.28515625" style="2" bestFit="1" customWidth="1"/>
    <col min="14" max="16" width="4.7109375" style="2" customWidth="1"/>
    <col min="17" max="17" width="5.140625" style="2" bestFit="1" customWidth="1"/>
    <col min="18" max="27" width="4.7109375" style="2" customWidth="1"/>
    <col min="28" max="28" width="6.42578125" style="2" customWidth="1"/>
    <col min="29" max="30" width="4.7109375" style="2" customWidth="1"/>
    <col min="31" max="31" width="4.140625" style="63" customWidth="1"/>
    <col min="32" max="32" width="9" style="2" bestFit="1" customWidth="1"/>
    <col min="33" max="33" width="9.140625" style="2"/>
    <col min="34" max="38" width="5.140625" style="2" customWidth="1"/>
    <col min="39" max="16384" width="9.140625" style="2"/>
  </cols>
  <sheetData>
    <row r="1" spans="1:38">
      <c r="A1" s="63">
        <v>66</v>
      </c>
      <c r="B1" s="63" t="s">
        <v>21</v>
      </c>
      <c r="C1" s="63">
        <v>10</v>
      </c>
    </row>
    <row r="2" spans="1:38" ht="13.5" thickBot="1">
      <c r="A2" s="63">
        <f>(C2-1)*(C2/2)*2</f>
        <v>12</v>
      </c>
      <c r="B2" s="63" t="s">
        <v>12</v>
      </c>
      <c r="C2" s="63">
        <v>4</v>
      </c>
      <c r="D2" s="63">
        <f>(C2-1)*(C2/2)</f>
        <v>6</v>
      </c>
    </row>
    <row r="3" spans="1:38" ht="15">
      <c r="A3" s="63">
        <v>11</v>
      </c>
      <c r="B3" s="64"/>
      <c r="D3" s="251" t="s">
        <v>2</v>
      </c>
      <c r="E3" s="251" t="s">
        <v>13</v>
      </c>
      <c r="F3" s="251" t="s">
        <v>3</v>
      </c>
      <c r="G3" s="251" t="s">
        <v>4</v>
      </c>
      <c r="H3" s="251" t="s">
        <v>14</v>
      </c>
      <c r="I3" s="251" t="s">
        <v>5</v>
      </c>
      <c r="J3" s="251" t="s">
        <v>6</v>
      </c>
      <c r="K3" s="251" t="s">
        <v>15</v>
      </c>
      <c r="L3" s="251" t="s">
        <v>11</v>
      </c>
      <c r="M3" s="248" t="s">
        <v>16</v>
      </c>
      <c r="N3" s="249"/>
      <c r="O3" s="249"/>
      <c r="P3" s="249"/>
      <c r="Q3" s="249"/>
      <c r="R3" s="249"/>
      <c r="S3" s="249"/>
      <c r="T3" s="249"/>
      <c r="U3" s="250"/>
      <c r="V3" s="248" t="s">
        <v>17</v>
      </c>
      <c r="W3" s="249"/>
      <c r="X3" s="249"/>
      <c r="Y3" s="249"/>
      <c r="Z3" s="249"/>
      <c r="AA3" s="249"/>
      <c r="AB3" s="249"/>
      <c r="AC3" s="249"/>
      <c r="AD3" s="250"/>
      <c r="AF3" s="63"/>
      <c r="AG3" s="63"/>
    </row>
    <row r="4" spans="1:38" ht="15">
      <c r="B4" s="64" t="s">
        <v>1</v>
      </c>
      <c r="C4" s="64" t="s">
        <v>9</v>
      </c>
      <c r="D4" s="251"/>
      <c r="E4" s="251"/>
      <c r="F4" s="251"/>
      <c r="G4" s="251"/>
      <c r="H4" s="251"/>
      <c r="I4" s="251"/>
      <c r="J4" s="251"/>
      <c r="K4" s="251" t="s">
        <v>15</v>
      </c>
      <c r="L4" s="251" t="s">
        <v>11</v>
      </c>
      <c r="M4" s="77" t="s">
        <v>2</v>
      </c>
      <c r="N4" s="78" t="s">
        <v>13</v>
      </c>
      <c r="O4" s="78" t="s">
        <v>3</v>
      </c>
      <c r="P4" s="78" t="s">
        <v>4</v>
      </c>
      <c r="Q4" s="78" t="s">
        <v>14</v>
      </c>
      <c r="R4" s="78" t="s">
        <v>5</v>
      </c>
      <c r="S4" s="78" t="s">
        <v>6</v>
      </c>
      <c r="T4" s="78" t="s">
        <v>15</v>
      </c>
      <c r="U4" s="79" t="s">
        <v>11</v>
      </c>
      <c r="V4" s="77" t="s">
        <v>2</v>
      </c>
      <c r="W4" s="78" t="s">
        <v>13</v>
      </c>
      <c r="X4" s="78" t="s">
        <v>3</v>
      </c>
      <c r="Y4" s="78" t="s">
        <v>4</v>
      </c>
      <c r="Z4" s="78" t="s">
        <v>14</v>
      </c>
      <c r="AA4" s="78" t="s">
        <v>5</v>
      </c>
      <c r="AB4" s="78" t="s">
        <v>6</v>
      </c>
      <c r="AC4" s="78" t="s">
        <v>15</v>
      </c>
      <c r="AD4" s="79" t="s">
        <v>11</v>
      </c>
      <c r="AE4" s="63" t="s">
        <v>10</v>
      </c>
      <c r="AF4" s="63"/>
      <c r="AG4" s="63" t="s">
        <v>1</v>
      </c>
      <c r="AH4" s="63" t="s">
        <v>5</v>
      </c>
      <c r="AI4" s="63" t="s">
        <v>6</v>
      </c>
      <c r="AJ4" s="63" t="s">
        <v>3</v>
      </c>
      <c r="AK4" s="63" t="s">
        <v>4</v>
      </c>
      <c r="AL4" s="63" t="s">
        <v>14</v>
      </c>
    </row>
    <row r="5" spans="1:38" ht="15">
      <c r="A5" s="63" t="s">
        <v>27</v>
      </c>
      <c r="B5" s="64">
        <v>1</v>
      </c>
      <c r="C5" s="64" t="s">
        <v>101</v>
      </c>
      <c r="D5" s="63">
        <f>M5+V5</f>
        <v>6</v>
      </c>
      <c r="E5" s="63">
        <f t="shared" ref="E5:K7" si="0">N5+W5</f>
        <v>0</v>
      </c>
      <c r="F5" s="63">
        <f t="shared" si="0"/>
        <v>4</v>
      </c>
      <c r="G5" s="63">
        <f t="shared" si="0"/>
        <v>0</v>
      </c>
      <c r="H5" s="63">
        <f t="shared" si="0"/>
        <v>2</v>
      </c>
      <c r="I5" s="63">
        <f t="shared" si="0"/>
        <v>11</v>
      </c>
      <c r="J5" s="63">
        <f t="shared" si="0"/>
        <v>8</v>
      </c>
      <c r="K5" s="63">
        <f t="shared" si="0"/>
        <v>3</v>
      </c>
      <c r="L5" s="65">
        <f>U5+AD5-خصم!$H5</f>
        <v>12</v>
      </c>
      <c r="M5" s="80">
        <f>SUMPRODUCT((جدول_المباريات!F$3:F$33=C5)*(جدول_المباريات!G$3:G$33&lt;&gt;""))</f>
        <v>3</v>
      </c>
      <c r="N5" s="78">
        <f>SUMPRODUCT((جدول_المباريات!F$3:F$33=C5)*(جدول_المباريات!G$3:G$33=""))</f>
        <v>0</v>
      </c>
      <c r="O5" s="81">
        <f>SUMPRODUCT((جدول_المباريات!F$3:F$33=C5)*(جدول_المباريات!G$3:G$33&gt;جدول_المباريات!H$3:H$33))</f>
        <v>2</v>
      </c>
      <c r="P5" s="81">
        <f>SUMPRODUCT((جدول_المباريات!F$3:F$33=C5)*(جدول_المباريات!G$3:G$33=جدول_المباريات!H$3:H$33)*(جدول_المباريات!G$3:G$33&lt;&gt;""))</f>
        <v>0</v>
      </c>
      <c r="Q5" s="81">
        <f>SUMPRODUCT((جدول_المباريات!F$3:F$33=C5)*(جدول_المباريات!G$3:G$33&lt;جدول_المباريات!H$3:H$33))</f>
        <v>1</v>
      </c>
      <c r="R5" s="81">
        <f>SUMIF(جدول_المباريات!F$3:F$33,C5,جدول_المباريات!G$3:G$33)</f>
        <v>5</v>
      </c>
      <c r="S5" s="81">
        <f>SUMIF(جدول_المباريات!F$3:F$33,C5,جدول_المباريات!H$3:H$33)</f>
        <v>4</v>
      </c>
      <c r="T5" s="78">
        <f t="shared" ref="T5" si="1">R5-S5</f>
        <v>1</v>
      </c>
      <c r="U5" s="79">
        <f t="shared" ref="U5" si="2">O5*3+P5*1</f>
        <v>6</v>
      </c>
      <c r="V5" s="77">
        <f>SUMPRODUCT((جدول_المباريات!I$3:I$33=C5)*(جدول_المباريات!H$3:H$33&lt;&gt;""))</f>
        <v>3</v>
      </c>
      <c r="W5" s="78">
        <f>SUMPRODUCT((جدول_المباريات!I$3:I$33=C5)*(جدول_المباريات!H$3:H$33=""))</f>
        <v>0</v>
      </c>
      <c r="X5" s="81">
        <f>SUMPRODUCT((جدول_المباريات!I$3:I$33=C5)*(جدول_المباريات!H$3:H$33&gt;جدول_المباريات!G$3:G$33))</f>
        <v>2</v>
      </c>
      <c r="Y5" s="78">
        <f>SUMPRODUCT((جدول_المباريات!I$3:I$33=C5)*(جدول_المباريات!H$3:H$33=جدول_المباريات!G$3:G$33)*(جدول_المباريات!H$3:H$33&lt;&gt;""))</f>
        <v>0</v>
      </c>
      <c r="Z5" s="78">
        <f>SUMPRODUCT((جدول_المباريات!I$3:I$33=C5)*(جدول_المباريات!H$3:H$33&lt;جدول_المباريات!G$3:G$33))</f>
        <v>1</v>
      </c>
      <c r="AA5" s="78">
        <f>SUMIF(جدول_المباريات!I$3:I$33,C5,جدول_المباريات!H$3:H$33)</f>
        <v>6</v>
      </c>
      <c r="AB5" s="78">
        <f>SUMIF(جدول_المباريات!I$3:I$33,C5,جدول_المباريات!G$3:G$33)</f>
        <v>4</v>
      </c>
      <c r="AC5" s="78">
        <f>AA5-AB5</f>
        <v>2</v>
      </c>
      <c r="AD5" s="79">
        <f>X5*3+Y5*1</f>
        <v>6</v>
      </c>
      <c r="AE5" s="63">
        <f>RANK(K5,$K$5:$K$8,1)</f>
        <v>3</v>
      </c>
      <c r="AF5" s="63">
        <f>(L5*1000000)+(AE5*10000)+(I5*1000)+(D5*100)</f>
        <v>12041600</v>
      </c>
      <c r="AG5" s="63">
        <f>RANK(AF5,$AF$5:$AF$8,0)</f>
        <v>1</v>
      </c>
      <c r="AH5" s="2">
        <f>RANK(I5,$I$5:$I$8,0)+COUNTIF($I$5:I5,I5)-1</f>
        <v>2</v>
      </c>
      <c r="AI5" s="2">
        <f>RANK(J5,$J$5:$J$8,1)+COUNTIF($J$5:J5,J5)-1</f>
        <v>2</v>
      </c>
      <c r="AJ5" s="2">
        <f>RANK(F5,$F$5:$F$8,0)+COUNTIF($F$5:F5,F5)-1</f>
        <v>1</v>
      </c>
      <c r="AK5" s="2">
        <f>RANK(G5,$G$5:$G$8,0)+COUNTIF($G$5:G5,G5)-1</f>
        <v>1</v>
      </c>
      <c r="AL5" s="2">
        <f>RANK(H5,$H$5:$H$8,0)+COUNTIF($H$5:H5,H5)-1</f>
        <v>4</v>
      </c>
    </row>
    <row r="6" spans="1:38" ht="15">
      <c r="B6" s="64">
        <v>2</v>
      </c>
      <c r="C6" s="64" t="s">
        <v>102</v>
      </c>
      <c r="D6" s="63">
        <f t="shared" ref="D6:D7" si="3">M6+V6</f>
        <v>6</v>
      </c>
      <c r="E6" s="63">
        <f t="shared" si="0"/>
        <v>0</v>
      </c>
      <c r="F6" s="63">
        <f t="shared" si="0"/>
        <v>3</v>
      </c>
      <c r="G6" s="63">
        <f t="shared" si="0"/>
        <v>0</v>
      </c>
      <c r="H6" s="63">
        <f t="shared" si="0"/>
        <v>3</v>
      </c>
      <c r="I6" s="63">
        <f t="shared" si="0"/>
        <v>12</v>
      </c>
      <c r="J6" s="63">
        <f t="shared" si="0"/>
        <v>7</v>
      </c>
      <c r="K6" s="63">
        <f t="shared" si="0"/>
        <v>5</v>
      </c>
      <c r="L6" s="65">
        <f>U6+AD6-خصم!$H6</f>
        <v>9</v>
      </c>
      <c r="M6" s="80">
        <f>SUMPRODUCT((جدول_المباريات!F$3:F$33=C6)*(جدول_المباريات!G$3:G$33&lt;&gt;""))</f>
        <v>3</v>
      </c>
      <c r="N6" s="78">
        <f>SUMPRODUCT((جدول_المباريات!F$3:F$33=C6)*(جدول_المباريات!G$3:G$33=""))</f>
        <v>0</v>
      </c>
      <c r="O6" s="81">
        <f>SUMPRODUCT((جدول_المباريات!F$3:F$33=C6)*(جدول_المباريات!G$3:G$33&gt;جدول_المباريات!H$3:H$33))</f>
        <v>2</v>
      </c>
      <c r="P6" s="81">
        <f>SUMPRODUCT((جدول_المباريات!F$3:F$33=C6)*(جدول_المباريات!G$3:G$33=جدول_المباريات!H$3:H$33)*(جدول_المباريات!G$3:G$33&lt;&gt;""))</f>
        <v>0</v>
      </c>
      <c r="Q6" s="81">
        <f>SUMPRODUCT((جدول_المباريات!F$3:F$33=C6)*(جدول_المباريات!G$3:G$33&lt;جدول_المباريات!H$3:H$33))</f>
        <v>1</v>
      </c>
      <c r="R6" s="81">
        <f>SUMIF(جدول_المباريات!F$3:F$33,C6,جدول_المباريات!G$3:G$33)</f>
        <v>8</v>
      </c>
      <c r="S6" s="81">
        <f>SUMIF(جدول_المباريات!F$3:F$33,C6,جدول_المباريات!H$3:H$33)</f>
        <v>3</v>
      </c>
      <c r="T6" s="78">
        <f t="shared" ref="T6:T7" si="4">R6-S6</f>
        <v>5</v>
      </c>
      <c r="U6" s="79">
        <f t="shared" ref="U6:U7" si="5">O6*3+P6*1</f>
        <v>6</v>
      </c>
      <c r="V6" s="77">
        <f>SUMPRODUCT((جدول_المباريات!I$3:I$33=C6)*(جدول_المباريات!H$3:H$33&lt;&gt;""))</f>
        <v>3</v>
      </c>
      <c r="W6" s="78">
        <f>SUMPRODUCT((جدول_المباريات!I$3:I$33=C6)*(جدول_المباريات!H$3:H$33=""))</f>
        <v>0</v>
      </c>
      <c r="X6" s="81">
        <f>SUMPRODUCT((جدول_المباريات!I$3:I$33=C6)*(جدول_المباريات!H$3:H$33&gt;جدول_المباريات!G$3:G$33))</f>
        <v>1</v>
      </c>
      <c r="Y6" s="78">
        <f>SUMPRODUCT((جدول_المباريات!I$3:I$33=C6)*(جدول_المباريات!H$3:H$33=جدول_المباريات!G$3:G$33)*(جدول_المباريات!H$3:H$33&lt;&gt;""))</f>
        <v>0</v>
      </c>
      <c r="Z6" s="78">
        <f>SUMPRODUCT((جدول_المباريات!I$3:I$33=C6)*(جدول_المباريات!H$3:H$33&lt;جدول_المباريات!G$3:G$33))</f>
        <v>2</v>
      </c>
      <c r="AA6" s="78">
        <f>SUMIF(جدول_المباريات!I$3:I$33,C6,جدول_المباريات!H$3:H$33)</f>
        <v>4</v>
      </c>
      <c r="AB6" s="78">
        <f>SUMIF(جدول_المباريات!I$3:I$33,C6,جدول_المباريات!G$3:G$33)</f>
        <v>4</v>
      </c>
      <c r="AC6" s="78">
        <f t="shared" ref="AC6:AC7" si="6">AA6-AB6</f>
        <v>0</v>
      </c>
      <c r="AD6" s="79">
        <f t="shared" ref="AD6:AD7" si="7">X6*3+Y6*1</f>
        <v>3</v>
      </c>
      <c r="AE6" s="63">
        <f t="shared" ref="AE6:AE7" si="8">RANK(K6,$K$5:$K$8,1)</f>
        <v>4</v>
      </c>
      <c r="AF6" s="63">
        <f>(L6*1000000)+(AE6*10000)+(I6*1000)+(D6*99)</f>
        <v>9052594</v>
      </c>
      <c r="AG6" s="63">
        <f t="shared" ref="AG6" si="9">RANK(AF6,$AF$5:$AF$8,0)</f>
        <v>2</v>
      </c>
      <c r="AH6" s="2">
        <f>RANK(I6,$I$5:$I$8,0)+COUNTIF($I$5:I6,I6)-1</f>
        <v>1</v>
      </c>
      <c r="AI6" s="2">
        <f>RANK(J6,$J$5:$J$8,1)+COUNTIF($J$5:J6,J6)-1</f>
        <v>1</v>
      </c>
      <c r="AJ6" s="2">
        <f>RANK(F6,$F$5:$F$8,0)+COUNTIF($F$5:F6,F6)-1</f>
        <v>2</v>
      </c>
      <c r="AK6" s="2">
        <f>RANK(G6,$G$5:$G$8,0)+COUNTIF($G$5:G6,G6)-1</f>
        <v>2</v>
      </c>
      <c r="AL6" s="2">
        <f>RANK(H6,$H$5:$H$8,0)+COUNTIF($H$5:H6,H6)-1</f>
        <v>2</v>
      </c>
    </row>
    <row r="7" spans="1:38" ht="15">
      <c r="B7" s="64">
        <v>3</v>
      </c>
      <c r="C7" s="64" t="s">
        <v>103</v>
      </c>
      <c r="D7" s="63">
        <f t="shared" si="3"/>
        <v>6</v>
      </c>
      <c r="E7" s="63">
        <f t="shared" si="0"/>
        <v>0</v>
      </c>
      <c r="F7" s="63">
        <f t="shared" si="0"/>
        <v>3</v>
      </c>
      <c r="G7" s="63">
        <f t="shared" si="0"/>
        <v>0</v>
      </c>
      <c r="H7" s="63">
        <f t="shared" si="0"/>
        <v>3</v>
      </c>
      <c r="I7" s="63">
        <f t="shared" si="0"/>
        <v>8</v>
      </c>
      <c r="J7" s="63">
        <f t="shared" si="0"/>
        <v>9</v>
      </c>
      <c r="K7" s="63">
        <f t="shared" si="0"/>
        <v>-1</v>
      </c>
      <c r="L7" s="65">
        <f>U7+AD7-خصم!$H7</f>
        <v>9</v>
      </c>
      <c r="M7" s="80">
        <f>SUMPRODUCT((جدول_المباريات!F$3:F$33=C7)*(جدول_المباريات!G$3:G$33&lt;&gt;""))</f>
        <v>3</v>
      </c>
      <c r="N7" s="78">
        <f>SUMPRODUCT((جدول_المباريات!F$3:F$33=C7)*(جدول_المباريات!G$3:G$33=""))</f>
        <v>0</v>
      </c>
      <c r="O7" s="81">
        <f>SUMPRODUCT((جدول_المباريات!F$3:F$33=C7)*(جدول_المباريات!G$3:G$33&gt;جدول_المباريات!H$3:H$33))</f>
        <v>1</v>
      </c>
      <c r="P7" s="81">
        <f>SUMPRODUCT((جدول_المباريات!F$3:F$33=C7)*(جدول_المباريات!G$3:G$33=جدول_المباريات!H$3:H$33)*(جدول_المباريات!G$3:G$33&lt;&gt;""))</f>
        <v>0</v>
      </c>
      <c r="Q7" s="81">
        <f>SUMPRODUCT((جدول_المباريات!F$3:F$33=C7)*(جدول_المباريات!G$3:G$33&lt;جدول_المباريات!H$3:H$33))</f>
        <v>2</v>
      </c>
      <c r="R7" s="81">
        <f>SUMIF(جدول_المباريات!F$3:F$33,C7,جدول_المباريات!G$3:G$33)</f>
        <v>3</v>
      </c>
      <c r="S7" s="81">
        <f>SUMIF(جدول_المباريات!F$3:F$33,C7,جدول_المباريات!H$3:H$33)</f>
        <v>5</v>
      </c>
      <c r="T7" s="78">
        <f t="shared" si="4"/>
        <v>-2</v>
      </c>
      <c r="U7" s="79">
        <f t="shared" si="5"/>
        <v>3</v>
      </c>
      <c r="V7" s="77">
        <f>SUMPRODUCT((جدول_المباريات!I$3:I$33=C7)*(جدول_المباريات!H$3:H$33&lt;&gt;""))</f>
        <v>3</v>
      </c>
      <c r="W7" s="78">
        <f>SUMPRODUCT((جدول_المباريات!I$3:I$33=C7)*(جدول_المباريات!H$3:H$33=""))</f>
        <v>0</v>
      </c>
      <c r="X7" s="81">
        <f>SUMPRODUCT((جدول_المباريات!I$3:I$33=C7)*(جدول_المباريات!H$3:H$33&gt;جدول_المباريات!G$3:G$33))</f>
        <v>2</v>
      </c>
      <c r="Y7" s="78">
        <f>SUMPRODUCT((جدول_المباريات!I$3:I$33=C7)*(جدول_المباريات!H$3:H$33=جدول_المباريات!G$3:G$33)*(جدول_المباريات!H$3:H$33&lt;&gt;""))</f>
        <v>0</v>
      </c>
      <c r="Z7" s="78">
        <f>SUMPRODUCT((جدول_المباريات!I$3:I$33=C7)*(جدول_المباريات!H$3:H$33&lt;جدول_المباريات!G$3:G$33))</f>
        <v>1</v>
      </c>
      <c r="AA7" s="78">
        <f>SUMIF(جدول_المباريات!I$3:I$33,C7,جدول_المباريات!H$3:H$33)</f>
        <v>5</v>
      </c>
      <c r="AB7" s="78">
        <f>SUMIF(جدول_المباريات!I$3:I$33,C7,جدول_المباريات!G$3:G$33)</f>
        <v>4</v>
      </c>
      <c r="AC7" s="78">
        <f t="shared" si="6"/>
        <v>1</v>
      </c>
      <c r="AD7" s="79">
        <f t="shared" si="7"/>
        <v>6</v>
      </c>
      <c r="AE7" s="63">
        <f t="shared" si="8"/>
        <v>2</v>
      </c>
      <c r="AF7" s="63">
        <f>(L7*1000000)+(AE7*10000)+(I7*1000)+(D7*98)</f>
        <v>9028588</v>
      </c>
      <c r="AG7" s="63">
        <f>RANK(AF7,$AF$5:$AF$8,0)</f>
        <v>3</v>
      </c>
      <c r="AH7" s="2">
        <f>RANK(I7,$I$5:$I$8,0)+COUNTIF($I$5:I7,I7)-1</f>
        <v>3</v>
      </c>
      <c r="AI7" s="2">
        <f>RANK(J7,$J$5:$J$8,1)+COUNTIF($J$5:J7,J7)-1</f>
        <v>3</v>
      </c>
      <c r="AJ7" s="2">
        <f>RANK(F7,$F$5:$F$8,0)+COUNTIF($F$5:F7,F7)-1</f>
        <v>3</v>
      </c>
      <c r="AK7" s="2">
        <f>RANK(G7,$G$5:$G$8,0)+COUNTIF($G$5:G7,G7)-1</f>
        <v>3</v>
      </c>
      <c r="AL7" s="2">
        <f>RANK(H7,$H$5:$H$8,0)+COUNTIF($H$5:H7,H7)-1</f>
        <v>3</v>
      </c>
    </row>
    <row r="8" spans="1:38" ht="15.75" thickBot="1">
      <c r="B8" s="64">
        <v>4</v>
      </c>
      <c r="C8" s="64" t="s">
        <v>93</v>
      </c>
      <c r="D8" s="63">
        <f t="shared" ref="D8" si="10">M8+V8</f>
        <v>4</v>
      </c>
      <c r="E8" s="63">
        <f>N8+W8</f>
        <v>0</v>
      </c>
      <c r="F8" s="63">
        <f t="shared" ref="F8" si="11">O8+X8</f>
        <v>0</v>
      </c>
      <c r="G8" s="63">
        <f t="shared" ref="G8" si="12">P8+Y8</f>
        <v>0</v>
      </c>
      <c r="H8" s="63">
        <f t="shared" ref="H8" si="13">Q8+Z8</f>
        <v>4</v>
      </c>
      <c r="I8" s="63">
        <f t="shared" ref="I8" si="14">R8+AA8</f>
        <v>0</v>
      </c>
      <c r="J8" s="63">
        <f t="shared" ref="J8" si="15">S8+AB8</f>
        <v>120</v>
      </c>
      <c r="K8" s="63">
        <f t="shared" ref="K8" si="16">T8+AC8</f>
        <v>-120</v>
      </c>
      <c r="L8" s="65">
        <f>U8+AD8-خصم!$H8</f>
        <v>0</v>
      </c>
      <c r="M8" s="82">
        <f>SUMPRODUCT((جدول_المباريات!F$3:F$33=C8)*(جدول_المباريات!G$3:G$33&lt;&gt;""))</f>
        <v>2</v>
      </c>
      <c r="N8" s="83">
        <f>SUMPRODUCT((جدول_المباريات!F$3:F$33=C8)*(جدول_المباريات!G$3:G$33=""))</f>
        <v>0</v>
      </c>
      <c r="O8" s="84">
        <f>SUMPRODUCT((جدول_المباريات!F$3:F$33=C8)*(جدول_المباريات!G$3:G$33&gt;جدول_المباريات!H$3:H$33))</f>
        <v>0</v>
      </c>
      <c r="P8" s="84">
        <f>SUMPRODUCT((جدول_المباريات!F$3:F$33=C8)*(جدول_المباريات!G$3:G$33=جدول_المباريات!H$3:H$33)*(جدول_المباريات!G$3:G$33&lt;&gt;""))</f>
        <v>0</v>
      </c>
      <c r="Q8" s="84">
        <f>SUMPRODUCT((جدول_المباريات!F$3:F$33=C8)*(جدول_المباريات!G$3:G$33&lt;جدول_المباريات!H$3:H$33))</f>
        <v>2</v>
      </c>
      <c r="R8" s="84">
        <f>SUMIF(جدول_المباريات!F$3:F$33,C8,جدول_المباريات!G$3:G$33)</f>
        <v>0</v>
      </c>
      <c r="S8" s="84">
        <f>SUMIF(جدول_المباريات!F$3:F$33,C8,جدول_المباريات!H$3:H$33)</f>
        <v>60</v>
      </c>
      <c r="T8" s="83">
        <f t="shared" ref="T8" si="17">R8-S8</f>
        <v>-60</v>
      </c>
      <c r="U8" s="85">
        <f t="shared" ref="U8" si="18">O8*3+P8*1</f>
        <v>0</v>
      </c>
      <c r="V8" s="86">
        <f>SUMPRODUCT((جدول_المباريات!I$3:I$33=C8)*(جدول_المباريات!H$3:H$33&lt;&gt;""))</f>
        <v>2</v>
      </c>
      <c r="W8" s="83">
        <f>SUMPRODUCT((جدول_المباريات!I$3:I$33=C8)*(جدول_المباريات!H$3:H$33=""))</f>
        <v>0</v>
      </c>
      <c r="X8" s="84">
        <f>SUMPRODUCT((جدول_المباريات!I$3:I$33=C8)*(جدول_المباريات!H$3:H$33&gt;جدول_المباريات!G$3:G$33))</f>
        <v>0</v>
      </c>
      <c r="Y8" s="83">
        <f>SUMPRODUCT((جدول_المباريات!I$3:I$33=C8)*(جدول_المباريات!H$3:H$33=جدول_المباريات!G$3:G$33)*(جدول_المباريات!H$3:H$33&lt;&gt;""))</f>
        <v>0</v>
      </c>
      <c r="Z8" s="83">
        <f>SUMPRODUCT((جدول_المباريات!I$3:I$33=C8)*(جدول_المباريات!H$3:H$33&lt;جدول_المباريات!G$3:G$33))</f>
        <v>2</v>
      </c>
      <c r="AA8" s="83">
        <f>SUMIF(جدول_المباريات!I$3:I$33,C8,جدول_المباريات!H$3:H$33)</f>
        <v>0</v>
      </c>
      <c r="AB8" s="83">
        <f>SUMIF(جدول_المباريات!I$3:I$33,C8,جدول_المباريات!G$3:G$33)</f>
        <v>60</v>
      </c>
      <c r="AC8" s="83">
        <f t="shared" ref="AC8" si="19">AA8-AB8</f>
        <v>-60</v>
      </c>
      <c r="AD8" s="85">
        <f t="shared" ref="AD8" si="20">X8*3+Y8*1</f>
        <v>0</v>
      </c>
      <c r="AE8" s="63">
        <f t="shared" ref="AE8" si="21">RANK(K8,$K$5:$K$8,1)</f>
        <v>1</v>
      </c>
      <c r="AF8" s="63">
        <f>(L8*1000000)+(AE8*10000)+(I8*1000)+(D8*97)</f>
        <v>10388</v>
      </c>
      <c r="AG8" s="63">
        <f>RANK(AF8,$AF$5:$AF$8,0)</f>
        <v>4</v>
      </c>
      <c r="AH8" s="2">
        <f>RANK(I8,$I$5:$I$8,0)+COUNTIF($I$5:I8,I8)-1</f>
        <v>4</v>
      </c>
      <c r="AI8" s="2">
        <f>RANK(J8,$J$5:$J$8,1)+COUNTIF($J$5:J8,J8)-1</f>
        <v>4</v>
      </c>
      <c r="AJ8" s="2">
        <f>RANK(F8,$F$5:$F$8,0)+COUNTIF($F$5:F8,F8)-1</f>
        <v>4</v>
      </c>
      <c r="AK8" s="2">
        <f>RANK(G8,$G$5:$G$8,0)+COUNTIF($G$5:G8,G8)-1</f>
        <v>4</v>
      </c>
      <c r="AL8" s="2">
        <f>RANK(H8,$H$5:$H$8,0)+COUNTIF($H$5:H8,H8)-1</f>
        <v>1</v>
      </c>
    </row>
    <row r="9" spans="1:38" ht="15">
      <c r="B9" s="64"/>
      <c r="C9" s="64"/>
      <c r="D9" s="63"/>
      <c r="E9" s="63"/>
      <c r="F9" s="63"/>
      <c r="G9" s="63"/>
      <c r="H9" s="63"/>
      <c r="I9" s="63"/>
      <c r="J9" s="63"/>
      <c r="K9" s="63"/>
      <c r="L9" s="63"/>
      <c r="M9" s="1"/>
      <c r="N9" s="63"/>
      <c r="O9" s="1"/>
      <c r="P9" s="1"/>
      <c r="Q9" s="1"/>
      <c r="R9" s="1"/>
      <c r="S9" s="1"/>
      <c r="T9" s="63"/>
      <c r="U9" s="63"/>
      <c r="V9" s="63"/>
      <c r="W9" s="63"/>
      <c r="X9" s="1"/>
      <c r="Y9" s="63"/>
      <c r="Z9" s="63"/>
      <c r="AA9" s="63"/>
      <c r="AB9" s="63"/>
      <c r="AC9" s="63"/>
      <c r="AD9" s="63"/>
      <c r="AF9" s="63"/>
      <c r="AG9" s="64">
        <f t="shared" ref="AG9:AL9" si="22">SUM(AG1:AG8)</f>
        <v>10</v>
      </c>
      <c r="AH9" s="64">
        <f t="shared" si="22"/>
        <v>10</v>
      </c>
      <c r="AI9" s="64">
        <f t="shared" si="22"/>
        <v>10</v>
      </c>
      <c r="AJ9" s="64">
        <f t="shared" si="22"/>
        <v>10</v>
      </c>
      <c r="AK9" s="64">
        <f t="shared" si="22"/>
        <v>10</v>
      </c>
      <c r="AL9" s="64">
        <f t="shared" si="22"/>
        <v>10</v>
      </c>
    </row>
    <row r="10" spans="1:38" ht="15.75" thickBot="1">
      <c r="A10" s="64"/>
      <c r="B10" s="64"/>
      <c r="C10" s="64"/>
      <c r="D10" s="63"/>
      <c r="E10" s="63"/>
      <c r="F10" s="63"/>
      <c r="G10" s="63"/>
      <c r="H10" s="63"/>
      <c r="I10" s="63"/>
      <c r="J10" s="63"/>
      <c r="K10" s="63"/>
      <c r="L10" s="63"/>
      <c r="M10" s="1"/>
      <c r="N10" s="63"/>
      <c r="O10" s="1"/>
      <c r="P10" s="1"/>
      <c r="Q10" s="1"/>
      <c r="R10" s="1"/>
      <c r="S10" s="1"/>
      <c r="T10" s="63"/>
      <c r="U10" s="63"/>
      <c r="V10" s="63"/>
      <c r="W10" s="63"/>
      <c r="X10" s="1"/>
      <c r="Y10" s="63"/>
      <c r="Z10" s="63"/>
      <c r="AA10" s="63"/>
      <c r="AB10" s="63"/>
      <c r="AC10" s="63"/>
      <c r="AD10" s="63"/>
      <c r="AF10" s="63"/>
      <c r="AG10" s="63"/>
    </row>
    <row r="11" spans="1:38" ht="15">
      <c r="B11" s="64"/>
      <c r="D11" s="251" t="s">
        <v>2</v>
      </c>
      <c r="E11" s="251" t="s">
        <v>13</v>
      </c>
      <c r="F11" s="251" t="s">
        <v>3</v>
      </c>
      <c r="G11" s="251" t="s">
        <v>4</v>
      </c>
      <c r="H11" s="251" t="s">
        <v>14</v>
      </c>
      <c r="I11" s="251" t="s">
        <v>5</v>
      </c>
      <c r="J11" s="251" t="s">
        <v>6</v>
      </c>
      <c r="K11" s="251" t="s">
        <v>15</v>
      </c>
      <c r="L11" s="251" t="s">
        <v>11</v>
      </c>
      <c r="M11" s="248" t="s">
        <v>16</v>
      </c>
      <c r="N11" s="249"/>
      <c r="O11" s="249"/>
      <c r="P11" s="249"/>
      <c r="Q11" s="249"/>
      <c r="R11" s="249"/>
      <c r="S11" s="249"/>
      <c r="T11" s="249"/>
      <c r="U11" s="250"/>
      <c r="V11" s="248" t="s">
        <v>17</v>
      </c>
      <c r="W11" s="249"/>
      <c r="X11" s="249"/>
      <c r="Y11" s="249"/>
      <c r="Z11" s="249"/>
      <c r="AA11" s="249"/>
      <c r="AB11" s="249"/>
      <c r="AC11" s="249"/>
      <c r="AD11" s="250"/>
      <c r="AF11" s="63"/>
      <c r="AG11" s="63"/>
    </row>
    <row r="12" spans="1:38" ht="15">
      <c r="B12" s="64" t="s">
        <v>1</v>
      </c>
      <c r="C12" s="64" t="s">
        <v>9</v>
      </c>
      <c r="D12" s="251"/>
      <c r="E12" s="251"/>
      <c r="F12" s="251"/>
      <c r="G12" s="251"/>
      <c r="H12" s="251"/>
      <c r="I12" s="251"/>
      <c r="J12" s="251"/>
      <c r="K12" s="251" t="s">
        <v>15</v>
      </c>
      <c r="L12" s="251" t="s">
        <v>11</v>
      </c>
      <c r="M12" s="77" t="s">
        <v>2</v>
      </c>
      <c r="N12" s="78" t="s">
        <v>13</v>
      </c>
      <c r="O12" s="78" t="s">
        <v>3</v>
      </c>
      <c r="P12" s="78" t="s">
        <v>4</v>
      </c>
      <c r="Q12" s="78" t="s">
        <v>14</v>
      </c>
      <c r="R12" s="78" t="s">
        <v>5</v>
      </c>
      <c r="S12" s="78" t="s">
        <v>6</v>
      </c>
      <c r="T12" s="78" t="s">
        <v>15</v>
      </c>
      <c r="U12" s="79" t="s">
        <v>11</v>
      </c>
      <c r="V12" s="77" t="s">
        <v>2</v>
      </c>
      <c r="W12" s="78" t="s">
        <v>13</v>
      </c>
      <c r="X12" s="78" t="s">
        <v>3</v>
      </c>
      <c r="Y12" s="78" t="s">
        <v>4</v>
      </c>
      <c r="Z12" s="78" t="s">
        <v>14</v>
      </c>
      <c r="AA12" s="78" t="s">
        <v>5</v>
      </c>
      <c r="AB12" s="78" t="s">
        <v>6</v>
      </c>
      <c r="AC12" s="78" t="s">
        <v>15</v>
      </c>
      <c r="AD12" s="79" t="s">
        <v>11</v>
      </c>
      <c r="AE12" s="63" t="s">
        <v>10</v>
      </c>
      <c r="AF12" s="63"/>
      <c r="AG12" s="63"/>
      <c r="AH12" s="63"/>
      <c r="AI12" s="63"/>
      <c r="AJ12" s="63"/>
      <c r="AK12" s="63"/>
      <c r="AL12" s="63"/>
    </row>
    <row r="13" spans="1:38" ht="15">
      <c r="A13" s="63" t="s">
        <v>28</v>
      </c>
      <c r="B13" s="64">
        <v>1</v>
      </c>
      <c r="C13" s="64" t="s">
        <v>104</v>
      </c>
      <c r="D13" s="63">
        <f>M13+V13</f>
        <v>4</v>
      </c>
      <c r="E13" s="63">
        <f t="shared" ref="E13:E16" si="23">N13+W13</f>
        <v>0</v>
      </c>
      <c r="F13" s="63">
        <f t="shared" ref="F13:F16" si="24">O13+X13</f>
        <v>0</v>
      </c>
      <c r="G13" s="63">
        <f t="shared" ref="G13:G16" si="25">P13+Y13</f>
        <v>0</v>
      </c>
      <c r="H13" s="63">
        <f t="shared" ref="H13:H16" si="26">Q13+Z13</f>
        <v>4</v>
      </c>
      <c r="I13" s="63">
        <f t="shared" ref="I13:I16" si="27">R13+AA13</f>
        <v>6</v>
      </c>
      <c r="J13" s="63">
        <f t="shared" ref="J13:J16" si="28">S13+AB13</f>
        <v>12</v>
      </c>
      <c r="K13" s="63">
        <f t="shared" ref="K13:K16" si="29">T13+AC13</f>
        <v>-6</v>
      </c>
      <c r="L13" s="65">
        <f>U13+AD13-خصم!$H13</f>
        <v>0</v>
      </c>
      <c r="M13" s="80">
        <f>SUMPRODUCT((جدول_المباريات!F$3:F$33=C13)*(جدول_المباريات!G$3:G$33&lt;&gt;""))</f>
        <v>2</v>
      </c>
      <c r="N13" s="78">
        <f>SUMPRODUCT((جدول_المباريات!F$3:F$33=C13)*(جدول_المباريات!G$3:G$33=""))</f>
        <v>0</v>
      </c>
      <c r="O13" s="81">
        <f>SUMPRODUCT((جدول_المباريات!F$3:F$33=C13)*(جدول_المباريات!G$3:G$33&gt;جدول_المباريات!H$3:H$33))</f>
        <v>0</v>
      </c>
      <c r="P13" s="81">
        <f>SUMPRODUCT((جدول_المباريات!F$3:F$33=C13)*(جدول_المباريات!G$3:G$33=جدول_المباريات!H$3:H$33)*(جدول_المباريات!G$3:G$33&lt;&gt;""))</f>
        <v>0</v>
      </c>
      <c r="Q13" s="81">
        <f>SUMPRODUCT((جدول_المباريات!F$3:F$33=C13)*(جدول_المباريات!G$3:G$33&lt;جدول_المباريات!H$3:H$33))</f>
        <v>2</v>
      </c>
      <c r="R13" s="81">
        <f>SUMIF(جدول_المباريات!F$3:F$33,C13,جدول_المباريات!G$3:G$33)</f>
        <v>3</v>
      </c>
      <c r="S13" s="81">
        <f>SUMIF(جدول_المباريات!F$3:F$33,C13,جدول_المباريات!H$3:H$33)</f>
        <v>5</v>
      </c>
      <c r="T13" s="78">
        <f t="shared" ref="T13:T16" si="30">R13-S13</f>
        <v>-2</v>
      </c>
      <c r="U13" s="79">
        <f t="shared" ref="U13:U16" si="31">O13*3+P13*1</f>
        <v>0</v>
      </c>
      <c r="V13" s="77">
        <f>SUMPRODUCT((جدول_المباريات!I$3:I$33=C13)*(جدول_المباريات!H$3:H$33&lt;&gt;""))</f>
        <v>2</v>
      </c>
      <c r="W13" s="78">
        <f>SUMPRODUCT((جدول_المباريات!I$3:I$33=C13)*(جدول_المباريات!H$3:H$33=""))</f>
        <v>0</v>
      </c>
      <c r="X13" s="81">
        <f>SUMPRODUCT((جدول_المباريات!I$3:I$33=C13)*(جدول_المباريات!H$3:H$33&gt;جدول_المباريات!G$3:G$33))</f>
        <v>0</v>
      </c>
      <c r="Y13" s="78">
        <f>SUMPRODUCT((جدول_المباريات!I$3:I$33=C13)*(جدول_المباريات!H$3:H$33=جدول_المباريات!G$3:G$33)*(جدول_المباريات!H$3:H$33&lt;&gt;""))</f>
        <v>0</v>
      </c>
      <c r="Z13" s="78">
        <f>SUMPRODUCT((جدول_المباريات!I$3:I$33=C13)*(جدول_المباريات!H$3:H$33&lt;جدول_المباريات!G$3:G$33))</f>
        <v>2</v>
      </c>
      <c r="AA13" s="78">
        <f>SUMIF(جدول_المباريات!I$3:I$33,C13,جدول_المباريات!H$3:H$33)</f>
        <v>3</v>
      </c>
      <c r="AB13" s="78">
        <f>SUMIF(جدول_المباريات!I$3:I$33,C13,جدول_المباريات!G$3:G$33)</f>
        <v>7</v>
      </c>
      <c r="AC13" s="78">
        <f>AA13-AB13</f>
        <v>-4</v>
      </c>
      <c r="AD13" s="79">
        <f>X13*3+Y13*1</f>
        <v>0</v>
      </c>
      <c r="AE13" s="63">
        <f>RANK(K13,$K$13:$K$16,1)</f>
        <v>2</v>
      </c>
      <c r="AF13" s="63">
        <f>(L13*1000000)+(AE13*10000)+(I13*1000)+(D13*100)</f>
        <v>26400</v>
      </c>
      <c r="AG13" s="63">
        <f>RANK(AF13,$AF$13:$AF$16,0)</f>
        <v>4</v>
      </c>
      <c r="AH13" s="2">
        <f>RANK(I13,$I$13:$I$16,0)+COUNTIF($I$13:I13,I13)-1</f>
        <v>1</v>
      </c>
      <c r="AI13" s="2">
        <f>RANK(J13,$J$13:$J$16,1)+COUNTIF($J$13:J13,J13)-1</f>
        <v>3</v>
      </c>
      <c r="AJ13" s="2">
        <f>RANK(F13,$F$13:$F$16,0)+COUNTIF($F$13:F13,F13)-1</f>
        <v>3</v>
      </c>
      <c r="AK13" s="2">
        <f>RANK(G13,$G$13:$G$16,0)+COUNTIF($G$13:G13,G13)-1</f>
        <v>3</v>
      </c>
      <c r="AL13" s="2">
        <f>RANK(H13,$H$13:$H$16,0)+COUNTIF($H$13:H13,H13)-1</f>
        <v>1</v>
      </c>
    </row>
    <row r="14" spans="1:38" ht="15">
      <c r="B14" s="64">
        <v>2</v>
      </c>
      <c r="C14" s="64" t="s">
        <v>105</v>
      </c>
      <c r="D14" s="63">
        <f t="shared" ref="D14:D16" si="32">M14+V14</f>
        <v>4</v>
      </c>
      <c r="E14" s="63">
        <f t="shared" si="23"/>
        <v>0</v>
      </c>
      <c r="F14" s="63">
        <f t="shared" si="24"/>
        <v>1</v>
      </c>
      <c r="G14" s="63">
        <f t="shared" si="25"/>
        <v>1</v>
      </c>
      <c r="H14" s="63">
        <f t="shared" si="26"/>
        <v>2</v>
      </c>
      <c r="I14" s="63">
        <f t="shared" si="27"/>
        <v>3</v>
      </c>
      <c r="J14" s="63">
        <f t="shared" si="28"/>
        <v>15</v>
      </c>
      <c r="K14" s="63">
        <f t="shared" si="29"/>
        <v>-12</v>
      </c>
      <c r="L14" s="65">
        <f>U14+AD14-خصم!$H14</f>
        <v>4</v>
      </c>
      <c r="M14" s="80">
        <f>SUMPRODUCT((جدول_المباريات!F$3:F$33=C14)*(جدول_المباريات!G$3:G$33&lt;&gt;""))</f>
        <v>2</v>
      </c>
      <c r="N14" s="78">
        <f>SUMPRODUCT((جدول_المباريات!F$3:F$33=C14)*(جدول_المباريات!G$3:G$33=""))</f>
        <v>0</v>
      </c>
      <c r="O14" s="81">
        <f>SUMPRODUCT((جدول_المباريات!F$3:F$33=C14)*(جدول_المباريات!G$3:G$33&gt;جدول_المباريات!H$3:H$33))</f>
        <v>0</v>
      </c>
      <c r="P14" s="81">
        <f>SUMPRODUCT((جدول_المباريات!F$3:F$33=C14)*(جدول_المباريات!G$3:G$33=جدول_المباريات!H$3:H$33)*(جدول_المباريات!G$3:G$33&lt;&gt;""))</f>
        <v>0</v>
      </c>
      <c r="Q14" s="81">
        <f>SUMPRODUCT((جدول_المباريات!F$3:F$33=C14)*(جدول_المباريات!G$3:G$33&lt;جدول_المباريات!H$3:H$33))</f>
        <v>2</v>
      </c>
      <c r="R14" s="81">
        <f>SUMIF(جدول_المباريات!F$3:F$33,C14,جدول_المباريات!G$3:G$33)</f>
        <v>1</v>
      </c>
      <c r="S14" s="81">
        <f>SUMIF(جدول_المباريات!F$3:F$33,C14,جدول_المباريات!H$3:H$33)</f>
        <v>14</v>
      </c>
      <c r="T14" s="78">
        <f t="shared" si="30"/>
        <v>-13</v>
      </c>
      <c r="U14" s="79">
        <f t="shared" si="31"/>
        <v>0</v>
      </c>
      <c r="V14" s="77">
        <f>SUMPRODUCT((جدول_المباريات!I$3:I$33=C14)*(جدول_المباريات!H$3:H$33&lt;&gt;""))</f>
        <v>2</v>
      </c>
      <c r="W14" s="78">
        <f>SUMPRODUCT((جدول_المباريات!I$3:I$33=C14)*(جدول_المباريات!H$3:H$33=""))</f>
        <v>0</v>
      </c>
      <c r="X14" s="81">
        <f>SUMPRODUCT((جدول_المباريات!I$3:I$33=C14)*(جدول_المباريات!H$3:H$33&gt;جدول_المباريات!G$3:G$33))</f>
        <v>1</v>
      </c>
      <c r="Y14" s="78">
        <f>SUMPRODUCT((جدول_المباريات!I$3:I$33=C14)*(جدول_المباريات!H$3:H$33=جدول_المباريات!G$3:G$33)*(جدول_المباريات!H$3:H$33&lt;&gt;""))</f>
        <v>1</v>
      </c>
      <c r="Z14" s="78">
        <f>SUMPRODUCT((جدول_المباريات!I$3:I$33=C14)*(جدول_المباريات!H$3:H$33&lt;جدول_المباريات!G$3:G$33))</f>
        <v>0</v>
      </c>
      <c r="AA14" s="78">
        <f>SUMIF(جدول_المباريات!I$3:I$33,C14,جدول_المباريات!H$3:H$33)</f>
        <v>2</v>
      </c>
      <c r="AB14" s="78">
        <f>SUMIF(جدول_المباريات!I$3:I$33,C14,جدول_المباريات!G$3:G$33)</f>
        <v>1</v>
      </c>
      <c r="AC14" s="78">
        <f t="shared" ref="AC14:AC16" si="33">AA14-AB14</f>
        <v>1</v>
      </c>
      <c r="AD14" s="79">
        <f t="shared" ref="AD14:AD16" si="34">X14*3+Y14*1</f>
        <v>4</v>
      </c>
      <c r="AE14" s="63">
        <f t="shared" ref="AE14:AE16" si="35">RANK(K14,$K$13:$K$16,1)</f>
        <v>1</v>
      </c>
      <c r="AF14" s="63">
        <f>(L14*1000000)+(AE14*10000)+(I14*1000)+(D14*99)</f>
        <v>4013396</v>
      </c>
      <c r="AG14" s="63">
        <f>RANK(AF14,$AF$13:$AF$16,0)</f>
        <v>2</v>
      </c>
      <c r="AH14" s="2">
        <f>RANK(I14,$I$13:$I$16,0)+COUNTIF($I$13:I14,I14)-1</f>
        <v>3</v>
      </c>
      <c r="AI14" s="2">
        <f>RANK(J14,$J$13:$J$16,1)+COUNTIF($J$13:J14,J14)-1</f>
        <v>4</v>
      </c>
      <c r="AJ14" s="2">
        <f>RANK(F14,$F$13:$F$16,0)+COUNTIF($F$13:F14,F14)-1</f>
        <v>1</v>
      </c>
      <c r="AK14" s="2">
        <f>RANK(G14,$G$13:$G$16,0)+COUNTIF($G$13:G14,G14)-1</f>
        <v>2</v>
      </c>
      <c r="AL14" s="2">
        <f>RANK(H14,$H$13:$H$16,0)+COUNTIF($H$13:H14,H14)-1</f>
        <v>2</v>
      </c>
    </row>
    <row r="15" spans="1:38" ht="15">
      <c r="B15" s="64">
        <v>3</v>
      </c>
      <c r="C15" s="64" t="s">
        <v>107</v>
      </c>
      <c r="D15" s="63">
        <f t="shared" si="32"/>
        <v>4</v>
      </c>
      <c r="E15" s="63">
        <f t="shared" si="23"/>
        <v>0</v>
      </c>
      <c r="F15" s="63">
        <f t="shared" si="24"/>
        <v>1</v>
      </c>
      <c r="G15" s="63">
        <f t="shared" si="25"/>
        <v>2</v>
      </c>
      <c r="H15" s="63">
        <f t="shared" si="26"/>
        <v>1</v>
      </c>
      <c r="I15" s="63">
        <f t="shared" si="27"/>
        <v>6</v>
      </c>
      <c r="J15" s="63">
        <f t="shared" si="28"/>
        <v>6</v>
      </c>
      <c r="K15" s="63">
        <f t="shared" si="29"/>
        <v>0</v>
      </c>
      <c r="L15" s="65">
        <f>U15+AD15-خصم!$H15</f>
        <v>5</v>
      </c>
      <c r="M15" s="80">
        <f>SUMPRODUCT((جدول_المباريات!F$3:F$33=C15)*(جدول_المباريات!G$3:G$33&lt;&gt;""))</f>
        <v>2</v>
      </c>
      <c r="N15" s="78">
        <f>SUMPRODUCT((جدول_المباريات!F$3:F$33=C15)*(جدول_المباريات!G$3:G$33=""))</f>
        <v>0</v>
      </c>
      <c r="O15" s="81">
        <f>SUMPRODUCT((جدول_المباريات!F$3:F$33=C15)*(جدول_المباريات!G$3:G$33&gt;جدول_المباريات!H$3:H$33))</f>
        <v>0</v>
      </c>
      <c r="P15" s="81">
        <f>SUMPRODUCT((جدول_المباريات!F$3:F$33=C15)*(جدول_المباريات!G$3:G$33=جدول_المباريات!H$3:H$33)*(جدول_المباريات!G$3:G$33&lt;&gt;""))</f>
        <v>2</v>
      </c>
      <c r="Q15" s="81">
        <f>SUMPRODUCT((جدول_المباريات!F$3:F$33=C15)*(جدول_المباريات!G$3:G$33&lt;جدول_المباريات!H$3:H$33))</f>
        <v>0</v>
      </c>
      <c r="R15" s="81">
        <f>SUMIF(جدول_المباريات!F$3:F$33,C15,جدول_المباريات!G$3:G$33)</f>
        <v>3</v>
      </c>
      <c r="S15" s="81">
        <f>SUMIF(جدول_المباريات!F$3:F$33,C15,جدول_المباريات!H$3:H$33)</f>
        <v>3</v>
      </c>
      <c r="T15" s="78">
        <f t="shared" si="30"/>
        <v>0</v>
      </c>
      <c r="U15" s="79">
        <f t="shared" si="31"/>
        <v>2</v>
      </c>
      <c r="V15" s="77">
        <f>SUMPRODUCT((جدول_المباريات!I$3:I$33=C15)*(جدول_المباريات!H$3:H$33&lt;&gt;""))</f>
        <v>2</v>
      </c>
      <c r="W15" s="78">
        <f>SUMPRODUCT((جدول_المباريات!I$3:I$33=C15)*(جدول_المباريات!H$3:H$33=""))</f>
        <v>0</v>
      </c>
      <c r="X15" s="81">
        <f>SUMPRODUCT((جدول_المباريات!I$3:I$33=C15)*(جدول_المباريات!H$3:H$33&gt;جدول_المباريات!G$3:G$33))</f>
        <v>1</v>
      </c>
      <c r="Y15" s="78">
        <f>SUMPRODUCT((جدول_المباريات!I$3:I$33=C15)*(جدول_المباريات!H$3:H$33=جدول_المباريات!G$3:G$33)*(جدول_المباريات!H$3:H$33&lt;&gt;""))</f>
        <v>0</v>
      </c>
      <c r="Z15" s="78">
        <f>SUMPRODUCT((جدول_المباريات!I$3:I$33=C15)*(جدول_المباريات!H$3:H$33&lt;جدول_المباريات!G$3:G$33))</f>
        <v>1</v>
      </c>
      <c r="AA15" s="78">
        <f>SUMIF(جدول_المباريات!I$3:I$33,C15,جدول_المباريات!H$3:H$33)</f>
        <v>3</v>
      </c>
      <c r="AB15" s="78">
        <f>SUMIF(جدول_المباريات!I$3:I$33,C15,جدول_المباريات!G$3:G$33)</f>
        <v>3</v>
      </c>
      <c r="AC15" s="78">
        <f t="shared" si="33"/>
        <v>0</v>
      </c>
      <c r="AD15" s="79">
        <f t="shared" si="34"/>
        <v>3</v>
      </c>
      <c r="AE15" s="63">
        <f t="shared" si="35"/>
        <v>3</v>
      </c>
      <c r="AF15" s="63">
        <f>(L15*1000000)+(AE15*10000)+(I15*1000)+(D15*98)</f>
        <v>5036392</v>
      </c>
      <c r="AG15" s="63">
        <f>RANK(AF15,$AF$13:$AF$16,0)</f>
        <v>1</v>
      </c>
      <c r="AH15" s="2">
        <f>RANK(I15,$I$13:$I$16,0)+COUNTIF($I$13:I15,I15)-1</f>
        <v>2</v>
      </c>
      <c r="AI15" s="2">
        <f>RANK(J15,$J$13:$J$16,1)+COUNTIF($J$13:J15,J15)-1</f>
        <v>2</v>
      </c>
      <c r="AJ15" s="2">
        <f>RANK(F15,$F$13:$F$16,0)+COUNTIF($F$13:F15,F15)-1</f>
        <v>2</v>
      </c>
      <c r="AK15" s="2">
        <f>RANK(G15,$G$13:$G$16,0)+COUNTIF($G$13:G15,G15)-1</f>
        <v>1</v>
      </c>
      <c r="AL15" s="2">
        <f>RANK(H15,$H$13:$H$16,0)+COUNTIF($H$13:H15,H15)-1</f>
        <v>3</v>
      </c>
    </row>
    <row r="16" spans="1:38" ht="15.75" thickBot="1">
      <c r="B16" s="64">
        <v>4</v>
      </c>
      <c r="C16" s="64" t="s">
        <v>100</v>
      </c>
      <c r="D16" s="63">
        <f t="shared" si="32"/>
        <v>0</v>
      </c>
      <c r="E16" s="63">
        <f t="shared" si="23"/>
        <v>0</v>
      </c>
      <c r="F16" s="63">
        <f t="shared" si="24"/>
        <v>0</v>
      </c>
      <c r="G16" s="63">
        <f t="shared" si="25"/>
        <v>0</v>
      </c>
      <c r="H16" s="63">
        <f t="shared" si="26"/>
        <v>0</v>
      </c>
      <c r="I16" s="63">
        <f t="shared" si="27"/>
        <v>0</v>
      </c>
      <c r="J16" s="63">
        <f t="shared" si="28"/>
        <v>0</v>
      </c>
      <c r="K16" s="63">
        <f t="shared" si="29"/>
        <v>0</v>
      </c>
      <c r="L16" s="65">
        <f>U16+AD16-خصم!$H16</f>
        <v>0</v>
      </c>
      <c r="M16" s="82">
        <f>SUMPRODUCT((جدول_المباريات!F$3:F$33=C16)*(جدول_المباريات!G$3:G$33&lt;&gt;""))</f>
        <v>0</v>
      </c>
      <c r="N16" s="83">
        <f>SUMPRODUCT((جدول_المباريات!F$3:F$33=C16)*(جدول_المباريات!G$3:G$33=""))</f>
        <v>0</v>
      </c>
      <c r="O16" s="84">
        <f>SUMPRODUCT((جدول_المباريات!F$3:F$33=C16)*(جدول_المباريات!G$3:G$33&gt;جدول_المباريات!H$3:H$33))</f>
        <v>0</v>
      </c>
      <c r="P16" s="84">
        <f>SUMPRODUCT((جدول_المباريات!F$3:F$33=C16)*(جدول_المباريات!G$3:G$33=جدول_المباريات!H$3:H$33)*(جدول_المباريات!G$3:G$33&lt;&gt;""))</f>
        <v>0</v>
      </c>
      <c r="Q16" s="84">
        <f>SUMPRODUCT((جدول_المباريات!F$3:F$33=C16)*(جدول_المباريات!G$3:G$33&lt;جدول_المباريات!H$3:H$33))</f>
        <v>0</v>
      </c>
      <c r="R16" s="84">
        <f>SUMIF(جدول_المباريات!F$3:F$33,C16,جدول_المباريات!G$3:G$33)</f>
        <v>0</v>
      </c>
      <c r="S16" s="84">
        <f>SUMIF(جدول_المباريات!F$3:F$33,C16,جدول_المباريات!H$3:H$33)</f>
        <v>0</v>
      </c>
      <c r="T16" s="83">
        <f t="shared" si="30"/>
        <v>0</v>
      </c>
      <c r="U16" s="85">
        <f t="shared" si="31"/>
        <v>0</v>
      </c>
      <c r="V16" s="86">
        <f>SUMPRODUCT((جدول_المباريات!I$3:I$33=C16)*(جدول_المباريات!H$3:H$33&lt;&gt;""))</f>
        <v>0</v>
      </c>
      <c r="W16" s="83">
        <f>SUMPRODUCT((جدول_المباريات!I$3:I$33=C16)*(جدول_المباريات!H$3:H$33=""))</f>
        <v>0</v>
      </c>
      <c r="X16" s="84">
        <f>SUMPRODUCT((جدول_المباريات!I$3:I$33=C16)*(جدول_المباريات!H$3:H$33&gt;جدول_المباريات!G$3:G$33))</f>
        <v>0</v>
      </c>
      <c r="Y16" s="83">
        <f>SUMPRODUCT((جدول_المباريات!I$3:I$33=C16)*(جدول_المباريات!H$3:H$33=جدول_المباريات!G$3:G$33)*(جدول_المباريات!H$3:H$33&lt;&gt;""))</f>
        <v>0</v>
      </c>
      <c r="Z16" s="83">
        <f>SUMPRODUCT((جدول_المباريات!I$3:I$33=C16)*(جدول_المباريات!H$3:H$33&lt;جدول_المباريات!G$3:G$33))</f>
        <v>0</v>
      </c>
      <c r="AA16" s="83">
        <f>SUMIF(جدول_المباريات!I$3:I$33,C16,جدول_المباريات!H$3:H$33)</f>
        <v>0</v>
      </c>
      <c r="AB16" s="83">
        <f>SUMIF(جدول_المباريات!I$3:I$33,C16,جدول_المباريات!G$3:G$33)</f>
        <v>0</v>
      </c>
      <c r="AC16" s="83">
        <f t="shared" si="33"/>
        <v>0</v>
      </c>
      <c r="AD16" s="85">
        <f t="shared" si="34"/>
        <v>0</v>
      </c>
      <c r="AE16" s="63">
        <f t="shared" si="35"/>
        <v>3</v>
      </c>
      <c r="AF16" s="63">
        <f>(L16*1000000)+(AE16*10000)+(I16*1000)+(D16*97)</f>
        <v>30000</v>
      </c>
      <c r="AG16" s="63">
        <f>RANK(AF16,$AF$13:$AF$16,0)</f>
        <v>3</v>
      </c>
      <c r="AH16" s="2">
        <f>RANK(I16,$I$13:$I$16,0)+COUNTIF($I$13:I16,I16)-1</f>
        <v>4</v>
      </c>
      <c r="AI16" s="2">
        <f>RANK(J16,$J$13:$J$16,1)+COUNTIF($J$13:J16,J16)-1</f>
        <v>1</v>
      </c>
      <c r="AJ16" s="2">
        <f>RANK(F16,$F$13:$F$16,0)+COUNTIF($F$13:F16,F16)-1</f>
        <v>4</v>
      </c>
      <c r="AK16" s="2">
        <f>RANK(G16,$G$13:$G$16,0)+COUNTIF($G$13:G16,G16)-1</f>
        <v>4</v>
      </c>
      <c r="AL16" s="2">
        <f>RANK(H16,$H$13:$H$16,0)+COUNTIF($H$13:H16,H16)-1</f>
        <v>4</v>
      </c>
    </row>
    <row r="17" spans="1:38" ht="15">
      <c r="B17" s="64"/>
      <c r="C17" s="64"/>
      <c r="D17" s="63"/>
      <c r="E17" s="63"/>
      <c r="F17" s="63"/>
      <c r="G17" s="63"/>
      <c r="H17" s="63"/>
      <c r="I17" s="63"/>
      <c r="J17" s="63"/>
      <c r="K17" s="63"/>
      <c r="L17" s="63"/>
      <c r="M17" s="1"/>
      <c r="N17" s="63"/>
      <c r="O17" s="1"/>
      <c r="P17" s="1"/>
      <c r="Q17" s="1"/>
      <c r="R17" s="1"/>
      <c r="S17" s="1"/>
      <c r="T17" s="63"/>
      <c r="U17" s="63"/>
      <c r="V17" s="63"/>
      <c r="W17" s="63"/>
      <c r="X17" s="1"/>
      <c r="Y17" s="63"/>
      <c r="Z17" s="63"/>
      <c r="AA17" s="63"/>
      <c r="AB17" s="63"/>
      <c r="AC17" s="63"/>
      <c r="AD17" s="63"/>
      <c r="AF17" s="63"/>
      <c r="AG17" s="64">
        <f t="shared" ref="AG17:AL17" si="36">SUM(AG13:AG16)</f>
        <v>10</v>
      </c>
      <c r="AH17" s="64">
        <f t="shared" si="36"/>
        <v>10</v>
      </c>
      <c r="AI17" s="64">
        <f t="shared" si="36"/>
        <v>10</v>
      </c>
      <c r="AJ17" s="64">
        <f t="shared" si="36"/>
        <v>10</v>
      </c>
      <c r="AK17" s="64">
        <f t="shared" si="36"/>
        <v>10</v>
      </c>
      <c r="AL17" s="64">
        <f t="shared" si="36"/>
        <v>10</v>
      </c>
    </row>
    <row r="18" spans="1:38" ht="13.5" thickBot="1"/>
    <row r="19" spans="1:38" ht="15">
      <c r="B19" s="64"/>
      <c r="D19" s="251" t="s">
        <v>2</v>
      </c>
      <c r="E19" s="251" t="s">
        <v>13</v>
      </c>
      <c r="F19" s="251" t="s">
        <v>3</v>
      </c>
      <c r="G19" s="251" t="s">
        <v>4</v>
      </c>
      <c r="H19" s="251" t="s">
        <v>14</v>
      </c>
      <c r="I19" s="251" t="s">
        <v>5</v>
      </c>
      <c r="J19" s="251" t="s">
        <v>6</v>
      </c>
      <c r="K19" s="251" t="s">
        <v>15</v>
      </c>
      <c r="L19" s="251" t="s">
        <v>11</v>
      </c>
      <c r="M19" s="248" t="s">
        <v>16</v>
      </c>
      <c r="N19" s="249"/>
      <c r="O19" s="249"/>
      <c r="P19" s="249"/>
      <c r="Q19" s="249"/>
      <c r="R19" s="249"/>
      <c r="S19" s="249"/>
      <c r="T19" s="249"/>
      <c r="U19" s="250"/>
      <c r="V19" s="248" t="s">
        <v>17</v>
      </c>
      <c r="W19" s="249"/>
      <c r="X19" s="249"/>
      <c r="Y19" s="249"/>
      <c r="Z19" s="249"/>
      <c r="AA19" s="249"/>
      <c r="AB19" s="249"/>
      <c r="AC19" s="249"/>
      <c r="AD19" s="250"/>
      <c r="AF19" s="63"/>
      <c r="AG19" s="63"/>
    </row>
    <row r="20" spans="1:38" ht="15">
      <c r="B20" s="64" t="s">
        <v>1</v>
      </c>
      <c r="C20" s="64" t="s">
        <v>9</v>
      </c>
      <c r="D20" s="251"/>
      <c r="E20" s="251"/>
      <c r="F20" s="251"/>
      <c r="G20" s="251"/>
      <c r="H20" s="251"/>
      <c r="I20" s="251"/>
      <c r="J20" s="251"/>
      <c r="K20" s="251" t="s">
        <v>15</v>
      </c>
      <c r="L20" s="251" t="s">
        <v>11</v>
      </c>
      <c r="M20" s="77" t="s">
        <v>2</v>
      </c>
      <c r="N20" s="78" t="s">
        <v>13</v>
      </c>
      <c r="O20" s="78" t="s">
        <v>3</v>
      </c>
      <c r="P20" s="78" t="s">
        <v>4</v>
      </c>
      <c r="Q20" s="78" t="s">
        <v>14</v>
      </c>
      <c r="R20" s="78" t="s">
        <v>5</v>
      </c>
      <c r="S20" s="78" t="s">
        <v>6</v>
      </c>
      <c r="T20" s="78" t="s">
        <v>15</v>
      </c>
      <c r="U20" s="79" t="s">
        <v>11</v>
      </c>
      <c r="V20" s="77" t="s">
        <v>2</v>
      </c>
      <c r="W20" s="78" t="s">
        <v>13</v>
      </c>
      <c r="X20" s="78" t="s">
        <v>3</v>
      </c>
      <c r="Y20" s="78" t="s">
        <v>4</v>
      </c>
      <c r="Z20" s="78" t="s">
        <v>14</v>
      </c>
      <c r="AA20" s="78" t="s">
        <v>5</v>
      </c>
      <c r="AB20" s="78" t="s">
        <v>6</v>
      </c>
      <c r="AC20" s="78" t="s">
        <v>15</v>
      </c>
      <c r="AD20" s="79" t="s">
        <v>11</v>
      </c>
      <c r="AE20" s="63" t="s">
        <v>10</v>
      </c>
      <c r="AF20" s="63"/>
      <c r="AG20" s="63"/>
      <c r="AH20" s="63"/>
      <c r="AI20" s="63"/>
      <c r="AJ20" s="63"/>
      <c r="AK20" s="63"/>
      <c r="AL20" s="63"/>
    </row>
    <row r="21" spans="1:38" ht="15">
      <c r="A21" s="63" t="s">
        <v>29</v>
      </c>
      <c r="B21" s="64">
        <v>1</v>
      </c>
      <c r="C21" s="64" t="s">
        <v>108</v>
      </c>
      <c r="D21" s="63">
        <f>M21+V21</f>
        <v>6</v>
      </c>
      <c r="E21" s="63">
        <f t="shared" ref="E21:E24" si="37">N21+W21</f>
        <v>0</v>
      </c>
      <c r="F21" s="63">
        <f t="shared" ref="F21:F24" si="38">O21+X21</f>
        <v>2</v>
      </c>
      <c r="G21" s="63">
        <f t="shared" ref="G21:G24" si="39">P21+Y21</f>
        <v>0</v>
      </c>
      <c r="H21" s="63">
        <f t="shared" ref="H21:H24" si="40">Q21+Z21</f>
        <v>4</v>
      </c>
      <c r="I21" s="63">
        <f t="shared" ref="I21:I24" si="41">R21+AA21</f>
        <v>3</v>
      </c>
      <c r="J21" s="63">
        <f t="shared" ref="J21:J24" si="42">S21+AB21</f>
        <v>10</v>
      </c>
      <c r="K21" s="63">
        <f t="shared" ref="K21:K24" si="43">T21+AC21</f>
        <v>-7</v>
      </c>
      <c r="L21" s="65">
        <f>U21+AD21-خصم!$H21</f>
        <v>6</v>
      </c>
      <c r="M21" s="80">
        <f>SUMPRODUCT((جدول_المباريات!F$3:F$25=C21)*(جدول_المباريات!G$3:G$25&lt;&gt;""))</f>
        <v>3</v>
      </c>
      <c r="N21" s="78">
        <f>SUMPRODUCT((جدول_المباريات!F$3:F$33=C21)*(جدول_المباريات!G$3:G$33=""))</f>
        <v>0</v>
      </c>
      <c r="O21" s="81">
        <f>SUMPRODUCT((جدول_المباريات!F$3:F$33=C21)*(جدول_المباريات!G$3:G$33&gt;جدول_المباريات!H$3:H$33))</f>
        <v>1</v>
      </c>
      <c r="P21" s="81">
        <f>SUMPRODUCT((جدول_المباريات!F$3:F$33=C21)*(جدول_المباريات!G$3:G$33=جدول_المباريات!H$3:H$33)*(جدول_المباريات!G$3:G$33&lt;&gt;""))</f>
        <v>0</v>
      </c>
      <c r="Q21" s="81">
        <f>SUMPRODUCT((جدول_المباريات!F$3:F$33=C21)*(جدول_المباريات!G$3:G$33&lt;جدول_المباريات!H$3:H$33))</f>
        <v>2</v>
      </c>
      <c r="R21" s="81">
        <f>SUMIF(جدول_المباريات!F$3:F$33,C21,جدول_المباريات!G$3:G$33)</f>
        <v>1</v>
      </c>
      <c r="S21" s="81">
        <f>SUMIF(جدول_المباريات!F$3:F$33,C21,جدول_المباريات!H$3:H$33)</f>
        <v>5</v>
      </c>
      <c r="T21" s="78">
        <f t="shared" ref="T21:T24" si="44">R21-S21</f>
        <v>-4</v>
      </c>
      <c r="U21" s="79">
        <f t="shared" ref="U21:U24" si="45">O21*3+P21*1</f>
        <v>3</v>
      </c>
      <c r="V21" s="77">
        <f>SUMPRODUCT((جدول_المباريات!I$3:I$33=C21)*(جدول_المباريات!H$3:H$33&lt;&gt;""))</f>
        <v>3</v>
      </c>
      <c r="W21" s="78">
        <f>SUMPRODUCT((جدول_المباريات!I$3:I$33=C21)*(جدول_المباريات!H$3:H$33=""))</f>
        <v>0</v>
      </c>
      <c r="X21" s="81">
        <f>SUMPRODUCT((جدول_المباريات!I$3:I$33=C21)*(جدول_المباريات!H$3:H$33&gt;جدول_المباريات!G$3:G$33))</f>
        <v>1</v>
      </c>
      <c r="Y21" s="78">
        <f>SUMPRODUCT((جدول_المباريات!I$3:I$33=C21)*(جدول_المباريات!H$3:H$33=جدول_المباريات!G$3:G$33)*(جدول_المباريات!H$3:H$33&lt;&gt;""))</f>
        <v>0</v>
      </c>
      <c r="Z21" s="78">
        <f>SUMPRODUCT((جدول_المباريات!I$3:I$33=C21)*(جدول_المباريات!H$3:H$33&lt;جدول_المباريات!G$3:G$33))</f>
        <v>2</v>
      </c>
      <c r="AA21" s="78">
        <f>SUMIF(جدول_المباريات!I$3:I$33,C21,جدول_المباريات!H$3:H$33)</f>
        <v>2</v>
      </c>
      <c r="AB21" s="78">
        <f>SUMIF(جدول_المباريات!I$3:I$33,C21,جدول_المباريات!G$3:G$33)</f>
        <v>5</v>
      </c>
      <c r="AC21" s="78">
        <f>AA21-AB21</f>
        <v>-3</v>
      </c>
      <c r="AD21" s="79">
        <f>X21*3+Y21*1</f>
        <v>3</v>
      </c>
      <c r="AE21" s="63">
        <f>RANK(K21,$K$21:$K$24,1)</f>
        <v>1</v>
      </c>
      <c r="AF21" s="63">
        <f>(L21*1000000)+(AE21*10000)+(I21*1000)+(D21*100)</f>
        <v>6013600</v>
      </c>
      <c r="AG21" s="63">
        <f>RANK(AF21,$AF$21:$AF$24,0)</f>
        <v>4</v>
      </c>
      <c r="AH21" s="2">
        <f>RANK(I21,$I$21:$I$24,0)+COUNTIF($I$21:I21,I21)-1</f>
        <v>4</v>
      </c>
      <c r="AI21" s="2">
        <f>RANK(J21,$J$21:$J$24,1)+COUNTIF($J$21:J21,J21)-1</f>
        <v>4</v>
      </c>
      <c r="AJ21" s="2">
        <f>RANK(F21,$F$21:$F$24,0)+COUNTIF($F$21:F21,F21)-1</f>
        <v>3</v>
      </c>
      <c r="AK21" s="2">
        <f>RANK(G21,$G$21:$G$24,0)+COUNTIF($G$21:G21,G21)-1</f>
        <v>2</v>
      </c>
      <c r="AL21" s="2">
        <f>RANK(H21,$H$21:$H$24,0)+COUNTIF($H$21:H21,H21)-1</f>
        <v>1</v>
      </c>
    </row>
    <row r="22" spans="1:38" ht="15">
      <c r="B22" s="64">
        <v>2</v>
      </c>
      <c r="C22" s="64" t="s">
        <v>110</v>
      </c>
      <c r="D22" s="63">
        <f t="shared" ref="D22:D24" si="46">M22+V22</f>
        <v>4</v>
      </c>
      <c r="E22" s="63">
        <f t="shared" si="37"/>
        <v>0</v>
      </c>
      <c r="F22" s="63">
        <f t="shared" si="38"/>
        <v>3</v>
      </c>
      <c r="G22" s="63">
        <f t="shared" si="39"/>
        <v>0</v>
      </c>
      <c r="H22" s="63">
        <f t="shared" si="40"/>
        <v>1</v>
      </c>
      <c r="I22" s="63">
        <f t="shared" si="41"/>
        <v>9</v>
      </c>
      <c r="J22" s="63">
        <f t="shared" si="42"/>
        <v>7</v>
      </c>
      <c r="K22" s="63">
        <f t="shared" si="43"/>
        <v>2</v>
      </c>
      <c r="L22" s="65">
        <f>U22+AD22-خصم!$H22</f>
        <v>9</v>
      </c>
      <c r="M22" s="80">
        <f>SUMPRODUCT((جدول_المباريات!F$3:F$33=C22)*(جدول_المباريات!G$3:G$33&lt;&gt;""))</f>
        <v>2</v>
      </c>
      <c r="N22" s="78">
        <f>SUMPRODUCT((جدول_المباريات!F$3:F$33=C22)*(جدول_المباريات!G$3:G$33=""))</f>
        <v>0</v>
      </c>
      <c r="O22" s="81">
        <f>SUMPRODUCT((جدول_المباريات!F$3:F$33=C22)*(جدول_المباريات!G$3:G$33&gt;جدول_المباريات!H$3:H$33))</f>
        <v>2</v>
      </c>
      <c r="P22" s="81">
        <f>SUMPRODUCT((جدول_المباريات!F$3:F$33=C22)*(جدول_المباريات!G$3:G$33=جدول_المباريات!H$3:H$33)*(جدول_المباريات!G$3:G$33&lt;&gt;""))</f>
        <v>0</v>
      </c>
      <c r="Q22" s="81">
        <f>SUMPRODUCT((جدول_المباريات!F$3:F$33=C22)*(جدول_المباريات!G$3:G$33&lt;جدول_المباريات!H$3:H$33))</f>
        <v>0</v>
      </c>
      <c r="R22" s="81">
        <f>SUMIF(جدول_المباريات!F$3:F$33,C22,جدول_المباريات!G$3:G$33)</f>
        <v>6</v>
      </c>
      <c r="S22" s="81">
        <f>SUMIF(جدول_المباريات!F$3:F$33,C22,جدول_المباريات!H$3:H$33)</f>
        <v>2</v>
      </c>
      <c r="T22" s="78">
        <f t="shared" si="44"/>
        <v>4</v>
      </c>
      <c r="U22" s="79">
        <f t="shared" si="45"/>
        <v>6</v>
      </c>
      <c r="V22" s="77">
        <f>SUMPRODUCT((جدول_المباريات!I$3:I$33=C22)*(جدول_المباريات!H$3:H$33&lt;&gt;""))</f>
        <v>2</v>
      </c>
      <c r="W22" s="78">
        <f>SUMPRODUCT((جدول_المباريات!I$3:I$33=C22)*(جدول_المباريات!H$3:H$33=""))</f>
        <v>0</v>
      </c>
      <c r="X22" s="81">
        <f>SUMPRODUCT((جدول_المباريات!I$3:I$33=C22)*(جدول_المباريات!H$3:H$33&gt;جدول_المباريات!G$3:G$33))</f>
        <v>1</v>
      </c>
      <c r="Y22" s="78">
        <f>SUMPRODUCT((جدول_المباريات!I$3:I$33=C22)*(جدول_المباريات!H$3:H$33=جدول_المباريات!G$3:G$33)*(جدول_المباريات!H$3:H$33&lt;&gt;""))</f>
        <v>0</v>
      </c>
      <c r="Z22" s="78">
        <f>SUMPRODUCT((جدول_المباريات!I$3:I$33=C22)*(جدول_المباريات!H$3:H$33&lt;جدول_المباريات!G$3:G$33))</f>
        <v>1</v>
      </c>
      <c r="AA22" s="78">
        <f>SUMIF(جدول_المباريات!I$3:I$33,C22,جدول_المباريات!H$3:H$33)</f>
        <v>3</v>
      </c>
      <c r="AB22" s="78">
        <f>SUMIF(جدول_المباريات!I$3:I$33,C22,جدول_المباريات!G$3:G$33)</f>
        <v>5</v>
      </c>
      <c r="AC22" s="78">
        <f t="shared" ref="AC22:AC24" si="47">AA22-AB22</f>
        <v>-2</v>
      </c>
      <c r="AD22" s="79">
        <f t="shared" ref="AD22:AD24" si="48">X22*3+Y22*1</f>
        <v>3</v>
      </c>
      <c r="AE22" s="63">
        <f t="shared" ref="AE22:AE24" si="49">RANK(K22,$K$21:$K$24,1)</f>
        <v>2</v>
      </c>
      <c r="AF22" s="63">
        <f>(L22*1000000)+(AE22*10000)+(I22*1000)+(D22*99)</f>
        <v>9029396</v>
      </c>
      <c r="AG22" s="63">
        <f t="shared" ref="AG22:AG24" si="50">RANK(AF22,$AF$21:$AF$24,0)</f>
        <v>2</v>
      </c>
      <c r="AH22" s="2">
        <f>RANK(I22,$I$21:$I$24,0)+COUNTIF($I$21:I22,I22)-1</f>
        <v>2</v>
      </c>
      <c r="AI22" s="2">
        <f>RANK(J22,$J$21:$J$24,1)+COUNTIF($J$21:J22,J22)-1</f>
        <v>3</v>
      </c>
      <c r="AJ22" s="2">
        <f>RANK(F22,$F$21:$F$24,0)+COUNTIF($F$21:F22,F22)-1</f>
        <v>1</v>
      </c>
      <c r="AK22" s="2">
        <f>RANK(G22,$G$21:$G$24,0)+COUNTIF($G$21:G22,G22)-1</f>
        <v>3</v>
      </c>
      <c r="AL22" s="2">
        <f>RANK(H22,$H$21:$H$24,0)+COUNTIF($H$21:H22,H22)-1</f>
        <v>2</v>
      </c>
    </row>
    <row r="23" spans="1:38" ht="15">
      <c r="B23" s="64">
        <v>3</v>
      </c>
      <c r="C23" s="64" t="s">
        <v>111</v>
      </c>
      <c r="D23" s="63">
        <f t="shared" si="46"/>
        <v>4</v>
      </c>
      <c r="E23" s="63">
        <f t="shared" si="37"/>
        <v>0</v>
      </c>
      <c r="F23" s="63">
        <f t="shared" si="38"/>
        <v>3</v>
      </c>
      <c r="G23" s="63">
        <f t="shared" si="39"/>
        <v>0</v>
      </c>
      <c r="H23" s="63">
        <f t="shared" si="40"/>
        <v>1</v>
      </c>
      <c r="I23" s="63">
        <f t="shared" si="41"/>
        <v>7</v>
      </c>
      <c r="J23" s="63">
        <f t="shared" si="42"/>
        <v>3</v>
      </c>
      <c r="K23" s="63">
        <f t="shared" si="43"/>
        <v>4</v>
      </c>
      <c r="L23" s="65">
        <f>U23+AD23-خصم!$H23</f>
        <v>9</v>
      </c>
      <c r="M23" s="80">
        <f>SUMPRODUCT((جدول_المباريات!F$3:F$33=C23)*(جدول_المباريات!G$3:G$33&lt;&gt;""))</f>
        <v>2</v>
      </c>
      <c r="N23" s="78">
        <f>SUMPRODUCT((جدول_المباريات!F$3:F$33=C23)*(جدول_المباريات!G$3:G$33=""))</f>
        <v>0</v>
      </c>
      <c r="O23" s="81">
        <f>SUMPRODUCT((جدول_المباريات!F$3:F$33=C23)*(جدول_المباريات!G$3:G$33&gt;جدول_المباريات!H$3:H$33))</f>
        <v>2</v>
      </c>
      <c r="P23" s="81">
        <f>SUMPRODUCT((جدول_المباريات!F$3:F$33=C23)*(جدول_المباريات!G$3:G$33=جدول_المباريات!H$3:H$33)*(جدول_المباريات!G$3:G$33&lt;&gt;""))</f>
        <v>0</v>
      </c>
      <c r="Q23" s="81">
        <f>SUMPRODUCT((جدول_المباريات!F$3:F$33=C23)*(جدول_المباريات!G$3:G$33&lt;جدول_المباريات!H$3:H$33))</f>
        <v>0</v>
      </c>
      <c r="R23" s="81">
        <f>SUMIF(جدول_المباريات!F$3:F$33,C23,جدول_المباريات!G$3:G$33)</f>
        <v>5</v>
      </c>
      <c r="S23" s="81">
        <f>SUMIF(جدول_المباريات!F$3:F$33,C23,جدول_المباريات!H$3:H$33)</f>
        <v>1</v>
      </c>
      <c r="T23" s="78">
        <f t="shared" si="44"/>
        <v>4</v>
      </c>
      <c r="U23" s="79">
        <f t="shared" si="45"/>
        <v>6</v>
      </c>
      <c r="V23" s="77">
        <f>SUMPRODUCT((جدول_المباريات!I$3:I$33=C23)*(جدول_المباريات!H$3:H$33&lt;&gt;""))</f>
        <v>2</v>
      </c>
      <c r="W23" s="78">
        <f>SUMPRODUCT((جدول_المباريات!I$3:I$33=C23)*(جدول_المباريات!H$3:H$33=""))</f>
        <v>0</v>
      </c>
      <c r="X23" s="81">
        <f>SUMPRODUCT((جدول_المباريات!I$3:I$33=C23)*(جدول_المباريات!H$3:H$33&gt;جدول_المباريات!G$3:G$33))</f>
        <v>1</v>
      </c>
      <c r="Y23" s="78">
        <f>SUMPRODUCT((جدول_المباريات!I$3:I$33=C23)*(جدول_المباريات!H$3:H$33=جدول_المباريات!G$3:G$33)*(جدول_المباريات!H$3:H$33&lt;&gt;""))</f>
        <v>0</v>
      </c>
      <c r="Z23" s="78">
        <f>SUMPRODUCT((جدول_المباريات!I$3:I$33=C23)*(جدول_المباريات!H$3:H$33&lt;جدول_المباريات!G$3:G$33))</f>
        <v>1</v>
      </c>
      <c r="AA23" s="78">
        <f>SUMIF(جدول_المباريات!I$3:I$33,C23,جدول_المباريات!H$3:H$33)</f>
        <v>2</v>
      </c>
      <c r="AB23" s="78">
        <f>SUMIF(جدول_المباريات!I$3:I$33,C23,جدول_المباريات!G$3:G$33)</f>
        <v>2</v>
      </c>
      <c r="AC23" s="78">
        <f t="shared" si="47"/>
        <v>0</v>
      </c>
      <c r="AD23" s="79">
        <f t="shared" si="48"/>
        <v>3</v>
      </c>
      <c r="AE23" s="63">
        <f t="shared" si="49"/>
        <v>3</v>
      </c>
      <c r="AF23" s="63">
        <f>(L23*1000000)+(AE23*10000)+(I23*1000)+(D23*98)</f>
        <v>9037392</v>
      </c>
      <c r="AG23" s="63">
        <f t="shared" si="50"/>
        <v>1</v>
      </c>
      <c r="AH23" s="2">
        <f>RANK(I23,$I$21:$I$24,0)+COUNTIF($I$21:I23,I23)-1</f>
        <v>3</v>
      </c>
      <c r="AI23" s="2">
        <f>RANK(J23,$J$21:$J$24,1)+COUNTIF($J$21:J23,J23)-1</f>
        <v>1</v>
      </c>
      <c r="AJ23" s="2">
        <f>RANK(F23,$F$21:$F$24,0)+COUNTIF($F$21:F23,F23)-1</f>
        <v>2</v>
      </c>
      <c r="AK23" s="2">
        <f>RANK(G23,$G$21:$G$24,0)+COUNTIF($G$21:G23,G23)-1</f>
        <v>4</v>
      </c>
      <c r="AL23" s="2">
        <f>RANK(H23,$H$21:$H$24,0)+COUNTIF($H$21:H23,H23)-1</f>
        <v>3</v>
      </c>
    </row>
    <row r="24" spans="1:38" ht="15.75" thickBot="1">
      <c r="B24" s="64">
        <v>4</v>
      </c>
      <c r="C24" s="64" t="s">
        <v>112</v>
      </c>
      <c r="D24" s="63">
        <f t="shared" si="46"/>
        <v>4</v>
      </c>
      <c r="E24" s="63">
        <f t="shared" si="37"/>
        <v>0</v>
      </c>
      <c r="F24" s="63">
        <f t="shared" si="38"/>
        <v>2</v>
      </c>
      <c r="G24" s="63">
        <f t="shared" si="39"/>
        <v>1</v>
      </c>
      <c r="H24" s="63">
        <f t="shared" si="40"/>
        <v>1</v>
      </c>
      <c r="I24" s="63">
        <f t="shared" si="41"/>
        <v>16</v>
      </c>
      <c r="J24" s="63">
        <f t="shared" si="42"/>
        <v>4</v>
      </c>
      <c r="K24" s="63">
        <f t="shared" si="43"/>
        <v>12</v>
      </c>
      <c r="L24" s="65">
        <f>U24+AD24-خصم!$H24</f>
        <v>7</v>
      </c>
      <c r="M24" s="82">
        <f>SUMPRODUCT((جدول_المباريات!F$3:F$33=C24)*(جدول_المباريات!G$3:G$33&lt;&gt;""))</f>
        <v>2</v>
      </c>
      <c r="N24" s="83">
        <f>SUMPRODUCT((جدول_المباريات!F$3:F$33=C24)*(جدول_المباريات!G$3:G$33=""))</f>
        <v>0</v>
      </c>
      <c r="O24" s="84">
        <f>SUMPRODUCT((جدول_المباريات!F$3:F$33=C24)*(جدول_المباريات!G$3:G$33&gt;جدول_المباريات!H$3:H$33))</f>
        <v>1</v>
      </c>
      <c r="P24" s="84">
        <f>SUMPRODUCT((جدول_المباريات!F$3:F$33=C24)*(جدول_المباريات!G$3:G$33=جدول_المباريات!H$3:H$33)*(جدول_المباريات!G$3:G$33&lt;&gt;""))</f>
        <v>0</v>
      </c>
      <c r="Q24" s="84">
        <f>SUMPRODUCT((جدول_المباريات!F$3:F$33=C24)*(جدول_المباريات!G$3:G$33&lt;جدول_المباريات!H$3:H$33))</f>
        <v>1</v>
      </c>
      <c r="R24" s="84">
        <f>SUMIF(جدول_المباريات!F$3:F$33,C24,جدول_المباريات!G$3:G$33)</f>
        <v>2</v>
      </c>
      <c r="S24" s="84">
        <f>SUMIF(جدول_المباريات!F$3:F$33,C24,جدول_المباريات!H$3:H$33)</f>
        <v>2</v>
      </c>
      <c r="T24" s="83">
        <f t="shared" si="44"/>
        <v>0</v>
      </c>
      <c r="U24" s="85">
        <f t="shared" si="45"/>
        <v>3</v>
      </c>
      <c r="V24" s="86">
        <f>SUMPRODUCT((جدول_المباريات!I$3:I$33=C24)*(جدول_المباريات!H$3:H$33&lt;&gt;""))</f>
        <v>2</v>
      </c>
      <c r="W24" s="83">
        <f>SUMPRODUCT((جدول_المباريات!I$3:I$33=C24)*(جدول_المباريات!H$3:H$33=""))</f>
        <v>0</v>
      </c>
      <c r="X24" s="84">
        <f>SUMPRODUCT((جدول_المباريات!I$3:I$33=C24)*(جدول_المباريات!H$3:H$33&gt;جدول_المباريات!G$3:G$33))</f>
        <v>1</v>
      </c>
      <c r="Y24" s="83">
        <f>SUMPRODUCT((جدول_المباريات!I$3:I$33=C24)*(جدول_المباريات!H$3:H$33=جدول_المباريات!G$3:G$33)*(جدول_المباريات!H$3:H$33&lt;&gt;""))</f>
        <v>1</v>
      </c>
      <c r="Z24" s="83">
        <f>SUMPRODUCT((جدول_المباريات!I$3:I$33=C24)*(جدول_المباريات!H$3:H$33&lt;جدول_المباريات!G$3:G$33))</f>
        <v>0</v>
      </c>
      <c r="AA24" s="83">
        <f>SUMIF(جدول_المباريات!I$3:I$33,C24,جدول_المباريات!H$3:H$33)</f>
        <v>14</v>
      </c>
      <c r="AB24" s="83">
        <f>SUMIF(جدول_المباريات!I$3:I$33,C24,جدول_المباريات!G$3:G$33)</f>
        <v>2</v>
      </c>
      <c r="AC24" s="83">
        <f t="shared" si="47"/>
        <v>12</v>
      </c>
      <c r="AD24" s="85">
        <f t="shared" si="48"/>
        <v>4</v>
      </c>
      <c r="AE24" s="63">
        <f t="shared" si="49"/>
        <v>4</v>
      </c>
      <c r="AF24" s="63">
        <f>(L24*1000000)+(AE24*10000)+(I24*1000)+(D24*97)</f>
        <v>7056388</v>
      </c>
      <c r="AG24" s="63">
        <f t="shared" si="50"/>
        <v>3</v>
      </c>
      <c r="AH24" s="2">
        <f>RANK(I24,$I$21:$I$24,0)+COUNTIF($I$21:I24,I24)-1</f>
        <v>1</v>
      </c>
      <c r="AI24" s="2">
        <f>RANK(J24,$J$21:$J$24,1)+COUNTIF($J$21:J24,J24)-1</f>
        <v>2</v>
      </c>
      <c r="AJ24" s="2">
        <f>RANK(F24,$F$21:$F$24,0)+COUNTIF($F$21:F24,F24)-1</f>
        <v>4</v>
      </c>
      <c r="AK24" s="2">
        <f>RANK(G24,$G$21:$G$24,0)+COUNTIF($G$21:G24,G24)-1</f>
        <v>1</v>
      </c>
      <c r="AL24" s="2">
        <f>RANK(H24,$H$21:$H$24,0)+COUNTIF($H$21:H24,H24)-1</f>
        <v>4</v>
      </c>
    </row>
    <row r="25" spans="1:38" ht="15">
      <c r="B25" s="64"/>
      <c r="C25" s="64"/>
      <c r="D25" s="63"/>
      <c r="E25" s="63"/>
      <c r="F25" s="63"/>
      <c r="G25" s="63"/>
      <c r="H25" s="63"/>
      <c r="I25" s="63"/>
      <c r="J25" s="63"/>
      <c r="K25" s="63"/>
      <c r="L25" s="63"/>
      <c r="M25" s="1"/>
      <c r="N25" s="63"/>
      <c r="O25" s="1"/>
      <c r="P25" s="1"/>
      <c r="Q25" s="1"/>
      <c r="R25" s="1"/>
      <c r="S25" s="1"/>
      <c r="T25" s="63"/>
      <c r="U25" s="63"/>
      <c r="V25" s="63"/>
      <c r="W25" s="63"/>
      <c r="X25" s="1"/>
      <c r="Y25" s="63"/>
      <c r="Z25" s="63"/>
      <c r="AA25" s="63"/>
      <c r="AB25" s="63"/>
      <c r="AC25" s="63"/>
      <c r="AD25" s="63"/>
      <c r="AF25" s="63"/>
      <c r="AG25" s="64">
        <f>SUM(AG21:AG24)</f>
        <v>10</v>
      </c>
      <c r="AH25" s="64">
        <f t="shared" ref="AH25" si="51">SUM(AH21:AH24)</f>
        <v>10</v>
      </c>
      <c r="AI25" s="64">
        <f t="shared" ref="AI25" si="52">SUM(AI21:AI24)</f>
        <v>10</v>
      </c>
      <c r="AJ25" s="64">
        <f t="shared" ref="AJ25" si="53">SUM(AJ21:AJ24)</f>
        <v>10</v>
      </c>
      <c r="AK25" s="64">
        <f t="shared" ref="AK25" si="54">SUM(AK21:AK24)</f>
        <v>10</v>
      </c>
      <c r="AL25" s="64">
        <f t="shared" ref="AL25" si="55">SUM(AL21:AL24)</f>
        <v>10</v>
      </c>
    </row>
    <row r="27" spans="1:38" ht="13.5" thickBot="1"/>
    <row r="28" spans="1:38" ht="15">
      <c r="B28" s="64"/>
      <c r="D28" s="251" t="s">
        <v>2</v>
      </c>
      <c r="E28" s="251" t="s">
        <v>13</v>
      </c>
      <c r="F28" s="251" t="s">
        <v>3</v>
      </c>
      <c r="G28" s="251" t="s">
        <v>4</v>
      </c>
      <c r="H28" s="251" t="s">
        <v>14</v>
      </c>
      <c r="I28" s="251" t="s">
        <v>5</v>
      </c>
      <c r="J28" s="251" t="s">
        <v>6</v>
      </c>
      <c r="K28" s="251" t="s">
        <v>15</v>
      </c>
      <c r="L28" s="251" t="s">
        <v>11</v>
      </c>
      <c r="M28" s="248" t="s">
        <v>16</v>
      </c>
      <c r="N28" s="249"/>
      <c r="O28" s="249"/>
      <c r="P28" s="249"/>
      <c r="Q28" s="249"/>
      <c r="R28" s="249"/>
      <c r="S28" s="249"/>
      <c r="T28" s="249"/>
      <c r="U28" s="250"/>
      <c r="V28" s="248" t="s">
        <v>17</v>
      </c>
      <c r="W28" s="249"/>
      <c r="X28" s="249"/>
      <c r="Y28" s="249"/>
      <c r="Z28" s="249"/>
      <c r="AA28" s="249"/>
      <c r="AB28" s="249"/>
      <c r="AC28" s="249"/>
      <c r="AD28" s="250"/>
      <c r="AF28" s="63"/>
      <c r="AG28" s="63"/>
    </row>
    <row r="29" spans="1:38" ht="15">
      <c r="B29" s="64" t="s">
        <v>1</v>
      </c>
      <c r="C29" s="64" t="s">
        <v>9</v>
      </c>
      <c r="D29" s="251"/>
      <c r="E29" s="251"/>
      <c r="F29" s="251"/>
      <c r="G29" s="251"/>
      <c r="H29" s="251"/>
      <c r="I29" s="251"/>
      <c r="J29" s="251"/>
      <c r="K29" s="251" t="s">
        <v>15</v>
      </c>
      <c r="L29" s="251" t="s">
        <v>11</v>
      </c>
      <c r="M29" s="77" t="s">
        <v>2</v>
      </c>
      <c r="N29" s="78" t="s">
        <v>13</v>
      </c>
      <c r="O29" s="78" t="s">
        <v>3</v>
      </c>
      <c r="P29" s="78" t="s">
        <v>4</v>
      </c>
      <c r="Q29" s="78" t="s">
        <v>14</v>
      </c>
      <c r="R29" s="78" t="s">
        <v>5</v>
      </c>
      <c r="S29" s="78" t="s">
        <v>6</v>
      </c>
      <c r="T29" s="78" t="s">
        <v>15</v>
      </c>
      <c r="U29" s="79" t="s">
        <v>11</v>
      </c>
      <c r="V29" s="77" t="s">
        <v>2</v>
      </c>
      <c r="W29" s="78" t="s">
        <v>13</v>
      </c>
      <c r="X29" s="78" t="s">
        <v>3</v>
      </c>
      <c r="Y29" s="78" t="s">
        <v>4</v>
      </c>
      <c r="Z29" s="78" t="s">
        <v>14</v>
      </c>
      <c r="AA29" s="78" t="s">
        <v>5</v>
      </c>
      <c r="AB29" s="78" t="s">
        <v>6</v>
      </c>
      <c r="AC29" s="78" t="s">
        <v>15</v>
      </c>
      <c r="AD29" s="79" t="s">
        <v>11</v>
      </c>
      <c r="AE29" s="63" t="s">
        <v>10</v>
      </c>
      <c r="AF29" s="63"/>
      <c r="AG29" s="63"/>
      <c r="AH29" s="63"/>
      <c r="AI29" s="63"/>
      <c r="AJ29" s="63"/>
      <c r="AK29" s="63"/>
      <c r="AL29" s="63"/>
    </row>
    <row r="30" spans="1:38" ht="15">
      <c r="A30" s="63" t="s">
        <v>34</v>
      </c>
      <c r="B30" s="64">
        <v>1</v>
      </c>
      <c r="C30" s="64" t="s">
        <v>101</v>
      </c>
      <c r="D30" s="63">
        <f>M30+V30</f>
        <v>6</v>
      </c>
      <c r="E30" s="63">
        <f t="shared" ref="E30" si="56">N30+W30</f>
        <v>0</v>
      </c>
      <c r="F30" s="63">
        <f t="shared" ref="F30" si="57">O30+X30</f>
        <v>4</v>
      </c>
      <c r="G30" s="63">
        <f t="shared" ref="G30" si="58">P30+Y30</f>
        <v>0</v>
      </c>
      <c r="H30" s="63">
        <f t="shared" ref="H30" si="59">Q30+Z30</f>
        <v>2</v>
      </c>
      <c r="I30" s="63">
        <f t="shared" ref="I30" si="60">R30+AA30</f>
        <v>11</v>
      </c>
      <c r="J30" s="63">
        <f t="shared" ref="J30" si="61">S30+AB30</f>
        <v>8</v>
      </c>
      <c r="K30" s="63">
        <f t="shared" ref="K30" si="62">T30+AC30</f>
        <v>3</v>
      </c>
      <c r="L30" s="65">
        <f>U30+AD30-خصم!$H70</f>
        <v>12</v>
      </c>
      <c r="M30" s="80">
        <f>SUMPRODUCT((جدول_المباريات!F$3:F$33=C30)*(جدول_المباريات!G$3:G$33&lt;&gt;""))</f>
        <v>3</v>
      </c>
      <c r="N30" s="78">
        <f>SUMPRODUCT((جدول_المباريات!F$3:F$33=C30)*(جدول_المباريات!G$3:G$33=""))</f>
        <v>0</v>
      </c>
      <c r="O30" s="81">
        <f>SUMPRODUCT((جدول_المباريات!F$3:F$33=C30)*(جدول_المباريات!G$3:G$33&gt;جدول_المباريات!H$3:H$33))</f>
        <v>2</v>
      </c>
      <c r="P30" s="81">
        <f>SUMPRODUCT((جدول_المباريات!F$3:F$33=C30)*(جدول_المباريات!G$3:G$33=جدول_المباريات!H$3:H$33)*(جدول_المباريات!G$3:G$33&lt;&gt;""))</f>
        <v>0</v>
      </c>
      <c r="Q30" s="81">
        <f>SUMPRODUCT((جدول_المباريات!F$3:F$33=C30)*(جدول_المباريات!G$3:G$33&lt;جدول_المباريات!H$3:H$33))</f>
        <v>1</v>
      </c>
      <c r="R30" s="81">
        <f>SUMIF(جدول_المباريات!F$3:F$33,C30,جدول_المباريات!G$3:G$33)</f>
        <v>5</v>
      </c>
      <c r="S30" s="81">
        <f>SUMIF(جدول_المباريات!F$3:F$33,C30,جدول_المباريات!H$3:H$33)</f>
        <v>4</v>
      </c>
      <c r="T30" s="78">
        <f t="shared" ref="T30" si="63">R30-S30</f>
        <v>1</v>
      </c>
      <c r="U30" s="79">
        <f t="shared" ref="U30" si="64">O30*3+P30*1</f>
        <v>6</v>
      </c>
      <c r="V30" s="77">
        <f>SUMPRODUCT((جدول_المباريات!I$3:I$33=C30)*(جدول_المباريات!H$3:H$33&lt;&gt;""))</f>
        <v>3</v>
      </c>
      <c r="W30" s="78">
        <f>SUMPRODUCT((جدول_المباريات!I$3:I$33=C30)*(جدول_المباريات!H$3:H$33=""))</f>
        <v>0</v>
      </c>
      <c r="X30" s="81">
        <f>SUMPRODUCT((جدول_المباريات!I$3:I$33=C30)*(جدول_المباريات!H$3:H$33&gt;جدول_المباريات!G$3:G$33))</f>
        <v>2</v>
      </c>
      <c r="Y30" s="78">
        <f>SUMPRODUCT((جدول_المباريات!I$3:I$33=C30)*(جدول_المباريات!H$3:H$33=جدول_المباريات!G$3:G$33)*(جدول_المباريات!H$3:H$33&lt;&gt;""))</f>
        <v>0</v>
      </c>
      <c r="Z30" s="78">
        <f>SUMPRODUCT((جدول_المباريات!I$3:I$33=C30)*(جدول_المباريات!H$3:H$33&lt;جدول_المباريات!G$3:G$33))</f>
        <v>1</v>
      </c>
      <c r="AA30" s="78">
        <f>SUMIF(جدول_المباريات!I$3:I$33,C30,جدول_المباريات!H$3:H$33)</f>
        <v>6</v>
      </c>
      <c r="AB30" s="78">
        <f>SUMIF(جدول_المباريات!I$3:I$33,C30,جدول_المباريات!G$3:G$33)</f>
        <v>4</v>
      </c>
      <c r="AC30" s="78">
        <f>AA30-AB30</f>
        <v>2</v>
      </c>
      <c r="AD30" s="79">
        <f>X30*3+Y30*1</f>
        <v>6</v>
      </c>
      <c r="AE30" s="63">
        <f>RANK(K30,$K$30:$K$61,1)</f>
        <v>8</v>
      </c>
      <c r="AF30" s="63">
        <f>(L30*1000000)+(AE30*10000)+(I30*1000)+(D30*100)</f>
        <v>12091600</v>
      </c>
      <c r="AG30" s="63">
        <f>RANK(AF30,$AF$30:$AF$61,0)</f>
        <v>1</v>
      </c>
      <c r="AH30" s="2">
        <f>RANK(I30,$I$30:$I$61,0)+COUNTIF($I$30:I30,I30)-1</f>
        <v>3</v>
      </c>
      <c r="AI30" s="2">
        <f>RANK(J30,$J$30:$J$61,1)+COUNTIF($J$30:J30,J30)-1</f>
        <v>6</v>
      </c>
      <c r="AJ30" s="2">
        <f>RANK(F30,$F$30:$F$61,0)+COUNTIF($F$30:F30,F30)-1</f>
        <v>1</v>
      </c>
      <c r="AK30" s="2">
        <f>RANK(G30,$G$30:$G$61,0)+COUNTIF($G$30:G30,G30)-1</f>
        <v>4</v>
      </c>
      <c r="AL30" s="2">
        <f>RANK(H30,$H$30:$H$61,0)+COUNTIF($H$30:H30,H30)-1</f>
        <v>6</v>
      </c>
    </row>
    <row r="31" spans="1:38" ht="15">
      <c r="B31" s="64">
        <v>2</v>
      </c>
      <c r="C31" s="64" t="s">
        <v>102</v>
      </c>
      <c r="D31" s="63">
        <f t="shared" ref="D31:D40" si="65">M31+V31</f>
        <v>6</v>
      </c>
      <c r="E31" s="63">
        <f t="shared" ref="E31:E40" si="66">N31+W31</f>
        <v>0</v>
      </c>
      <c r="F31" s="63">
        <f t="shared" ref="F31:F40" si="67">O31+X31</f>
        <v>3</v>
      </c>
      <c r="G31" s="63">
        <f t="shared" ref="G31:G40" si="68">P31+Y31</f>
        <v>0</v>
      </c>
      <c r="H31" s="63">
        <f t="shared" ref="H31:H40" si="69">Q31+Z31</f>
        <v>3</v>
      </c>
      <c r="I31" s="63">
        <f t="shared" ref="I31:I40" si="70">R31+AA31</f>
        <v>12</v>
      </c>
      <c r="J31" s="63">
        <f t="shared" ref="J31:J40" si="71">S31+AB31</f>
        <v>7</v>
      </c>
      <c r="K31" s="63">
        <f t="shared" ref="K31:K40" si="72">T31+AC31</f>
        <v>5</v>
      </c>
      <c r="L31" s="65">
        <f>U31+AD31-خصم!$H71</f>
        <v>9</v>
      </c>
      <c r="M31" s="80">
        <f>SUMPRODUCT((جدول_المباريات!F$3:F$33=C31)*(جدول_المباريات!G$3:G$33&lt;&gt;""))</f>
        <v>3</v>
      </c>
      <c r="N31" s="78">
        <f>SUMPRODUCT((جدول_المباريات!F$3:F$33=C31)*(جدول_المباريات!G$3:G$33=""))</f>
        <v>0</v>
      </c>
      <c r="O31" s="81">
        <f>SUMPRODUCT((جدول_المباريات!F$3:F$33=C31)*(جدول_المباريات!G$3:G$33&gt;جدول_المباريات!H$3:H$33))</f>
        <v>2</v>
      </c>
      <c r="P31" s="81">
        <f>SUMPRODUCT((جدول_المباريات!F$3:F$33=C31)*(جدول_المباريات!G$3:G$33=جدول_المباريات!H$3:H$33)*(جدول_المباريات!G$3:G$33&lt;&gt;""))</f>
        <v>0</v>
      </c>
      <c r="Q31" s="81">
        <f>SUMPRODUCT((جدول_المباريات!F$3:F$33=C31)*(جدول_المباريات!G$3:G$33&lt;جدول_المباريات!H$3:H$33))</f>
        <v>1</v>
      </c>
      <c r="R31" s="81">
        <f>SUMIF(جدول_المباريات!F$3:F$33,C31,جدول_المباريات!G$3:G$33)</f>
        <v>8</v>
      </c>
      <c r="S31" s="81">
        <f>SUMIF(جدول_المباريات!F$3:F$33,C31,جدول_المباريات!H$3:H$33)</f>
        <v>3</v>
      </c>
      <c r="T31" s="78">
        <f t="shared" ref="T31:T40" si="73">R31-S31</f>
        <v>5</v>
      </c>
      <c r="U31" s="79">
        <f t="shared" ref="U31:U40" si="74">O31*3+P31*1</f>
        <v>6</v>
      </c>
      <c r="V31" s="77">
        <f>SUMPRODUCT((جدول_المباريات!I$3:I$33=C31)*(جدول_المباريات!H$3:H$33&lt;&gt;""))</f>
        <v>3</v>
      </c>
      <c r="W31" s="78">
        <f>SUMPRODUCT((جدول_المباريات!I$3:I$33=C31)*(جدول_المباريات!H$3:H$33=""))</f>
        <v>0</v>
      </c>
      <c r="X31" s="81">
        <f>SUMPRODUCT((جدول_المباريات!I$3:I$33=C31)*(جدول_المباريات!H$3:H$33&gt;جدول_المباريات!G$3:G$33))</f>
        <v>1</v>
      </c>
      <c r="Y31" s="78">
        <f>SUMPRODUCT((جدول_المباريات!I$3:I$33=C31)*(جدول_المباريات!H$3:H$33=جدول_المباريات!G$3:G$33)*(جدول_المباريات!H$3:H$33&lt;&gt;""))</f>
        <v>0</v>
      </c>
      <c r="Z31" s="78">
        <f>SUMPRODUCT((جدول_المباريات!I$3:I$33=C31)*(جدول_المباريات!H$3:H$33&lt;جدول_المباريات!G$3:G$33))</f>
        <v>2</v>
      </c>
      <c r="AA31" s="78">
        <f>SUMIF(جدول_المباريات!I$3:I$33,C31,جدول_المباريات!H$3:H$33)</f>
        <v>4</v>
      </c>
      <c r="AB31" s="78">
        <f>SUMIF(جدول_المباريات!I$3:I$33,C31,جدول_المباريات!G$3:G$33)</f>
        <v>4</v>
      </c>
      <c r="AC31" s="78">
        <f t="shared" ref="AC31:AC40" si="75">AA31-AB31</f>
        <v>0</v>
      </c>
      <c r="AD31" s="79">
        <f t="shared" ref="AD31:AD40" si="76">X31*3+Y31*1</f>
        <v>3</v>
      </c>
      <c r="AE31" s="63">
        <f t="shared" ref="AE31:AE40" si="77">RANK(K31,$K$30:$K$61,1)</f>
        <v>10</v>
      </c>
      <c r="AF31" s="63">
        <f>(L31*1000000)+(AE31*10000)+(I31*1000)+(D31*99)</f>
        <v>9112594</v>
      </c>
      <c r="AG31" s="63">
        <f t="shared" ref="AG31:AG40" si="78">RANK(AF31,$AF$30:$AF$61,0)</f>
        <v>2</v>
      </c>
      <c r="AH31" s="2">
        <f>RANK(I31,$I$30:$I$61,0)+COUNTIF($I$30:I31,I31)-1</f>
        <v>2</v>
      </c>
      <c r="AI31" s="2">
        <f>RANK(J31,$J$30:$J$61,1)+COUNTIF($J$30:J31,J31)-1</f>
        <v>4</v>
      </c>
      <c r="AJ31" s="2">
        <f>RANK(F31,$F$30:$F$61,0)+COUNTIF($F$30:F31,F31)-1</f>
        <v>2</v>
      </c>
      <c r="AK31" s="2">
        <f>RANK(G31,$G$30:$G$61,0)+COUNTIF($G$30:G31,G31)-1</f>
        <v>5</v>
      </c>
      <c r="AL31" s="2">
        <f>RANK(H31,$H$30:$H$61,0)+COUNTIF($H$30:H31,H31)-1</f>
        <v>4</v>
      </c>
    </row>
    <row r="32" spans="1:38" ht="15">
      <c r="B32" s="64">
        <v>3</v>
      </c>
      <c r="C32" s="64" t="s">
        <v>103</v>
      </c>
      <c r="D32" s="63">
        <f t="shared" si="65"/>
        <v>6</v>
      </c>
      <c r="E32" s="63">
        <f t="shared" si="66"/>
        <v>0</v>
      </c>
      <c r="F32" s="63">
        <f t="shared" si="67"/>
        <v>3</v>
      </c>
      <c r="G32" s="63">
        <f t="shared" si="68"/>
        <v>0</v>
      </c>
      <c r="H32" s="63">
        <f t="shared" si="69"/>
        <v>3</v>
      </c>
      <c r="I32" s="63">
        <f t="shared" si="70"/>
        <v>8</v>
      </c>
      <c r="J32" s="63">
        <f t="shared" si="71"/>
        <v>9</v>
      </c>
      <c r="K32" s="63">
        <f t="shared" si="72"/>
        <v>-1</v>
      </c>
      <c r="L32" s="65">
        <f>U32+AD32-خصم!$H72</f>
        <v>9</v>
      </c>
      <c r="M32" s="80">
        <f>SUMPRODUCT((جدول_المباريات!F$3:F$33=C32)*(جدول_المباريات!G$3:G$33&lt;&gt;""))</f>
        <v>3</v>
      </c>
      <c r="N32" s="78">
        <f>SUMPRODUCT((جدول_المباريات!F$3:F$33=C32)*(جدول_المباريات!G$3:G$33=""))</f>
        <v>0</v>
      </c>
      <c r="O32" s="81">
        <f>SUMPRODUCT((جدول_المباريات!F$3:F$33=C32)*(جدول_المباريات!G$3:G$33&gt;جدول_المباريات!H$3:H$33))</f>
        <v>1</v>
      </c>
      <c r="P32" s="81">
        <f>SUMPRODUCT((جدول_المباريات!F$3:F$33=C32)*(جدول_المباريات!G$3:G$33=جدول_المباريات!H$3:H$33)*(جدول_المباريات!G$3:G$33&lt;&gt;""))</f>
        <v>0</v>
      </c>
      <c r="Q32" s="81">
        <f>SUMPRODUCT((جدول_المباريات!F$3:F$33=C32)*(جدول_المباريات!G$3:G$33&lt;جدول_المباريات!H$3:H$33))</f>
        <v>2</v>
      </c>
      <c r="R32" s="81">
        <f>SUMIF(جدول_المباريات!F$3:F$33,C32,جدول_المباريات!G$3:G$33)</f>
        <v>3</v>
      </c>
      <c r="S32" s="81">
        <f>SUMIF(جدول_المباريات!F$3:F$33,C32,جدول_المباريات!H$3:H$33)</f>
        <v>5</v>
      </c>
      <c r="T32" s="78">
        <f t="shared" si="73"/>
        <v>-2</v>
      </c>
      <c r="U32" s="79">
        <f t="shared" si="74"/>
        <v>3</v>
      </c>
      <c r="V32" s="77">
        <f>SUMPRODUCT((جدول_المباريات!I$3:I$33=C32)*(جدول_المباريات!H$3:H$33&lt;&gt;""))</f>
        <v>3</v>
      </c>
      <c r="W32" s="78">
        <f>SUMPRODUCT((جدول_المباريات!I$3:I$33=C32)*(جدول_المباريات!H$3:H$33=""))</f>
        <v>0</v>
      </c>
      <c r="X32" s="81">
        <f>SUMPRODUCT((جدول_المباريات!I$3:I$33=C32)*(جدول_المباريات!H$3:H$33&gt;جدول_المباريات!G$3:G$33))</f>
        <v>2</v>
      </c>
      <c r="Y32" s="78">
        <f>SUMPRODUCT((جدول_المباريات!I$3:I$33=C32)*(جدول_المباريات!H$3:H$33=جدول_المباريات!G$3:G$33)*(جدول_المباريات!H$3:H$33&lt;&gt;""))</f>
        <v>0</v>
      </c>
      <c r="Z32" s="78">
        <f>SUMPRODUCT((جدول_المباريات!I$3:I$33=C32)*(جدول_المباريات!H$3:H$33&lt;جدول_المباريات!G$3:G$33))</f>
        <v>1</v>
      </c>
      <c r="AA32" s="78">
        <f>SUMIF(جدول_المباريات!I$3:I$33,C32,جدول_المباريات!H$3:H$33)</f>
        <v>5</v>
      </c>
      <c r="AB32" s="78">
        <f>SUMIF(جدول_المباريات!I$3:I$33,C32,جدول_المباريات!G$3:G$33)</f>
        <v>4</v>
      </c>
      <c r="AC32" s="78">
        <f t="shared" si="75"/>
        <v>1</v>
      </c>
      <c r="AD32" s="79">
        <f t="shared" si="76"/>
        <v>6</v>
      </c>
      <c r="AE32" s="63">
        <f t="shared" si="77"/>
        <v>5</v>
      </c>
      <c r="AF32" s="63">
        <f>(L32*1000000)+(AE32*10000)+(I32*1000)+(D32*98)</f>
        <v>9058588</v>
      </c>
      <c r="AG32" s="63">
        <f t="shared" si="78"/>
        <v>5</v>
      </c>
      <c r="AH32" s="2">
        <f>RANK(I32,$I$30:$I$61,0)+COUNTIF($I$30:I32,I32)-1</f>
        <v>5</v>
      </c>
      <c r="AI32" s="2">
        <f>RANK(J32,$J$30:$J$61,1)+COUNTIF($J$30:J32,J32)-1</f>
        <v>7</v>
      </c>
      <c r="AJ32" s="2">
        <f>RANK(F32,$F$30:$F$61,0)+COUNTIF($F$30:F32,F32)-1</f>
        <v>3</v>
      </c>
      <c r="AK32" s="2">
        <f>RANK(G32,$G$30:$G$61,0)+COUNTIF($G$30:G32,G32)-1</f>
        <v>6</v>
      </c>
      <c r="AL32" s="2">
        <f>RANK(H32,$H$30:$H$61,0)+COUNTIF($H$30:H32,H32)-1</f>
        <v>5</v>
      </c>
    </row>
    <row r="33" spans="2:38" ht="15">
      <c r="B33" s="64">
        <v>4</v>
      </c>
      <c r="C33" s="64" t="s">
        <v>104</v>
      </c>
      <c r="D33" s="63">
        <f t="shared" si="65"/>
        <v>4</v>
      </c>
      <c r="E33" s="63">
        <f t="shared" si="66"/>
        <v>0</v>
      </c>
      <c r="F33" s="63">
        <f t="shared" si="67"/>
        <v>0</v>
      </c>
      <c r="G33" s="63">
        <f t="shared" si="68"/>
        <v>0</v>
      </c>
      <c r="H33" s="63">
        <f t="shared" si="69"/>
        <v>4</v>
      </c>
      <c r="I33" s="63">
        <f t="shared" si="70"/>
        <v>6</v>
      </c>
      <c r="J33" s="63">
        <f t="shared" si="71"/>
        <v>12</v>
      </c>
      <c r="K33" s="63">
        <f t="shared" si="72"/>
        <v>-6</v>
      </c>
      <c r="L33" s="65">
        <f>U33+AD33-خصم!$H73</f>
        <v>0</v>
      </c>
      <c r="M33" s="80">
        <f>SUMPRODUCT((جدول_المباريات!F$3:F$33=C33)*(جدول_المباريات!G$3:G$33&lt;&gt;""))</f>
        <v>2</v>
      </c>
      <c r="N33" s="78">
        <f>SUMPRODUCT((جدول_المباريات!F$3:F$33=C33)*(جدول_المباريات!G$3:G$33=""))</f>
        <v>0</v>
      </c>
      <c r="O33" s="81">
        <f>SUMPRODUCT((جدول_المباريات!F$3:F$33=C33)*(جدول_المباريات!G$3:G$33&gt;جدول_المباريات!H$3:H$33))</f>
        <v>0</v>
      </c>
      <c r="P33" s="81">
        <f>SUMPRODUCT((جدول_المباريات!F$3:F$33=C33)*(جدول_المباريات!G$3:G$33=جدول_المباريات!H$3:H$33)*(جدول_المباريات!G$3:G$33&lt;&gt;""))</f>
        <v>0</v>
      </c>
      <c r="Q33" s="81">
        <f>SUMPRODUCT((جدول_المباريات!F$3:F$33=C33)*(جدول_المباريات!G$3:G$33&lt;جدول_المباريات!H$3:H$33))</f>
        <v>2</v>
      </c>
      <c r="R33" s="81">
        <f>SUMIF(جدول_المباريات!F$3:F$33,C33,جدول_المباريات!G$3:G$33)</f>
        <v>3</v>
      </c>
      <c r="S33" s="81">
        <f>SUMIF(جدول_المباريات!F$3:F$33,C33,جدول_المباريات!H$3:H$33)</f>
        <v>5</v>
      </c>
      <c r="T33" s="78">
        <f t="shared" si="73"/>
        <v>-2</v>
      </c>
      <c r="U33" s="79">
        <f t="shared" si="74"/>
        <v>0</v>
      </c>
      <c r="V33" s="77">
        <f>SUMPRODUCT((جدول_المباريات!I$3:I$33=C33)*(جدول_المباريات!H$3:H$33&lt;&gt;""))</f>
        <v>2</v>
      </c>
      <c r="W33" s="78">
        <f>SUMPRODUCT((جدول_المباريات!I$3:I$33=C33)*(جدول_المباريات!H$3:H$33=""))</f>
        <v>0</v>
      </c>
      <c r="X33" s="81">
        <f>SUMPRODUCT((جدول_المباريات!I$3:I$33=C33)*(جدول_المباريات!H$3:H$33&gt;جدول_المباريات!G$3:G$33))</f>
        <v>0</v>
      </c>
      <c r="Y33" s="78">
        <f>SUMPRODUCT((جدول_المباريات!I$3:I$33=C33)*(جدول_المباريات!H$3:H$33=جدول_المباريات!G$3:G$33)*(جدول_المباريات!H$3:H$33&lt;&gt;""))</f>
        <v>0</v>
      </c>
      <c r="Z33" s="78">
        <f>SUMPRODUCT((جدول_المباريات!I$3:I$33=C33)*(جدول_المباريات!H$3:H$33&lt;جدول_المباريات!G$3:G$33))</f>
        <v>2</v>
      </c>
      <c r="AA33" s="78">
        <f>SUMIF(جدول_المباريات!I$3:I$33,C33,جدول_المباريات!H$3:H$33)</f>
        <v>3</v>
      </c>
      <c r="AB33" s="78">
        <f>SUMIF(جدول_المباريات!I$3:I$33,C33,جدول_المباريات!G$3:G$33)</f>
        <v>7</v>
      </c>
      <c r="AC33" s="78">
        <f t="shared" si="75"/>
        <v>-4</v>
      </c>
      <c r="AD33" s="79">
        <f t="shared" si="76"/>
        <v>0</v>
      </c>
      <c r="AE33" s="63">
        <f t="shared" si="77"/>
        <v>4</v>
      </c>
      <c r="AF33" s="63">
        <f>(L33*1000000)+(AE33*10000)+(I33*1000)+(D33*97)</f>
        <v>46388</v>
      </c>
      <c r="AG33" s="63">
        <f t="shared" si="78"/>
        <v>10</v>
      </c>
      <c r="AH33" s="2">
        <f>RANK(I33,$I$30:$I$61,0)+COUNTIF($I$30:I33,I33)-1</f>
        <v>7</v>
      </c>
      <c r="AI33" s="2">
        <f>RANK(J33,$J$30:$J$61,1)+COUNTIF($J$30:J33,J33)-1</f>
        <v>9</v>
      </c>
      <c r="AJ33" s="2">
        <f>RANK(F33,$F$30:$F$61,0)+COUNTIF($F$30:F33,F33)-1</f>
        <v>10</v>
      </c>
      <c r="AK33" s="2">
        <f>RANK(G33,$G$30:$G$61,0)+COUNTIF($G$30:G33,G33)-1</f>
        <v>7</v>
      </c>
      <c r="AL33" s="2">
        <f>RANK(H33,$H$30:$H$61,0)+COUNTIF($H$30:H33,H33)-1</f>
        <v>1</v>
      </c>
    </row>
    <row r="34" spans="2:38" ht="15">
      <c r="B34" s="64">
        <v>5</v>
      </c>
      <c r="C34" s="64" t="s">
        <v>105</v>
      </c>
      <c r="D34" s="63">
        <f t="shared" si="65"/>
        <v>4</v>
      </c>
      <c r="E34" s="63">
        <f t="shared" si="66"/>
        <v>0</v>
      </c>
      <c r="F34" s="63">
        <f t="shared" si="67"/>
        <v>1</v>
      </c>
      <c r="G34" s="63">
        <f t="shared" si="68"/>
        <v>1</v>
      </c>
      <c r="H34" s="63">
        <f t="shared" si="69"/>
        <v>2</v>
      </c>
      <c r="I34" s="63">
        <f t="shared" si="70"/>
        <v>3</v>
      </c>
      <c r="J34" s="63">
        <f t="shared" si="71"/>
        <v>15</v>
      </c>
      <c r="K34" s="63">
        <f t="shared" si="72"/>
        <v>-12</v>
      </c>
      <c r="L34" s="65">
        <f>U34+AD34-خصم!$H74</f>
        <v>4</v>
      </c>
      <c r="M34" s="80">
        <f>SUMPRODUCT((جدول_المباريات!F$3:F$33=C34)*(جدول_المباريات!G$3:G$33&lt;&gt;""))</f>
        <v>2</v>
      </c>
      <c r="N34" s="78">
        <f>SUMPRODUCT((جدول_المباريات!F$3:F$33=C34)*(جدول_المباريات!G$3:G$33=""))</f>
        <v>0</v>
      </c>
      <c r="O34" s="81">
        <f>SUMPRODUCT((جدول_المباريات!F$3:F$33=C34)*(جدول_المباريات!G$3:G$33&gt;جدول_المباريات!H$3:H$33))</f>
        <v>0</v>
      </c>
      <c r="P34" s="81">
        <f>SUMPRODUCT((جدول_المباريات!F$3:F$33=C34)*(جدول_المباريات!G$3:G$33=جدول_المباريات!H$3:H$33)*(جدول_المباريات!G$3:G$33&lt;&gt;""))</f>
        <v>0</v>
      </c>
      <c r="Q34" s="81">
        <f>SUMPRODUCT((جدول_المباريات!F$3:F$33=C34)*(جدول_المباريات!G$3:G$33&lt;جدول_المباريات!H$3:H$33))</f>
        <v>2</v>
      </c>
      <c r="R34" s="81">
        <f>SUMIF(جدول_المباريات!F$3:F$33,C34,جدول_المباريات!G$3:G$33)</f>
        <v>1</v>
      </c>
      <c r="S34" s="81">
        <f>SUMIF(جدول_المباريات!F$3:F$33,C34,جدول_المباريات!H$3:H$33)</f>
        <v>14</v>
      </c>
      <c r="T34" s="78">
        <f t="shared" si="73"/>
        <v>-13</v>
      </c>
      <c r="U34" s="79">
        <f t="shared" si="74"/>
        <v>0</v>
      </c>
      <c r="V34" s="77">
        <f>SUMPRODUCT((جدول_المباريات!I$3:I$33=C34)*(جدول_المباريات!H$3:H$33&lt;&gt;""))</f>
        <v>2</v>
      </c>
      <c r="W34" s="78">
        <f>SUMPRODUCT((جدول_المباريات!I$3:I$33=C34)*(جدول_المباريات!H$3:H$33=""))</f>
        <v>0</v>
      </c>
      <c r="X34" s="81">
        <f>SUMPRODUCT((جدول_المباريات!I$3:I$33=C34)*(جدول_المباريات!H$3:H$33&gt;جدول_المباريات!G$3:G$33))</f>
        <v>1</v>
      </c>
      <c r="Y34" s="78">
        <f>SUMPRODUCT((جدول_المباريات!I$3:I$33=C34)*(جدول_المباريات!H$3:H$33=جدول_المباريات!G$3:G$33)*(جدول_المباريات!H$3:H$33&lt;&gt;""))</f>
        <v>1</v>
      </c>
      <c r="Z34" s="78">
        <f>SUMPRODUCT((جدول_المباريات!I$3:I$33=C34)*(جدول_المباريات!H$3:H$33&lt;جدول_المباريات!G$3:G$33))</f>
        <v>0</v>
      </c>
      <c r="AA34" s="78">
        <f>SUMIF(جدول_المباريات!I$3:I$33,C34,جدول_المباريات!H$3:H$33)</f>
        <v>2</v>
      </c>
      <c r="AB34" s="78">
        <f>SUMIF(جدول_المباريات!I$3:I$33,C34,جدول_المباريات!G$3:G$33)</f>
        <v>1</v>
      </c>
      <c r="AC34" s="78">
        <f t="shared" si="75"/>
        <v>1</v>
      </c>
      <c r="AD34" s="79">
        <f t="shared" si="76"/>
        <v>4</v>
      </c>
      <c r="AE34" s="63">
        <f t="shared" si="77"/>
        <v>2</v>
      </c>
      <c r="AF34" s="63">
        <f>(L34*1000000)+(AE34*10000)+(I34*1000)+(D34*96)</f>
        <v>4023384</v>
      </c>
      <c r="AG34" s="63">
        <f t="shared" si="78"/>
        <v>9</v>
      </c>
      <c r="AH34" s="2">
        <f>RANK(I34,$I$30:$I$61,0)+COUNTIF($I$30:I34,I34)-1</f>
        <v>9</v>
      </c>
      <c r="AI34" s="2">
        <f>RANK(J34,$J$30:$J$61,1)+COUNTIF($J$30:J34,J34)-1</f>
        <v>10</v>
      </c>
      <c r="AJ34" s="2">
        <f>RANK(F34,$F$30:$F$61,0)+COUNTIF($F$30:F34,F34)-1</f>
        <v>8</v>
      </c>
      <c r="AK34" s="2">
        <f>RANK(G34,$G$30:$G$61,0)+COUNTIF($G$30:G34,G34)-1</f>
        <v>2</v>
      </c>
      <c r="AL34" s="2">
        <f>RANK(H34,$H$30:$H$61,0)+COUNTIF($H$30:H34,H34)-1</f>
        <v>7</v>
      </c>
    </row>
    <row r="35" spans="2:38" ht="15">
      <c r="B35" s="64">
        <v>6</v>
      </c>
      <c r="C35" s="64" t="s">
        <v>107</v>
      </c>
      <c r="D35" s="63">
        <f t="shared" si="65"/>
        <v>4</v>
      </c>
      <c r="E35" s="63">
        <f t="shared" si="66"/>
        <v>0</v>
      </c>
      <c r="F35" s="63">
        <f t="shared" si="67"/>
        <v>1</v>
      </c>
      <c r="G35" s="63">
        <f t="shared" si="68"/>
        <v>2</v>
      </c>
      <c r="H35" s="63">
        <f t="shared" si="69"/>
        <v>1</v>
      </c>
      <c r="I35" s="63">
        <f t="shared" si="70"/>
        <v>6</v>
      </c>
      <c r="J35" s="63">
        <f t="shared" si="71"/>
        <v>6</v>
      </c>
      <c r="K35" s="63">
        <f t="shared" si="72"/>
        <v>0</v>
      </c>
      <c r="L35" s="65">
        <f>U35+AD35-خصم!$H75</f>
        <v>5</v>
      </c>
      <c r="M35" s="80">
        <f>SUMPRODUCT((جدول_المباريات!F$3:F$33=C35)*(جدول_المباريات!G$3:G$33&lt;&gt;""))</f>
        <v>2</v>
      </c>
      <c r="N35" s="78">
        <f>SUMPRODUCT((جدول_المباريات!F$3:F$33=C35)*(جدول_المباريات!G$3:G$33=""))</f>
        <v>0</v>
      </c>
      <c r="O35" s="81">
        <f>SUMPRODUCT((جدول_المباريات!F$3:F$33=C35)*(جدول_المباريات!G$3:G$33&gt;جدول_المباريات!H$3:H$33))</f>
        <v>0</v>
      </c>
      <c r="P35" s="81">
        <f>SUMPRODUCT((جدول_المباريات!F$3:F$33=C35)*(جدول_المباريات!G$3:G$33=جدول_المباريات!H$3:H$33)*(جدول_المباريات!G$3:G$33&lt;&gt;""))</f>
        <v>2</v>
      </c>
      <c r="Q35" s="81">
        <f>SUMPRODUCT((جدول_المباريات!F$3:F$33=C35)*(جدول_المباريات!G$3:G$33&lt;جدول_المباريات!H$3:H$33))</f>
        <v>0</v>
      </c>
      <c r="R35" s="81">
        <f>SUMIF(جدول_المباريات!F$3:F$33,C35,جدول_المباريات!G$3:G$33)</f>
        <v>3</v>
      </c>
      <c r="S35" s="81">
        <f>SUMIF(جدول_المباريات!F$3:F$33,C35,جدول_المباريات!H$3:H$33)</f>
        <v>3</v>
      </c>
      <c r="T35" s="78">
        <f t="shared" si="73"/>
        <v>0</v>
      </c>
      <c r="U35" s="79">
        <f t="shared" si="74"/>
        <v>2</v>
      </c>
      <c r="V35" s="77">
        <f>SUMPRODUCT((جدول_المباريات!I$3:I$33=C35)*(جدول_المباريات!H$3:H$33&lt;&gt;""))</f>
        <v>2</v>
      </c>
      <c r="W35" s="78">
        <f>SUMPRODUCT((جدول_المباريات!I$3:I$33=C35)*(جدول_المباريات!H$3:H$33=""))</f>
        <v>0</v>
      </c>
      <c r="X35" s="81">
        <f>SUMPRODUCT((جدول_المباريات!I$3:I$33=C35)*(جدول_المباريات!H$3:H$33&gt;جدول_المباريات!G$3:G$33))</f>
        <v>1</v>
      </c>
      <c r="Y35" s="78">
        <f>SUMPRODUCT((جدول_المباريات!I$3:I$33=C35)*(جدول_المباريات!H$3:H$33=جدول_المباريات!G$3:G$33)*(جدول_المباريات!H$3:H$33&lt;&gt;""))</f>
        <v>0</v>
      </c>
      <c r="Z35" s="78">
        <f>SUMPRODUCT((جدول_المباريات!I$3:I$33=C35)*(جدول_المباريات!H$3:H$33&lt;جدول_المباريات!G$3:G$33))</f>
        <v>1</v>
      </c>
      <c r="AA35" s="78">
        <f>SUMIF(جدول_المباريات!I$3:I$33,C35,جدول_المباريات!H$3:H$33)</f>
        <v>3</v>
      </c>
      <c r="AB35" s="78">
        <f>SUMIF(جدول_المباريات!I$3:I$33,C35,جدول_المباريات!G$3:G$33)</f>
        <v>3</v>
      </c>
      <c r="AC35" s="78">
        <f t="shared" si="75"/>
        <v>0</v>
      </c>
      <c r="AD35" s="79">
        <f t="shared" si="76"/>
        <v>3</v>
      </c>
      <c r="AE35" s="63">
        <f t="shared" si="77"/>
        <v>6</v>
      </c>
      <c r="AF35" s="63">
        <f>(L35*1000000)+(AE35*10000)+(I35*1000)+(D35*95)</f>
        <v>5066380</v>
      </c>
      <c r="AG35" s="63">
        <f t="shared" si="78"/>
        <v>8</v>
      </c>
      <c r="AH35" s="2">
        <f>RANK(I35,$I$30:$I$61,0)+COUNTIF($I$30:I35,I35)-1</f>
        <v>8</v>
      </c>
      <c r="AI35" s="2">
        <f>RANK(J35,$J$30:$J$61,1)+COUNTIF($J$30:J35,J35)-1</f>
        <v>3</v>
      </c>
      <c r="AJ35" s="2">
        <f>RANK(F35,$F$30:$F$61,0)+COUNTIF($F$30:F35,F35)-1</f>
        <v>9</v>
      </c>
      <c r="AK35" s="2">
        <f>RANK(G35,$G$30:$G$61,0)+COUNTIF($G$30:G35,G35)-1</f>
        <v>1</v>
      </c>
      <c r="AL35" s="2">
        <f>RANK(H35,$H$30:$H$61,0)+COUNTIF($H$30:H35,H35)-1</f>
        <v>8</v>
      </c>
    </row>
    <row r="36" spans="2:38" ht="15">
      <c r="B36" s="64">
        <v>7</v>
      </c>
      <c r="C36" s="64" t="s">
        <v>108</v>
      </c>
      <c r="D36" s="63">
        <f t="shared" si="65"/>
        <v>6</v>
      </c>
      <c r="E36" s="63">
        <f t="shared" si="66"/>
        <v>0</v>
      </c>
      <c r="F36" s="63">
        <f t="shared" si="67"/>
        <v>2</v>
      </c>
      <c r="G36" s="63">
        <f t="shared" si="68"/>
        <v>0</v>
      </c>
      <c r="H36" s="63">
        <f t="shared" si="69"/>
        <v>4</v>
      </c>
      <c r="I36" s="63">
        <f t="shared" si="70"/>
        <v>3</v>
      </c>
      <c r="J36" s="63">
        <f t="shared" si="71"/>
        <v>10</v>
      </c>
      <c r="K36" s="63">
        <f t="shared" si="72"/>
        <v>-7</v>
      </c>
      <c r="L36" s="65">
        <f>U36+AD36-خصم!$H76</f>
        <v>6</v>
      </c>
      <c r="M36" s="80">
        <f>SUMPRODUCT((جدول_المباريات!F$3:F$33=C36)*(جدول_المباريات!G$3:G$33&lt;&gt;""))</f>
        <v>3</v>
      </c>
      <c r="N36" s="78">
        <f>SUMPRODUCT((جدول_المباريات!F$3:F$33=C36)*(جدول_المباريات!G$3:G$33=""))</f>
        <v>0</v>
      </c>
      <c r="O36" s="81">
        <f>SUMPRODUCT((جدول_المباريات!F$3:F$33=C36)*(جدول_المباريات!G$3:G$33&gt;جدول_المباريات!H$3:H$33))</f>
        <v>1</v>
      </c>
      <c r="P36" s="81">
        <f>SUMPRODUCT((جدول_المباريات!F$3:F$33=C36)*(جدول_المباريات!G$3:G$33=جدول_المباريات!H$3:H$33)*(جدول_المباريات!G$3:G$33&lt;&gt;""))</f>
        <v>0</v>
      </c>
      <c r="Q36" s="81">
        <f>SUMPRODUCT((جدول_المباريات!F$3:F$33=C36)*(جدول_المباريات!G$3:G$33&lt;جدول_المباريات!H$3:H$33))</f>
        <v>2</v>
      </c>
      <c r="R36" s="81">
        <f>SUMIF(جدول_المباريات!F$3:F$33,C36,جدول_المباريات!G$3:G$33)</f>
        <v>1</v>
      </c>
      <c r="S36" s="81">
        <f>SUMIF(جدول_المباريات!F$3:F$33,C36,جدول_المباريات!H$3:H$33)</f>
        <v>5</v>
      </c>
      <c r="T36" s="78">
        <f t="shared" si="73"/>
        <v>-4</v>
      </c>
      <c r="U36" s="79">
        <f t="shared" si="74"/>
        <v>3</v>
      </c>
      <c r="V36" s="77">
        <f>SUMPRODUCT((جدول_المباريات!I$3:I$33=C36)*(جدول_المباريات!H$3:H$33&lt;&gt;""))</f>
        <v>3</v>
      </c>
      <c r="W36" s="78">
        <f>SUMPRODUCT((جدول_المباريات!I$3:I$33=C36)*(جدول_المباريات!H$3:H$33=""))</f>
        <v>0</v>
      </c>
      <c r="X36" s="81">
        <f>SUMPRODUCT((جدول_المباريات!I$3:I$33=C36)*(جدول_المباريات!H$3:H$33&gt;جدول_المباريات!G$3:G$33))</f>
        <v>1</v>
      </c>
      <c r="Y36" s="78">
        <f>SUMPRODUCT((جدول_المباريات!I$3:I$33=C36)*(جدول_المباريات!H$3:H$33=جدول_المباريات!G$3:G$33)*(جدول_المباريات!H$3:H$33&lt;&gt;""))</f>
        <v>0</v>
      </c>
      <c r="Z36" s="78">
        <f>SUMPRODUCT((جدول_المباريات!I$3:I$33=C36)*(جدول_المباريات!H$3:H$33&lt;جدول_المباريات!G$3:G$33))</f>
        <v>2</v>
      </c>
      <c r="AA36" s="78">
        <f>SUMIF(جدول_المباريات!I$3:I$33,C36,جدول_المباريات!H$3:H$33)</f>
        <v>2</v>
      </c>
      <c r="AB36" s="78">
        <f>SUMIF(جدول_المباريات!I$3:I$33,C36,جدول_المباريات!G$3:G$33)</f>
        <v>5</v>
      </c>
      <c r="AC36" s="78">
        <f t="shared" si="75"/>
        <v>-3</v>
      </c>
      <c r="AD36" s="79">
        <f t="shared" si="76"/>
        <v>3</v>
      </c>
      <c r="AE36" s="63">
        <f t="shared" si="77"/>
        <v>3</v>
      </c>
      <c r="AF36" s="63">
        <f>(L36*1000000)+(AE36*10000)+(I36*1000)+(D36*94)</f>
        <v>6033564</v>
      </c>
      <c r="AG36" s="63">
        <f t="shared" si="78"/>
        <v>7</v>
      </c>
      <c r="AH36" s="2">
        <f>RANK(I36,$I$30:$I$61,0)+COUNTIF($I$30:I36,I36)-1</f>
        <v>10</v>
      </c>
      <c r="AI36" s="2">
        <f>RANK(J36,$J$30:$J$61,1)+COUNTIF($J$30:J36,J36)-1</f>
        <v>8</v>
      </c>
      <c r="AJ36" s="2">
        <f>RANK(F36,$F$30:$F$61,0)+COUNTIF($F$30:F36,F36)-1</f>
        <v>6</v>
      </c>
      <c r="AK36" s="2">
        <f>RANK(G36,$G$30:$G$61,0)+COUNTIF($G$30:G36,G36)-1</f>
        <v>8</v>
      </c>
      <c r="AL36" s="2">
        <f>RANK(H36,$H$30:$H$61,0)+COUNTIF($H$30:H36,H36)-1</f>
        <v>2</v>
      </c>
    </row>
    <row r="37" spans="2:38" ht="15">
      <c r="B37" s="64">
        <v>8</v>
      </c>
      <c r="C37" s="64" t="s">
        <v>110</v>
      </c>
      <c r="D37" s="63">
        <f t="shared" si="65"/>
        <v>4</v>
      </c>
      <c r="E37" s="63">
        <f t="shared" si="66"/>
        <v>0</v>
      </c>
      <c r="F37" s="63">
        <f t="shared" si="67"/>
        <v>3</v>
      </c>
      <c r="G37" s="63">
        <f t="shared" si="68"/>
        <v>0</v>
      </c>
      <c r="H37" s="63">
        <f t="shared" si="69"/>
        <v>1</v>
      </c>
      <c r="I37" s="63">
        <f t="shared" si="70"/>
        <v>9</v>
      </c>
      <c r="J37" s="63">
        <f t="shared" si="71"/>
        <v>7</v>
      </c>
      <c r="K37" s="63">
        <f t="shared" si="72"/>
        <v>2</v>
      </c>
      <c r="L37" s="65">
        <f>U37+AD37-خصم!$H77</f>
        <v>9</v>
      </c>
      <c r="M37" s="80">
        <f>SUMPRODUCT((جدول_المباريات!F$3:F$33=C37)*(جدول_المباريات!G$3:G$33&lt;&gt;""))</f>
        <v>2</v>
      </c>
      <c r="N37" s="78">
        <f>SUMPRODUCT((جدول_المباريات!F$3:F$33=C37)*(جدول_المباريات!G$3:G$33=""))</f>
        <v>0</v>
      </c>
      <c r="O37" s="81">
        <f>SUMPRODUCT((جدول_المباريات!F$3:F$33=C37)*(جدول_المباريات!G$3:G$33&gt;جدول_المباريات!H$3:H$33))</f>
        <v>2</v>
      </c>
      <c r="P37" s="81">
        <f>SUMPRODUCT((جدول_المباريات!F$3:F$33=C37)*(جدول_المباريات!G$3:G$33=جدول_المباريات!H$3:H$33)*(جدول_المباريات!G$3:G$33&lt;&gt;""))</f>
        <v>0</v>
      </c>
      <c r="Q37" s="81">
        <f>SUMPRODUCT((جدول_المباريات!F$3:F$33=C37)*(جدول_المباريات!G$3:G$33&lt;جدول_المباريات!H$3:H$33))</f>
        <v>0</v>
      </c>
      <c r="R37" s="81">
        <f>SUMIF(جدول_المباريات!F$3:F$33,C37,جدول_المباريات!G$3:G$33)</f>
        <v>6</v>
      </c>
      <c r="S37" s="81">
        <f>SUMIF(جدول_المباريات!F$3:F$33,C37,جدول_المباريات!H$3:H$33)</f>
        <v>2</v>
      </c>
      <c r="T37" s="78">
        <f t="shared" si="73"/>
        <v>4</v>
      </c>
      <c r="U37" s="79">
        <f t="shared" si="74"/>
        <v>6</v>
      </c>
      <c r="V37" s="77">
        <f>SUMPRODUCT((جدول_المباريات!I$3:I$33=C37)*(جدول_المباريات!H$3:H$33&lt;&gt;""))</f>
        <v>2</v>
      </c>
      <c r="W37" s="78">
        <f>SUMPRODUCT((جدول_المباريات!I$3:I$33=C37)*(جدول_المباريات!H$3:H$33=""))</f>
        <v>0</v>
      </c>
      <c r="X37" s="81">
        <f>SUMPRODUCT((جدول_المباريات!I$3:I$33=C37)*(جدول_المباريات!H$3:H$33&gt;جدول_المباريات!G$3:G$33))</f>
        <v>1</v>
      </c>
      <c r="Y37" s="78">
        <f>SUMPRODUCT((جدول_المباريات!I$3:I$33=C37)*(جدول_المباريات!H$3:H$33=جدول_المباريات!G$3:G$33)*(جدول_المباريات!H$3:H$33&lt;&gt;""))</f>
        <v>0</v>
      </c>
      <c r="Z37" s="78">
        <f>SUMPRODUCT((جدول_المباريات!I$3:I$33=C37)*(جدول_المباريات!H$3:H$33&lt;جدول_المباريات!G$3:G$33))</f>
        <v>1</v>
      </c>
      <c r="AA37" s="78">
        <f>SUMIF(جدول_المباريات!I$3:I$33,C37,جدول_المباريات!H$3:H$33)</f>
        <v>3</v>
      </c>
      <c r="AB37" s="78">
        <f>SUMIF(جدول_المباريات!I$3:I$33,C37,جدول_المباريات!G$3:G$33)</f>
        <v>5</v>
      </c>
      <c r="AC37" s="78">
        <f t="shared" si="75"/>
        <v>-2</v>
      </c>
      <c r="AD37" s="79">
        <f t="shared" si="76"/>
        <v>3</v>
      </c>
      <c r="AE37" s="63">
        <f t="shared" si="77"/>
        <v>7</v>
      </c>
      <c r="AF37" s="63">
        <f>(L37*1000000)+(AE37*10000)+(I37*1000)+(D37*93)</f>
        <v>9079372</v>
      </c>
      <c r="AG37" s="63">
        <f t="shared" si="78"/>
        <v>4</v>
      </c>
      <c r="AH37" s="2">
        <f>RANK(I37,$I$30:$I$61,0)+COUNTIF($I$30:I37,I37)-1</f>
        <v>4</v>
      </c>
      <c r="AI37" s="2">
        <f>RANK(J37,$J$30:$J$61,1)+COUNTIF($J$30:J37,J37)-1</f>
        <v>5</v>
      </c>
      <c r="AJ37" s="2">
        <f>RANK(F37,$F$30:$F$61,0)+COUNTIF($F$30:F37,F37)-1</f>
        <v>4</v>
      </c>
      <c r="AK37" s="2">
        <f>RANK(G37,$G$30:$G$61,0)+COUNTIF($G$30:G37,G37)-1</f>
        <v>9</v>
      </c>
      <c r="AL37" s="2">
        <f>RANK(H37,$H$30:$H$61,0)+COUNTIF($H$30:H37,H37)-1</f>
        <v>9</v>
      </c>
    </row>
    <row r="38" spans="2:38" ht="15">
      <c r="B38" s="64">
        <v>9</v>
      </c>
      <c r="C38" s="64" t="s">
        <v>111</v>
      </c>
      <c r="D38" s="63">
        <f t="shared" si="65"/>
        <v>4</v>
      </c>
      <c r="E38" s="63">
        <f t="shared" si="66"/>
        <v>0</v>
      </c>
      <c r="F38" s="63">
        <f t="shared" si="67"/>
        <v>3</v>
      </c>
      <c r="G38" s="63">
        <f t="shared" si="68"/>
        <v>0</v>
      </c>
      <c r="H38" s="63">
        <f t="shared" si="69"/>
        <v>1</v>
      </c>
      <c r="I38" s="63">
        <f t="shared" si="70"/>
        <v>7</v>
      </c>
      <c r="J38" s="63">
        <f t="shared" si="71"/>
        <v>3</v>
      </c>
      <c r="K38" s="63">
        <f t="shared" si="72"/>
        <v>4</v>
      </c>
      <c r="L38" s="65">
        <f>U38+AD38-خصم!$H78</f>
        <v>9</v>
      </c>
      <c r="M38" s="80">
        <f>SUMPRODUCT((جدول_المباريات!F$3:F$33=C38)*(جدول_المباريات!G$3:G$33&lt;&gt;""))</f>
        <v>2</v>
      </c>
      <c r="N38" s="78">
        <f>SUMPRODUCT((جدول_المباريات!F$3:F$33=C38)*(جدول_المباريات!G$3:G$33=""))</f>
        <v>0</v>
      </c>
      <c r="O38" s="81">
        <f>SUMPRODUCT((جدول_المباريات!F$3:F$33=C38)*(جدول_المباريات!G$3:G$33&gt;جدول_المباريات!H$3:H$33))</f>
        <v>2</v>
      </c>
      <c r="P38" s="81">
        <f>SUMPRODUCT((جدول_المباريات!F$3:F$33=C38)*(جدول_المباريات!G$3:G$33=جدول_المباريات!H$3:H$33)*(جدول_المباريات!G$3:G$33&lt;&gt;""))</f>
        <v>0</v>
      </c>
      <c r="Q38" s="81">
        <f>SUMPRODUCT((جدول_المباريات!F$3:F$33=C38)*(جدول_المباريات!G$3:G$33&lt;جدول_المباريات!H$3:H$33))</f>
        <v>0</v>
      </c>
      <c r="R38" s="81">
        <f>SUMIF(جدول_المباريات!F$3:F$33,C38,جدول_المباريات!G$3:G$33)</f>
        <v>5</v>
      </c>
      <c r="S38" s="81">
        <f>SUMIF(جدول_المباريات!F$3:F$33,C38,جدول_المباريات!H$3:H$33)</f>
        <v>1</v>
      </c>
      <c r="T38" s="78">
        <f t="shared" si="73"/>
        <v>4</v>
      </c>
      <c r="U38" s="79">
        <f t="shared" si="74"/>
        <v>6</v>
      </c>
      <c r="V38" s="77">
        <f>SUMPRODUCT((جدول_المباريات!I$3:I$33=C38)*(جدول_المباريات!H$3:H$33&lt;&gt;""))</f>
        <v>2</v>
      </c>
      <c r="W38" s="78">
        <f>SUMPRODUCT((جدول_المباريات!I$3:I$33=C38)*(جدول_المباريات!H$3:H$33=""))</f>
        <v>0</v>
      </c>
      <c r="X38" s="81">
        <f>SUMPRODUCT((جدول_المباريات!I$3:I$33=C38)*(جدول_المباريات!H$3:H$33&gt;جدول_المباريات!G$3:G$33))</f>
        <v>1</v>
      </c>
      <c r="Y38" s="78">
        <f>SUMPRODUCT((جدول_المباريات!I$3:I$33=C38)*(جدول_المباريات!H$3:H$33=جدول_المباريات!G$3:G$33)*(جدول_المباريات!H$3:H$33&lt;&gt;""))</f>
        <v>0</v>
      </c>
      <c r="Z38" s="78">
        <f>SUMPRODUCT((جدول_المباريات!I$3:I$33=C38)*(جدول_المباريات!H$3:H$33&lt;جدول_المباريات!G$3:G$33))</f>
        <v>1</v>
      </c>
      <c r="AA38" s="78">
        <f>SUMIF(جدول_المباريات!I$3:I$33,C38,جدول_المباريات!H$3:H$33)</f>
        <v>2</v>
      </c>
      <c r="AB38" s="78">
        <f>SUMIF(جدول_المباريات!I$3:I$33,C38,جدول_المباريات!G$3:G$33)</f>
        <v>2</v>
      </c>
      <c r="AC38" s="78">
        <f t="shared" si="75"/>
        <v>0</v>
      </c>
      <c r="AD38" s="79">
        <f t="shared" si="76"/>
        <v>3</v>
      </c>
      <c r="AE38" s="63">
        <f t="shared" si="77"/>
        <v>9</v>
      </c>
      <c r="AF38" s="63">
        <f>(L38*1000000)+(AE38*10000)+(I38*1000)+(D38*92)</f>
        <v>9097368</v>
      </c>
      <c r="AG38" s="63">
        <f t="shared" si="78"/>
        <v>3</v>
      </c>
      <c r="AH38" s="2">
        <f>RANK(I38,$I$30:$I$61,0)+COUNTIF($I$30:I38,I38)-1</f>
        <v>6</v>
      </c>
      <c r="AI38" s="2">
        <f>RANK(J38,$J$30:$J$61,1)+COUNTIF($J$30:J38,J38)-1</f>
        <v>1</v>
      </c>
      <c r="AJ38" s="2">
        <f>RANK(F38,$F$30:$F$61,0)+COUNTIF($F$30:F38,F38)-1</f>
        <v>5</v>
      </c>
      <c r="AK38" s="2">
        <f>RANK(G38,$G$30:$G$61,0)+COUNTIF($G$30:G38,G38)-1</f>
        <v>10</v>
      </c>
      <c r="AL38" s="2">
        <f>RANK(H38,$H$30:$H$61,0)+COUNTIF($H$30:H38,H38)-1</f>
        <v>10</v>
      </c>
    </row>
    <row r="39" spans="2:38" ht="15">
      <c r="B39" s="64">
        <v>10</v>
      </c>
      <c r="C39" s="64" t="s">
        <v>112</v>
      </c>
      <c r="D39" s="63">
        <f t="shared" si="65"/>
        <v>4</v>
      </c>
      <c r="E39" s="63">
        <f t="shared" si="66"/>
        <v>0</v>
      </c>
      <c r="F39" s="63">
        <f t="shared" si="67"/>
        <v>2</v>
      </c>
      <c r="G39" s="63">
        <f t="shared" si="68"/>
        <v>1</v>
      </c>
      <c r="H39" s="63">
        <f t="shared" si="69"/>
        <v>1</v>
      </c>
      <c r="I39" s="63">
        <f t="shared" si="70"/>
        <v>16</v>
      </c>
      <c r="J39" s="63">
        <f t="shared" si="71"/>
        <v>4</v>
      </c>
      <c r="K39" s="63">
        <f t="shared" si="72"/>
        <v>12</v>
      </c>
      <c r="L39" s="65">
        <f>U39+AD39-خصم!$H79</f>
        <v>7</v>
      </c>
      <c r="M39" s="80">
        <f>SUMPRODUCT((جدول_المباريات!F$3:F$33=C39)*(جدول_المباريات!G$3:G$33&lt;&gt;""))</f>
        <v>2</v>
      </c>
      <c r="N39" s="78">
        <f>SUMPRODUCT((جدول_المباريات!F$3:F$33=C39)*(جدول_المباريات!G$3:G$33=""))</f>
        <v>0</v>
      </c>
      <c r="O39" s="81">
        <f>SUMPRODUCT((جدول_المباريات!F$3:F$33=C39)*(جدول_المباريات!G$3:G$33&gt;جدول_المباريات!H$3:H$33))</f>
        <v>1</v>
      </c>
      <c r="P39" s="81">
        <f>SUMPRODUCT((جدول_المباريات!F$3:F$33=C39)*(جدول_المباريات!G$3:G$33=جدول_المباريات!H$3:H$33)*(جدول_المباريات!G$3:G$33&lt;&gt;""))</f>
        <v>0</v>
      </c>
      <c r="Q39" s="81">
        <f>SUMPRODUCT((جدول_المباريات!F$3:F$33=C39)*(جدول_المباريات!G$3:G$33&lt;جدول_المباريات!H$3:H$33))</f>
        <v>1</v>
      </c>
      <c r="R39" s="81">
        <f>SUMIF(جدول_المباريات!F$3:F$33,C39,جدول_المباريات!G$3:G$33)</f>
        <v>2</v>
      </c>
      <c r="S39" s="81">
        <f>SUMIF(جدول_المباريات!F$3:F$33,C39,جدول_المباريات!H$3:H$33)</f>
        <v>2</v>
      </c>
      <c r="T39" s="78">
        <f t="shared" si="73"/>
        <v>0</v>
      </c>
      <c r="U39" s="79">
        <f t="shared" si="74"/>
        <v>3</v>
      </c>
      <c r="V39" s="77">
        <f>SUMPRODUCT((جدول_المباريات!I$3:I$33=C39)*(جدول_المباريات!H$3:H$33&lt;&gt;""))</f>
        <v>2</v>
      </c>
      <c r="W39" s="78">
        <f>SUMPRODUCT((جدول_المباريات!I$3:I$33=C39)*(جدول_المباريات!H$3:H$33=""))</f>
        <v>0</v>
      </c>
      <c r="X39" s="81">
        <f>SUMPRODUCT((جدول_المباريات!I$3:I$33=C39)*(جدول_المباريات!H$3:H$33&gt;جدول_المباريات!G$3:G$33))</f>
        <v>1</v>
      </c>
      <c r="Y39" s="78">
        <f>SUMPRODUCT((جدول_المباريات!I$3:I$33=C39)*(جدول_المباريات!H$3:H$33=جدول_المباريات!G$3:G$33)*(جدول_المباريات!H$3:H$33&lt;&gt;""))</f>
        <v>1</v>
      </c>
      <c r="Z39" s="78">
        <f>SUMPRODUCT((جدول_المباريات!I$3:I$33=C39)*(جدول_المباريات!H$3:H$33&lt;جدول_المباريات!G$3:G$33))</f>
        <v>0</v>
      </c>
      <c r="AA39" s="78">
        <f>SUMIF(جدول_المباريات!I$3:I$33,C39,جدول_المباريات!H$3:H$33)</f>
        <v>14</v>
      </c>
      <c r="AB39" s="78">
        <f>SUMIF(جدول_المباريات!I$3:I$33,C39,جدول_المباريات!G$3:G$33)</f>
        <v>2</v>
      </c>
      <c r="AC39" s="78">
        <f t="shared" si="75"/>
        <v>12</v>
      </c>
      <c r="AD39" s="79">
        <f t="shared" si="76"/>
        <v>4</v>
      </c>
      <c r="AE39" s="63">
        <f t="shared" si="77"/>
        <v>11</v>
      </c>
      <c r="AF39" s="63">
        <f>(L39*1000000)+(AE39*10000)+(I39*1000)+(D39*91)</f>
        <v>7126364</v>
      </c>
      <c r="AG39" s="63">
        <f t="shared" si="78"/>
        <v>6</v>
      </c>
      <c r="AH39" s="2">
        <f>RANK(I39,$I$30:$I$61,0)+COUNTIF($I$30:I39,I39)-1</f>
        <v>1</v>
      </c>
      <c r="AI39" s="2">
        <f>RANK(J39,$J$30:$J$61,1)+COUNTIF($J$30:J39,J39)-1</f>
        <v>2</v>
      </c>
      <c r="AJ39" s="2">
        <f>RANK(F39,$F$30:$F$61,0)+COUNTIF($F$30:F39,F39)-1</f>
        <v>7</v>
      </c>
      <c r="AK39" s="2">
        <f>RANK(G39,$G$30:$G$61,0)+COUNTIF($G$30:G39,G39)-1</f>
        <v>3</v>
      </c>
      <c r="AL39" s="2">
        <f>RANK(H39,$H$30:$H$61,0)+COUNTIF($H$30:H39,H39)-1</f>
        <v>11</v>
      </c>
    </row>
    <row r="40" spans="2:38" ht="15">
      <c r="B40" s="64">
        <v>11</v>
      </c>
      <c r="C40" s="64" t="s">
        <v>93</v>
      </c>
      <c r="D40" s="63">
        <f t="shared" si="65"/>
        <v>4</v>
      </c>
      <c r="E40" s="63">
        <f t="shared" si="66"/>
        <v>0</v>
      </c>
      <c r="F40" s="63">
        <f t="shared" si="67"/>
        <v>0</v>
      </c>
      <c r="G40" s="63">
        <f t="shared" si="68"/>
        <v>0</v>
      </c>
      <c r="H40" s="63">
        <f t="shared" si="69"/>
        <v>4</v>
      </c>
      <c r="I40" s="63">
        <f t="shared" si="70"/>
        <v>0</v>
      </c>
      <c r="J40" s="63">
        <f t="shared" si="71"/>
        <v>120</v>
      </c>
      <c r="K40" s="63">
        <f t="shared" si="72"/>
        <v>-120</v>
      </c>
      <c r="L40" s="65">
        <f>U40+AD40-خصم!$H80</f>
        <v>0</v>
      </c>
      <c r="M40" s="80">
        <f>SUMPRODUCT((جدول_المباريات!F$3:F$33=C40)*(جدول_المباريات!G$3:G$33&lt;&gt;""))</f>
        <v>2</v>
      </c>
      <c r="N40" s="78">
        <f>SUMPRODUCT((جدول_المباريات!F$3:F$33=C40)*(جدول_المباريات!G$3:G$33=""))</f>
        <v>0</v>
      </c>
      <c r="O40" s="81">
        <f>SUMPRODUCT((جدول_المباريات!F$3:F$33=C40)*(جدول_المباريات!G$3:G$33&gt;جدول_المباريات!H$3:H$33))</f>
        <v>0</v>
      </c>
      <c r="P40" s="81">
        <f>SUMPRODUCT((جدول_المباريات!F$3:F$33=C40)*(جدول_المباريات!G$3:G$33=جدول_المباريات!H$3:H$33)*(جدول_المباريات!G$3:G$33&lt;&gt;""))</f>
        <v>0</v>
      </c>
      <c r="Q40" s="81">
        <f>SUMPRODUCT((جدول_المباريات!F$3:F$33=C40)*(جدول_المباريات!G$3:G$33&lt;جدول_المباريات!H$3:H$33))</f>
        <v>2</v>
      </c>
      <c r="R40" s="81">
        <f>SUMIF(جدول_المباريات!F$3:F$33,C40,جدول_المباريات!G$3:G$33)</f>
        <v>0</v>
      </c>
      <c r="S40" s="81">
        <f>SUMIF(جدول_المباريات!F$3:F$33,C40,جدول_المباريات!H$3:H$33)</f>
        <v>60</v>
      </c>
      <c r="T40" s="78">
        <f t="shared" si="73"/>
        <v>-60</v>
      </c>
      <c r="U40" s="79">
        <f t="shared" si="74"/>
        <v>0</v>
      </c>
      <c r="V40" s="77">
        <f>SUMPRODUCT((جدول_المباريات!I$3:I$33=C40)*(جدول_المباريات!H$3:H$33&lt;&gt;""))</f>
        <v>2</v>
      </c>
      <c r="W40" s="78">
        <f>SUMPRODUCT((جدول_المباريات!I$3:I$33=C40)*(جدول_المباريات!H$3:H$33=""))</f>
        <v>0</v>
      </c>
      <c r="X40" s="81">
        <f>SUMPRODUCT((جدول_المباريات!I$3:I$33=C40)*(جدول_المباريات!H$3:H$33&gt;جدول_المباريات!G$3:G$33))</f>
        <v>0</v>
      </c>
      <c r="Y40" s="78">
        <f>SUMPRODUCT((جدول_المباريات!I$3:I$33=C40)*(جدول_المباريات!H$3:H$33=جدول_المباريات!G$3:G$33)*(جدول_المباريات!H$3:H$33&lt;&gt;""))</f>
        <v>0</v>
      </c>
      <c r="Z40" s="78">
        <f>SUMPRODUCT((جدول_المباريات!I$3:I$33=C40)*(جدول_المباريات!H$3:H$33&lt;جدول_المباريات!G$3:G$33))</f>
        <v>2</v>
      </c>
      <c r="AA40" s="78">
        <f>SUMIF(جدول_المباريات!I$3:I$33,C40,جدول_المباريات!H$3:H$33)</f>
        <v>0</v>
      </c>
      <c r="AB40" s="78">
        <f>SUMIF(جدول_المباريات!I$3:I$33,C40,جدول_المباريات!G$3:G$33)</f>
        <v>60</v>
      </c>
      <c r="AC40" s="78">
        <f t="shared" si="75"/>
        <v>-60</v>
      </c>
      <c r="AD40" s="79">
        <f t="shared" si="76"/>
        <v>0</v>
      </c>
      <c r="AE40" s="63">
        <f t="shared" si="77"/>
        <v>1</v>
      </c>
      <c r="AF40" s="63">
        <f>(L40*1000000)+(AE40*10000)+(I40*1000)+(D40*90)</f>
        <v>10360</v>
      </c>
      <c r="AG40" s="63">
        <f t="shared" si="78"/>
        <v>11</v>
      </c>
      <c r="AH40" s="2">
        <f>RANK(I40,$I$30:$I$61,0)+COUNTIF($I$30:I40,I40)-1</f>
        <v>11</v>
      </c>
      <c r="AI40" s="2">
        <f>RANK(J40,$J$30:$J$61,1)+COUNTIF($J$30:J40,J40)-1</f>
        <v>11</v>
      </c>
      <c r="AJ40" s="2">
        <f>RANK(F40,$F$30:$F$61,0)+COUNTIF($F$30:F40,F40)-1</f>
        <v>11</v>
      </c>
      <c r="AK40" s="2">
        <f>RANK(G40,$G$30:$G$61,0)+COUNTIF($G$30:G40,G40)-1</f>
        <v>11</v>
      </c>
      <c r="AL40" s="2">
        <f>RANK(H40,$H$30:$H$61,0)+COUNTIF($H$30:H40,H40)-1</f>
        <v>3</v>
      </c>
    </row>
    <row r="41" spans="2:38" ht="15.75" thickBot="1">
      <c r="B41" s="64"/>
      <c r="C41" s="64"/>
      <c r="D41" s="63"/>
      <c r="E41" s="63"/>
      <c r="F41" s="63"/>
      <c r="G41" s="63"/>
      <c r="H41" s="63"/>
      <c r="I41" s="63"/>
      <c r="J41" s="63"/>
      <c r="K41" s="63"/>
      <c r="L41" s="65"/>
      <c r="M41" s="82"/>
      <c r="N41" s="83"/>
      <c r="O41" s="84"/>
      <c r="P41" s="84"/>
      <c r="Q41" s="84"/>
      <c r="R41" s="84"/>
      <c r="S41" s="84"/>
      <c r="T41" s="83"/>
      <c r="U41" s="85"/>
      <c r="V41" s="86"/>
      <c r="W41" s="83"/>
      <c r="X41" s="84"/>
      <c r="Y41" s="83"/>
      <c r="Z41" s="83"/>
      <c r="AA41" s="83"/>
      <c r="AB41" s="83"/>
      <c r="AC41" s="83"/>
      <c r="AD41" s="85"/>
      <c r="AF41" s="63"/>
      <c r="AG41" s="63"/>
    </row>
    <row r="42" spans="2:38" ht="15" hidden="1">
      <c r="B42" s="64"/>
      <c r="C42" s="64"/>
      <c r="D42" s="63"/>
      <c r="E42" s="63"/>
      <c r="F42" s="63"/>
      <c r="G42" s="63"/>
      <c r="H42" s="63"/>
      <c r="I42" s="63"/>
      <c r="J42" s="63"/>
      <c r="K42" s="63"/>
      <c r="L42" s="65"/>
      <c r="M42" s="1"/>
      <c r="N42" s="63"/>
      <c r="O42" s="1"/>
      <c r="P42" s="1"/>
      <c r="Q42" s="1"/>
      <c r="R42" s="1"/>
      <c r="S42" s="1"/>
      <c r="T42" s="63"/>
      <c r="U42" s="63"/>
      <c r="V42" s="63"/>
      <c r="W42" s="63"/>
      <c r="X42" s="1"/>
      <c r="Y42" s="63"/>
      <c r="Z42" s="63"/>
      <c r="AA42" s="63"/>
      <c r="AB42" s="63"/>
      <c r="AC42" s="63"/>
      <c r="AD42" s="63"/>
      <c r="AF42" s="63"/>
      <c r="AG42" s="63"/>
    </row>
    <row r="43" spans="2:38" ht="15" hidden="1">
      <c r="B43" s="64"/>
      <c r="C43" s="64"/>
      <c r="D43" s="63"/>
      <c r="E43" s="63"/>
      <c r="F43" s="63"/>
      <c r="G43" s="63"/>
      <c r="H43" s="63"/>
      <c r="I43" s="63"/>
      <c r="J43" s="63"/>
      <c r="K43" s="63"/>
      <c r="L43" s="65"/>
      <c r="M43" s="1"/>
      <c r="N43" s="63"/>
      <c r="O43" s="1"/>
      <c r="P43" s="1"/>
      <c r="Q43" s="1"/>
      <c r="R43" s="1"/>
      <c r="S43" s="1"/>
      <c r="T43" s="63"/>
      <c r="U43" s="63"/>
      <c r="V43" s="63"/>
      <c r="W43" s="63"/>
      <c r="X43" s="1"/>
      <c r="Y43" s="63"/>
      <c r="Z43" s="63"/>
      <c r="AA43" s="63"/>
      <c r="AB43" s="63"/>
      <c r="AC43" s="63"/>
      <c r="AD43" s="63"/>
      <c r="AF43" s="63"/>
      <c r="AG43" s="63"/>
    </row>
    <row r="44" spans="2:38" ht="15" hidden="1">
      <c r="B44" s="64"/>
      <c r="C44" s="64"/>
      <c r="D44" s="63"/>
      <c r="E44" s="63"/>
      <c r="F44" s="63"/>
      <c r="G44" s="63"/>
      <c r="H44" s="63"/>
      <c r="I44" s="63"/>
      <c r="J44" s="63"/>
      <c r="K44" s="63"/>
      <c r="L44" s="65"/>
      <c r="M44" s="1"/>
      <c r="N44" s="63"/>
      <c r="O44" s="1"/>
      <c r="P44" s="1"/>
      <c r="Q44" s="1"/>
      <c r="R44" s="1"/>
      <c r="S44" s="1"/>
      <c r="T44" s="63"/>
      <c r="U44" s="63"/>
      <c r="V44" s="63"/>
      <c r="W44" s="63"/>
      <c r="X44" s="1"/>
      <c r="Y44" s="63"/>
      <c r="Z44" s="63"/>
      <c r="AA44" s="63"/>
      <c r="AB44" s="63"/>
      <c r="AC44" s="63"/>
      <c r="AD44" s="63"/>
      <c r="AF44" s="63"/>
      <c r="AG44" s="63"/>
    </row>
    <row r="45" spans="2:38" ht="15" hidden="1">
      <c r="B45" s="64"/>
      <c r="C45" s="64"/>
      <c r="D45" s="63"/>
      <c r="E45" s="63"/>
      <c r="F45" s="63"/>
      <c r="G45" s="63"/>
      <c r="H45" s="63"/>
      <c r="I45" s="63"/>
      <c r="J45" s="63"/>
      <c r="K45" s="63"/>
      <c r="L45" s="65"/>
      <c r="M45" s="1"/>
      <c r="N45" s="63"/>
      <c r="O45" s="1"/>
      <c r="P45" s="1"/>
      <c r="Q45" s="1"/>
      <c r="R45" s="1"/>
      <c r="S45" s="1"/>
      <c r="T45" s="63"/>
      <c r="U45" s="63"/>
      <c r="V45" s="63"/>
      <c r="W45" s="63"/>
      <c r="X45" s="1"/>
      <c r="Y45" s="63"/>
      <c r="Z45" s="63"/>
      <c r="AA45" s="63"/>
      <c r="AB45" s="63"/>
      <c r="AC45" s="63"/>
      <c r="AD45" s="63"/>
      <c r="AF45" s="63"/>
      <c r="AG45" s="63"/>
    </row>
    <row r="46" spans="2:38" ht="15" hidden="1">
      <c r="B46" s="64"/>
      <c r="C46" s="64"/>
      <c r="D46" s="63"/>
      <c r="E46" s="63"/>
      <c r="F46" s="63"/>
      <c r="G46" s="63"/>
      <c r="H46" s="63"/>
      <c r="I46" s="63"/>
      <c r="J46" s="63"/>
      <c r="K46" s="63"/>
      <c r="L46" s="65"/>
      <c r="M46" s="1"/>
      <c r="N46" s="63"/>
      <c r="O46" s="1"/>
      <c r="P46" s="1"/>
      <c r="Q46" s="1"/>
      <c r="R46" s="1"/>
      <c r="S46" s="1"/>
      <c r="T46" s="63"/>
      <c r="U46" s="63"/>
      <c r="V46" s="63"/>
      <c r="W46" s="63"/>
      <c r="X46" s="1"/>
      <c r="Y46" s="63"/>
      <c r="Z46" s="63"/>
      <c r="AA46" s="63"/>
      <c r="AB46" s="63"/>
      <c r="AC46" s="63"/>
      <c r="AD46" s="63"/>
      <c r="AF46" s="63"/>
      <c r="AG46" s="63"/>
    </row>
    <row r="47" spans="2:38" ht="15" hidden="1">
      <c r="B47" s="64"/>
      <c r="C47" s="64"/>
      <c r="D47" s="63"/>
      <c r="E47" s="63"/>
      <c r="F47" s="63"/>
      <c r="G47" s="63"/>
      <c r="H47" s="63"/>
      <c r="I47" s="63"/>
      <c r="J47" s="63"/>
      <c r="K47" s="63"/>
      <c r="L47" s="65"/>
      <c r="M47" s="1"/>
      <c r="N47" s="63"/>
      <c r="O47" s="1"/>
      <c r="P47" s="1"/>
      <c r="Q47" s="1"/>
      <c r="R47" s="1"/>
      <c r="S47" s="1"/>
      <c r="T47" s="63"/>
      <c r="U47" s="63"/>
      <c r="V47" s="63"/>
      <c r="W47" s="63"/>
      <c r="X47" s="1"/>
      <c r="Y47" s="63"/>
      <c r="Z47" s="63"/>
      <c r="AA47" s="63"/>
      <c r="AB47" s="63"/>
      <c r="AC47" s="63"/>
      <c r="AD47" s="63"/>
      <c r="AF47" s="63"/>
      <c r="AG47" s="63"/>
    </row>
    <row r="48" spans="2:38" ht="15" hidden="1">
      <c r="B48" s="64"/>
      <c r="C48" s="64"/>
      <c r="D48" s="63"/>
      <c r="E48" s="63"/>
      <c r="F48" s="63"/>
      <c r="G48" s="63"/>
      <c r="H48" s="63"/>
      <c r="I48" s="63"/>
      <c r="J48" s="63"/>
      <c r="K48" s="63"/>
      <c r="L48" s="65"/>
      <c r="M48" s="1"/>
      <c r="N48" s="63"/>
      <c r="O48" s="1"/>
      <c r="P48" s="1"/>
      <c r="Q48" s="1"/>
      <c r="R48" s="1"/>
      <c r="S48" s="1"/>
      <c r="T48" s="63"/>
      <c r="U48" s="63"/>
      <c r="V48" s="63"/>
      <c r="W48" s="63"/>
      <c r="X48" s="1"/>
      <c r="Y48" s="63"/>
      <c r="Z48" s="63"/>
      <c r="AA48" s="63"/>
      <c r="AB48" s="63"/>
      <c r="AC48" s="63"/>
      <c r="AD48" s="63"/>
      <c r="AF48" s="63"/>
      <c r="AG48" s="63"/>
    </row>
    <row r="49" spans="2:38" ht="15" hidden="1">
      <c r="B49" s="64"/>
      <c r="C49" s="64"/>
      <c r="D49" s="63"/>
      <c r="E49" s="63"/>
      <c r="F49" s="63"/>
      <c r="G49" s="63"/>
      <c r="H49" s="63"/>
      <c r="I49" s="63"/>
      <c r="J49" s="63"/>
      <c r="K49" s="63"/>
      <c r="L49" s="65"/>
      <c r="M49" s="1"/>
      <c r="N49" s="63"/>
      <c r="O49" s="1"/>
      <c r="P49" s="1"/>
      <c r="Q49" s="1"/>
      <c r="R49" s="1"/>
      <c r="S49" s="1"/>
      <c r="T49" s="63"/>
      <c r="U49" s="63"/>
      <c r="V49" s="63"/>
      <c r="W49" s="63"/>
      <c r="X49" s="1"/>
      <c r="Y49" s="63"/>
      <c r="Z49" s="63"/>
      <c r="AA49" s="63"/>
      <c r="AB49" s="63"/>
      <c r="AC49" s="63"/>
      <c r="AD49" s="63"/>
      <c r="AF49" s="63"/>
      <c r="AG49" s="63"/>
    </row>
    <row r="50" spans="2:38" ht="15" hidden="1">
      <c r="B50" s="64"/>
      <c r="C50" s="64"/>
      <c r="D50" s="63"/>
      <c r="E50" s="63"/>
      <c r="F50" s="63"/>
      <c r="G50" s="63"/>
      <c r="H50" s="63"/>
      <c r="I50" s="63"/>
      <c r="J50" s="63"/>
      <c r="K50" s="63"/>
      <c r="L50" s="65"/>
      <c r="M50" s="1"/>
      <c r="N50" s="63"/>
      <c r="O50" s="1"/>
      <c r="P50" s="1"/>
      <c r="Q50" s="1"/>
      <c r="R50" s="1"/>
      <c r="S50" s="1"/>
      <c r="T50" s="63"/>
      <c r="U50" s="63"/>
      <c r="V50" s="63"/>
      <c r="W50" s="63"/>
      <c r="X50" s="1"/>
      <c r="Y50" s="63"/>
      <c r="Z50" s="63"/>
      <c r="AA50" s="63"/>
      <c r="AB50" s="63"/>
      <c r="AC50" s="63"/>
      <c r="AD50" s="63"/>
      <c r="AF50" s="63"/>
      <c r="AG50" s="63"/>
    </row>
    <row r="51" spans="2:38" ht="15" hidden="1">
      <c r="B51" s="64"/>
      <c r="C51" s="64"/>
      <c r="D51" s="63"/>
      <c r="E51" s="63"/>
      <c r="F51" s="63"/>
      <c r="G51" s="63"/>
      <c r="H51" s="63"/>
      <c r="I51" s="63"/>
      <c r="J51" s="63"/>
      <c r="K51" s="63"/>
      <c r="L51" s="65"/>
      <c r="M51" s="1"/>
      <c r="N51" s="63"/>
      <c r="O51" s="1"/>
      <c r="P51" s="1"/>
      <c r="Q51" s="1"/>
      <c r="R51" s="1"/>
      <c r="S51" s="1"/>
      <c r="T51" s="63"/>
      <c r="U51" s="63"/>
      <c r="V51" s="63"/>
      <c r="W51" s="63"/>
      <c r="X51" s="1"/>
      <c r="Y51" s="63"/>
      <c r="Z51" s="63"/>
      <c r="AA51" s="63"/>
      <c r="AB51" s="63"/>
      <c r="AC51" s="63"/>
      <c r="AD51" s="63"/>
      <c r="AF51" s="63"/>
      <c r="AG51" s="63"/>
    </row>
    <row r="52" spans="2:38" ht="15" hidden="1">
      <c r="B52" s="64"/>
      <c r="C52" s="64"/>
      <c r="D52" s="63"/>
      <c r="E52" s="63"/>
      <c r="F52" s="63"/>
      <c r="G52" s="63"/>
      <c r="H52" s="63"/>
      <c r="I52" s="63"/>
      <c r="J52" s="63"/>
      <c r="K52" s="63"/>
      <c r="L52" s="65"/>
      <c r="M52" s="1"/>
      <c r="N52" s="63"/>
      <c r="O52" s="1"/>
      <c r="P52" s="1"/>
      <c r="Q52" s="1"/>
      <c r="R52" s="1"/>
      <c r="S52" s="1"/>
      <c r="T52" s="63"/>
      <c r="U52" s="63"/>
      <c r="V52" s="63"/>
      <c r="W52" s="63"/>
      <c r="X52" s="1"/>
      <c r="Y52" s="63"/>
      <c r="Z52" s="63"/>
      <c r="AA52" s="63"/>
      <c r="AB52" s="63"/>
      <c r="AC52" s="63"/>
      <c r="AD52" s="63"/>
      <c r="AF52" s="63"/>
      <c r="AG52" s="63"/>
    </row>
    <row r="53" spans="2:38" ht="15" hidden="1">
      <c r="B53" s="64"/>
      <c r="C53" s="64"/>
      <c r="D53" s="63"/>
      <c r="E53" s="63"/>
      <c r="F53" s="63"/>
      <c r="G53" s="63"/>
      <c r="H53" s="63"/>
      <c r="I53" s="63"/>
      <c r="J53" s="63"/>
      <c r="K53" s="63"/>
      <c r="L53" s="65"/>
      <c r="M53" s="1"/>
      <c r="N53" s="63"/>
      <c r="O53" s="1"/>
      <c r="P53" s="1"/>
      <c r="Q53" s="1"/>
      <c r="R53" s="1"/>
      <c r="S53" s="1"/>
      <c r="T53" s="63"/>
      <c r="U53" s="63"/>
      <c r="V53" s="63"/>
      <c r="W53" s="63"/>
      <c r="X53" s="1"/>
      <c r="Y53" s="63"/>
      <c r="Z53" s="63"/>
      <c r="AA53" s="63"/>
      <c r="AB53" s="63"/>
      <c r="AC53" s="63"/>
      <c r="AD53" s="63"/>
      <c r="AF53" s="63"/>
      <c r="AG53" s="63"/>
    </row>
    <row r="54" spans="2:38" ht="15" hidden="1">
      <c r="B54" s="64"/>
      <c r="C54" s="64"/>
      <c r="D54" s="63"/>
      <c r="E54" s="63"/>
      <c r="F54" s="63"/>
      <c r="G54" s="63"/>
      <c r="H54" s="63"/>
      <c r="I54" s="63"/>
      <c r="J54" s="63"/>
      <c r="K54" s="63"/>
      <c r="L54" s="65"/>
      <c r="M54" s="1"/>
      <c r="N54" s="63"/>
      <c r="O54" s="1"/>
      <c r="P54" s="1"/>
      <c r="Q54" s="1"/>
      <c r="R54" s="1"/>
      <c r="S54" s="1"/>
      <c r="T54" s="63"/>
      <c r="U54" s="63"/>
      <c r="V54" s="63"/>
      <c r="W54" s="63"/>
      <c r="X54" s="1"/>
      <c r="Y54" s="63"/>
      <c r="Z54" s="63"/>
      <c r="AA54" s="63"/>
      <c r="AB54" s="63"/>
      <c r="AC54" s="63"/>
      <c r="AD54" s="63"/>
      <c r="AF54" s="63"/>
      <c r="AG54" s="63"/>
    </row>
    <row r="55" spans="2:38" ht="15" hidden="1">
      <c r="B55" s="64"/>
      <c r="C55" s="64"/>
      <c r="D55" s="63"/>
      <c r="E55" s="63"/>
      <c r="F55" s="63"/>
      <c r="G55" s="63"/>
      <c r="H55" s="63"/>
      <c r="I55" s="63"/>
      <c r="J55" s="63"/>
      <c r="K55" s="63"/>
      <c r="L55" s="65"/>
      <c r="M55" s="1"/>
      <c r="N55" s="63"/>
      <c r="O55" s="1"/>
      <c r="P55" s="1"/>
      <c r="Q55" s="1"/>
      <c r="R55" s="1"/>
      <c r="S55" s="1"/>
      <c r="T55" s="63"/>
      <c r="U55" s="63"/>
      <c r="V55" s="63"/>
      <c r="W55" s="63"/>
      <c r="X55" s="1"/>
      <c r="Y55" s="63"/>
      <c r="Z55" s="63"/>
      <c r="AA55" s="63"/>
      <c r="AB55" s="63"/>
      <c r="AC55" s="63"/>
      <c r="AD55" s="63"/>
      <c r="AF55" s="63"/>
      <c r="AG55" s="63"/>
    </row>
    <row r="56" spans="2:38" ht="15" hidden="1">
      <c r="B56" s="64"/>
      <c r="C56" s="64"/>
      <c r="D56" s="63"/>
      <c r="E56" s="63"/>
      <c r="F56" s="63"/>
      <c r="G56" s="63"/>
      <c r="H56" s="63"/>
      <c r="I56" s="63"/>
      <c r="J56" s="63"/>
      <c r="K56" s="63"/>
      <c r="L56" s="65"/>
      <c r="M56" s="1"/>
      <c r="N56" s="63"/>
      <c r="O56" s="1"/>
      <c r="P56" s="1"/>
      <c r="Q56" s="1"/>
      <c r="R56" s="1"/>
      <c r="S56" s="1"/>
      <c r="T56" s="63"/>
      <c r="U56" s="63"/>
      <c r="V56" s="63"/>
      <c r="W56" s="63"/>
      <c r="X56" s="1"/>
      <c r="Y56" s="63"/>
      <c r="Z56" s="63"/>
      <c r="AA56" s="63"/>
      <c r="AB56" s="63"/>
      <c r="AC56" s="63"/>
      <c r="AD56" s="63"/>
      <c r="AF56" s="63"/>
      <c r="AG56" s="63"/>
    </row>
    <row r="57" spans="2:38" ht="15" hidden="1">
      <c r="B57" s="64"/>
      <c r="C57" s="64"/>
      <c r="D57" s="63"/>
      <c r="E57" s="63"/>
      <c r="F57" s="63"/>
      <c r="G57" s="63"/>
      <c r="H57" s="63"/>
      <c r="I57" s="63"/>
      <c r="J57" s="63"/>
      <c r="K57" s="63"/>
      <c r="L57" s="65"/>
      <c r="M57" s="1"/>
      <c r="N57" s="63"/>
      <c r="O57" s="1"/>
      <c r="P57" s="1"/>
      <c r="Q57" s="1"/>
      <c r="R57" s="1"/>
      <c r="S57" s="1"/>
      <c r="T57" s="63"/>
      <c r="U57" s="63"/>
      <c r="V57" s="63"/>
      <c r="W57" s="63"/>
      <c r="X57" s="1"/>
      <c r="Y57" s="63"/>
      <c r="Z57" s="63"/>
      <c r="AA57" s="63"/>
      <c r="AB57" s="63"/>
      <c r="AC57" s="63"/>
      <c r="AD57" s="63"/>
      <c r="AF57" s="63"/>
      <c r="AG57" s="63"/>
    </row>
    <row r="58" spans="2:38" ht="15" hidden="1">
      <c r="B58" s="64"/>
      <c r="C58" s="64"/>
      <c r="D58" s="63"/>
      <c r="E58" s="63"/>
      <c r="F58" s="63"/>
      <c r="G58" s="63"/>
      <c r="H58" s="63"/>
      <c r="I58" s="63"/>
      <c r="J58" s="63"/>
      <c r="K58" s="63"/>
      <c r="L58" s="65"/>
      <c r="M58" s="1"/>
      <c r="N58" s="63"/>
      <c r="O58" s="1"/>
      <c r="P58" s="1"/>
      <c r="Q58" s="1"/>
      <c r="R58" s="1"/>
      <c r="S58" s="1"/>
      <c r="T58" s="63"/>
      <c r="U58" s="63"/>
      <c r="V58" s="63"/>
      <c r="W58" s="63"/>
      <c r="X58" s="1"/>
      <c r="Y58" s="63"/>
      <c r="Z58" s="63"/>
      <c r="AA58" s="63"/>
      <c r="AB58" s="63"/>
      <c r="AC58" s="63"/>
      <c r="AD58" s="63"/>
      <c r="AF58" s="63"/>
      <c r="AG58" s="63"/>
    </row>
    <row r="59" spans="2:38" ht="15" hidden="1">
      <c r="B59" s="64"/>
      <c r="C59" s="64"/>
      <c r="D59" s="63"/>
      <c r="E59" s="63"/>
      <c r="F59" s="63"/>
      <c r="G59" s="63"/>
      <c r="H59" s="63"/>
      <c r="I59" s="63"/>
      <c r="J59" s="63"/>
      <c r="K59" s="63"/>
      <c r="L59" s="65"/>
      <c r="M59" s="1"/>
      <c r="N59" s="63"/>
      <c r="O59" s="1"/>
      <c r="P59" s="1"/>
      <c r="Q59" s="1"/>
      <c r="R59" s="1"/>
      <c r="S59" s="1"/>
      <c r="T59" s="63"/>
      <c r="U59" s="63"/>
      <c r="V59" s="63"/>
      <c r="W59" s="63"/>
      <c r="X59" s="1"/>
      <c r="Y59" s="63"/>
      <c r="Z59" s="63"/>
      <c r="AA59" s="63"/>
      <c r="AB59" s="63"/>
      <c r="AC59" s="63"/>
      <c r="AD59" s="63"/>
      <c r="AF59" s="63"/>
      <c r="AG59" s="63"/>
    </row>
    <row r="60" spans="2:38" ht="15" hidden="1">
      <c r="B60" s="64"/>
      <c r="C60" s="64"/>
      <c r="D60" s="63"/>
      <c r="E60" s="63"/>
      <c r="F60" s="63"/>
      <c r="G60" s="63"/>
      <c r="H60" s="63"/>
      <c r="I60" s="63"/>
      <c r="J60" s="63"/>
      <c r="K60" s="63"/>
      <c r="L60" s="65"/>
      <c r="M60" s="1"/>
      <c r="N60" s="63"/>
      <c r="O60" s="1"/>
      <c r="P60" s="1"/>
      <c r="Q60" s="1"/>
      <c r="R60" s="1"/>
      <c r="S60" s="1"/>
      <c r="T60" s="63"/>
      <c r="U60" s="63"/>
      <c r="V60" s="63"/>
      <c r="W60" s="63"/>
      <c r="X60" s="1"/>
      <c r="Y60" s="63"/>
      <c r="Z60" s="63"/>
      <c r="AA60" s="63"/>
      <c r="AB60" s="63"/>
      <c r="AC60" s="63"/>
      <c r="AD60" s="63"/>
      <c r="AF60" s="63"/>
      <c r="AG60" s="63"/>
    </row>
    <row r="61" spans="2:38" ht="15">
      <c r="B61" s="64"/>
      <c r="C61" s="64"/>
      <c r="D61" s="63"/>
      <c r="E61" s="63"/>
      <c r="F61" s="63"/>
      <c r="G61" s="63"/>
      <c r="H61" s="63"/>
      <c r="I61" s="63"/>
      <c r="J61" s="63"/>
      <c r="K61" s="63"/>
      <c r="L61" s="65"/>
      <c r="M61" s="1"/>
      <c r="N61" s="63"/>
      <c r="O61" s="1"/>
      <c r="P61" s="1"/>
      <c r="Q61" s="1"/>
      <c r="R61" s="1"/>
      <c r="S61" s="1"/>
      <c r="T61" s="63"/>
      <c r="U61" s="63"/>
      <c r="V61" s="63"/>
      <c r="W61" s="63"/>
      <c r="X61" s="1"/>
      <c r="Y61" s="63"/>
      <c r="Z61" s="63"/>
      <c r="AA61" s="63"/>
      <c r="AB61" s="63"/>
      <c r="AC61" s="63"/>
      <c r="AD61" s="63"/>
      <c r="AF61" s="63"/>
      <c r="AG61" s="63"/>
    </row>
    <row r="62" spans="2:38" ht="15">
      <c r="AG62" s="64">
        <f>SUM(AG30:AG61)</f>
        <v>66</v>
      </c>
      <c r="AH62" s="64">
        <f t="shared" ref="AH62:AL62" si="79">SUM(AH30:AH61)</f>
        <v>66</v>
      </c>
      <c r="AI62" s="64">
        <f t="shared" si="79"/>
        <v>66</v>
      </c>
      <c r="AJ62" s="64">
        <f t="shared" si="79"/>
        <v>66</v>
      </c>
      <c r="AK62" s="64">
        <f t="shared" si="79"/>
        <v>66</v>
      </c>
      <c r="AL62" s="64">
        <f t="shared" si="79"/>
        <v>66</v>
      </c>
    </row>
    <row r="63" spans="2:38">
      <c r="Q63" s="2" t="str">
        <f>IF(OR(مساحة_العمل!$AG$62&lt;&gt;مساحة_العمل!$A$1,INDEX(مساحة_العمل!C$30:C$61,MATCH(مساحة_العمل!$A$3,مساحة_العمل!$AH$30:'مساحة_العمل'!$AH$41,0))=0),"",INDEX(مساحة_العمل!C$30:C$61,MATCH(مساحة_العمل!$A$3,مساحة_العمل!$AH$30:'مساحة_العمل'!$AH$41,0)))</f>
        <v>فاضي</v>
      </c>
    </row>
    <row r="64" spans="2:38">
      <c r="Q64" s="2" t="str">
        <f>IF(OR(مساحة_العمل!$AG$62&lt;&gt;مساحة_العمل!$A$1,INDEX(مساحة_العمل!C$30:C$41,MATCH(مساحة_العمل!$A$3,مساحة_العمل!$AH$30:'مساحة_العمل'!$AH$41,0))=0),"",INDEX(مساحة_العمل!C$30:C$41,MATCH(مساحة_العمل!$A$3,مساحة_العمل!$AH$30:'مساحة_العمل'!$AH$41,0)))</f>
        <v>فاضي</v>
      </c>
    </row>
  </sheetData>
  <mergeCells count="44">
    <mergeCell ref="V28:AD28"/>
    <mergeCell ref="I28:I29"/>
    <mergeCell ref="J28:J29"/>
    <mergeCell ref="K28:K29"/>
    <mergeCell ref="L28:L29"/>
    <mergeCell ref="M28:U28"/>
    <mergeCell ref="D28:D29"/>
    <mergeCell ref="E28:E29"/>
    <mergeCell ref="F28:F29"/>
    <mergeCell ref="G28:G29"/>
    <mergeCell ref="H28:H29"/>
    <mergeCell ref="V11:AD11"/>
    <mergeCell ref="I11:I12"/>
    <mergeCell ref="J11:J12"/>
    <mergeCell ref="K11:K12"/>
    <mergeCell ref="L11:L12"/>
    <mergeCell ref="M11:U11"/>
    <mergeCell ref="D11:D12"/>
    <mergeCell ref="E11:E12"/>
    <mergeCell ref="F11:F12"/>
    <mergeCell ref="G11:G12"/>
    <mergeCell ref="H11:H12"/>
    <mergeCell ref="V3:AD3"/>
    <mergeCell ref="I3:I4"/>
    <mergeCell ref="J3:J4"/>
    <mergeCell ref="K3:K4"/>
    <mergeCell ref="L3:L4"/>
    <mergeCell ref="M3:U3"/>
    <mergeCell ref="D3:D4"/>
    <mergeCell ref="E3:E4"/>
    <mergeCell ref="F3:F4"/>
    <mergeCell ref="G3:G4"/>
    <mergeCell ref="H3:H4"/>
    <mergeCell ref="D19:D20"/>
    <mergeCell ref="E19:E20"/>
    <mergeCell ref="F19:F20"/>
    <mergeCell ref="G19:G20"/>
    <mergeCell ref="H19:H20"/>
    <mergeCell ref="V19:AD19"/>
    <mergeCell ref="I19:I20"/>
    <mergeCell ref="J19:J20"/>
    <mergeCell ref="K19:K20"/>
    <mergeCell ref="L19:L20"/>
    <mergeCell ref="M19:U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جدول الترتيب</vt:lpstr>
      <vt:lpstr>جدول الترتيب_2</vt:lpstr>
      <vt:lpstr>جدول_المباريات</vt:lpstr>
      <vt:lpstr>احصائيات</vt:lpstr>
      <vt:lpstr>خصم</vt:lpstr>
      <vt:lpstr>مساحة_العمل</vt:lpstr>
    </vt:vector>
  </TitlesOfParts>
  <Company>www.hihi2.com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دوري الابطال الاوروبي 2010-2011 م</dc:title>
  <dc:subject>جدول دوري الابطال الاوروبي 2010-2011 م</dc:subject>
  <dc:creator>www.hihi2.com</dc:creator>
  <cp:lastModifiedBy>sabdullah</cp:lastModifiedBy>
  <dcterms:created xsi:type="dcterms:W3CDTF">2008-12-27T17:09:42Z</dcterms:created>
  <dcterms:modified xsi:type="dcterms:W3CDTF">2018-10-09T09:04:26Z</dcterms:modified>
</cp:coreProperties>
</file>