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5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40009_{0C21E44A-2091-4E38-B970-379C6D2223FA}" xr6:coauthVersionLast="38" xr6:coauthVersionMax="38" xr10:uidLastSave="{00000000-0000-0000-0000-000000000000}"/>
  <bookViews>
    <workbookView xWindow="120" yWindow="15" windowWidth="12120" windowHeight="8190" tabRatio="878" activeTab="2"/>
  </bookViews>
  <sheets>
    <sheet name="بيانات أساسية" sheetId="17" r:id="rId1"/>
    <sheet name="اللجان" sheetId="14" r:id="rId2"/>
    <sheet name="الطلبة" sheetId="1" r:id="rId3"/>
    <sheet name="بطاقة" sheetId="2" r:id="rId4"/>
    <sheet name="مناداة" sheetId="27" r:id="rId5"/>
  </sheets>
  <definedNames>
    <definedName name="_rng1">بطاقة!$A$1:$Q$49</definedName>
    <definedName name="_xlnm.Print_Area" localSheetId="3">بطاقة!$A$1:$Q$49</definedName>
    <definedName name="_xlnm.Print_Area" localSheetId="0">'بيانات أساسية'!$A$1:$O$26</definedName>
    <definedName name="_xlnm.Print_Area" localSheetId="4">مناداة!$A$1:$H$32</definedName>
    <definedName name="أول_ز">اللجان!$C$5:$F$44</definedName>
    <definedName name="بيانات">الطلبة!$B$5:$E$604</definedName>
  </definedNames>
  <calcPr calcId="181029"/>
</workbook>
</file>

<file path=xl/calcChain.xml><?xml version="1.0" encoding="utf-8"?>
<calcChain xmlns="http://schemas.openxmlformats.org/spreadsheetml/2006/main">
  <c r="O36" i="1" l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O64" i="1"/>
  <c r="Q64" i="1" s="1"/>
  <c r="O65" i="1"/>
  <c r="Q65" i="1" s="1"/>
  <c r="O66" i="1"/>
  <c r="Q66" i="1" s="1"/>
  <c r="O67" i="1"/>
  <c r="Q67" i="1" s="1"/>
  <c r="Q63" i="1"/>
  <c r="O68" i="1"/>
  <c r="Q68" i="1" s="1"/>
  <c r="O69" i="1"/>
  <c r="Q69" i="1" s="1"/>
  <c r="O70" i="1"/>
  <c r="Q70" i="1" s="1"/>
  <c r="O71" i="1"/>
  <c r="Q71" i="1" s="1"/>
  <c r="O72" i="1"/>
  <c r="Q72" i="1" s="1"/>
  <c r="O73" i="1"/>
  <c r="O200" i="1" a="1"/>
  <c r="O200" i="1" s="1"/>
  <c r="Q200" i="1" s="1"/>
  <c r="O199" i="1" a="1"/>
  <c r="O199" i="1" s="1"/>
  <c r="Q199" i="1" s="1"/>
  <c r="O198" i="1" a="1"/>
  <c r="O198" i="1" s="1"/>
  <c r="Q198" i="1" s="1"/>
  <c r="O197" i="1" a="1"/>
  <c r="O197" i="1" s="1"/>
  <c r="Q197" i="1" s="1"/>
  <c r="O196" i="1" a="1"/>
  <c r="O196" i="1" s="1"/>
  <c r="Q196" i="1" s="1"/>
  <c r="O195" i="1" a="1"/>
  <c r="O195" i="1" s="1"/>
  <c r="Q195" i="1" s="1"/>
  <c r="O194" i="1" a="1"/>
  <c r="O194" i="1" s="1"/>
  <c r="Q194" i="1" s="1"/>
  <c r="O193" i="1" a="1"/>
  <c r="O193" i="1" s="1"/>
  <c r="Q193" i="1" s="1"/>
  <c r="O192" i="1" a="1"/>
  <c r="O192" i="1" s="1"/>
  <c r="Q192" i="1" s="1"/>
  <c r="O191" i="1" a="1"/>
  <c r="O191" i="1" s="1"/>
  <c r="Q191" i="1" s="1"/>
  <c r="O190" i="1" a="1"/>
  <c r="O190" i="1" s="1"/>
  <c r="Q190" i="1" s="1"/>
  <c r="O189" i="1" a="1"/>
  <c r="O189" i="1" s="1"/>
  <c r="Q189" i="1" s="1"/>
  <c r="O188" i="1" a="1"/>
  <c r="O188" i="1" s="1"/>
  <c r="Q188" i="1" s="1"/>
  <c r="O187" i="1" a="1"/>
  <c r="O187" i="1" s="1"/>
  <c r="Q187" i="1" s="1"/>
  <c r="O186" i="1" a="1"/>
  <c r="O186" i="1" s="1"/>
  <c r="Q186" i="1" s="1"/>
  <c r="O185" i="1" a="1"/>
  <c r="O185" i="1" s="1"/>
  <c r="Q185" i="1" s="1"/>
  <c r="O184" i="1" a="1"/>
  <c r="O184" i="1" s="1"/>
  <c r="Q184" i="1" s="1"/>
  <c r="O183" i="1" a="1"/>
  <c r="O183" i="1" s="1"/>
  <c r="Q183" i="1" s="1"/>
  <c r="O182" i="1" a="1"/>
  <c r="O182" i="1" s="1"/>
  <c r="Q182" i="1" s="1"/>
  <c r="O181" i="1" a="1"/>
  <c r="O181" i="1" s="1"/>
  <c r="Q181" i="1" s="1"/>
  <c r="O180" i="1" a="1"/>
  <c r="O180" i="1" s="1"/>
  <c r="Q180" i="1" s="1"/>
  <c r="O179" i="1" a="1"/>
  <c r="O179" i="1" s="1"/>
  <c r="Q179" i="1" s="1"/>
  <c r="O178" i="1" a="1"/>
  <c r="O178" i="1" s="1"/>
  <c r="Q178" i="1" s="1"/>
  <c r="O177" i="1" a="1"/>
  <c r="O177" i="1" s="1"/>
  <c r="Q177" i="1" s="1"/>
  <c r="O176" i="1" a="1"/>
  <c r="O176" i="1" s="1"/>
  <c r="Q176" i="1" s="1"/>
  <c r="O175" i="1" a="1"/>
  <c r="O175" i="1" s="1"/>
  <c r="Q175" i="1" s="1"/>
  <c r="O174" i="1" a="1"/>
  <c r="O174" i="1" s="1"/>
  <c r="Q174" i="1" s="1"/>
  <c r="O173" i="1" a="1"/>
  <c r="O173" i="1" s="1"/>
  <c r="Q173" i="1" s="1"/>
  <c r="O172" i="1" a="1"/>
  <c r="O172" i="1" s="1"/>
  <c r="Q172" i="1" s="1"/>
  <c r="O171" i="1" a="1"/>
  <c r="O171" i="1" s="1"/>
  <c r="Q171" i="1" s="1"/>
  <c r="O170" i="1" a="1"/>
  <c r="O170" i="1" s="1"/>
  <c r="Q170" i="1" s="1"/>
  <c r="O169" i="1" a="1"/>
  <c r="O169" i="1" s="1"/>
  <c r="Q169" i="1" s="1"/>
  <c r="O168" i="1" a="1"/>
  <c r="O168" i="1" s="1"/>
  <c r="Q168" i="1" s="1"/>
  <c r="O167" i="1" a="1"/>
  <c r="O167" i="1" s="1"/>
  <c r="Q167" i="1" s="1"/>
  <c r="O166" i="1" a="1"/>
  <c r="O166" i="1" s="1"/>
  <c r="Q166" i="1" s="1"/>
  <c r="O165" i="1" a="1"/>
  <c r="O165" i="1" s="1"/>
  <c r="Q165" i="1" s="1"/>
  <c r="O164" i="1" a="1"/>
  <c r="O164" i="1" s="1"/>
  <c r="Q164" i="1" s="1"/>
  <c r="O163" i="1" a="1"/>
  <c r="O163" i="1" s="1"/>
  <c r="Q163" i="1" s="1"/>
  <c r="O162" i="1" a="1"/>
  <c r="O162" i="1" s="1"/>
  <c r="Q162" i="1" s="1"/>
  <c r="O161" i="1" a="1"/>
  <c r="O161" i="1" s="1"/>
  <c r="Q161" i="1" s="1"/>
  <c r="O160" i="1" a="1"/>
  <c r="O160" i="1" s="1"/>
  <c r="Q160" i="1" s="1"/>
  <c r="O159" i="1" a="1"/>
  <c r="O159" i="1" s="1"/>
  <c r="Q159" i="1" s="1"/>
  <c r="O158" i="1" a="1"/>
  <c r="O158" i="1" s="1"/>
  <c r="Q158" i="1" s="1"/>
  <c r="O157" i="1" a="1"/>
  <c r="O157" i="1" s="1"/>
  <c r="Q157" i="1" s="1"/>
  <c r="O156" i="1" a="1"/>
  <c r="O156" i="1" s="1"/>
  <c r="Q156" i="1" s="1"/>
  <c r="O155" i="1" a="1"/>
  <c r="O155" i="1" s="1"/>
  <c r="Q155" i="1" s="1"/>
  <c r="O154" i="1" a="1"/>
  <c r="O154" i="1" s="1"/>
  <c r="Q154" i="1" s="1"/>
  <c r="O153" i="1" a="1"/>
  <c r="O153" i="1" s="1"/>
  <c r="Q153" i="1" s="1"/>
  <c r="O152" i="1" a="1"/>
  <c r="O152" i="1" s="1"/>
  <c r="Q152" i="1" s="1"/>
  <c r="O151" i="1" a="1"/>
  <c r="O151" i="1" s="1"/>
  <c r="Q151" i="1" s="1"/>
  <c r="O150" i="1" a="1"/>
  <c r="O150" i="1" s="1"/>
  <c r="Q150" i="1" s="1"/>
  <c r="O149" i="1" a="1"/>
  <c r="O149" i="1" s="1"/>
  <c r="Q149" i="1" s="1"/>
  <c r="O148" i="1" a="1"/>
  <c r="O148" i="1" s="1"/>
  <c r="Q148" i="1" s="1"/>
  <c r="O147" i="1" a="1"/>
  <c r="O147" i="1" s="1"/>
  <c r="Q147" i="1" s="1"/>
  <c r="O146" i="1" a="1"/>
  <c r="O146" i="1" s="1"/>
  <c r="Q146" i="1" s="1"/>
  <c r="O145" i="1" a="1"/>
  <c r="O145" i="1" s="1"/>
  <c r="Q145" i="1" s="1"/>
  <c r="O144" i="1" a="1"/>
  <c r="O144" i="1" s="1"/>
  <c r="Q144" i="1" s="1"/>
  <c r="O143" i="1" a="1"/>
  <c r="O143" i="1" s="1"/>
  <c r="Q143" i="1" s="1"/>
  <c r="O142" i="1" a="1"/>
  <c r="O142" i="1" s="1"/>
  <c r="Q142" i="1" s="1"/>
  <c r="O141" i="1" a="1"/>
  <c r="O141" i="1" s="1"/>
  <c r="Q141" i="1" s="1"/>
  <c r="O140" i="1" a="1"/>
  <c r="O140" i="1" s="1"/>
  <c r="Q140" i="1" s="1"/>
  <c r="O139" i="1" a="1"/>
  <c r="O139" i="1" s="1"/>
  <c r="Q139" i="1" s="1"/>
  <c r="O138" i="1" a="1"/>
  <c r="O138" i="1" s="1"/>
  <c r="Q138" i="1" s="1"/>
  <c r="O137" i="1" a="1"/>
  <c r="O137" i="1" s="1"/>
  <c r="Q137" i="1" s="1"/>
  <c r="O136" i="1" a="1"/>
  <c r="O136" i="1" s="1"/>
  <c r="Q136" i="1" s="1"/>
  <c r="O135" i="1" a="1"/>
  <c r="O135" i="1" s="1"/>
  <c r="Q135" i="1" s="1"/>
  <c r="O134" i="1" a="1"/>
  <c r="O134" i="1" s="1"/>
  <c r="Q134" i="1" s="1"/>
  <c r="O133" i="1" a="1"/>
  <c r="O133" i="1" s="1"/>
  <c r="Q133" i="1" s="1"/>
  <c r="O132" i="1" a="1"/>
  <c r="O132" i="1" s="1"/>
  <c r="Q132" i="1" s="1"/>
  <c r="O131" i="1" a="1"/>
  <c r="O131" i="1" s="1"/>
  <c r="Q131" i="1" s="1"/>
  <c r="O130" i="1" a="1"/>
  <c r="O130" i="1" s="1"/>
  <c r="Q130" i="1" s="1"/>
  <c r="O129" i="1" a="1"/>
  <c r="O129" i="1" s="1"/>
  <c r="Q129" i="1" s="1"/>
  <c r="O128" i="1" a="1"/>
  <c r="O128" i="1" s="1"/>
  <c r="Q128" i="1" s="1"/>
  <c r="O127" i="1" a="1"/>
  <c r="O127" i="1" s="1"/>
  <c r="Q127" i="1" s="1"/>
  <c r="O126" i="1" a="1"/>
  <c r="O126" i="1" s="1"/>
  <c r="Q126" i="1" s="1"/>
  <c r="O125" i="1" a="1"/>
  <c r="O125" i="1" s="1"/>
  <c r="Q125" i="1" s="1"/>
  <c r="O124" i="1" a="1"/>
  <c r="O124" i="1" s="1"/>
  <c r="Q124" i="1" s="1"/>
  <c r="O123" i="1" a="1"/>
  <c r="O123" i="1" s="1"/>
  <c r="Q123" i="1" s="1"/>
  <c r="O122" i="1" a="1"/>
  <c r="O122" i="1" s="1"/>
  <c r="Q122" i="1" s="1"/>
  <c r="O121" i="1" a="1"/>
  <c r="O121" i="1" s="1"/>
  <c r="Q121" i="1" s="1"/>
  <c r="O120" i="1" a="1"/>
  <c r="O120" i="1" s="1"/>
  <c r="Q120" i="1" s="1"/>
  <c r="O119" i="1" a="1"/>
  <c r="O119" i="1" s="1"/>
  <c r="Q119" i="1" s="1"/>
  <c r="O118" i="1" a="1"/>
  <c r="O118" i="1" s="1"/>
  <c r="Q118" i="1" s="1"/>
  <c r="O117" i="1" a="1"/>
  <c r="O117" i="1" s="1"/>
  <c r="Q117" i="1" s="1"/>
  <c r="O116" i="1" a="1"/>
  <c r="O116" i="1" s="1"/>
  <c r="Q116" i="1" s="1"/>
  <c r="O115" i="1" a="1"/>
  <c r="O115" i="1" s="1"/>
  <c r="Q115" i="1" s="1"/>
  <c r="O114" i="1" a="1"/>
  <c r="O114" i="1" s="1"/>
  <c r="Q114" i="1" s="1"/>
  <c r="O113" i="1" a="1"/>
  <c r="O113" i="1" s="1"/>
  <c r="Q113" i="1" s="1"/>
  <c r="O112" i="1" a="1"/>
  <c r="O112" i="1" s="1"/>
  <c r="Q112" i="1" s="1"/>
  <c r="O111" i="1" a="1"/>
  <c r="O111" i="1" s="1"/>
  <c r="Q111" i="1" s="1"/>
  <c r="O110" i="1" a="1"/>
  <c r="O110" i="1" s="1"/>
  <c r="Q110" i="1" s="1"/>
  <c r="O109" i="1" a="1"/>
  <c r="O109" i="1" s="1"/>
  <c r="Q109" i="1" s="1"/>
  <c r="O108" i="1" a="1"/>
  <c r="O108" i="1" s="1"/>
  <c r="Q108" i="1" s="1"/>
  <c r="O107" i="1" a="1"/>
  <c r="O107" i="1" s="1"/>
  <c r="Q107" i="1" s="1"/>
  <c r="O106" i="1" a="1"/>
  <c r="O106" i="1" s="1"/>
  <c r="Q106" i="1" s="1"/>
  <c r="O105" i="1" a="1"/>
  <c r="O105" i="1" s="1"/>
  <c r="Q105" i="1" s="1"/>
  <c r="O104" i="1" a="1"/>
  <c r="O104" i="1" s="1"/>
  <c r="Q104" i="1" s="1"/>
  <c r="O103" i="1" a="1"/>
  <c r="O103" i="1" s="1"/>
  <c r="Q103" i="1" s="1"/>
  <c r="O102" i="1" a="1"/>
  <c r="O102" i="1" s="1"/>
  <c r="Q102" i="1" s="1"/>
  <c r="O101" i="1" a="1"/>
  <c r="O101" i="1" s="1"/>
  <c r="Q101" i="1" s="1"/>
  <c r="O100" i="1" a="1"/>
  <c r="O100" i="1" s="1"/>
  <c r="Q100" i="1" s="1"/>
  <c r="O99" i="1" a="1"/>
  <c r="O99" i="1" s="1"/>
  <c r="Q99" i="1" s="1"/>
  <c r="O98" i="1" a="1"/>
  <c r="O98" i="1" s="1"/>
  <c r="Q98" i="1" s="1"/>
  <c r="O97" i="1" a="1"/>
  <c r="O97" i="1" s="1"/>
  <c r="Q97" i="1" s="1"/>
  <c r="O96" i="1" a="1"/>
  <c r="O96" i="1" s="1"/>
  <c r="Q96" i="1" s="1"/>
  <c r="O95" i="1" a="1"/>
  <c r="O95" i="1" s="1"/>
  <c r="Q95" i="1" s="1"/>
  <c r="O94" i="1" a="1"/>
  <c r="O94" i="1" s="1"/>
  <c r="Q94" i="1" s="1"/>
  <c r="O93" i="1" a="1"/>
  <c r="O93" i="1" s="1"/>
  <c r="Q93" i="1" s="1"/>
  <c r="O92" i="1" a="1"/>
  <c r="O92" i="1" s="1"/>
  <c r="Q92" i="1" s="1"/>
  <c r="O91" i="1" a="1"/>
  <c r="O91" i="1" s="1"/>
  <c r="Q91" i="1" s="1"/>
  <c r="O90" i="1" a="1"/>
  <c r="O90" i="1" s="1"/>
  <c r="Q90" i="1" s="1"/>
  <c r="O89" i="1" a="1"/>
  <c r="O89" i="1" s="1"/>
  <c r="Q89" i="1" s="1"/>
  <c r="O88" i="1" a="1"/>
  <c r="O88" i="1" s="1"/>
  <c r="Q88" i="1" s="1"/>
  <c r="O87" i="1" a="1"/>
  <c r="O87" i="1" s="1"/>
  <c r="Q87" i="1" s="1"/>
  <c r="O86" i="1" a="1"/>
  <c r="O86" i="1" s="1"/>
  <c r="Q86" i="1" s="1"/>
  <c r="O85" i="1" a="1"/>
  <c r="O85" i="1" s="1"/>
  <c r="Q85" i="1" s="1"/>
  <c r="O84" i="1" a="1"/>
  <c r="O84" i="1" s="1"/>
  <c r="Q84" i="1" s="1"/>
  <c r="O83" i="1" a="1"/>
  <c r="O83" i="1" s="1"/>
  <c r="Q83" i="1" s="1"/>
  <c r="O82" i="1" a="1"/>
  <c r="O82" i="1" s="1"/>
  <c r="Q82" i="1" s="1"/>
  <c r="O81" i="1" a="1"/>
  <c r="O81" i="1" s="1"/>
  <c r="Q81" i="1" s="1"/>
  <c r="O80" i="1" a="1"/>
  <c r="O80" i="1" s="1"/>
  <c r="Q80" i="1" s="1"/>
  <c r="O79" i="1" a="1"/>
  <c r="O79" i="1" s="1"/>
  <c r="Q79" i="1" s="1"/>
  <c r="O78" i="1" a="1"/>
  <c r="O78" i="1" s="1"/>
  <c r="Q78" i="1" s="1"/>
  <c r="O77" i="1" a="1"/>
  <c r="O77" i="1" s="1"/>
  <c r="Q77" i="1" s="1"/>
  <c r="O76" i="1" a="1"/>
  <c r="O76" i="1" s="1"/>
  <c r="Q76" i="1" s="1"/>
  <c r="O75" i="1" a="1"/>
  <c r="O75" i="1" s="1"/>
  <c r="Q75" i="1" s="1"/>
  <c r="O74" i="1" a="1"/>
  <c r="O74" i="1" s="1"/>
  <c r="Q74" i="1" s="1"/>
  <c r="Q73" i="1"/>
  <c r="B5" i="1" l="1"/>
  <c r="B6" i="1" s="1"/>
  <c r="B7" i="1" s="1"/>
  <c r="B8" i="1" s="1"/>
  <c r="B9" i="1" s="1"/>
  <c r="B189" i="1"/>
  <c r="B190" i="1"/>
  <c r="E190" i="1" s="1"/>
  <c r="B191" i="1"/>
  <c r="B192" i="1"/>
  <c r="E192" i="1" s="1"/>
  <c r="B193" i="1"/>
  <c r="B194" i="1"/>
  <c r="E194" i="1" s="1"/>
  <c r="B195" i="1"/>
  <c r="B196" i="1"/>
  <c r="E196" i="1" s="1"/>
  <c r="B197" i="1"/>
  <c r="B198" i="1"/>
  <c r="E198" i="1" s="1"/>
  <c r="B199" i="1"/>
  <c r="B200" i="1"/>
  <c r="E200" i="1" s="1"/>
  <c r="B201" i="1"/>
  <c r="B202" i="1"/>
  <c r="E202" i="1" s="1"/>
  <c r="B203" i="1"/>
  <c r="B204" i="1"/>
  <c r="E204" i="1" s="1"/>
  <c r="B205" i="1"/>
  <c r="B206" i="1"/>
  <c r="E206" i="1" s="1"/>
  <c r="B207" i="1"/>
  <c r="B208" i="1"/>
  <c r="E208" i="1" s="1"/>
  <c r="B209" i="1"/>
  <c r="B210" i="1"/>
  <c r="E210" i="1" s="1"/>
  <c r="B211" i="1"/>
  <c r="B212" i="1"/>
  <c r="E212" i="1" s="1"/>
  <c r="B213" i="1"/>
  <c r="B214" i="1"/>
  <c r="E214" i="1" s="1"/>
  <c r="B215" i="1"/>
  <c r="B216" i="1"/>
  <c r="B217" i="1"/>
  <c r="B218" i="1"/>
  <c r="E218" i="1" s="1"/>
  <c r="B219" i="1"/>
  <c r="B220" i="1"/>
  <c r="E220" i="1" s="1"/>
  <c r="B221" i="1"/>
  <c r="B222" i="1"/>
  <c r="E222" i="1" s="1"/>
  <c r="F222" i="1" s="1"/>
  <c r="B223" i="1"/>
  <c r="B224" i="1"/>
  <c r="E224" i="1" s="1"/>
  <c r="B225" i="1"/>
  <c r="B226" i="1"/>
  <c r="E226" i="1" s="1"/>
  <c r="B227" i="1"/>
  <c r="E227" i="1" s="1"/>
  <c r="B228" i="1"/>
  <c r="E228" i="1" s="1"/>
  <c r="B229" i="1"/>
  <c r="B230" i="1"/>
  <c r="E230" i="1" s="1"/>
  <c r="B231" i="1"/>
  <c r="E231" i="1" s="1"/>
  <c r="B232" i="1"/>
  <c r="E232" i="1" s="1"/>
  <c r="F231" i="1" s="1"/>
  <c r="B233" i="1"/>
  <c r="B234" i="1"/>
  <c r="E234" i="1" s="1"/>
  <c r="B235" i="1"/>
  <c r="B236" i="1"/>
  <c r="E236" i="1" s="1"/>
  <c r="B237" i="1"/>
  <c r="B238" i="1"/>
  <c r="E238" i="1" s="1"/>
  <c r="B239" i="1"/>
  <c r="B240" i="1"/>
  <c r="E240" i="1" s="1"/>
  <c r="B241" i="1"/>
  <c r="E241" i="1" s="1"/>
  <c r="B242" i="1"/>
  <c r="E242" i="1" s="1"/>
  <c r="B243" i="1"/>
  <c r="B244" i="1"/>
  <c r="E244" i="1" s="1"/>
  <c r="B245" i="1"/>
  <c r="B246" i="1"/>
  <c r="E246" i="1" s="1"/>
  <c r="B247" i="1"/>
  <c r="B248" i="1"/>
  <c r="E248" i="1" s="1"/>
  <c r="B249" i="1"/>
  <c r="B250" i="1"/>
  <c r="E250" i="1" s="1"/>
  <c r="B251" i="1"/>
  <c r="B252" i="1"/>
  <c r="E252" i="1" s="1"/>
  <c r="B253" i="1"/>
  <c r="B254" i="1"/>
  <c r="E254" i="1" s="1"/>
  <c r="B255" i="1"/>
  <c r="B256" i="1"/>
  <c r="E256" i="1" s="1"/>
  <c r="B257" i="1"/>
  <c r="B258" i="1"/>
  <c r="E258" i="1" s="1"/>
  <c r="B259" i="1"/>
  <c r="B260" i="1"/>
  <c r="E260" i="1" s="1"/>
  <c r="B261" i="1"/>
  <c r="B262" i="1"/>
  <c r="E262" i="1" s="1"/>
  <c r="B263" i="1"/>
  <c r="B264" i="1"/>
  <c r="E264" i="1" s="1"/>
  <c r="B265" i="1"/>
  <c r="B266" i="1"/>
  <c r="E266" i="1" s="1"/>
  <c r="F266" i="1" s="1"/>
  <c r="B267" i="1"/>
  <c r="E267" i="1" s="1"/>
  <c r="B268" i="1"/>
  <c r="E268" i="1" s="1"/>
  <c r="B269" i="1"/>
  <c r="B270" i="1"/>
  <c r="E270" i="1" s="1"/>
  <c r="B271" i="1"/>
  <c r="E271" i="1" s="1"/>
  <c r="B272" i="1"/>
  <c r="E272" i="1" s="1"/>
  <c r="F272" i="1" s="1"/>
  <c r="B273" i="1"/>
  <c r="B274" i="1"/>
  <c r="E274" i="1" s="1"/>
  <c r="B275" i="1"/>
  <c r="E275" i="1" s="1"/>
  <c r="B276" i="1"/>
  <c r="E276" i="1" s="1"/>
  <c r="B277" i="1"/>
  <c r="B278" i="1"/>
  <c r="E278" i="1" s="1"/>
  <c r="B279" i="1"/>
  <c r="E279" i="1" s="1"/>
  <c r="B280" i="1"/>
  <c r="E280" i="1" s="1"/>
  <c r="B281" i="1"/>
  <c r="E281" i="1" s="1"/>
  <c r="B282" i="1"/>
  <c r="E282" i="1" s="1"/>
  <c r="B283" i="1"/>
  <c r="B284" i="1"/>
  <c r="E284" i="1" s="1"/>
  <c r="B285" i="1"/>
  <c r="B286" i="1"/>
  <c r="E286" i="1" s="1"/>
  <c r="F286" i="1" s="1"/>
  <c r="B287" i="1"/>
  <c r="B288" i="1"/>
  <c r="E288" i="1" s="1"/>
  <c r="B289" i="1"/>
  <c r="B290" i="1"/>
  <c r="E290" i="1" s="1"/>
  <c r="B291" i="1"/>
  <c r="B292" i="1"/>
  <c r="E292" i="1" s="1"/>
  <c r="B293" i="1"/>
  <c r="B294" i="1"/>
  <c r="E294" i="1" s="1"/>
  <c r="B295" i="1"/>
  <c r="B296" i="1"/>
  <c r="E296" i="1" s="1"/>
  <c r="B297" i="1"/>
  <c r="B298" i="1"/>
  <c r="E298" i="1" s="1"/>
  <c r="B299" i="1"/>
  <c r="B300" i="1"/>
  <c r="E300" i="1" s="1"/>
  <c r="B301" i="1"/>
  <c r="B302" i="1"/>
  <c r="E302" i="1" s="1"/>
  <c r="B303" i="1"/>
  <c r="B304" i="1"/>
  <c r="E304" i="1" s="1"/>
  <c r="B305" i="1"/>
  <c r="E305" i="1" s="1"/>
  <c r="B306" i="1"/>
  <c r="E306" i="1" s="1"/>
  <c r="F305" i="1" s="1"/>
  <c r="B307" i="1"/>
  <c r="B308" i="1"/>
  <c r="E308" i="1" s="1"/>
  <c r="B309" i="1"/>
  <c r="E309" i="1" s="1"/>
  <c r="B310" i="1"/>
  <c r="E310" i="1" s="1"/>
  <c r="B311" i="1"/>
  <c r="B312" i="1"/>
  <c r="E312" i="1" s="1"/>
  <c r="B313" i="1"/>
  <c r="E313" i="1" s="1"/>
  <c r="B314" i="1"/>
  <c r="E314" i="1" s="1"/>
  <c r="B315" i="1"/>
  <c r="B316" i="1"/>
  <c r="E316" i="1" s="1"/>
  <c r="F316" i="1" s="1"/>
  <c r="B317" i="1"/>
  <c r="E317" i="1" s="1"/>
  <c r="B318" i="1"/>
  <c r="E318" i="1" s="1"/>
  <c r="B319" i="1"/>
  <c r="B320" i="1"/>
  <c r="E320" i="1" s="1"/>
  <c r="B321" i="1"/>
  <c r="E321" i="1" s="1"/>
  <c r="B322" i="1"/>
  <c r="E322" i="1" s="1"/>
  <c r="B323" i="1"/>
  <c r="B324" i="1"/>
  <c r="E324" i="1" s="1"/>
  <c r="B325" i="1"/>
  <c r="B326" i="1"/>
  <c r="E326" i="1" s="1"/>
  <c r="B327" i="1"/>
  <c r="B328" i="1"/>
  <c r="E328" i="1" s="1"/>
  <c r="B329" i="1"/>
  <c r="B330" i="1"/>
  <c r="E330" i="1" s="1"/>
  <c r="B331" i="1"/>
  <c r="B332" i="1"/>
  <c r="E332" i="1" s="1"/>
  <c r="B333" i="1"/>
  <c r="B334" i="1"/>
  <c r="E334" i="1" s="1"/>
  <c r="B335" i="1"/>
  <c r="B336" i="1"/>
  <c r="E336" i="1" s="1"/>
  <c r="B337" i="1"/>
  <c r="B338" i="1"/>
  <c r="E338" i="1" s="1"/>
  <c r="B339" i="1"/>
  <c r="B340" i="1"/>
  <c r="E340" i="1" s="1"/>
  <c r="B341" i="1"/>
  <c r="B342" i="1"/>
  <c r="E342" i="1" s="1"/>
  <c r="B343" i="1"/>
  <c r="B344" i="1"/>
  <c r="E344" i="1" s="1"/>
  <c r="B345" i="1"/>
  <c r="B346" i="1"/>
  <c r="E346" i="1" s="1"/>
  <c r="B347" i="1"/>
  <c r="E347" i="1" s="1"/>
  <c r="B348" i="1"/>
  <c r="E348" i="1" s="1"/>
  <c r="B349" i="1"/>
  <c r="B350" i="1"/>
  <c r="E350" i="1" s="1"/>
  <c r="B351" i="1"/>
  <c r="E351" i="1" s="1"/>
  <c r="B352" i="1"/>
  <c r="E352" i="1" s="1"/>
  <c r="F352" i="1" s="1"/>
  <c r="B353" i="1"/>
  <c r="B354" i="1"/>
  <c r="E354" i="1" s="1"/>
  <c r="B355" i="1"/>
  <c r="E355" i="1" s="1"/>
  <c r="B356" i="1"/>
  <c r="E356" i="1" s="1"/>
  <c r="F355" i="1" s="1"/>
  <c r="B357" i="1"/>
  <c r="B358" i="1"/>
  <c r="E358" i="1" s="1"/>
  <c r="B359" i="1"/>
  <c r="E359" i="1" s="1"/>
  <c r="B360" i="1"/>
  <c r="E360" i="1" s="1"/>
  <c r="B361" i="1"/>
  <c r="B362" i="1"/>
  <c r="E362" i="1" s="1"/>
  <c r="F362" i="1" s="1"/>
  <c r="B363" i="1"/>
  <c r="E363" i="1" s="1"/>
  <c r="B364" i="1"/>
  <c r="E364" i="1" s="1"/>
  <c r="B365" i="1"/>
  <c r="B366" i="1"/>
  <c r="E366" i="1" s="1"/>
  <c r="B367" i="1"/>
  <c r="B368" i="1"/>
  <c r="E368" i="1" s="1"/>
  <c r="B369" i="1"/>
  <c r="B370" i="1"/>
  <c r="E370" i="1" s="1"/>
  <c r="B371" i="1"/>
  <c r="B372" i="1"/>
  <c r="E372" i="1" s="1"/>
  <c r="B373" i="1"/>
  <c r="B374" i="1"/>
  <c r="E374" i="1" s="1"/>
  <c r="B375" i="1"/>
  <c r="B376" i="1"/>
  <c r="E376" i="1" s="1"/>
  <c r="B377" i="1"/>
  <c r="B378" i="1"/>
  <c r="E378" i="1" s="1"/>
  <c r="B379" i="1"/>
  <c r="B380" i="1"/>
  <c r="E380" i="1" s="1"/>
  <c r="B381" i="1"/>
  <c r="B382" i="1"/>
  <c r="E382" i="1" s="1"/>
  <c r="B383" i="1"/>
  <c r="B384" i="1"/>
  <c r="E384" i="1" s="1"/>
  <c r="B385" i="1"/>
  <c r="B386" i="1"/>
  <c r="E386" i="1" s="1"/>
  <c r="B387" i="1"/>
  <c r="E387" i="1" s="1"/>
  <c r="B388" i="1"/>
  <c r="E388" i="1" s="1"/>
  <c r="B389" i="1"/>
  <c r="B390" i="1"/>
  <c r="E390" i="1" s="1"/>
  <c r="B391" i="1"/>
  <c r="E391" i="1" s="1"/>
  <c r="B392" i="1"/>
  <c r="E392" i="1" s="1"/>
  <c r="B393" i="1"/>
  <c r="B394" i="1"/>
  <c r="E394" i="1" s="1"/>
  <c r="F394" i="1" s="1"/>
  <c r="B395" i="1"/>
  <c r="E395" i="1" s="1"/>
  <c r="B396" i="1"/>
  <c r="E396" i="1" s="1"/>
  <c r="B397" i="1"/>
  <c r="B398" i="1"/>
  <c r="E398" i="1" s="1"/>
  <c r="B399" i="1"/>
  <c r="E399" i="1" s="1"/>
  <c r="B400" i="1"/>
  <c r="E400" i="1" s="1"/>
  <c r="B401" i="1"/>
  <c r="B402" i="1"/>
  <c r="E402" i="1" s="1"/>
  <c r="B403" i="1"/>
  <c r="E403" i="1" s="1"/>
  <c r="B404" i="1"/>
  <c r="E404" i="1" s="1"/>
  <c r="B405" i="1"/>
  <c r="B406" i="1"/>
  <c r="E406" i="1" s="1"/>
  <c r="B407" i="1"/>
  <c r="E407" i="1" s="1"/>
  <c r="B408" i="1"/>
  <c r="E408" i="1" s="1"/>
  <c r="F407" i="1" s="1"/>
  <c r="B409" i="1"/>
  <c r="B410" i="1"/>
  <c r="E410" i="1" s="1"/>
  <c r="F410" i="1" s="1"/>
  <c r="B411" i="1"/>
  <c r="E411" i="1" s="1"/>
  <c r="B412" i="1"/>
  <c r="E412" i="1" s="1"/>
  <c r="F411" i="1" s="1"/>
  <c r="B413" i="1"/>
  <c r="B414" i="1"/>
  <c r="E414" i="1" s="1"/>
  <c r="B415" i="1"/>
  <c r="B416" i="1"/>
  <c r="E416" i="1" s="1"/>
  <c r="B417" i="1"/>
  <c r="B418" i="1"/>
  <c r="E418" i="1" s="1"/>
  <c r="B419" i="1"/>
  <c r="B420" i="1"/>
  <c r="E420" i="1" s="1"/>
  <c r="B421" i="1"/>
  <c r="B422" i="1"/>
  <c r="E422" i="1" s="1"/>
  <c r="B423" i="1"/>
  <c r="B424" i="1"/>
  <c r="E424" i="1" s="1"/>
  <c r="B425" i="1"/>
  <c r="B426" i="1"/>
  <c r="E426" i="1" s="1"/>
  <c r="B427" i="1"/>
  <c r="E427" i="1" s="1"/>
  <c r="B428" i="1"/>
  <c r="E428" i="1" s="1"/>
  <c r="B429" i="1"/>
  <c r="B430" i="1"/>
  <c r="E430" i="1" s="1"/>
  <c r="B431" i="1"/>
  <c r="E431" i="1" s="1"/>
  <c r="B432" i="1"/>
  <c r="E432" i="1" s="1"/>
  <c r="B433" i="1"/>
  <c r="B434" i="1"/>
  <c r="E434" i="1" s="1"/>
  <c r="F434" i="1" s="1"/>
  <c r="B435" i="1"/>
  <c r="E435" i="1" s="1"/>
  <c r="B436" i="1"/>
  <c r="E436" i="1" s="1"/>
  <c r="B437" i="1"/>
  <c r="B438" i="1"/>
  <c r="E438" i="1" s="1"/>
  <c r="B439" i="1"/>
  <c r="E439" i="1" s="1"/>
  <c r="B440" i="1"/>
  <c r="E440" i="1" s="1"/>
  <c r="B441" i="1"/>
  <c r="B442" i="1"/>
  <c r="E442" i="1" s="1"/>
  <c r="B443" i="1"/>
  <c r="E443" i="1" s="1"/>
  <c r="B444" i="1"/>
  <c r="E444" i="1" s="1"/>
  <c r="B445" i="1"/>
  <c r="B446" i="1"/>
  <c r="E446" i="1" s="1"/>
  <c r="B447" i="1"/>
  <c r="E447" i="1" s="1"/>
  <c r="B448" i="1"/>
  <c r="E448" i="1" s="1"/>
  <c r="B449" i="1"/>
  <c r="B450" i="1"/>
  <c r="E450" i="1" s="1"/>
  <c r="B451" i="1"/>
  <c r="E451" i="1" s="1"/>
  <c r="B452" i="1"/>
  <c r="E452" i="1" s="1"/>
  <c r="B453" i="1"/>
  <c r="B454" i="1"/>
  <c r="E454" i="1" s="1"/>
  <c r="F454" i="1" s="1"/>
  <c r="B455" i="1"/>
  <c r="E455" i="1" s="1"/>
  <c r="B456" i="1"/>
  <c r="E456" i="1" s="1"/>
  <c r="B457" i="1"/>
  <c r="B458" i="1"/>
  <c r="E458" i="1" s="1"/>
  <c r="F458" i="1" s="1"/>
  <c r="B459" i="1"/>
  <c r="E459" i="1" s="1"/>
  <c r="B460" i="1"/>
  <c r="E460" i="1" s="1"/>
  <c r="F459" i="1" s="1"/>
  <c r="B461" i="1"/>
  <c r="B462" i="1"/>
  <c r="E462" i="1" s="1"/>
  <c r="B463" i="1"/>
  <c r="E463" i="1" s="1"/>
  <c r="B464" i="1"/>
  <c r="E464" i="1" s="1"/>
  <c r="B465" i="1"/>
  <c r="B466" i="1"/>
  <c r="E466" i="1" s="1"/>
  <c r="B467" i="1"/>
  <c r="E467" i="1" s="1"/>
  <c r="B468" i="1"/>
  <c r="E468" i="1" s="1"/>
  <c r="B469" i="1"/>
  <c r="B470" i="1"/>
  <c r="E470" i="1" s="1"/>
  <c r="B471" i="1"/>
  <c r="E471" i="1" s="1"/>
  <c r="B472" i="1"/>
  <c r="E472" i="1" s="1"/>
  <c r="B473" i="1"/>
  <c r="B474" i="1"/>
  <c r="E474" i="1" s="1"/>
  <c r="B475" i="1"/>
  <c r="E475" i="1" s="1"/>
  <c r="B476" i="1"/>
  <c r="E476" i="1" s="1"/>
  <c r="B477" i="1"/>
  <c r="B478" i="1"/>
  <c r="E478" i="1" s="1"/>
  <c r="F478" i="1" s="1"/>
  <c r="B479" i="1"/>
  <c r="E479" i="1" s="1"/>
  <c r="B480" i="1"/>
  <c r="B481" i="1"/>
  <c r="B482" i="1"/>
  <c r="E482" i="1" s="1"/>
  <c r="B483" i="1"/>
  <c r="E483" i="1" s="1"/>
  <c r="B484" i="1"/>
  <c r="E484" i="1" s="1"/>
  <c r="B485" i="1"/>
  <c r="E485" i="1" s="1"/>
  <c r="B486" i="1"/>
  <c r="E486" i="1" s="1"/>
  <c r="B487" i="1"/>
  <c r="B488" i="1"/>
  <c r="E488" i="1" s="1"/>
  <c r="F488" i="1" s="1"/>
  <c r="B489" i="1"/>
  <c r="E489" i="1" s="1"/>
  <c r="B490" i="1"/>
  <c r="E490" i="1" s="1"/>
  <c r="B491" i="1"/>
  <c r="B492" i="1"/>
  <c r="E492" i="1" s="1"/>
  <c r="F491" i="1" s="1"/>
  <c r="B493" i="1"/>
  <c r="B494" i="1"/>
  <c r="E494" i="1" s="1"/>
  <c r="F493" i="1" s="1"/>
  <c r="B495" i="1"/>
  <c r="B496" i="1"/>
  <c r="E496" i="1" s="1"/>
  <c r="F496" i="1" s="1"/>
  <c r="B497" i="1"/>
  <c r="B498" i="1"/>
  <c r="E498" i="1" s="1"/>
  <c r="F497" i="1" s="1"/>
  <c r="B499" i="1"/>
  <c r="B500" i="1"/>
  <c r="E500" i="1" s="1"/>
  <c r="F500" i="1" s="1"/>
  <c r="L14" i="14"/>
  <c r="L15" i="14"/>
  <c r="L16" i="14"/>
  <c r="L17" i="14"/>
  <c r="L18" i="14"/>
  <c r="BG6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C2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F5" i="27"/>
  <c r="C3" i="14"/>
  <c r="F6" i="27"/>
  <c r="B6" i="27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5" i="14"/>
  <c r="F5" i="14"/>
  <c r="G32" i="27"/>
  <c r="F32" i="27"/>
  <c r="C32" i="27"/>
  <c r="B32" i="27"/>
  <c r="G31" i="27"/>
  <c r="F31" i="27"/>
  <c r="C31" i="27"/>
  <c r="B31" i="27"/>
  <c r="F4" i="27"/>
  <c r="B4" i="27"/>
  <c r="F3" i="27"/>
  <c r="B3" i="27"/>
  <c r="F2" i="27"/>
  <c r="B2" i="27"/>
  <c r="F1" i="27"/>
  <c r="B1" i="27"/>
  <c r="J36" i="2"/>
  <c r="A36" i="2"/>
  <c r="A46" i="2"/>
  <c r="J46" i="2"/>
  <c r="J41" i="2"/>
  <c r="A41" i="2"/>
  <c r="J31" i="2"/>
  <c r="A31" i="2"/>
  <c r="J26" i="2"/>
  <c r="A26" i="2"/>
  <c r="J21" i="2"/>
  <c r="A21" i="2"/>
  <c r="J16" i="2"/>
  <c r="A16" i="2"/>
  <c r="J11" i="2"/>
  <c r="A11" i="2"/>
  <c r="A6" i="2"/>
  <c r="J6" i="2"/>
  <c r="J1" i="2"/>
  <c r="A1" i="2"/>
  <c r="E491" i="1"/>
  <c r="E493" i="1"/>
  <c r="E495" i="1"/>
  <c r="E497" i="1"/>
  <c r="E499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F534" i="1" s="1"/>
  <c r="E536" i="1"/>
  <c r="E537" i="1"/>
  <c r="E538" i="1"/>
  <c r="E539" i="1"/>
  <c r="E540" i="1"/>
  <c r="E541" i="1"/>
  <c r="F541" i="1" s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F604" i="1" s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A5" i="1"/>
  <c r="A6" i="1"/>
  <c r="A7" i="1"/>
  <c r="A8" i="1"/>
  <c r="J37" i="2"/>
  <c r="A17" i="2"/>
  <c r="H46" i="2"/>
  <c r="Q46" i="2"/>
  <c r="Q41" i="2"/>
  <c r="H41" i="2"/>
  <c r="Q36" i="2"/>
  <c r="H36" i="2"/>
  <c r="Q31" i="2"/>
  <c r="H31" i="2"/>
  <c r="Q26" i="2"/>
  <c r="H26" i="2"/>
  <c r="Q21" i="2"/>
  <c r="H21" i="2"/>
  <c r="Q1" i="2"/>
  <c r="Q16" i="2"/>
  <c r="H16" i="2"/>
  <c r="Q11" i="2"/>
  <c r="H11" i="2"/>
  <c r="Q6" i="2"/>
  <c r="H6" i="2"/>
  <c r="E501" i="1"/>
  <c r="E503" i="1"/>
  <c r="E505" i="1"/>
  <c r="E507" i="1"/>
  <c r="E509" i="1"/>
  <c r="E511" i="1"/>
  <c r="E513" i="1"/>
  <c r="E515" i="1"/>
  <c r="E517" i="1"/>
  <c r="E465" i="1"/>
  <c r="E469" i="1"/>
  <c r="E473" i="1"/>
  <c r="E477" i="1"/>
  <c r="E481" i="1"/>
  <c r="E425" i="1"/>
  <c r="E429" i="1"/>
  <c r="E433" i="1"/>
  <c r="E437" i="1"/>
  <c r="E441" i="1"/>
  <c r="E385" i="1"/>
  <c r="E389" i="1"/>
  <c r="E393" i="1"/>
  <c r="E397" i="1"/>
  <c r="E401" i="1"/>
  <c r="E345" i="1"/>
  <c r="E349" i="1"/>
  <c r="E353" i="1"/>
  <c r="E357" i="1"/>
  <c r="E361" i="1"/>
  <c r="E307" i="1"/>
  <c r="E311" i="1"/>
  <c r="E315" i="1"/>
  <c r="E319" i="1"/>
  <c r="E323" i="1"/>
  <c r="E265" i="1"/>
  <c r="E269" i="1"/>
  <c r="E273" i="1"/>
  <c r="E277" i="1"/>
  <c r="E283" i="1"/>
  <c r="E225" i="1"/>
  <c r="E229" i="1"/>
  <c r="E233" i="1"/>
  <c r="E235" i="1"/>
  <c r="E237" i="1"/>
  <c r="E239" i="1"/>
  <c r="E243" i="1"/>
  <c r="E516" i="1"/>
  <c r="E512" i="1"/>
  <c r="E508" i="1"/>
  <c r="E504" i="1"/>
  <c r="F504" i="1" s="1"/>
  <c r="E487" i="1"/>
  <c r="E445" i="1"/>
  <c r="E449" i="1"/>
  <c r="E453" i="1"/>
  <c r="E457" i="1"/>
  <c r="E461" i="1"/>
  <c r="E405" i="1"/>
  <c r="E409" i="1"/>
  <c r="E413" i="1"/>
  <c r="E415" i="1"/>
  <c r="E417" i="1"/>
  <c r="E419" i="1"/>
  <c r="E421" i="1"/>
  <c r="E423" i="1"/>
  <c r="E365" i="1"/>
  <c r="E367" i="1"/>
  <c r="E369" i="1"/>
  <c r="E371" i="1"/>
  <c r="E373" i="1"/>
  <c r="E375" i="1"/>
  <c r="E377" i="1"/>
  <c r="E379" i="1"/>
  <c r="E381" i="1"/>
  <c r="E383" i="1"/>
  <c r="E325" i="1"/>
  <c r="E327" i="1"/>
  <c r="E329" i="1"/>
  <c r="E331" i="1"/>
  <c r="E333" i="1"/>
  <c r="E335" i="1"/>
  <c r="E337" i="1"/>
  <c r="E339" i="1"/>
  <c r="E341" i="1"/>
  <c r="E343" i="1"/>
  <c r="E285" i="1"/>
  <c r="E287" i="1"/>
  <c r="E289" i="1"/>
  <c r="E291" i="1"/>
  <c r="E293" i="1"/>
  <c r="E295" i="1"/>
  <c r="E297" i="1"/>
  <c r="E299" i="1"/>
  <c r="E301" i="1"/>
  <c r="E303" i="1"/>
  <c r="E245" i="1"/>
  <c r="E247" i="1"/>
  <c r="E249" i="1"/>
  <c r="F249" i="1" s="1"/>
  <c r="E251" i="1"/>
  <c r="E253" i="1"/>
  <c r="E255" i="1"/>
  <c r="E257" i="1"/>
  <c r="E259" i="1"/>
  <c r="E261" i="1"/>
  <c r="E263" i="1"/>
  <c r="E216" i="1"/>
  <c r="E213" i="1"/>
  <c r="E215" i="1"/>
  <c r="E217" i="1"/>
  <c r="E219" i="1"/>
  <c r="E221" i="1"/>
  <c r="E223" i="1"/>
  <c r="E518" i="1"/>
  <c r="E514" i="1"/>
  <c r="E510" i="1"/>
  <c r="E506" i="1"/>
  <c r="F505" i="1" s="1"/>
  <c r="E502" i="1"/>
  <c r="E480" i="1"/>
  <c r="F480" i="1" s="1"/>
  <c r="F334" i="1"/>
  <c r="F326" i="1"/>
  <c r="F465" i="1"/>
  <c r="BB3" i="14"/>
  <c r="E211" i="1"/>
  <c r="E209" i="1"/>
  <c r="E207" i="1"/>
  <c r="E205" i="1"/>
  <c r="E203" i="1"/>
  <c r="E201" i="1"/>
  <c r="E199" i="1"/>
  <c r="E197" i="1"/>
  <c r="E195" i="1"/>
  <c r="E193" i="1"/>
  <c r="E191" i="1"/>
  <c r="E189" i="1"/>
  <c r="F432" i="1" l="1"/>
  <c r="F323" i="1"/>
  <c r="F490" i="1"/>
  <c r="F448" i="1"/>
  <c r="F441" i="1"/>
  <c r="F360" i="1"/>
  <c r="F344" i="1"/>
  <c r="F264" i="1"/>
  <c r="F518" i="1"/>
  <c r="F503" i="1"/>
  <c r="F600" i="1"/>
  <c r="F596" i="1"/>
  <c r="F593" i="1"/>
  <c r="F591" i="1"/>
  <c r="F587" i="1"/>
  <c r="F583" i="1"/>
  <c r="F581" i="1"/>
  <c r="F580" i="1"/>
  <c r="F575" i="1"/>
  <c r="F573" i="1"/>
  <c r="F571" i="1"/>
  <c r="F567" i="1"/>
  <c r="F565" i="1"/>
  <c r="F564" i="1"/>
  <c r="F561" i="1"/>
  <c r="F559" i="1"/>
  <c r="F557" i="1"/>
  <c r="F556" i="1"/>
  <c r="F553" i="1"/>
  <c r="F552" i="1"/>
  <c r="F547" i="1"/>
  <c r="F545" i="1"/>
  <c r="F542" i="1"/>
  <c r="F540" i="1"/>
  <c r="F536" i="1"/>
  <c r="F532" i="1"/>
  <c r="F529" i="1"/>
  <c r="F525" i="1"/>
  <c r="F521" i="1"/>
  <c r="G8" i="1"/>
  <c r="G5" i="1"/>
  <c r="F507" i="1"/>
  <c r="F452" i="1"/>
  <c r="F444" i="1"/>
  <c r="F422" i="1"/>
  <c r="F419" i="1"/>
  <c r="F418" i="1"/>
  <c r="F414" i="1"/>
  <c r="F384" i="1"/>
  <c r="F379" i="1"/>
  <c r="F378" i="1"/>
  <c r="F370" i="1"/>
  <c r="F367" i="1"/>
  <c r="F331" i="1"/>
  <c r="F319" i="1"/>
  <c r="F296" i="1"/>
  <c r="F292" i="1"/>
  <c r="F288" i="1"/>
  <c r="F460" i="1"/>
  <c r="F572" i="1"/>
  <c r="F291" i="1"/>
  <c r="F228" i="1"/>
  <c r="F464" i="1"/>
  <c r="F400" i="1"/>
  <c r="F336" i="1"/>
  <c r="F260" i="1"/>
  <c r="F238" i="1"/>
  <c r="F555" i="1"/>
  <c r="F588" i="1"/>
  <c r="F232" i="1"/>
  <c r="F502" i="1"/>
  <c r="F221" i="1"/>
  <c r="F217" i="1"/>
  <c r="F216" i="1"/>
  <c r="F252" i="1"/>
  <c r="F290" i="1"/>
  <c r="F381" i="1"/>
  <c r="F310" i="1"/>
  <c r="F486" i="1"/>
  <c r="F472" i="1"/>
  <c r="F456" i="1"/>
  <c r="F429" i="1"/>
  <c r="F428" i="1"/>
  <c r="F405" i="1"/>
  <c r="F392" i="1"/>
  <c r="F373" i="1"/>
  <c r="F372" i="1"/>
  <c r="F337" i="1"/>
  <c r="F293" i="1"/>
  <c r="F256" i="1"/>
  <c r="F248" i="1"/>
  <c r="F236" i="1"/>
  <c r="F208" i="1"/>
  <c r="F204" i="1"/>
  <c r="F200" i="1"/>
  <c r="F192" i="1"/>
  <c r="F406" i="1"/>
  <c r="F371" i="1"/>
  <c r="F506" i="1"/>
  <c r="F548" i="1"/>
  <c r="F531" i="1"/>
  <c r="F592" i="1"/>
  <c r="F409" i="1"/>
  <c r="F494" i="1"/>
  <c r="F510" i="1"/>
  <c r="F218" i="1"/>
  <c r="F303" i="1"/>
  <c r="F299" i="1"/>
  <c r="F295" i="1"/>
  <c r="F289" i="1"/>
  <c r="F285" i="1"/>
  <c r="F239" i="1"/>
  <c r="F440" i="1"/>
  <c r="F439" i="1"/>
  <c r="F375" i="1"/>
  <c r="F376" i="1"/>
  <c r="F328" i="1"/>
  <c r="F327" i="1"/>
  <c r="F280" i="1"/>
  <c r="F279" i="1"/>
  <c r="F212" i="1"/>
  <c r="F211" i="1"/>
  <c r="F196" i="1"/>
  <c r="F195" i="1"/>
  <c r="F235" i="1"/>
  <c r="F203" i="1"/>
  <c r="F447" i="1"/>
  <c r="F603" i="1"/>
  <c r="F526" i="1"/>
  <c r="F551" i="1"/>
  <c r="F599" i="1"/>
  <c r="F453" i="1"/>
  <c r="F247" i="1"/>
  <c r="F342" i="1"/>
  <c r="F335" i="1"/>
  <c r="F445" i="1"/>
  <c r="F322" i="1"/>
  <c r="F315" i="1"/>
  <c r="F397" i="1"/>
  <c r="F388" i="1"/>
  <c r="F433" i="1"/>
  <c r="F425" i="1"/>
  <c r="F477" i="1"/>
  <c r="F469" i="1"/>
  <c r="F213" i="1"/>
  <c r="F261" i="1"/>
  <c r="F257" i="1"/>
  <c r="F253" i="1"/>
  <c r="F341" i="1"/>
  <c r="F333" i="1"/>
  <c r="F325" i="1"/>
  <c r="F377" i="1"/>
  <c r="F369" i="1"/>
  <c r="F364" i="1"/>
  <c r="F421" i="1"/>
  <c r="F417" i="1"/>
  <c r="F412" i="1"/>
  <c r="F404" i="1"/>
  <c r="F457" i="1"/>
  <c r="F487" i="1"/>
  <c r="F237" i="1"/>
  <c r="F233" i="1"/>
  <c r="F283" i="1"/>
  <c r="F276" i="1"/>
  <c r="F318" i="1"/>
  <c r="F357" i="1"/>
  <c r="F349" i="1"/>
  <c r="F393" i="1"/>
  <c r="F385" i="1"/>
  <c r="F473" i="1"/>
  <c r="F489" i="1"/>
  <c r="F275" i="1"/>
  <c r="F267" i="1"/>
  <c r="F230" i="1"/>
  <c r="F227" i="1"/>
  <c r="F191" i="1"/>
  <c r="F199" i="1"/>
  <c r="F207" i="1"/>
  <c r="F190" i="1"/>
  <c r="F298" i="1"/>
  <c r="F189" i="1"/>
  <c r="F194" i="1"/>
  <c r="F198" i="1"/>
  <c r="F202" i="1"/>
  <c r="F206" i="1"/>
  <c r="F210" i="1"/>
  <c r="F368" i="1"/>
  <c r="F343" i="1"/>
  <c r="F246" i="1"/>
  <c r="F420" i="1"/>
  <c r="F324" i="1"/>
  <c r="F234" i="1"/>
  <c r="F314" i="1"/>
  <c r="F332" i="1"/>
  <c r="F380" i="1"/>
  <c r="F338" i="1"/>
  <c r="F374" i="1"/>
  <c r="F461" i="1"/>
  <c r="F306" i="1"/>
  <c r="F436" i="1"/>
  <c r="F514" i="1"/>
  <c r="J27" i="2"/>
  <c r="A7" i="2"/>
  <c r="F366" i="1"/>
  <c r="F601" i="1"/>
  <c r="F597" i="1"/>
  <c r="F595" i="1"/>
  <c r="F594" i="1"/>
  <c r="F589" i="1"/>
  <c r="F585" i="1"/>
  <c r="F584" i="1"/>
  <c r="F582" i="1"/>
  <c r="F579" i="1"/>
  <c r="F577" i="1"/>
  <c r="F576" i="1"/>
  <c r="F574" i="1"/>
  <c r="F569" i="1"/>
  <c r="F568" i="1"/>
  <c r="F566" i="1"/>
  <c r="F563" i="1"/>
  <c r="F562" i="1"/>
  <c r="F560" i="1"/>
  <c r="F558" i="1"/>
  <c r="F554" i="1"/>
  <c r="F549" i="1"/>
  <c r="F546" i="1"/>
  <c r="F543" i="1"/>
  <c r="F539" i="1"/>
  <c r="F537" i="1"/>
  <c r="F535" i="1"/>
  <c r="F533" i="1"/>
  <c r="F530" i="1"/>
  <c r="F527" i="1"/>
  <c r="F523" i="1"/>
  <c r="F522" i="1"/>
  <c r="F519" i="1"/>
  <c r="F499" i="1"/>
  <c r="F498" i="1"/>
  <c r="F495" i="1"/>
  <c r="F492" i="1"/>
  <c r="O4" i="27"/>
  <c r="X3" i="2"/>
  <c r="J42" i="2"/>
  <c r="A47" i="2"/>
  <c r="A37" i="2"/>
  <c r="J32" i="2"/>
  <c r="A27" i="2"/>
  <c r="J22" i="2"/>
  <c r="J17" i="2"/>
  <c r="A12" i="2"/>
  <c r="J7" i="2"/>
  <c r="A2" i="2"/>
  <c r="F193" i="1"/>
  <c r="F197" i="1"/>
  <c r="F201" i="1"/>
  <c r="F205" i="1"/>
  <c r="F209" i="1"/>
  <c r="F413" i="1"/>
  <c r="F356" i="1"/>
  <c r="F284" i="1"/>
  <c r="F294" i="1"/>
  <c r="F520" i="1"/>
  <c r="F538" i="1"/>
  <c r="F550" i="1"/>
  <c r="F570" i="1"/>
  <c r="F578" i="1"/>
  <c r="F586" i="1"/>
  <c r="F590" i="1"/>
  <c r="F598" i="1"/>
  <c r="F602" i="1"/>
  <c r="F524" i="1"/>
  <c r="F528" i="1"/>
  <c r="F544" i="1"/>
  <c r="F365" i="1"/>
  <c r="F348" i="1"/>
  <c r="F396" i="1"/>
  <c r="F468" i="1"/>
  <c r="F476" i="1"/>
  <c r="F302" i="1"/>
  <c r="F383" i="1"/>
  <c r="F345" i="1"/>
  <c r="F361" i="1"/>
  <c r="F382" i="1"/>
  <c r="F271" i="1"/>
  <c r="J2" i="2"/>
  <c r="J12" i="2"/>
  <c r="A22" i="2"/>
  <c r="A32" i="2"/>
  <c r="J47" i="2"/>
  <c r="F446" i="1"/>
  <c r="G6" i="1"/>
  <c r="F481" i="1"/>
  <c r="F401" i="1"/>
  <c r="F270" i="1"/>
  <c r="F300" i="1"/>
  <c r="F297" i="1"/>
  <c r="F287" i="1"/>
  <c r="F449" i="1"/>
  <c r="F243" i="1"/>
  <c r="F229" i="1"/>
  <c r="F225" i="1"/>
  <c r="F269" i="1"/>
  <c r="F265" i="1"/>
  <c r="F320" i="1"/>
  <c r="F317" i="1"/>
  <c r="F313" i="1"/>
  <c r="F309" i="1"/>
  <c r="F304" i="1"/>
  <c r="F363" i="1"/>
  <c r="F351" i="1"/>
  <c r="F347" i="1"/>
  <c r="F395" i="1"/>
  <c r="F391" i="1"/>
  <c r="F435" i="1"/>
  <c r="F482" i="1"/>
  <c r="F475" i="1"/>
  <c r="F467" i="1"/>
  <c r="F517" i="1"/>
  <c r="F513" i="1"/>
  <c r="F501" i="1"/>
  <c r="F416" i="1"/>
  <c r="F415" i="1"/>
  <c r="F423" i="1"/>
  <c r="F424" i="1"/>
  <c r="F215" i="1"/>
  <c r="F214" i="1"/>
  <c r="F224" i="1"/>
  <c r="F223" i="1"/>
  <c r="F220" i="1"/>
  <c r="F219" i="1"/>
  <c r="F263" i="1"/>
  <c r="F262" i="1"/>
  <c r="F259" i="1"/>
  <c r="F258" i="1"/>
  <c r="F255" i="1"/>
  <c r="F254" i="1"/>
  <c r="F251" i="1"/>
  <c r="F250" i="1"/>
  <c r="F282" i="1"/>
  <c r="F281" i="1"/>
  <c r="F277" i="1"/>
  <c r="F278" i="1"/>
  <c r="F274" i="1"/>
  <c r="F273" i="1"/>
  <c r="F312" i="1"/>
  <c r="F308" i="1"/>
  <c r="F307" i="1"/>
  <c r="F359" i="1"/>
  <c r="F358" i="1"/>
  <c r="F403" i="1"/>
  <c r="F402" i="1"/>
  <c r="F399" i="1"/>
  <c r="F386" i="1"/>
  <c r="F387" i="1"/>
  <c r="F443" i="1"/>
  <c r="F442" i="1"/>
  <c r="F431" i="1"/>
  <c r="F426" i="1"/>
  <c r="F427" i="1"/>
  <c r="F479" i="1"/>
  <c r="F471" i="1"/>
  <c r="F470" i="1"/>
  <c r="F509" i="1"/>
  <c r="F508" i="1"/>
  <c r="B10" i="1"/>
  <c r="F408" i="1"/>
  <c r="F301" i="1"/>
  <c r="F474" i="1"/>
  <c r="F466" i="1"/>
  <c r="F350" i="1"/>
  <c r="F430" i="1"/>
  <c r="F398" i="1"/>
  <c r="F346" i="1"/>
  <c r="F483" i="1"/>
  <c r="F321" i="1"/>
  <c r="F311" i="1"/>
  <c r="F268" i="1"/>
  <c r="F339" i="1"/>
  <c r="F340" i="1"/>
  <c r="F462" i="1"/>
  <c r="F463" i="1"/>
  <c r="F455" i="1"/>
  <c r="F451" i="1"/>
  <c r="F450" i="1"/>
  <c r="F484" i="1"/>
  <c r="F485" i="1"/>
  <c r="F329" i="1"/>
  <c r="F330" i="1"/>
  <c r="F353" i="1"/>
  <c r="F354" i="1"/>
  <c r="F389" i="1"/>
  <c r="F390" i="1"/>
  <c r="F516" i="1"/>
  <c r="F515" i="1"/>
  <c r="F241" i="1"/>
  <c r="F240" i="1"/>
  <c r="F245" i="1"/>
  <c r="F244" i="1"/>
  <c r="F438" i="1"/>
  <c r="F437" i="1"/>
  <c r="F512" i="1"/>
  <c r="F511" i="1"/>
  <c r="F242" i="1"/>
  <c r="F226" i="1"/>
  <c r="T1" i="2"/>
  <c r="G7" i="1" l="1"/>
  <c r="C18" i="2"/>
  <c r="Q19" i="2"/>
  <c r="Q34" i="2"/>
  <c r="H44" i="2"/>
  <c r="C13" i="2"/>
  <c r="Q4" i="2"/>
  <c r="Q44" i="2"/>
  <c r="C8" i="2"/>
  <c r="Q9" i="2"/>
  <c r="Q24" i="2"/>
  <c r="L18" i="2"/>
  <c r="L8" i="2"/>
  <c r="D4" i="2"/>
  <c r="L43" i="2"/>
  <c r="H19" i="2"/>
  <c r="Q39" i="2"/>
  <c r="M9" i="2"/>
  <c r="C33" i="2"/>
  <c r="C3" i="2"/>
  <c r="C23" i="2"/>
  <c r="H4" i="2"/>
  <c r="H29" i="2"/>
  <c r="H49" i="2"/>
  <c r="H14" i="2"/>
  <c r="L3" i="2"/>
  <c r="L28" i="2"/>
  <c r="D14" i="2"/>
  <c r="L38" i="2"/>
  <c r="M4" i="2"/>
  <c r="L33" i="2"/>
  <c r="Q29" i="2"/>
  <c r="L48" i="2"/>
  <c r="H39" i="2"/>
  <c r="M14" i="2"/>
  <c r="C38" i="2"/>
  <c r="C28" i="2"/>
  <c r="C43" i="2"/>
  <c r="H9" i="2"/>
  <c r="L13" i="2"/>
  <c r="Q14" i="2"/>
  <c r="C48" i="2"/>
  <c r="L23" i="2"/>
  <c r="H24" i="2"/>
  <c r="H34" i="2"/>
  <c r="D9" i="2"/>
  <c r="Q49" i="2"/>
  <c r="B11" i="1"/>
  <c r="D19" i="2" s="1"/>
  <c r="B12" i="1" l="1"/>
  <c r="B13" i="1" l="1"/>
  <c r="M19" i="2"/>
  <c r="B14" i="1" l="1"/>
  <c r="E24" i="2"/>
  <c r="B15" i="1" l="1"/>
  <c r="N24" i="2"/>
  <c r="B16" i="1" l="1"/>
  <c r="D29" i="2"/>
  <c r="B17" i="1" l="1"/>
  <c r="M29" i="2"/>
  <c r="B18" i="1" l="1"/>
  <c r="E34" i="2"/>
  <c r="B19" i="1" l="1"/>
  <c r="N34" i="2"/>
  <c r="B20" i="1" l="1"/>
  <c r="D39" i="2"/>
  <c r="B21" i="1" l="1"/>
  <c r="M39" i="2"/>
  <c r="B22" i="1" l="1"/>
  <c r="D44" i="2"/>
  <c r="B23" i="1" l="1"/>
  <c r="M44" i="2"/>
  <c r="B24" i="1" l="1"/>
  <c r="D49" i="2"/>
  <c r="B25" i="1" l="1"/>
  <c r="N49" i="2"/>
  <c r="B26" i="1" l="1"/>
  <c r="B27" i="1" l="1"/>
  <c r="B28" i="1" l="1"/>
  <c r="B29" i="1" l="1"/>
  <c r="B30" i="1" l="1"/>
  <c r="B31" i="1" l="1"/>
  <c r="B32" i="1" l="1"/>
  <c r="B33" i="1" l="1"/>
  <c r="B34" i="1" l="1"/>
  <c r="B35" i="1" l="1"/>
  <c r="B36" i="1" l="1"/>
  <c r="B37" i="1" l="1"/>
  <c r="B38" i="1" l="1"/>
  <c r="B39" i="1" l="1"/>
  <c r="B40" i="1" l="1"/>
  <c r="B41" i="1" l="1"/>
  <c r="B42" i="1" l="1"/>
  <c r="B43" i="1" l="1"/>
  <c r="B44" i="1" l="1"/>
  <c r="B45" i="1" l="1"/>
  <c r="B46" i="1" l="1"/>
  <c r="B47" i="1" l="1"/>
  <c r="B48" i="1" l="1"/>
  <c r="B49" i="1" l="1"/>
  <c r="B50" i="1" l="1"/>
  <c r="B51" i="1" l="1"/>
  <c r="B52" i="1" l="1"/>
  <c r="B53" i="1" l="1"/>
  <c r="B54" i="1" l="1"/>
  <c r="B55" i="1" l="1"/>
  <c r="B56" i="1" l="1"/>
  <c r="B57" i="1" l="1"/>
  <c r="B58" i="1" l="1"/>
  <c r="B59" i="1" l="1"/>
  <c r="B60" i="1" l="1"/>
  <c r="B61" i="1" l="1"/>
  <c r="B62" i="1" l="1"/>
  <c r="B63" i="1" l="1"/>
  <c r="B64" i="1" l="1"/>
  <c r="B65" i="1" l="1"/>
  <c r="B66" i="1" l="1"/>
  <c r="B67" i="1" l="1"/>
  <c r="B68" i="1" l="1"/>
  <c r="B69" i="1" l="1"/>
  <c r="B70" i="1" l="1"/>
  <c r="B71" i="1" l="1"/>
  <c r="B72" i="1" l="1"/>
  <c r="B73" i="1" l="1"/>
  <c r="B74" i="1" l="1"/>
  <c r="B75" i="1" l="1"/>
  <c r="B76" i="1" l="1"/>
  <c r="B77" i="1" l="1"/>
  <c r="B78" i="1" l="1"/>
  <c r="B79" i="1" l="1"/>
  <c r="B80" i="1" l="1"/>
  <c r="B81" i="1" l="1"/>
  <c r="B82" i="1" l="1"/>
  <c r="B83" i="1" l="1"/>
  <c r="B84" i="1" l="1"/>
  <c r="B85" i="1" l="1"/>
  <c r="B86" i="1" l="1"/>
  <c r="B87" i="1" l="1"/>
  <c r="B88" i="1" l="1"/>
  <c r="B89" i="1" l="1"/>
  <c r="B90" i="1" l="1"/>
  <c r="B91" i="1" l="1"/>
  <c r="B92" i="1" l="1"/>
  <c r="B93" i="1" l="1"/>
  <c r="B94" i="1" l="1"/>
  <c r="B95" i="1" l="1"/>
  <c r="B96" i="1" l="1"/>
  <c r="B97" i="1" l="1"/>
  <c r="B98" i="1" l="1"/>
  <c r="B99" i="1" l="1"/>
  <c r="B100" i="1" l="1"/>
  <c r="B101" i="1" l="1"/>
  <c r="B102" i="1" l="1"/>
  <c r="B103" i="1" l="1"/>
  <c r="B104" i="1" l="1"/>
  <c r="B105" i="1" l="1"/>
  <c r="B106" i="1" l="1"/>
  <c r="B107" i="1" l="1"/>
  <c r="B108" i="1" l="1"/>
  <c r="B109" i="1" l="1"/>
  <c r="B110" i="1" l="1"/>
  <c r="B111" i="1" l="1"/>
  <c r="B112" i="1" l="1"/>
  <c r="B113" i="1" l="1"/>
  <c r="B114" i="1" l="1"/>
  <c r="B115" i="1" l="1"/>
  <c r="B116" i="1" l="1"/>
  <c r="B117" i="1" l="1"/>
  <c r="B118" i="1" l="1"/>
  <c r="B119" i="1" l="1"/>
  <c r="B120" i="1" l="1"/>
  <c r="B121" i="1" l="1"/>
  <c r="B122" i="1" l="1"/>
  <c r="B123" i="1" l="1"/>
  <c r="B124" i="1" l="1"/>
  <c r="B125" i="1" l="1"/>
  <c r="B126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B137" i="1" l="1"/>
  <c r="B138" i="1" l="1"/>
  <c r="B139" i="1" l="1"/>
  <c r="B140" i="1" l="1"/>
  <c r="B141" i="1" l="1"/>
  <c r="B142" i="1" l="1"/>
  <c r="B143" i="1" l="1"/>
  <c r="B144" i="1" l="1"/>
  <c r="B145" i="1" l="1"/>
  <c r="B146" i="1" l="1"/>
  <c r="B147" i="1" l="1"/>
  <c r="B148" i="1" l="1"/>
  <c r="B149" i="1" l="1"/>
  <c r="B150" i="1" l="1"/>
  <c r="B151" i="1" l="1"/>
  <c r="B152" i="1" l="1"/>
  <c r="B153" i="1" l="1"/>
  <c r="B154" i="1" l="1"/>
  <c r="B155" i="1" l="1"/>
  <c r="B156" i="1" l="1"/>
  <c r="B157" i="1" l="1"/>
  <c r="B158" i="1" l="1"/>
  <c r="B159" i="1" l="1"/>
  <c r="B160" i="1" l="1"/>
  <c r="B161" i="1" l="1"/>
  <c r="B162" i="1" l="1"/>
  <c r="B163" i="1" l="1"/>
  <c r="B164" i="1" l="1"/>
  <c r="B165" i="1" l="1"/>
  <c r="B166" i="1" l="1"/>
  <c r="B167" i="1" l="1"/>
  <c r="B168" i="1" l="1"/>
  <c r="B169" i="1" l="1"/>
  <c r="B170" i="1" l="1"/>
  <c r="B171" i="1" l="1"/>
  <c r="B172" i="1" l="1"/>
  <c r="B173" i="1" l="1"/>
  <c r="B174" i="1" l="1"/>
  <c r="B175" i="1" l="1"/>
  <c r="B176" i="1" l="1"/>
  <c r="B177" i="1" l="1"/>
  <c r="B178" i="1" l="1"/>
  <c r="B179" i="1" l="1"/>
  <c r="B180" i="1" l="1"/>
  <c r="B181" i="1" l="1"/>
  <c r="B182" i="1" l="1"/>
  <c r="B183" i="1" l="1"/>
  <c r="B184" i="1" l="1"/>
  <c r="B185" i="1" l="1"/>
  <c r="B186" i="1" l="1"/>
  <c r="B187" i="1" l="1"/>
  <c r="B188" i="1" l="1"/>
  <c r="B2" i="1" l="1"/>
  <c r="J4" i="14" l="1"/>
  <c r="BB4" i="14" s="1"/>
  <c r="BA3" i="14"/>
  <c r="BC3" i="14" s="1"/>
  <c r="BC4" i="14" s="1"/>
  <c r="BD4" i="14" s="1"/>
  <c r="BA6" i="14" l="1"/>
  <c r="BD6" i="14"/>
  <c r="BA8" i="14"/>
  <c r="BA13" i="14"/>
  <c r="BA7" i="14"/>
  <c r="BA9" i="14"/>
  <c r="BA10" i="14"/>
  <c r="BA11" i="14"/>
  <c r="BA12" i="14"/>
  <c r="BD7" i="14" l="1"/>
  <c r="BD8" i="14" s="1"/>
  <c r="BD9" i="14" s="1"/>
  <c r="BD10" i="14" s="1"/>
  <c r="BD11" i="14" s="1"/>
  <c r="BD12" i="14" s="1"/>
  <c r="BD13" i="14" s="1"/>
  <c r="BB6" i="14"/>
  <c r="BE6" i="14"/>
  <c r="BE7" i="14" s="1"/>
  <c r="BE8" i="14" s="1"/>
  <c r="BE9" i="14" s="1"/>
  <c r="BE10" i="14" s="1"/>
  <c r="BE11" i="14" s="1"/>
  <c r="BE12" i="14" s="1"/>
  <c r="BE13" i="14" s="1"/>
  <c r="BC6" i="14"/>
  <c r="L6" i="14" s="1"/>
  <c r="E5" i="14" s="1"/>
  <c r="BB7" i="14" l="1"/>
  <c r="BC7" i="14" s="1"/>
  <c r="L7" i="14" s="1"/>
  <c r="E6" i="14" s="1"/>
  <c r="D5" i="14"/>
  <c r="C6" i="14" s="1"/>
  <c r="BF7" i="14"/>
  <c r="BB8" i="14" l="1"/>
  <c r="BC8" i="14" s="1"/>
  <c r="L8" i="14" s="1"/>
  <c r="E7" i="14" s="1"/>
  <c r="BG7" i="14"/>
  <c r="BF8" i="14"/>
  <c r="B6" i="14"/>
  <c r="D6" i="14"/>
  <c r="C7" i="14" s="1"/>
  <c r="F6" i="14"/>
  <c r="BB9" i="14" l="1"/>
  <c r="D7" i="14"/>
  <c r="C8" i="14" s="1"/>
  <c r="F7" i="14"/>
  <c r="B7" i="14"/>
  <c r="BG8" i="14"/>
  <c r="BF9" i="14"/>
  <c r="BC9" i="14"/>
  <c r="L9" i="14" s="1"/>
  <c r="E8" i="14" s="1"/>
  <c r="BB10" i="14" l="1"/>
  <c r="BG9" i="14"/>
  <c r="BF10" i="14"/>
  <c r="B8" i="14"/>
  <c r="D8" i="14"/>
  <c r="C9" i="14" s="1"/>
  <c r="F8" i="14"/>
  <c r="F9" i="14" l="1"/>
  <c r="E6" i="1"/>
  <c r="E8" i="1"/>
  <c r="E5" i="1"/>
  <c r="E7" i="1"/>
  <c r="B9" i="14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BG10" i="14"/>
  <c r="BC10" i="14"/>
  <c r="L10" i="14" s="1"/>
  <c r="E9" i="14" s="1"/>
  <c r="D9" i="14" s="1"/>
  <c r="C10" i="14" s="1"/>
  <c r="E101" i="1" s="1"/>
  <c r="BB11" i="14" l="1"/>
  <c r="BC11" i="14" s="1"/>
  <c r="L11" i="14" s="1"/>
  <c r="E10" i="14" s="1"/>
  <c r="D10" i="14" s="1"/>
  <c r="C11" i="14" s="1"/>
  <c r="F99" i="1"/>
  <c r="F97" i="1"/>
  <c r="F95" i="1"/>
  <c r="F93" i="1"/>
  <c r="F91" i="1"/>
  <c r="F89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G47" i="2"/>
  <c r="F21" i="1"/>
  <c r="G42" i="2"/>
  <c r="F19" i="1"/>
  <c r="G37" i="2"/>
  <c r="F17" i="1"/>
  <c r="G32" i="2"/>
  <c r="F15" i="1"/>
  <c r="G27" i="2"/>
  <c r="F13" i="1"/>
  <c r="G22" i="2"/>
  <c r="F11" i="1"/>
  <c r="G17" i="2"/>
  <c r="F9" i="1"/>
  <c r="G12" i="2"/>
  <c r="F7" i="1"/>
  <c r="G7" i="2"/>
  <c r="B10" i="14"/>
  <c r="F10" i="14"/>
  <c r="F6" i="1"/>
  <c r="P2" i="2"/>
  <c r="BF11" i="14"/>
  <c r="F100" i="1"/>
  <c r="F98" i="1"/>
  <c r="F96" i="1"/>
  <c r="F94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P47" i="2"/>
  <c r="F22" i="1"/>
  <c r="P42" i="2"/>
  <c r="F20" i="1"/>
  <c r="P37" i="2"/>
  <c r="F18" i="1"/>
  <c r="P32" i="2"/>
  <c r="F16" i="1"/>
  <c r="P27" i="2"/>
  <c r="F14" i="1"/>
  <c r="P22" i="2"/>
  <c r="F12" i="1"/>
  <c r="P17" i="2"/>
  <c r="F10" i="1"/>
  <c r="P12" i="2"/>
  <c r="F5" i="1"/>
  <c r="G2" i="2"/>
  <c r="F8" i="1"/>
  <c r="P7" i="2"/>
  <c r="F11" i="14" l="1"/>
  <c r="B11" i="14"/>
  <c r="E102" i="1"/>
  <c r="E104" i="1"/>
  <c r="E106" i="1"/>
  <c r="E108" i="1"/>
  <c r="E110" i="1"/>
  <c r="E112" i="1"/>
  <c r="E114" i="1"/>
  <c r="E116" i="1"/>
  <c r="E118" i="1"/>
  <c r="E120" i="1"/>
  <c r="E122" i="1"/>
  <c r="E124" i="1"/>
  <c r="E126" i="1"/>
  <c r="E128" i="1"/>
  <c r="E130" i="1"/>
  <c r="E132" i="1"/>
  <c r="E134" i="1"/>
  <c r="E136" i="1"/>
  <c r="E138" i="1"/>
  <c r="E140" i="1"/>
  <c r="E142" i="1"/>
  <c r="E144" i="1"/>
  <c r="E146" i="1"/>
  <c r="E148" i="1"/>
  <c r="E103" i="1"/>
  <c r="E105" i="1"/>
  <c r="E107" i="1"/>
  <c r="E109" i="1"/>
  <c r="E111" i="1"/>
  <c r="E113" i="1"/>
  <c r="E115" i="1"/>
  <c r="E117" i="1"/>
  <c r="E119" i="1"/>
  <c r="E121" i="1"/>
  <c r="E123" i="1"/>
  <c r="E125" i="1"/>
  <c r="E127" i="1"/>
  <c r="E129" i="1"/>
  <c r="E131" i="1"/>
  <c r="E133" i="1"/>
  <c r="E135" i="1"/>
  <c r="E137" i="1"/>
  <c r="E139" i="1"/>
  <c r="E141" i="1"/>
  <c r="E143" i="1"/>
  <c r="E145" i="1"/>
  <c r="E147" i="1"/>
  <c r="BG11" i="14"/>
  <c r="BF12" i="14"/>
  <c r="BB12" i="14"/>
  <c r="F147" i="1" l="1"/>
  <c r="F143" i="1"/>
  <c r="F139" i="1"/>
  <c r="F135" i="1"/>
  <c r="F131" i="1"/>
  <c r="F127" i="1"/>
  <c r="F123" i="1"/>
  <c r="F119" i="1"/>
  <c r="F115" i="1"/>
  <c r="F111" i="1"/>
  <c r="F107" i="1"/>
  <c r="F103" i="1"/>
  <c r="BC12" i="14"/>
  <c r="L12" i="14" s="1"/>
  <c r="E11" i="14" s="1"/>
  <c r="D11" i="14" s="1"/>
  <c r="C12" i="14" s="1"/>
  <c r="BG12" i="14"/>
  <c r="BF13" i="14"/>
  <c r="BG13" i="14" s="1"/>
  <c r="F146" i="1"/>
  <c r="F142" i="1"/>
  <c r="F138" i="1"/>
  <c r="F134" i="1"/>
  <c r="F130" i="1"/>
  <c r="F126" i="1"/>
  <c r="F122" i="1"/>
  <c r="F118" i="1"/>
  <c r="F114" i="1"/>
  <c r="F110" i="1"/>
  <c r="F106" i="1"/>
  <c r="F102" i="1"/>
  <c r="F101" i="1"/>
  <c r="F145" i="1"/>
  <c r="F141" i="1"/>
  <c r="F137" i="1"/>
  <c r="F133" i="1"/>
  <c r="F129" i="1"/>
  <c r="F125" i="1"/>
  <c r="F121" i="1"/>
  <c r="F117" i="1"/>
  <c r="F113" i="1"/>
  <c r="F109" i="1"/>
  <c r="F105" i="1"/>
  <c r="F144" i="1"/>
  <c r="F140" i="1"/>
  <c r="F136" i="1"/>
  <c r="F132" i="1"/>
  <c r="F128" i="1"/>
  <c r="F124" i="1"/>
  <c r="F120" i="1"/>
  <c r="F116" i="1"/>
  <c r="F112" i="1"/>
  <c r="F108" i="1"/>
  <c r="F104" i="1"/>
  <c r="B12" i="14" l="1"/>
  <c r="L1" i="27" s="1"/>
  <c r="F12" i="14"/>
  <c r="F3" i="14" s="1"/>
  <c r="E152" i="1"/>
  <c r="E156" i="1"/>
  <c r="E160" i="1"/>
  <c r="E164" i="1"/>
  <c r="E168" i="1"/>
  <c r="E172" i="1"/>
  <c r="E180" i="1"/>
  <c r="E188" i="1"/>
  <c r="F188" i="1" s="1"/>
  <c r="E149" i="1"/>
  <c r="E153" i="1"/>
  <c r="E157" i="1"/>
  <c r="E161" i="1"/>
  <c r="E165" i="1"/>
  <c r="E169" i="1"/>
  <c r="E177" i="1"/>
  <c r="E185" i="1"/>
  <c r="E150" i="1"/>
  <c r="E154" i="1"/>
  <c r="E158" i="1"/>
  <c r="E162" i="1"/>
  <c r="E166" i="1"/>
  <c r="E170" i="1"/>
  <c r="E174" i="1"/>
  <c r="E178" i="1"/>
  <c r="E182" i="1"/>
  <c r="E186" i="1"/>
  <c r="E151" i="1"/>
  <c r="F151" i="1" s="1"/>
  <c r="E155" i="1"/>
  <c r="F155" i="1" s="1"/>
  <c r="E159" i="1"/>
  <c r="F159" i="1" s="1"/>
  <c r="E163" i="1"/>
  <c r="F163" i="1" s="1"/>
  <c r="E167" i="1"/>
  <c r="F167" i="1" s="1"/>
  <c r="E171" i="1"/>
  <c r="F171" i="1" s="1"/>
  <c r="E175" i="1"/>
  <c r="E179" i="1"/>
  <c r="F179" i="1" s="1"/>
  <c r="E183" i="1"/>
  <c r="E187" i="1"/>
  <c r="F187" i="1" s="1"/>
  <c r="BB13" i="14"/>
  <c r="BC13" i="14" s="1"/>
  <c r="L13" i="14" s="1"/>
  <c r="E12" i="14" s="1"/>
  <c r="E3" i="14" s="1"/>
  <c r="E181" i="1" l="1"/>
  <c r="E173" i="1"/>
  <c r="F172" i="1" s="1"/>
  <c r="E184" i="1"/>
  <c r="F183" i="1" s="1"/>
  <c r="E176" i="1"/>
  <c r="F175" i="1" s="1"/>
  <c r="F184" i="1"/>
  <c r="F168" i="1"/>
  <c r="F160" i="1"/>
  <c r="F152" i="1"/>
  <c r="F182" i="1"/>
  <c r="F174" i="1"/>
  <c r="F166" i="1"/>
  <c r="F158" i="1"/>
  <c r="F150" i="1"/>
  <c r="F181" i="1"/>
  <c r="F173" i="1"/>
  <c r="F165" i="1"/>
  <c r="F157" i="1"/>
  <c r="F149" i="1"/>
  <c r="F148" i="1"/>
  <c r="D12" i="14"/>
  <c r="F186" i="1"/>
  <c r="F178" i="1"/>
  <c r="F170" i="1"/>
  <c r="F162" i="1"/>
  <c r="F154" i="1"/>
  <c r="F185" i="1"/>
  <c r="F177" i="1"/>
  <c r="F169" i="1"/>
  <c r="F161" i="1"/>
  <c r="F153" i="1"/>
  <c r="F180" i="1"/>
  <c r="F164" i="1"/>
  <c r="F156" i="1"/>
  <c r="G5" i="27"/>
  <c r="C5" i="27"/>
  <c r="F176" i="1" l="1"/>
  <c r="M1" i="27"/>
  <c r="A8" i="27" s="1"/>
  <c r="C8" i="27"/>
  <c r="N1" i="27"/>
  <c r="E8" i="27" s="1"/>
  <c r="G8" i="27"/>
  <c r="F8" i="27" l="1"/>
  <c r="E9" i="27"/>
  <c r="A9" i="27"/>
  <c r="C9" i="27" s="1"/>
  <c r="B8" i="27"/>
  <c r="A10" i="27" l="1"/>
  <c r="B9" i="27"/>
  <c r="E10" i="27"/>
  <c r="G10" i="27"/>
  <c r="G9" i="27"/>
  <c r="F9" i="27" s="1"/>
  <c r="F10" i="27" l="1"/>
  <c r="E11" i="27"/>
  <c r="A11" i="27"/>
  <c r="C10" i="27"/>
  <c r="B10" i="27" s="1"/>
  <c r="A12" i="27" l="1"/>
  <c r="C11" i="27"/>
  <c r="B11" i="27" s="1"/>
  <c r="E12" i="27"/>
  <c r="G11" i="27"/>
  <c r="F11" i="27" s="1"/>
  <c r="G12" i="27" l="1"/>
  <c r="F12" i="27" s="1"/>
  <c r="E13" i="27"/>
  <c r="A13" i="27"/>
  <c r="C12" i="27"/>
  <c r="C13" i="27" l="1"/>
  <c r="B12" i="27"/>
  <c r="E14" i="27"/>
  <c r="G14" i="27"/>
  <c r="G13" i="27"/>
  <c r="F13" i="27" s="1"/>
  <c r="A14" i="27"/>
  <c r="C14" i="27" s="1"/>
  <c r="B13" i="27"/>
  <c r="E15" i="27" l="1"/>
  <c r="F14" i="27"/>
  <c r="A15" i="27"/>
  <c r="B14" i="27"/>
  <c r="C15" i="27"/>
  <c r="B15" i="27" l="1"/>
  <c r="A16" i="27"/>
  <c r="E16" i="27"/>
  <c r="G15" i="27"/>
  <c r="F15" i="27" s="1"/>
  <c r="E17" i="27" l="1"/>
  <c r="G16" i="27"/>
  <c r="F16" i="27" s="1"/>
  <c r="A17" i="27"/>
  <c r="C16" i="27"/>
  <c r="B16" i="27" s="1"/>
  <c r="C17" i="27" l="1"/>
  <c r="B17" i="27" s="1"/>
  <c r="A18" i="27"/>
  <c r="E18" i="27"/>
  <c r="G17" i="27"/>
  <c r="F17" i="27" s="1"/>
  <c r="G18" i="27" l="1"/>
  <c r="F18" i="27" s="1"/>
  <c r="A19" i="27"/>
  <c r="C18" i="27"/>
  <c r="B18" i="27" s="1"/>
  <c r="E19" i="27"/>
  <c r="E20" i="27" l="1"/>
  <c r="G19" i="27"/>
  <c r="F19" i="27" s="1"/>
  <c r="A20" i="27"/>
  <c r="C19" i="27"/>
  <c r="B19" i="27" s="1"/>
  <c r="G20" i="27" l="1"/>
  <c r="F20" i="27" s="1"/>
  <c r="A21" i="27"/>
  <c r="C20" i="27"/>
  <c r="B20" i="27" s="1"/>
  <c r="E21" i="27"/>
  <c r="C21" i="27" l="1"/>
  <c r="B21" i="27" s="1"/>
  <c r="E22" i="27"/>
  <c r="G21" i="27"/>
  <c r="F21" i="27" s="1"/>
  <c r="A22" i="27"/>
  <c r="G22" i="27" l="1"/>
  <c r="F22" i="27" s="1"/>
  <c r="A23" i="27"/>
  <c r="C22" i="27"/>
  <c r="B22" i="27" s="1"/>
  <c r="E23" i="27"/>
  <c r="E24" i="27" l="1"/>
  <c r="G23" i="27"/>
  <c r="F23" i="27" s="1"/>
  <c r="A24" i="27"/>
  <c r="C23" i="27"/>
  <c r="B23" i="27" s="1"/>
  <c r="G24" i="27" l="1"/>
  <c r="F24" i="27" s="1"/>
  <c r="A25" i="27"/>
  <c r="C24" i="27"/>
  <c r="B24" i="27" s="1"/>
  <c r="E25" i="27"/>
  <c r="C25" i="27" l="1"/>
  <c r="B25" i="27" s="1"/>
  <c r="E26" i="27"/>
  <c r="G25" i="27"/>
  <c r="F25" i="27" s="1"/>
  <c r="A26" i="27"/>
  <c r="G26" i="27" l="1"/>
  <c r="A27" i="27"/>
  <c r="C26" i="27"/>
  <c r="B26" i="27" s="1"/>
  <c r="F26" i="27"/>
  <c r="E27" i="27"/>
  <c r="E28" i="27" l="1"/>
  <c r="G27" i="27"/>
  <c r="F27" i="27" s="1"/>
  <c r="A28" i="27"/>
  <c r="C27" i="27"/>
  <c r="B27" i="27" s="1"/>
  <c r="G28" i="27" l="1"/>
  <c r="A29" i="27"/>
  <c r="C28" i="27"/>
  <c r="B28" i="27" s="1"/>
  <c r="F28" i="27"/>
  <c r="E29" i="27"/>
  <c r="E30" i="27" l="1"/>
  <c r="G29" i="27"/>
  <c r="G30" i="27" s="1"/>
  <c r="A30" i="27"/>
  <c r="C29" i="27"/>
  <c r="B29" i="27" s="1"/>
  <c r="F29" i="27" l="1"/>
  <c r="C30" i="27"/>
  <c r="B30" i="27" s="1"/>
  <c r="F30" i="27"/>
  <c r="Q36" i="1" l="1"/>
  <c r="Q3" i="1"/>
  <c r="O31" i="1"/>
  <c r="Q31" i="1"/>
  <c r="O8" i="1"/>
  <c r="Q8" i="1"/>
  <c r="O32" i="1"/>
  <c r="Q32" i="1"/>
  <c r="O33" i="1"/>
  <c r="Q33" i="1"/>
  <c r="O25" i="1"/>
  <c r="Q25" i="1"/>
  <c r="O9" i="1"/>
  <c r="Q9" i="1"/>
  <c r="O24" i="1"/>
  <c r="Q24" i="1"/>
  <c r="O17" i="1"/>
  <c r="Q17" i="1"/>
  <c r="O15" i="1"/>
  <c r="Q15" i="1"/>
  <c r="O20" i="1"/>
  <c r="Q20" i="1"/>
  <c r="O28" i="1"/>
  <c r="Q28" i="1"/>
  <c r="O21" i="1"/>
  <c r="Q21" i="1"/>
  <c r="O29" i="1"/>
  <c r="Q29" i="1"/>
  <c r="O16" i="1"/>
  <c r="Q16" i="1"/>
  <c r="O4" i="1"/>
  <c r="Q4" i="1"/>
  <c r="O12" i="1"/>
  <c r="Q12" i="1"/>
  <c r="O5" i="1"/>
  <c r="Q5" i="1"/>
  <c r="O13" i="1"/>
  <c r="Q13" i="1"/>
  <c r="O34" i="1"/>
  <c r="Q34" i="1"/>
  <c r="O35" i="1"/>
  <c r="Q35" i="1"/>
  <c r="O6" i="1"/>
  <c r="Q6" i="1"/>
  <c r="O10" i="1"/>
  <c r="Q10" i="1"/>
  <c r="O14" i="1"/>
  <c r="Q14" i="1"/>
  <c r="O18" i="1"/>
  <c r="Q18" i="1"/>
  <c r="O7" i="1"/>
  <c r="Q7" i="1"/>
  <c r="O11" i="1"/>
  <c r="Q11" i="1"/>
  <c r="O22" i="1"/>
  <c r="Q22" i="1"/>
  <c r="O26" i="1"/>
  <c r="Q26" i="1"/>
  <c r="O30" i="1"/>
  <c r="Q30" i="1"/>
  <c r="O19" i="1"/>
  <c r="Q19" i="1"/>
  <c r="O23" i="1"/>
  <c r="Q23" i="1"/>
  <c r="O3" i="1"/>
  <c r="O27" i="1"/>
  <c r="Q27" i="1"/>
</calcChain>
</file>

<file path=xl/sharedStrings.xml><?xml version="1.0" encoding="utf-8"?>
<sst xmlns="http://schemas.openxmlformats.org/spreadsheetml/2006/main" count="547" uniqueCount="248">
  <si>
    <t>م</t>
  </si>
  <si>
    <t>رقم الجلوس</t>
  </si>
  <si>
    <t>اللجنة</t>
  </si>
  <si>
    <t xml:space="preserve"> </t>
  </si>
  <si>
    <t>الصف الأول الزراعى</t>
  </si>
  <si>
    <t>الاسم</t>
  </si>
  <si>
    <t>)</t>
  </si>
  <si>
    <t>رقم الجلوس :</t>
  </si>
  <si>
    <r>
      <t xml:space="preserve">رقم اللجنة  </t>
    </r>
    <r>
      <rPr>
        <b/>
        <sz val="12"/>
        <color indexed="8"/>
        <rFont val="Sultan Medium"/>
        <charset val="178"/>
      </rPr>
      <t xml:space="preserve"> </t>
    </r>
    <r>
      <rPr>
        <b/>
        <sz val="12"/>
        <color indexed="8"/>
        <rFont val="Arial"/>
        <family val="2"/>
      </rPr>
      <t>(</t>
    </r>
  </si>
  <si>
    <t>الطالب  /</t>
  </si>
  <si>
    <t>القسم</t>
  </si>
  <si>
    <t>من</t>
  </si>
  <si>
    <t>إلى</t>
  </si>
  <si>
    <t>العدد</t>
  </si>
  <si>
    <t>اسم الطالب</t>
  </si>
  <si>
    <t>تاريخ امتحان الدور الثانى</t>
  </si>
  <si>
    <t>السنة الدراسية</t>
  </si>
  <si>
    <t>امتحان</t>
  </si>
  <si>
    <t>مسئول الحاسب</t>
  </si>
  <si>
    <t xml:space="preserve"> وكيل شئون الطلبة </t>
  </si>
  <si>
    <t>رئيس لجنة سير الامتحان</t>
  </si>
  <si>
    <t xml:space="preserve">رئيس لجنة النظام والمراقبة </t>
  </si>
  <si>
    <t>مدير إدارة المدرسة</t>
  </si>
  <si>
    <t>شئون الطلبة والامتحانات</t>
  </si>
  <si>
    <t xml:space="preserve">المدرسة </t>
  </si>
  <si>
    <t xml:space="preserve">الإدارة </t>
  </si>
  <si>
    <t xml:space="preserve">المحافظة </t>
  </si>
  <si>
    <t>1/1</t>
  </si>
  <si>
    <t>1/2</t>
  </si>
  <si>
    <t>1/3</t>
  </si>
  <si>
    <t>1/4</t>
  </si>
  <si>
    <t>الفصل</t>
  </si>
  <si>
    <t xml:space="preserve">كشف مناداة لجنة رقم </t>
  </si>
  <si>
    <t xml:space="preserve">الصف </t>
  </si>
  <si>
    <r>
      <t xml:space="preserve">ادخل  البيانات </t>
    </r>
    <r>
      <rPr>
        <b/>
        <sz val="16"/>
        <color indexed="10"/>
        <rFont val="Arial"/>
        <family val="2"/>
      </rPr>
      <t xml:space="preserve"> </t>
    </r>
    <r>
      <rPr>
        <b/>
        <sz val="16"/>
        <color indexed="48"/>
        <rFont val="Arial"/>
        <family val="2"/>
      </rPr>
      <t>أولا</t>
    </r>
  </si>
  <si>
    <t xml:space="preserve">ادخل  البيانات فى الأعمدة   B  C   D    فقط أولا </t>
  </si>
  <si>
    <t>نهاية اللجنة</t>
  </si>
  <si>
    <t>نهاية الفصل</t>
  </si>
  <si>
    <t>محافظة سوهاج</t>
  </si>
  <si>
    <t>إدارة دارالسلام التعليمية</t>
  </si>
  <si>
    <t>أولاد طوق غرب للتعليم الأساسي</t>
  </si>
  <si>
    <t>راضي عبدالرحمن علي</t>
  </si>
  <si>
    <t>علي بطيخ سالم أحمد</t>
  </si>
  <si>
    <t>محمد أحمد عبدالله</t>
  </si>
  <si>
    <t>السيد عبدالحميد محمد</t>
  </si>
  <si>
    <t>امتحان الفصل الدراسي الأول</t>
  </si>
  <si>
    <t>الأول الاعدادي</t>
  </si>
  <si>
    <t>2019/2018م</t>
  </si>
  <si>
    <t>ابراهيم بهجت حمدى مدنى</t>
  </si>
  <si>
    <t>ابراهيم على ابراهيم احمد</t>
  </si>
  <si>
    <t>ابراهيم محروس عجور عبدالنبى</t>
  </si>
  <si>
    <t>ابراهيم نصري العبد طلب</t>
  </si>
  <si>
    <t>احمد حسن فوزي ابراهيم</t>
  </si>
  <si>
    <t>احمد حسن محمود طلب</t>
  </si>
  <si>
    <t>احمد حمد فتحى احمد</t>
  </si>
  <si>
    <t>احمد رفاعى فوزى احمد</t>
  </si>
  <si>
    <t>احمد عبدالعال كيلانى محمد</t>
  </si>
  <si>
    <t>احمد عبدالناصر عبده على</t>
  </si>
  <si>
    <t>احمد عبده محمود طلب</t>
  </si>
  <si>
    <t>احمد على محمد طلب</t>
  </si>
  <si>
    <t>احمد فريد على احمد</t>
  </si>
  <si>
    <t>احمد كرم تغيان بديوي</t>
  </si>
  <si>
    <t>ادهم حماده حمدان عباس</t>
  </si>
  <si>
    <t>اسامه على مهدى السيد</t>
  </si>
  <si>
    <t>اسلام حامد عبدالحميد حسن</t>
  </si>
  <si>
    <t>اسلام رفاعى محمد احمد</t>
  </si>
  <si>
    <t>اسماعيل راجح اسماعيل محمد</t>
  </si>
  <si>
    <t>اشرف معتمد كليب صادق</t>
  </si>
  <si>
    <t>الشريف جمال محمد فندي</t>
  </si>
  <si>
    <t>احلام عبدالشافى عبدالحميد على</t>
  </si>
  <si>
    <t>اسراء محمود صابر حسين</t>
  </si>
  <si>
    <t>اسراء هلال فاضل رضوان</t>
  </si>
  <si>
    <t>اسماء عاشور محمد فايز</t>
  </si>
  <si>
    <t>اسماء ناصر كليب صادق</t>
  </si>
  <si>
    <t>امل سلامه فتحى عبدالموجود</t>
  </si>
  <si>
    <t>امل عبدالرؤف مسعد احمد</t>
  </si>
  <si>
    <t>امل عبدالنظير طلب حسن</t>
  </si>
  <si>
    <t>امل محمود يونس محمد</t>
  </si>
  <si>
    <t>اميره عاطف مهدى السيد</t>
  </si>
  <si>
    <t>انوار اسعد الديب فندى</t>
  </si>
  <si>
    <t>ايمان احمد عبدالصبور حسين</t>
  </si>
  <si>
    <t>ايمان اسعد احمد زيدان</t>
  </si>
  <si>
    <t>ايه السيد محمد عبدالحي</t>
  </si>
  <si>
    <t>ايه محمد ذكى ابوالمجد</t>
  </si>
  <si>
    <t>حسناء كمال احمد صادق</t>
  </si>
  <si>
    <t>حنان شبيب الديب متندى</t>
  </si>
  <si>
    <t>حنان فراج عبدالكريم على</t>
  </si>
  <si>
    <t>خلود أشرف السيد عوض</t>
  </si>
  <si>
    <t>داليا ابراهيم اسماعيل ابراهيم</t>
  </si>
  <si>
    <t>داليا سالم عبدالعليم محمد</t>
  </si>
  <si>
    <t>داليا هلال عبدالحميد احمد</t>
  </si>
  <si>
    <t>دعاء الوهجانى احمد عبدالمجيد</t>
  </si>
  <si>
    <t>دعاء ناجح حشمت احمد</t>
  </si>
  <si>
    <t>دنيا الصدام كليب على</t>
  </si>
  <si>
    <t>ايمن معتمد كليب صادق</t>
  </si>
  <si>
    <t>حامد عمار سعدالدين ابراهيم</t>
  </si>
  <si>
    <t>حسن احمد حمدى قايد</t>
  </si>
  <si>
    <t>حماده عبدالخالق محمد ابوالفضل</t>
  </si>
  <si>
    <t>حمدي ياسر زهران عبدالنبي</t>
  </si>
  <si>
    <t>حناوي عبدالرحيم محمود عبدالرحيم</t>
  </si>
  <si>
    <t>خالد جمال عبدالعليم عجور</t>
  </si>
  <si>
    <t>خالد رمضان فهيم عبدالعاطي</t>
  </si>
  <si>
    <t>ربيع محمود الديب احمد</t>
  </si>
  <si>
    <t>زياد ايمن مصطفى مرسى</t>
  </si>
  <si>
    <t>سليم عبدالشافى سليم كامل</t>
  </si>
  <si>
    <t>سليمان عطا نورالدين سليمان</t>
  </si>
  <si>
    <t>صديق عباس شبيب على</t>
  </si>
  <si>
    <t>طارق السيد محمد راضى</t>
  </si>
  <si>
    <t>طلال الصدام كليب على</t>
  </si>
  <si>
    <t>طه عبدالشافي يوسف أحمد</t>
  </si>
  <si>
    <t>عابدين عبدالرحيم محمود عبدالرحيم</t>
  </si>
  <si>
    <t>عبدالحميد على عبدالحميد على</t>
  </si>
  <si>
    <t>عبدالرحمن محمود تغيان بديوي</t>
  </si>
  <si>
    <t>عبدالله جابر مصطفى النادى أحمد</t>
  </si>
  <si>
    <t>عصام احمد عبدالرحيم محمد</t>
  </si>
  <si>
    <t>دنيا حسني فهلي محمد</t>
  </si>
  <si>
    <t>دنيا حماده محمود احمد</t>
  </si>
  <si>
    <t>دنيا علاء أحمد عبدالرحيم</t>
  </si>
  <si>
    <t>دنيا محمود قنعاوى مدنى</t>
  </si>
  <si>
    <t>دينا بكرى النحاس عباس</t>
  </si>
  <si>
    <t>ذكرى عبدالله حشمت عبدلى</t>
  </si>
  <si>
    <t>رانيا ويصا سمير عزيز</t>
  </si>
  <si>
    <t>رحاب أحمد محمد محمود</t>
  </si>
  <si>
    <t>رحاب بدوى محمد فرج</t>
  </si>
  <si>
    <t>رحاب حسن حمدى عجور</t>
  </si>
  <si>
    <t>رفاء محمد شاكر ابراهيم</t>
  </si>
  <si>
    <t>رقيه بهجت ابراهيم عبدالحميد</t>
  </si>
  <si>
    <t>ساره محمد صابر عبداللطيف</t>
  </si>
  <si>
    <t>ساميه محمود محمد محمد</t>
  </si>
  <si>
    <t>سحرا على محمد طلب</t>
  </si>
  <si>
    <t>سمر بسيوني علي محمود</t>
  </si>
  <si>
    <t>سمر هيثم خليفه رسلان</t>
  </si>
  <si>
    <t>سهير عبدالخالق على محمد</t>
  </si>
  <si>
    <t>سهير محمد أبوالحمد أحمد</t>
  </si>
  <si>
    <t>شاهندا عاطف رشاد توفيق</t>
  </si>
  <si>
    <t>شيرين شبيب عبدالراضى امين</t>
  </si>
  <si>
    <t>شيرين محمد عبدالعزيز ابراهيم</t>
  </si>
  <si>
    <t>شيماء الوهجانى احمد عبدالمجيد</t>
  </si>
  <si>
    <t>شيماء عبدالحميد محمود محمد</t>
  </si>
  <si>
    <t>شيماء عبدالراضى عبداللطيف على</t>
  </si>
  <si>
    <t>علاء جلال السيد جادالكريم</t>
  </si>
  <si>
    <t>علاء نصرالدين احمد على</t>
  </si>
  <si>
    <t>علام عنتر محمود عبدالمطلب</t>
  </si>
  <si>
    <t>على اشرف محمد محمود</t>
  </si>
  <si>
    <t>على حمدى على محمود</t>
  </si>
  <si>
    <t>على رفاعى على محمود</t>
  </si>
  <si>
    <t>على فراج حمدى عباس</t>
  </si>
  <si>
    <t>على مؤمن كليب على</t>
  </si>
  <si>
    <t>علي جمال ابوالعلا بدوي</t>
  </si>
  <si>
    <t>عماد حمدى صدقي عبداللطيف</t>
  </si>
  <si>
    <t>عماد عاطف عبدالعليم عوض</t>
  </si>
  <si>
    <t>عماد يونس الصغير أحمد</t>
  </si>
  <si>
    <t>عمر أحمد كليب على</t>
  </si>
  <si>
    <t>عمر السيد محمد السيد</t>
  </si>
  <si>
    <t>فادى يسرى بخيت جرجس</t>
  </si>
  <si>
    <t>فريد حسن عبدالظاهر عبدالنبى</t>
  </si>
  <si>
    <t>فوزى عثمان فوزى عثمان</t>
  </si>
  <si>
    <t>كريم ابراهيم عبداللطيف رضا</t>
  </si>
  <si>
    <t>كريم أحمد إسماعيل أحمد</t>
  </si>
  <si>
    <t>كريم خيرى فاضل رضوان</t>
  </si>
  <si>
    <t>كريم عاطف أحمد شاكر</t>
  </si>
  <si>
    <t>شيماء عبداللاه على احمد</t>
  </si>
  <si>
    <t>شيماء عرفات محمود عبدالمطلب</t>
  </si>
  <si>
    <t>صفاء حمام عابدين محمود</t>
  </si>
  <si>
    <t>صفاء حمدي فاروق إبراهيم</t>
  </si>
  <si>
    <t>ضحيه محمد احمد جادالكريم</t>
  </si>
  <si>
    <t>عبير احمد نظير احمد</t>
  </si>
  <si>
    <t>علا محمد صابر حسين</t>
  </si>
  <si>
    <t>فاطمه تمام عبداللطيف محمد</t>
  </si>
  <si>
    <t>فايزه أحمد محمد عثمان</t>
  </si>
  <si>
    <t>كريمه صابر نورالدين رياض</t>
  </si>
  <si>
    <t>كريمه مدنى عبدالحميد ابراهيم</t>
  </si>
  <si>
    <t>كوثر محمد علي ابراهيم</t>
  </si>
  <si>
    <t>لوسى عابدين عبدالنظير نورالدين</t>
  </si>
  <si>
    <t>مرثا سرجيوس صابر صادق</t>
  </si>
  <si>
    <t>مروه اشرف احمد عجور</t>
  </si>
  <si>
    <t>مروه شعبان عبدالعزيز محمد</t>
  </si>
  <si>
    <t>مروه محمد احمد على</t>
  </si>
  <si>
    <t>مريم محمود أحمد جادالكريم</t>
  </si>
  <si>
    <t>مريم محمود عبدالحميد عبدالنبى</t>
  </si>
  <si>
    <t>منار رفاعى على محمود</t>
  </si>
  <si>
    <t>منار محمد طاهر بهلول</t>
  </si>
  <si>
    <t>منة الله عمران جبريل محمد</t>
  </si>
  <si>
    <t>منة الله عوض محمود زيدان</t>
  </si>
  <si>
    <t>منه حماده على صادق</t>
  </si>
  <si>
    <t>مجدى حمدى محمد حسن</t>
  </si>
  <si>
    <t>محمد اشرف عبدالحميد رضا</t>
  </si>
  <si>
    <t>محمد خلف مدنى حسب</t>
  </si>
  <si>
    <t>محمد رفاعى ابوالمجد صادق</t>
  </si>
  <si>
    <t>محمد صبره عبدالرحيم عبداللطيف</t>
  </si>
  <si>
    <t>محمد صديق عبدالعليم مصطفى</t>
  </si>
  <si>
    <t>محمد عاطف زهمول محمد</t>
  </si>
  <si>
    <t>محمد عبدالعال محمود عبدالعال</t>
  </si>
  <si>
    <t>محمد عبدالمجيد صديق عبدالمجيد</t>
  </si>
  <si>
    <t>محمد عبدالمؤمن عيد محمد</t>
  </si>
  <si>
    <t>محمد عطيه احمد صديق</t>
  </si>
  <si>
    <t>محمد على كمال عبدالمجيد</t>
  </si>
  <si>
    <t>محمد ناصر محمود زيدان</t>
  </si>
  <si>
    <t>محمود الشنبرى ابوالنجا محمد</t>
  </si>
  <si>
    <t>محمود حسين محمود عوض</t>
  </si>
  <si>
    <t>محمود عبده عبدالراضى امين</t>
  </si>
  <si>
    <t>مصطفى الشبراوي عبده علي</t>
  </si>
  <si>
    <t>منصور بكير الديب فندى</t>
  </si>
  <si>
    <t>مينا عدلى عبده ميخائيل</t>
  </si>
  <si>
    <t>يوسف شعبان محمد على</t>
  </si>
  <si>
    <t>يوسف على كمال حسونه</t>
  </si>
  <si>
    <t>منى عزالعرب كليب صادق</t>
  </si>
  <si>
    <t>ناردين ماهر عبدالله جبرائيل</t>
  </si>
  <si>
    <t>نانسى خلف على صادق</t>
  </si>
  <si>
    <t>نانسى فتحى عابدين عثمان</t>
  </si>
  <si>
    <t>نجلاء مشوادي أحمد ابراهيم</t>
  </si>
  <si>
    <t>نجوى على عثمان على</t>
  </si>
  <si>
    <t>ندى جابر احمد سليمان</t>
  </si>
  <si>
    <t>نرهان السيد كامل نورالدين</t>
  </si>
  <si>
    <t>نسمه محمد عبدالرووف رضا</t>
  </si>
  <si>
    <t>نورا أنور أسعد محمود</t>
  </si>
  <si>
    <t>نورا محمد احمد علي</t>
  </si>
  <si>
    <t>نوران فوزى محمد بهلول</t>
  </si>
  <si>
    <t>هايدى شحاته أحمد محمد</t>
  </si>
  <si>
    <t>هايدى صبرى صدقى شنوده</t>
  </si>
  <si>
    <t>هايدى محمد شاكر ابراهيم</t>
  </si>
  <si>
    <t>هدى بسيونى الطيب عبدالعظيم</t>
  </si>
  <si>
    <t>هدى رفعت فاروق ابراهيم</t>
  </si>
  <si>
    <t>هدى محمد علي ابراهيم</t>
  </si>
  <si>
    <t>ورده ياسر عبدالحميد جادالكريم</t>
  </si>
  <si>
    <t>وفاء عامر عبدالحميد حفنى</t>
  </si>
  <si>
    <t>ولاء احمد اسماعيل عبدالغفار</t>
  </si>
  <si>
    <t>ولاء حماد فهيم برعى</t>
  </si>
  <si>
    <t>ولاء كمال عيد ابوالعلاء</t>
  </si>
  <si>
    <t>ياسمين سالم فتحي مدني</t>
  </si>
  <si>
    <t>محمد رفعت محمود محمد</t>
  </si>
  <si>
    <t>محمد محمود عبدالمعبود جادالكريم</t>
  </si>
  <si>
    <t>عدد الطلبة</t>
  </si>
  <si>
    <t>عدد طلبة اللجنة</t>
  </si>
  <si>
    <t>عدد اللجان</t>
  </si>
  <si>
    <t>رقم اللجنة</t>
  </si>
  <si>
    <t>HELPER</t>
  </si>
  <si>
    <t>عدد الطلاب</t>
  </si>
  <si>
    <t>سجل فقط بداية أرقام الجلوس في الخلية C5 ثم أكتب عدد اللجان المطلوب توزيع الطلاب عليها في الخلية K4</t>
  </si>
  <si>
    <t>النسخ</t>
  </si>
  <si>
    <t>1/5</t>
  </si>
  <si>
    <t>1/6</t>
  </si>
  <si>
    <t>1/7</t>
  </si>
  <si>
    <t>1/8</t>
  </si>
  <si>
    <t>1/9</t>
  </si>
  <si>
    <t>1/10</t>
  </si>
  <si>
    <t>1/11</t>
  </si>
  <si>
    <t>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</si>
</sst>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indexed="8"/>
      <name val="Arial"/>
      <family val="2"/>
      <charset val="178"/>
    </font>
    <font>
      <b/>
      <sz val="12"/>
      <color indexed="8"/>
      <name val="Sultan Medium"/>
      <charset val="178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indexed="10"/>
      <name val="Arial"/>
      <family val="2"/>
    </font>
    <font>
      <b/>
      <sz val="14"/>
      <color indexed="8"/>
      <name val="Arial"/>
      <family val="2"/>
    </font>
    <font>
      <sz val="12"/>
      <color indexed="8"/>
      <name val="Sultan Medium"/>
      <charset val="178"/>
    </font>
    <font>
      <sz val="13"/>
      <color indexed="8"/>
      <name val="Sultan Medium"/>
      <charset val="178"/>
    </font>
    <font>
      <sz val="14"/>
      <color indexed="8"/>
      <name val="Sultan Medium"/>
      <charset val="178"/>
    </font>
    <font>
      <b/>
      <sz val="14"/>
      <color indexed="10"/>
      <name val="Arial"/>
      <family val="2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Hesham Bold"/>
      <charset val="178"/>
    </font>
    <font>
      <sz val="20"/>
      <color indexed="8"/>
      <name val="Sultan Medium"/>
      <charset val="178"/>
    </font>
    <font>
      <sz val="10"/>
      <name val="Arial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3"/>
      <color indexed="8"/>
      <name val="Arial"/>
      <family val="2"/>
      <charset val="178"/>
    </font>
    <font>
      <sz val="16"/>
      <color indexed="17"/>
      <name val="Sultan Medium"/>
      <charset val="178"/>
    </font>
    <font>
      <b/>
      <sz val="16"/>
      <color indexed="8"/>
      <name val="Calibri"/>
      <family val="2"/>
    </font>
    <font>
      <b/>
      <sz val="18"/>
      <color indexed="10"/>
      <name val="Sultan Medium"/>
      <charset val="178"/>
    </font>
    <font>
      <b/>
      <sz val="18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6"/>
      <color indexed="48"/>
      <name val="Arial"/>
      <family val="2"/>
    </font>
    <font>
      <b/>
      <sz val="14"/>
      <color indexed="10"/>
      <name val="Sultan Medium"/>
      <charset val="178"/>
    </font>
    <font>
      <sz val="14"/>
      <color indexed="10"/>
      <name val="Sultan Medium"/>
      <charset val="178"/>
    </font>
    <font>
      <sz val="12"/>
      <name val="Sultan Medium"/>
      <charset val="178"/>
    </font>
    <font>
      <b/>
      <sz val="10"/>
      <name val="Times New Roman"/>
      <family val="1"/>
    </font>
    <font>
      <sz val="11"/>
      <name val="Sultan Medium"/>
      <charset val="178"/>
    </font>
    <font>
      <sz val="16"/>
      <color indexed="8"/>
      <name val="Arial"/>
      <family val="2"/>
      <charset val="178"/>
    </font>
    <font>
      <b/>
      <sz val="16"/>
      <color indexed="48"/>
      <name val="Sultan Medium"/>
      <charset val="178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1"/>
      <color indexed="10"/>
      <name val="Arial"/>
      <family val="2"/>
    </font>
    <font>
      <sz val="12"/>
      <color indexed="48"/>
      <name val="Sultan Medium"/>
      <charset val="178"/>
    </font>
    <font>
      <b/>
      <sz val="20"/>
      <color indexed="8"/>
      <name val="Arial"/>
      <family val="2"/>
    </font>
    <font>
      <b/>
      <sz val="14"/>
      <color indexed="48"/>
      <name val="Arial"/>
      <family val="2"/>
    </font>
    <font>
      <sz val="11"/>
      <color indexed="8"/>
      <name val="Calibri"/>
      <family val="2"/>
    </font>
    <font>
      <b/>
      <sz val="24"/>
      <color indexed="8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36"/>
      <color indexed="8"/>
      <name val="Arial"/>
      <family val="2"/>
    </font>
    <font>
      <b/>
      <sz val="18"/>
      <color indexed="12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10"/>
      <name val="Arial"/>
      <family val="2"/>
    </font>
    <font>
      <b/>
      <sz val="22"/>
      <color indexed="8"/>
      <name val="Arial"/>
      <family val="2"/>
    </font>
    <font>
      <b/>
      <sz val="20"/>
      <name val="Arial"/>
      <family val="2"/>
    </font>
    <font>
      <b/>
      <sz val="20"/>
      <color indexed="48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4">
    <xf numFmtId="0" fontId="0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4" fillId="0" borderId="0"/>
    <xf numFmtId="0" fontId="55" fillId="0" borderId="0"/>
    <xf numFmtId="0" fontId="55" fillId="0" borderId="0"/>
    <xf numFmtId="0" fontId="56" fillId="0" borderId="0"/>
    <xf numFmtId="0" fontId="15" fillId="0" borderId="0"/>
    <xf numFmtId="0" fontId="17" fillId="0" borderId="0"/>
    <xf numFmtId="0" fontId="15" fillId="0" borderId="0"/>
    <xf numFmtId="0" fontId="15" fillId="0" borderId="0"/>
  </cellStyleXfs>
  <cellXfs count="195">
    <xf numFmtId="0" fontId="0" fillId="0" borderId="0" xfId="0"/>
    <xf numFmtId="0" fontId="5" fillId="0" borderId="0" xfId="0" applyFont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6" fillId="0" borderId="0" xfId="0" applyFont="1"/>
    <xf numFmtId="0" fontId="7" fillId="0" borderId="0" xfId="0" applyFont="1" applyAlignment="1">
      <alignment readingOrder="2"/>
    </xf>
    <xf numFmtId="0" fontId="6" fillId="0" borderId="0" xfId="0" applyFont="1" applyAlignment="1">
      <alignment readingOrder="2"/>
    </xf>
    <xf numFmtId="0" fontId="7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right" readingOrder="2"/>
    </xf>
    <xf numFmtId="0" fontId="11" fillId="0" borderId="2" xfId="0" applyFont="1" applyBorder="1" applyAlignment="1">
      <alignment horizontal="right" readingOrder="2"/>
    </xf>
    <xf numFmtId="0" fontId="11" fillId="0" borderId="3" xfId="0" applyFont="1" applyBorder="1" applyAlignment="1">
      <alignment horizontal="right" readingOrder="2"/>
    </xf>
    <xf numFmtId="0" fontId="11" fillId="0" borderId="3" xfId="0" applyFont="1" applyBorder="1" applyAlignment="1">
      <alignment readingOrder="2"/>
    </xf>
    <xf numFmtId="0" fontId="12" fillId="0" borderId="0" xfId="0" applyFont="1" applyAlignment="1">
      <alignment readingOrder="2"/>
    </xf>
    <xf numFmtId="0" fontId="5" fillId="0" borderId="0" xfId="0" applyFont="1" applyAlignment="1">
      <alignment readingOrder="2"/>
    </xf>
    <xf numFmtId="0" fontId="0" fillId="0" borderId="0" xfId="0" applyFill="1" applyBorder="1"/>
    <xf numFmtId="0" fontId="16" fillId="0" borderId="0" xfId="8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/>
    </xf>
    <xf numFmtId="0" fontId="20" fillId="0" borderId="0" xfId="8" applyFont="1" applyFill="1" applyBorder="1" applyAlignment="1">
      <alignment horizontal="center" vertical="center" textRotation="90"/>
    </xf>
    <xf numFmtId="0" fontId="31" fillId="0" borderId="0" xfId="0" applyFont="1"/>
    <xf numFmtId="0" fontId="23" fillId="0" borderId="0" xfId="0" applyFont="1" applyBorder="1" applyAlignment="1" applyProtection="1">
      <alignment vertical="center" shrinkToFit="1" readingOrder="2"/>
      <protection hidden="1"/>
    </xf>
    <xf numFmtId="0" fontId="15" fillId="0" borderId="0" xfId="12"/>
    <xf numFmtId="0" fontId="15" fillId="2" borderId="0" xfId="12" applyFill="1" applyAlignment="1"/>
    <xf numFmtId="0" fontId="15" fillId="2" borderId="0" xfId="12" applyFill="1"/>
    <xf numFmtId="0" fontId="15" fillId="2" borderId="0" xfId="12" applyFill="1" applyBorder="1"/>
    <xf numFmtId="0" fontId="15" fillId="2" borderId="0" xfId="12" applyFill="1" applyAlignment="1">
      <alignment horizontal="center" vertical="center"/>
    </xf>
    <xf numFmtId="0" fontId="15" fillId="2" borderId="0" xfId="12" applyFont="1" applyFill="1"/>
    <xf numFmtId="0" fontId="29" fillId="0" borderId="0" xfId="10" applyFont="1" applyAlignment="1">
      <alignment horizontal="center"/>
    </xf>
    <xf numFmtId="0" fontId="23" fillId="0" borderId="0" xfId="0" applyFont="1" applyBorder="1" applyAlignment="1" applyProtection="1">
      <alignment horizontal="center" vertical="center" shrinkToFit="1" readingOrder="2"/>
      <protection hidden="1"/>
    </xf>
    <xf numFmtId="0" fontId="12" fillId="0" borderId="0" xfId="0" applyFont="1" applyAlignment="1">
      <alignment shrinkToFit="1" readingOrder="2"/>
    </xf>
    <xf numFmtId="0" fontId="5" fillId="0" borderId="0" xfId="0" applyFont="1" applyAlignment="1">
      <alignment horizontal="center" vertical="center" shrinkToFit="1" readingOrder="2"/>
    </xf>
    <xf numFmtId="0" fontId="5" fillId="0" borderId="0" xfId="0" applyFont="1" applyAlignment="1">
      <alignment shrinkToFit="1" readingOrder="2"/>
    </xf>
    <xf numFmtId="0" fontId="2" fillId="0" borderId="0" xfId="0" applyFont="1" applyAlignment="1">
      <alignment horizontal="center" vertical="center" shrinkToFit="1" readingOrder="2"/>
    </xf>
    <xf numFmtId="0" fontId="33" fillId="0" borderId="0" xfId="0" applyFont="1" applyAlignment="1">
      <alignment horizontal="center" vertical="center" readingOrder="2"/>
    </xf>
    <xf numFmtId="0" fontId="34" fillId="0" borderId="0" xfId="0" applyFont="1" applyAlignment="1">
      <alignment readingOrder="2"/>
    </xf>
    <xf numFmtId="0" fontId="33" fillId="0" borderId="4" xfId="0" applyFont="1" applyFill="1" applyBorder="1" applyAlignment="1">
      <alignment horizontal="center" vertical="center" readingOrder="2"/>
    </xf>
    <xf numFmtId="0" fontId="35" fillId="0" borderId="5" xfId="6" applyFont="1" applyBorder="1" applyAlignment="1">
      <alignment vertical="center" readingOrder="2"/>
    </xf>
    <xf numFmtId="0" fontId="35" fillId="0" borderId="6" xfId="6" applyFont="1" applyBorder="1" applyAlignment="1">
      <alignment vertical="center" readingOrder="2"/>
    </xf>
    <xf numFmtId="0" fontId="35" fillId="0" borderId="7" xfId="6" applyFont="1" applyBorder="1" applyAlignment="1">
      <alignment vertical="center" readingOrder="2"/>
    </xf>
    <xf numFmtId="0" fontId="35" fillId="0" borderId="5" xfId="5" applyFont="1" applyBorder="1" applyAlignment="1">
      <alignment vertical="center" readingOrder="2"/>
    </xf>
    <xf numFmtId="0" fontId="35" fillId="0" borderId="6" xfId="5" applyFont="1" applyBorder="1" applyAlignment="1">
      <alignment vertical="center" readingOrder="2"/>
    </xf>
    <xf numFmtId="0" fontId="34" fillId="0" borderId="4" xfId="0" applyFont="1" applyFill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6" fillId="0" borderId="8" xfId="6" applyFont="1" applyBorder="1" applyAlignment="1" applyProtection="1">
      <alignment horizontal="right" vertical="center" shrinkToFit="1" readingOrder="2"/>
      <protection hidden="1"/>
    </xf>
    <xf numFmtId="0" fontId="33" fillId="0" borderId="9" xfId="0" applyFont="1" applyBorder="1" applyAlignment="1">
      <alignment horizontal="center" vertical="center" readingOrder="2"/>
    </xf>
    <xf numFmtId="0" fontId="35" fillId="0" borderId="10" xfId="0" applyFont="1" applyBorder="1" applyAlignment="1">
      <alignment shrinkToFit="1"/>
    </xf>
    <xf numFmtId="0" fontId="35" fillId="0" borderId="11" xfId="0" applyFont="1" applyBorder="1" applyAlignment="1">
      <alignment shrinkToFit="1"/>
    </xf>
    <xf numFmtId="0" fontId="33" fillId="0" borderId="9" xfId="0" applyFont="1" applyFill="1" applyBorder="1" applyAlignment="1">
      <alignment horizontal="center" vertical="center" readingOrder="2"/>
    </xf>
    <xf numFmtId="0" fontId="35" fillId="3" borderId="11" xfId="0" applyFont="1" applyFill="1" applyBorder="1" applyAlignment="1">
      <alignment shrinkToFit="1"/>
    </xf>
    <xf numFmtId="0" fontId="33" fillId="0" borderId="0" xfId="0" applyFont="1" applyFill="1" applyAlignment="1">
      <alignment readingOrder="2"/>
    </xf>
    <xf numFmtId="0" fontId="33" fillId="0" borderId="0" xfId="0" applyFont="1" applyFill="1" applyAlignment="1">
      <alignment horizontal="center" vertical="center" readingOrder="2"/>
    </xf>
    <xf numFmtId="0" fontId="34" fillId="0" borderId="0" xfId="0" applyFont="1" applyFill="1" applyAlignment="1">
      <alignment readingOrder="2"/>
    </xf>
    <xf numFmtId="0" fontId="33" fillId="4" borderId="12" xfId="0" applyFont="1" applyFill="1" applyBorder="1" applyAlignment="1">
      <alignment horizontal="center" readingOrder="2"/>
    </xf>
    <xf numFmtId="0" fontId="36" fillId="0" borderId="13" xfId="6" applyFont="1" applyBorder="1" applyAlignment="1" applyProtection="1">
      <alignment horizontal="center" vertical="center" shrinkToFit="1" readingOrder="2"/>
      <protection hidden="1"/>
    </xf>
    <xf numFmtId="0" fontId="33" fillId="4" borderId="7" xfId="0" applyFont="1" applyFill="1" applyBorder="1" applyAlignment="1">
      <alignment horizontal="center" vertical="center" readingOrder="2"/>
    </xf>
    <xf numFmtId="0" fontId="33" fillId="4" borderId="14" xfId="0" applyFont="1" applyFill="1" applyBorder="1" applyAlignment="1">
      <alignment horizontal="center" vertical="center" readingOrder="2"/>
    </xf>
    <xf numFmtId="0" fontId="37" fillId="4" borderId="14" xfId="0" applyFont="1" applyFill="1" applyBorder="1" applyAlignment="1">
      <alignment horizontal="center" vertical="center" readingOrder="2"/>
    </xf>
    <xf numFmtId="0" fontId="37" fillId="4" borderId="7" xfId="0" applyFont="1" applyFill="1" applyBorder="1" applyAlignment="1">
      <alignment horizontal="center" vertical="center" readingOrder="2"/>
    </xf>
    <xf numFmtId="49" fontId="18" fillId="0" borderId="7" xfId="0" applyNumberFormat="1" applyFont="1" applyFill="1" applyBorder="1" applyAlignment="1">
      <alignment horizontal="center"/>
    </xf>
    <xf numFmtId="0" fontId="33" fillId="4" borderId="0" xfId="0" applyFont="1" applyFill="1" applyBorder="1" applyAlignment="1">
      <alignment horizontal="center" readingOrder="2"/>
    </xf>
    <xf numFmtId="0" fontId="35" fillId="0" borderId="13" xfId="0" applyFont="1" applyBorder="1" applyAlignment="1">
      <alignment shrinkToFit="1"/>
    </xf>
    <xf numFmtId="0" fontId="35" fillId="0" borderId="15" xfId="0" applyFont="1" applyBorder="1" applyAlignment="1">
      <alignment shrinkToFit="1"/>
    </xf>
    <xf numFmtId="0" fontId="35" fillId="3" borderId="15" xfId="0" applyFont="1" applyFill="1" applyBorder="1" applyAlignment="1">
      <alignment shrinkToFit="1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readingOrder="2"/>
    </xf>
    <xf numFmtId="0" fontId="5" fillId="0" borderId="3" xfId="0" applyFont="1" applyBorder="1" applyAlignment="1">
      <alignment vertical="center" readingOrder="2"/>
    </xf>
    <xf numFmtId="0" fontId="8" fillId="0" borderId="18" xfId="0" applyFont="1" applyBorder="1" applyAlignment="1">
      <alignment horizontal="center" vertical="center" readingOrder="2"/>
    </xf>
    <xf numFmtId="49" fontId="18" fillId="0" borderId="18" xfId="0" applyNumberFormat="1" applyFont="1" applyFill="1" applyBorder="1" applyAlignment="1">
      <alignment horizontal="center"/>
    </xf>
    <xf numFmtId="0" fontId="5" fillId="0" borderId="0" xfId="9" applyFont="1" applyAlignment="1">
      <alignment shrinkToFit="1" readingOrder="2"/>
    </xf>
    <xf numFmtId="0" fontId="22" fillId="0" borderId="0" xfId="9" applyFont="1" applyAlignment="1">
      <alignment vertical="center" shrinkToFit="1" readingOrder="2"/>
    </xf>
    <xf numFmtId="0" fontId="2" fillId="0" borderId="0" xfId="9" applyFont="1" applyBorder="1" applyAlignment="1">
      <alignment shrinkToFit="1" readingOrder="2"/>
    </xf>
    <xf numFmtId="0" fontId="5" fillId="0" borderId="0" xfId="9" applyFont="1" applyBorder="1" applyAlignment="1">
      <alignment horizontal="center" vertical="center" shrinkToFit="1" readingOrder="2"/>
    </xf>
    <xf numFmtId="0" fontId="12" fillId="0" borderId="0" xfId="9" applyFont="1" applyAlignment="1">
      <alignment horizontal="center" vertical="center" shrinkToFit="1" readingOrder="2"/>
    </xf>
    <xf numFmtId="0" fontId="12" fillId="0" borderId="0" xfId="9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22" fillId="0" borderId="0" xfId="9" applyFont="1" applyAlignment="1">
      <alignment horizontal="center" vertical="center" shrinkToFit="1" readingOrder="2"/>
    </xf>
    <xf numFmtId="0" fontId="18" fillId="0" borderId="4" xfId="0" applyFont="1" applyFill="1" applyBorder="1" applyAlignment="1">
      <alignment horizontal="center"/>
    </xf>
    <xf numFmtId="0" fontId="0" fillId="0" borderId="4" xfId="0" applyBorder="1"/>
    <xf numFmtId="0" fontId="0" fillId="0" borderId="19" xfId="0" applyBorder="1"/>
    <xf numFmtId="0" fontId="0" fillId="4" borderId="7" xfId="0" applyFill="1" applyBorder="1" applyAlignment="1">
      <alignment horizontal="center" vertical="center"/>
    </xf>
    <xf numFmtId="0" fontId="16" fillId="3" borderId="7" xfId="8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32" fillId="5" borderId="7" xfId="8" applyFont="1" applyFill="1" applyBorder="1" applyAlignment="1">
      <alignment horizontal="center" vertical="center"/>
    </xf>
    <xf numFmtId="0" fontId="21" fillId="4" borderId="7" xfId="8" applyFont="1" applyFill="1" applyBorder="1" applyAlignment="1">
      <alignment horizontal="center" vertical="center"/>
    </xf>
    <xf numFmtId="0" fontId="16" fillId="2" borderId="7" xfId="8" applyFont="1" applyFill="1" applyBorder="1" applyAlignment="1">
      <alignment vertical="center"/>
    </xf>
    <xf numFmtId="0" fontId="37" fillId="4" borderId="21" xfId="0" applyFont="1" applyFill="1" applyBorder="1" applyAlignment="1">
      <alignment horizontal="center" vertical="center" shrinkToFit="1" readingOrder="2"/>
    </xf>
    <xf numFmtId="0" fontId="37" fillId="4" borderId="22" xfId="0" applyFont="1" applyFill="1" applyBorder="1" applyAlignment="1">
      <alignment horizontal="center" vertical="center" shrinkToFit="1" readingOrder="2"/>
    </xf>
    <xf numFmtId="0" fontId="37" fillId="4" borderId="23" xfId="0" applyFont="1" applyFill="1" applyBorder="1" applyAlignment="1">
      <alignment horizontal="center" vertical="center" shrinkToFit="1" readingOrder="2"/>
    </xf>
    <xf numFmtId="0" fontId="38" fillId="4" borderId="14" xfId="0" applyFont="1" applyFill="1" applyBorder="1" applyAlignment="1">
      <alignment shrinkToFit="1" readingOrder="2"/>
    </xf>
    <xf numFmtId="0" fontId="38" fillId="4" borderId="7" xfId="0" applyFont="1" applyFill="1" applyBorder="1" applyAlignment="1">
      <alignment shrinkToFit="1" readingOrder="2"/>
    </xf>
    <xf numFmtId="0" fontId="39" fillId="0" borderId="0" xfId="0" applyFont="1" applyFill="1" applyAlignment="1">
      <alignment readingOrder="2"/>
    </xf>
    <xf numFmtId="0" fontId="9" fillId="0" borderId="0" xfId="0" applyFont="1" applyBorder="1" applyAlignment="1">
      <alignment horizontal="center" vertical="center" readingOrder="2"/>
    </xf>
    <xf numFmtId="0" fontId="14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 shrinkToFit="1" readingOrder="2"/>
      <protection locked="0"/>
    </xf>
    <xf numFmtId="0" fontId="43" fillId="0" borderId="0" xfId="0" applyFont="1" applyAlignment="1">
      <alignment horizontal="center" vertical="center" shrinkToFit="1" readingOrder="2"/>
    </xf>
    <xf numFmtId="0" fontId="43" fillId="0" borderId="0" xfId="0" applyFont="1" applyAlignment="1">
      <alignment vertical="center" shrinkToFit="1" readingOrder="2"/>
    </xf>
    <xf numFmtId="0" fontId="44" fillId="3" borderId="0" xfId="0" applyFont="1" applyFill="1" applyAlignment="1" applyProtection="1">
      <alignment horizontal="center" vertical="center" shrinkToFit="1" readingOrder="2"/>
      <protection locked="0"/>
    </xf>
    <xf numFmtId="0" fontId="44" fillId="0" borderId="0" xfId="0" applyFont="1" applyFill="1" applyAlignment="1" applyProtection="1">
      <alignment horizontal="center" vertical="center" shrinkToFit="1" readingOrder="2"/>
      <protection locked="0"/>
    </xf>
    <xf numFmtId="0" fontId="44" fillId="0" borderId="0" xfId="0" applyFont="1" applyAlignment="1" applyProtection="1">
      <alignment horizontal="center" vertical="center" shrinkToFit="1" readingOrder="2"/>
      <protection locked="0"/>
    </xf>
    <xf numFmtId="0" fontId="44" fillId="0" borderId="0" xfId="13" applyFont="1" applyFill="1" applyAlignment="1" applyProtection="1">
      <alignment horizontal="center" vertical="center" shrinkToFit="1" readingOrder="2"/>
      <protection locked="0"/>
    </xf>
    <xf numFmtId="0" fontId="45" fillId="0" borderId="0" xfId="0" applyFont="1" applyAlignment="1" applyProtection="1">
      <alignment horizontal="center" vertical="center" shrinkToFit="1" readingOrder="2"/>
      <protection locked="0"/>
    </xf>
    <xf numFmtId="0" fontId="45" fillId="0" borderId="0" xfId="0" applyFont="1" applyFill="1" applyAlignment="1" applyProtection="1">
      <alignment horizontal="center" vertical="center" shrinkToFit="1" readingOrder="2"/>
      <protection locked="0"/>
    </xf>
    <xf numFmtId="0" fontId="45" fillId="0" borderId="0" xfId="13" applyFont="1" applyFill="1" applyAlignment="1" applyProtection="1">
      <alignment horizontal="center" vertical="center" shrinkToFit="1" readingOrder="2"/>
      <protection locked="0"/>
    </xf>
    <xf numFmtId="0" fontId="46" fillId="0" borderId="0" xfId="0" applyFont="1" applyAlignment="1">
      <alignment horizontal="center" vertical="center" shrinkToFit="1" readingOrder="2"/>
    </xf>
    <xf numFmtId="0" fontId="44" fillId="3" borderId="24" xfId="0" applyFont="1" applyFill="1" applyBorder="1" applyAlignment="1" applyProtection="1">
      <alignment horizontal="center" vertical="center" shrinkToFit="1" readingOrder="2"/>
      <protection locked="0"/>
    </xf>
    <xf numFmtId="0" fontId="18" fillId="0" borderId="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41" xfId="9" applyFont="1" applyBorder="1" applyAlignment="1">
      <alignment horizontal="center" vertical="center" shrinkToFit="1" readingOrder="2"/>
    </xf>
    <xf numFmtId="0" fontId="12" fillId="0" borderId="42" xfId="9" applyFont="1" applyBorder="1" applyAlignment="1">
      <alignment horizontal="center" vertical="center" shrinkToFit="1" readingOrder="2"/>
    </xf>
    <xf numFmtId="0" fontId="23" fillId="0" borderId="43" xfId="0" applyFont="1" applyBorder="1" applyAlignment="1" applyProtection="1">
      <alignment vertical="center" shrinkToFit="1" readingOrder="2"/>
      <protection hidden="1"/>
    </xf>
    <xf numFmtId="0" fontId="0" fillId="0" borderId="0" xfId="0" applyBorder="1" applyAlignment="1">
      <alignment shrinkToFit="1"/>
    </xf>
    <xf numFmtId="0" fontId="0" fillId="0" borderId="0" xfId="0" applyBorder="1"/>
    <xf numFmtId="0" fontId="51" fillId="0" borderId="0" xfId="9" applyFont="1" applyAlignment="1">
      <alignment horizontal="center" vertical="center" shrinkToFit="1" readingOrder="2"/>
    </xf>
    <xf numFmtId="0" fontId="40" fillId="0" borderId="44" xfId="9" applyFont="1" applyBorder="1" applyAlignment="1">
      <alignment horizontal="center" vertical="center" shrinkToFit="1" readingOrder="2"/>
    </xf>
    <xf numFmtId="0" fontId="40" fillId="0" borderId="13" xfId="9" applyFont="1" applyBorder="1" applyAlignment="1">
      <alignment horizontal="center" vertical="center" shrinkToFit="1" readingOrder="2"/>
    </xf>
    <xf numFmtId="0" fontId="40" fillId="0" borderId="15" xfId="9" applyFont="1" applyBorder="1" applyAlignment="1">
      <alignment horizontal="center" vertical="center" shrinkToFit="1" readingOrder="2"/>
    </xf>
    <xf numFmtId="0" fontId="40" fillId="0" borderId="45" xfId="9" applyFont="1" applyBorder="1" applyAlignment="1">
      <alignment horizontal="center" vertical="center" shrinkToFit="1" readingOrder="2"/>
    </xf>
    <xf numFmtId="0" fontId="5" fillId="0" borderId="46" xfId="9" applyFont="1" applyBorder="1" applyAlignment="1">
      <alignment horizontal="center" vertical="center" shrinkToFit="1" readingOrder="2"/>
    </xf>
    <xf numFmtId="0" fontId="23" fillId="0" borderId="47" xfId="0" applyFont="1" applyBorder="1" applyAlignment="1" applyProtection="1">
      <alignment vertical="center" shrinkToFit="1" readingOrder="2"/>
      <protection hidden="1"/>
    </xf>
    <xf numFmtId="0" fontId="23" fillId="0" borderId="48" xfId="0" applyFont="1" applyBorder="1" applyAlignment="1" applyProtection="1">
      <alignment vertical="center" shrinkToFit="1" readingOrder="2"/>
      <protection hidden="1"/>
    </xf>
    <xf numFmtId="0" fontId="23" fillId="0" borderId="49" xfId="0" applyFont="1" applyBorder="1" applyAlignment="1" applyProtection="1">
      <alignment vertical="center" shrinkToFit="1" readingOrder="2"/>
      <protection hidden="1"/>
    </xf>
    <xf numFmtId="0" fontId="23" fillId="0" borderId="50" xfId="0" applyFont="1" applyBorder="1" applyAlignment="1" applyProtection="1">
      <alignment vertical="center" shrinkToFit="1" readingOrder="2"/>
      <protection hidden="1"/>
    </xf>
    <xf numFmtId="0" fontId="23" fillId="0" borderId="51" xfId="0" applyFont="1" applyBorder="1" applyAlignment="1" applyProtection="1">
      <alignment vertical="center" shrinkToFit="1" readingOrder="2"/>
      <protection hidden="1"/>
    </xf>
    <xf numFmtId="0" fontId="40" fillId="0" borderId="52" xfId="9" applyFont="1" applyBorder="1" applyAlignment="1">
      <alignment horizontal="center" vertical="center" shrinkToFit="1" readingOrder="2"/>
    </xf>
    <xf numFmtId="0" fontId="40" fillId="0" borderId="53" xfId="9" applyFont="1" applyBorder="1" applyAlignment="1">
      <alignment horizontal="center" vertical="center" shrinkToFit="1" readingOrder="2"/>
    </xf>
    <xf numFmtId="0" fontId="40" fillId="0" borderId="54" xfId="9" applyFont="1" applyBorder="1" applyAlignment="1">
      <alignment horizontal="center" vertical="center" shrinkToFit="1" readingOrder="2"/>
    </xf>
    <xf numFmtId="0" fontId="40" fillId="0" borderId="55" xfId="9" applyFont="1" applyBorder="1" applyAlignment="1">
      <alignment horizontal="center" vertical="center" shrinkToFit="1" readingOrder="2"/>
    </xf>
    <xf numFmtId="0" fontId="40" fillId="0" borderId="56" xfId="9" applyFont="1" applyBorder="1" applyAlignment="1">
      <alignment horizontal="center" vertical="center" shrinkToFit="1" readingOrder="2"/>
    </xf>
    <xf numFmtId="0" fontId="52" fillId="0" borderId="57" xfId="0" applyFont="1" applyBorder="1" applyAlignment="1" applyProtection="1">
      <alignment horizontal="center" vertical="center" shrinkToFit="1" readingOrder="2"/>
      <protection hidden="1"/>
    </xf>
    <xf numFmtId="0" fontId="52" fillId="0" borderId="41" xfId="0" applyFont="1" applyBorder="1" applyAlignment="1" applyProtection="1">
      <alignment horizontal="center" vertical="center" shrinkToFit="1" readingOrder="2"/>
      <protection hidden="1"/>
    </xf>
    <xf numFmtId="0" fontId="52" fillId="0" borderId="58" xfId="0" applyFont="1" applyBorder="1" applyAlignment="1" applyProtection="1">
      <alignment horizontal="center" vertical="center" shrinkToFit="1" readingOrder="2"/>
      <protection hidden="1"/>
    </xf>
    <xf numFmtId="0" fontId="52" fillId="0" borderId="59" xfId="0" applyFont="1" applyBorder="1" applyAlignment="1" applyProtection="1">
      <alignment horizontal="center" vertical="center" shrinkToFit="1" readingOrder="2"/>
      <protection hidden="1"/>
    </xf>
    <xf numFmtId="0" fontId="52" fillId="0" borderId="60" xfId="0" applyFont="1" applyBorder="1" applyAlignment="1" applyProtection="1">
      <alignment horizontal="center" vertical="center" shrinkToFit="1" readingOrder="2"/>
      <protection hidden="1"/>
    </xf>
    <xf numFmtId="0" fontId="40" fillId="7" borderId="0" xfId="0" applyFont="1" applyFill="1" applyAlignment="1">
      <alignment horizontal="center" vertical="center"/>
    </xf>
    <xf numFmtId="0" fontId="36" fillId="0" borderId="13" xfId="6" applyFont="1" applyFill="1" applyBorder="1" applyAlignment="1" applyProtection="1">
      <alignment horizontal="center" vertical="center" shrinkToFit="1" readingOrder="2"/>
      <protection hidden="1"/>
    </xf>
    <xf numFmtId="0" fontId="40" fillId="8" borderId="0" xfId="0" applyFont="1" applyFill="1" applyAlignment="1" applyProtection="1">
      <alignment horizontal="center" vertical="center"/>
    </xf>
    <xf numFmtId="0" fontId="28" fillId="2" borderId="32" xfId="12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center" vertical="center"/>
    </xf>
    <xf numFmtId="0" fontId="28" fillId="2" borderId="34" xfId="12" applyFont="1" applyFill="1" applyBorder="1" applyAlignment="1">
      <alignment horizontal="center" vertical="center"/>
    </xf>
    <xf numFmtId="0" fontId="27" fillId="0" borderId="27" xfId="12" applyFont="1" applyFill="1" applyBorder="1" applyAlignment="1">
      <alignment horizontal="center" vertical="center"/>
    </xf>
    <xf numFmtId="0" fontId="27" fillId="0" borderId="7" xfId="12" applyFont="1" applyFill="1" applyBorder="1" applyAlignment="1">
      <alignment horizontal="center" vertical="center"/>
    </xf>
    <xf numFmtId="0" fontId="27" fillId="0" borderId="16" xfId="12" applyFont="1" applyFill="1" applyBorder="1" applyAlignment="1">
      <alignment horizontal="center" vertical="center"/>
    </xf>
    <xf numFmtId="0" fontId="26" fillId="0" borderId="35" xfId="12" applyFont="1" applyFill="1" applyBorder="1" applyAlignment="1">
      <alignment horizontal="center" vertical="center" readingOrder="2"/>
    </xf>
    <xf numFmtId="0" fontId="26" fillId="0" borderId="15" xfId="12" applyFont="1" applyFill="1" applyBorder="1" applyAlignment="1">
      <alignment horizontal="center" vertical="center" readingOrder="2"/>
    </xf>
    <xf numFmtId="0" fontId="26" fillId="0" borderId="36" xfId="12" applyFont="1" applyFill="1" applyBorder="1" applyAlignment="1">
      <alignment horizontal="center" vertical="center" readingOrder="2"/>
    </xf>
    <xf numFmtId="0" fontId="28" fillId="2" borderId="27" xfId="12" applyFont="1" applyFill="1" applyBorder="1" applyAlignment="1">
      <alignment horizontal="center" vertical="center"/>
    </xf>
    <xf numFmtId="0" fontId="28" fillId="2" borderId="7" xfId="12" applyFont="1" applyFill="1" applyBorder="1" applyAlignment="1">
      <alignment horizontal="center" vertical="center"/>
    </xf>
    <xf numFmtId="0" fontId="28" fillId="2" borderId="5" xfId="12" applyFont="1" applyFill="1" applyBorder="1" applyAlignment="1">
      <alignment horizontal="center" vertical="center"/>
    </xf>
    <xf numFmtId="0" fontId="26" fillId="0" borderId="27" xfId="12" applyFont="1" applyFill="1" applyBorder="1" applyAlignment="1">
      <alignment horizontal="center" vertical="center"/>
    </xf>
    <xf numFmtId="0" fontId="26" fillId="0" borderId="7" xfId="12" applyFont="1" applyFill="1" applyBorder="1" applyAlignment="1">
      <alignment horizontal="center" vertical="center"/>
    </xf>
    <xf numFmtId="0" fontId="26" fillId="0" borderId="16" xfId="12" applyFont="1" applyFill="1" applyBorder="1" applyAlignment="1">
      <alignment horizontal="center" vertical="center"/>
    </xf>
    <xf numFmtId="0" fontId="28" fillId="2" borderId="28" xfId="12" applyFont="1" applyFill="1" applyBorder="1" applyAlignment="1">
      <alignment horizontal="center" vertical="center"/>
    </xf>
    <xf numFmtId="0" fontId="28" fillId="2" borderId="29" xfId="12" applyFont="1" applyFill="1" applyBorder="1" applyAlignment="1">
      <alignment horizontal="center" vertical="center"/>
    </xf>
    <xf numFmtId="0" fontId="28" fillId="2" borderId="31" xfId="12" applyFont="1" applyFill="1" applyBorder="1" applyAlignment="1">
      <alignment horizontal="center" vertical="center"/>
    </xf>
    <xf numFmtId="0" fontId="30" fillId="2" borderId="27" xfId="12" applyFont="1" applyFill="1" applyBorder="1" applyAlignment="1">
      <alignment horizontal="center" vertical="center"/>
    </xf>
    <xf numFmtId="0" fontId="30" fillId="2" borderId="7" xfId="12" applyFont="1" applyFill="1" applyBorder="1" applyAlignment="1">
      <alignment horizontal="center" vertical="center"/>
    </xf>
    <xf numFmtId="0" fontId="30" fillId="2" borderId="5" xfId="12" applyFont="1" applyFill="1" applyBorder="1" applyAlignment="1">
      <alignment horizontal="center" vertical="center"/>
    </xf>
    <xf numFmtId="0" fontId="27" fillId="0" borderId="28" xfId="12" applyFont="1" applyFill="1" applyBorder="1" applyAlignment="1">
      <alignment horizontal="center" vertical="center"/>
    </xf>
    <xf numFmtId="0" fontId="27" fillId="0" borderId="29" xfId="12" applyFont="1" applyFill="1" applyBorder="1" applyAlignment="1">
      <alignment horizontal="center" vertical="center"/>
    </xf>
    <xf numFmtId="0" fontId="27" fillId="0" borderId="30" xfId="12" applyFont="1" applyFill="1" applyBorder="1" applyAlignment="1">
      <alignment horizontal="center" vertical="center"/>
    </xf>
    <xf numFmtId="0" fontId="25" fillId="3" borderId="25" xfId="12" applyFont="1" applyFill="1" applyBorder="1" applyAlignment="1">
      <alignment horizontal="center"/>
    </xf>
    <xf numFmtId="0" fontId="25" fillId="3" borderId="26" xfId="12" applyFont="1" applyFill="1" applyBorder="1" applyAlignment="1">
      <alignment horizontal="center"/>
    </xf>
    <xf numFmtId="0" fontId="30" fillId="2" borderId="27" xfId="12" applyFont="1" applyFill="1" applyBorder="1" applyAlignment="1">
      <alignment horizontal="center" vertical="center" readingOrder="2"/>
    </xf>
    <xf numFmtId="0" fontId="30" fillId="2" borderId="7" xfId="12" applyFont="1" applyFill="1" applyBorder="1" applyAlignment="1">
      <alignment horizontal="center" vertical="center" readingOrder="2"/>
    </xf>
    <xf numFmtId="0" fontId="30" fillId="2" borderId="5" xfId="12" applyFont="1" applyFill="1" applyBorder="1" applyAlignment="1">
      <alignment horizontal="center" vertical="center" readingOrder="2"/>
    </xf>
    <xf numFmtId="0" fontId="19" fillId="6" borderId="7" xfId="8" applyFont="1" applyFill="1" applyBorder="1" applyAlignment="1">
      <alignment horizontal="center" vertical="center"/>
    </xf>
    <xf numFmtId="0" fontId="16" fillId="3" borderId="7" xfId="8" applyFont="1" applyFill="1" applyBorder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readingOrder="2"/>
    </xf>
    <xf numFmtId="0" fontId="7" fillId="0" borderId="0" xfId="0" applyFont="1" applyBorder="1" applyAlignment="1">
      <alignment horizontal="center" readingOrder="2"/>
    </xf>
    <xf numFmtId="0" fontId="7" fillId="0" borderId="2" xfId="0" applyFont="1" applyBorder="1" applyAlignment="1">
      <alignment horizontal="center" readingOrder="2"/>
    </xf>
    <xf numFmtId="0" fontId="7" fillId="0" borderId="37" xfId="0" applyFont="1" applyBorder="1" applyAlignment="1">
      <alignment horizontal="center" readingOrder="2"/>
    </xf>
    <xf numFmtId="0" fontId="7" fillId="0" borderId="3" xfId="0" applyFont="1" applyBorder="1" applyAlignment="1">
      <alignment horizontal="center" readingOrder="2"/>
    </xf>
    <xf numFmtId="0" fontId="5" fillId="0" borderId="3" xfId="0" applyFont="1" applyBorder="1" applyAlignment="1">
      <alignment horizontal="center" vertical="center" readingOrder="2"/>
    </xf>
    <xf numFmtId="0" fontId="7" fillId="0" borderId="39" xfId="0" applyFont="1" applyBorder="1" applyAlignment="1">
      <alignment horizontal="center" readingOrder="2"/>
    </xf>
    <xf numFmtId="0" fontId="7" fillId="0" borderId="40" xfId="0" applyFont="1" applyBorder="1" applyAlignment="1">
      <alignment horizontal="center" readingOrder="2"/>
    </xf>
    <xf numFmtId="0" fontId="13" fillId="0" borderId="38" xfId="0" applyFont="1" applyBorder="1" applyAlignment="1">
      <alignment horizontal="center" readingOrder="2"/>
    </xf>
    <xf numFmtId="0" fontId="13" fillId="0" borderId="0" xfId="0" applyFont="1" applyBorder="1" applyAlignment="1">
      <alignment horizontal="center" readingOrder="2"/>
    </xf>
    <xf numFmtId="0" fontId="40" fillId="0" borderId="0" xfId="0" applyFont="1" applyFill="1" applyBorder="1" applyAlignment="1">
      <alignment horizontal="center" vertical="center"/>
    </xf>
    <xf numFmtId="0" fontId="5" fillId="0" borderId="0" xfId="9" applyFont="1" applyAlignment="1">
      <alignment horizontal="center" vertical="center" shrinkToFit="1" readingOrder="2"/>
    </xf>
    <xf numFmtId="0" fontId="22" fillId="0" borderId="0" xfId="9" applyFont="1" applyAlignment="1">
      <alignment horizontal="center" vertical="center" shrinkToFit="1" readingOrder="2"/>
    </xf>
    <xf numFmtId="0" fontId="5" fillId="0" borderId="0" xfId="9" applyFont="1" applyBorder="1" applyAlignment="1">
      <alignment horizontal="center" vertical="center" shrinkToFit="1" readingOrder="2"/>
    </xf>
    <xf numFmtId="0" fontId="0" fillId="9" borderId="7" xfId="0" applyFill="1" applyBorder="1"/>
    <xf numFmtId="0" fontId="42" fillId="0" borderId="0" xfId="0" applyFont="1"/>
    <xf numFmtId="49" fontId="0" fillId="0" borderId="0" xfId="0" applyNumberFormat="1" applyAlignment="1">
      <alignment horizontal="center" vertical="center"/>
    </xf>
    <xf numFmtId="0" fontId="42" fillId="0" borderId="0" xfId="0" applyFont="1" applyAlignment="1">
      <alignment horizontal="center" vertical="center"/>
    </xf>
  </cellXfs>
  <cellStyles count="14">
    <cellStyle name="Comma 2" xfId="1"/>
    <cellStyle name="Comma 3" xfId="2"/>
    <cellStyle name="Comma 4" xfId="3"/>
    <cellStyle name="Hyperlink 2" xfId="4"/>
    <cellStyle name="Normal 2" xfId="5"/>
    <cellStyle name="Normal 2 2" xfId="6"/>
    <cellStyle name="Normal 2 3" xfId="7"/>
    <cellStyle name="Normal 3" xfId="8"/>
    <cellStyle name="Normal 3 2" xfId="9"/>
    <cellStyle name="Normal 3 2 2" xfId="10"/>
    <cellStyle name="Normal 4" xfId="11"/>
    <cellStyle name="Normal 4 2" xfId="12"/>
    <cellStyle name="Normal_كنترول ابتدائي" xfId="13"/>
    <cellStyle name="عادي" xfId="0" builtinId="0"/>
  </cellStyles>
  <dxfs count="118">
    <dxf>
      <font>
        <b/>
        <i val="0"/>
      </font>
      <fill>
        <patternFill>
          <bgColor rgb="FFFFC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Spin" dx="16" fmlaLink="$H$1" inc="20" max="581" min="1" page="10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Spin" dx="16" fmlaLink="$K$1" inc="2" max="30" min="1" page="10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57150</xdr:rowOff>
        </xdr:from>
        <xdr:to>
          <xdr:col>7</xdr:col>
          <xdr:colOff>0</xdr:colOff>
          <xdr:row>1</xdr:row>
          <xdr:rowOff>247650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E7BE2571-24AE-4692-BA01-4381DF622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EG" sz="18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الواجهة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7</xdr:row>
          <xdr:rowOff>19050</xdr:rowOff>
        </xdr:from>
        <xdr:to>
          <xdr:col>8</xdr:col>
          <xdr:colOff>666750</xdr:colOff>
          <xdr:row>8</xdr:row>
          <xdr:rowOff>85725</xdr:rowOff>
        </xdr:to>
        <xdr:sp macro="" textlink="">
          <xdr:nvSpPr>
            <xdr:cNvPr id="13331" name="Button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72C997A2-689C-4EAE-812B-0F1633E70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4</xdr:row>
          <xdr:rowOff>142875</xdr:rowOff>
        </xdr:from>
        <xdr:to>
          <xdr:col>8</xdr:col>
          <xdr:colOff>666750</xdr:colOff>
          <xdr:row>5</xdr:row>
          <xdr:rowOff>209550</xdr:rowOff>
        </xdr:to>
        <xdr:sp macro="" textlink="">
          <xdr:nvSpPr>
            <xdr:cNvPr id="13332" name="Button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92ECBCA6-F76D-4BF0-A474-3C18899AE2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5</xdr:row>
          <xdr:rowOff>219075</xdr:rowOff>
        </xdr:from>
        <xdr:to>
          <xdr:col>8</xdr:col>
          <xdr:colOff>666750</xdr:colOff>
          <xdr:row>7</xdr:row>
          <xdr:rowOff>0</xdr:rowOff>
        </xdr:to>
        <xdr:sp macro="" textlink="">
          <xdr:nvSpPr>
            <xdr:cNvPr id="13333" name="Button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CA2EFEDD-AF7E-4D9A-97E2-1D00695C33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485775</xdr:colOff>
          <xdr:row>3</xdr:row>
          <xdr:rowOff>57150</xdr:rowOff>
        </xdr:from>
        <xdr:to>
          <xdr:col>8</xdr:col>
          <xdr:colOff>666750</xdr:colOff>
          <xdr:row>4</xdr:row>
          <xdr:rowOff>123825</xdr:rowOff>
        </xdr:to>
        <xdr:sp macro="" textlink="">
          <xdr:nvSpPr>
            <xdr:cNvPr id="13334" name="Button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6AC484B2-93AD-41F9-BB66-7FD56AABB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10</xdr:row>
          <xdr:rowOff>114300</xdr:rowOff>
        </xdr:from>
        <xdr:to>
          <xdr:col>10</xdr:col>
          <xdr:colOff>190500</xdr:colOff>
          <xdr:row>12</xdr:row>
          <xdr:rowOff>57150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8C13899D-9FE4-4472-9A02-43F1C1C4D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8</xdr:row>
          <xdr:rowOff>171450</xdr:rowOff>
        </xdr:from>
        <xdr:to>
          <xdr:col>10</xdr:col>
          <xdr:colOff>190500</xdr:colOff>
          <xdr:row>10</xdr:row>
          <xdr:rowOff>114300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9F885592-DB27-4836-AFD4-A8897BB94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7</xdr:row>
          <xdr:rowOff>0</xdr:rowOff>
        </xdr:from>
        <xdr:to>
          <xdr:col>10</xdr:col>
          <xdr:colOff>190500</xdr:colOff>
          <xdr:row>8</xdr:row>
          <xdr:rowOff>152400</xdr:rowOff>
        </xdr:to>
        <xdr:sp macro="" textlink="">
          <xdr:nvSpPr>
            <xdr:cNvPr id="9224" name="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E28615C1-D261-4AA7-972B-B170F83EB1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5</xdr:row>
          <xdr:rowOff>66675</xdr:rowOff>
        </xdr:from>
        <xdr:to>
          <xdr:col>10</xdr:col>
          <xdr:colOff>190500</xdr:colOff>
          <xdr:row>7</xdr:row>
          <xdr:rowOff>0</xdr:rowOff>
        </xdr:to>
        <xdr:sp macro="" textlink="">
          <xdr:nvSpPr>
            <xdr:cNvPr id="9225" name="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AC9D4146-5927-4693-A248-0449A6DB38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  <xdr:twoCellAnchor>
    <xdr:from>
      <xdr:col>14</xdr:col>
      <xdr:colOff>95250</xdr:colOff>
      <xdr:row>4</xdr:row>
      <xdr:rowOff>161925</xdr:rowOff>
    </xdr:from>
    <xdr:to>
      <xdr:col>21</xdr:col>
      <xdr:colOff>85725</xdr:colOff>
      <xdr:row>5</xdr:row>
      <xdr:rowOff>409575</xdr:rowOff>
    </xdr:to>
    <xdr:sp macro="" textlink="">
      <xdr:nvSpPr>
        <xdr:cNvPr id="9251" name="AutoShape 35">
          <a:extLst>
            <a:ext uri="{FF2B5EF4-FFF2-40B4-BE49-F238E27FC236}">
              <a16:creationId xmlns:a16="http://schemas.microsoft.com/office/drawing/2014/main" id="{ABD5AB68-482F-49A8-A53D-395731DC4A1B}"/>
            </a:ext>
          </a:extLst>
        </xdr:cNvPr>
        <xdr:cNvSpPr>
          <a:spLocks/>
        </xdr:cNvSpPr>
      </xdr:nvSpPr>
      <xdr:spPr bwMode="auto">
        <a:xfrm>
          <a:off x="161077275" y="1409700"/>
          <a:ext cx="4791075" cy="638175"/>
        </a:xfrm>
        <a:prstGeom prst="borderCallout3">
          <a:avLst>
            <a:gd name="adj1" fmla="val 17912"/>
            <a:gd name="adj2" fmla="val 101593"/>
            <a:gd name="adj3" fmla="val 17912"/>
            <a:gd name="adj4" fmla="val 139167"/>
            <a:gd name="adj5" fmla="val 2986"/>
            <a:gd name="adj6" fmla="val 139167"/>
            <a:gd name="adj7" fmla="val -14926"/>
            <a:gd name="adj8" fmla="val 137773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59436" rIns="73152" bIns="0" anchor="t" upright="1"/>
        <a:lstStyle/>
        <a:p>
          <a:pPr algn="r" rtl="1">
            <a:defRPr sz="1000"/>
          </a:pPr>
          <a:r>
            <a:rPr lang="ar-EG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أكتب هنا عدد اللجان المطلوبة</a:t>
          </a:r>
        </a:p>
      </xdr:txBody>
    </xdr:sp>
    <xdr:clientData/>
  </xdr:twoCellAnchor>
  <xdr:twoCellAnchor>
    <xdr:from>
      <xdr:col>10</xdr:col>
      <xdr:colOff>685800</xdr:colOff>
      <xdr:row>9</xdr:row>
      <xdr:rowOff>400050</xdr:rowOff>
    </xdr:from>
    <xdr:to>
      <xdr:col>17</xdr:col>
      <xdr:colOff>390525</xdr:colOff>
      <xdr:row>10</xdr:row>
      <xdr:rowOff>466725</xdr:rowOff>
    </xdr:to>
    <xdr:sp macro="" textlink="">
      <xdr:nvSpPr>
        <xdr:cNvPr id="9252" name="AutoShape 36">
          <a:extLst>
            <a:ext uri="{FF2B5EF4-FFF2-40B4-BE49-F238E27FC236}">
              <a16:creationId xmlns:a16="http://schemas.microsoft.com/office/drawing/2014/main" id="{BC449880-33CA-4BA6-91F4-FB31BF9D5E12}"/>
            </a:ext>
          </a:extLst>
        </xdr:cNvPr>
        <xdr:cNvSpPr>
          <a:spLocks/>
        </xdr:cNvSpPr>
      </xdr:nvSpPr>
      <xdr:spPr bwMode="auto">
        <a:xfrm flipH="1">
          <a:off x="163515675" y="4324350"/>
          <a:ext cx="3962400" cy="638175"/>
        </a:xfrm>
        <a:prstGeom prst="borderCallout3">
          <a:avLst>
            <a:gd name="adj1" fmla="val 17907"/>
            <a:gd name="adj2" fmla="val 101921"/>
            <a:gd name="adj3" fmla="val 17907"/>
            <a:gd name="adj4" fmla="val 101921"/>
            <a:gd name="adj5" fmla="val -71644"/>
            <a:gd name="adj6" fmla="val 101921"/>
            <a:gd name="adj7" fmla="val -500000"/>
            <a:gd name="adj8" fmla="val -27648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59436" rIns="73152" bIns="0" anchor="t" upright="1"/>
        <a:lstStyle/>
        <a:p>
          <a:pPr algn="r" rtl="1">
            <a:defRPr sz="1000"/>
          </a:pPr>
          <a:r>
            <a:rPr lang="ar-EG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لا تكتب شيء هنا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6</xdr:row>
          <xdr:rowOff>133350</xdr:rowOff>
        </xdr:from>
        <xdr:to>
          <xdr:col>9</xdr:col>
          <xdr:colOff>190500</xdr:colOff>
          <xdr:row>7</xdr:row>
          <xdr:rowOff>238125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2B95583-1154-4260-9F37-7DD8BE167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9</xdr:row>
          <xdr:rowOff>123825</xdr:rowOff>
        </xdr:from>
        <xdr:to>
          <xdr:col>9</xdr:col>
          <xdr:colOff>190500</xdr:colOff>
          <xdr:row>10</xdr:row>
          <xdr:rowOff>228600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35A26A3F-9110-4EE1-8268-84FAFC5781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8</xdr:row>
          <xdr:rowOff>0</xdr:rowOff>
        </xdr:from>
        <xdr:to>
          <xdr:col>9</xdr:col>
          <xdr:colOff>190500</xdr:colOff>
          <xdr:row>9</xdr:row>
          <xdr:rowOff>104775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A1BD7A0-B689-43BB-81F8-86EBBF6309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5</xdr:row>
          <xdr:rowOff>9525</xdr:rowOff>
        </xdr:from>
        <xdr:to>
          <xdr:col>9</xdr:col>
          <xdr:colOff>190500</xdr:colOff>
          <xdr:row>6</xdr:row>
          <xdr:rowOff>114300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78F8144-5A02-49EF-A766-13CABC6E70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5</xdr:row>
          <xdr:rowOff>104775</xdr:rowOff>
        </xdr:from>
        <xdr:to>
          <xdr:col>21</xdr:col>
          <xdr:colOff>152400</xdr:colOff>
          <xdr:row>8</xdr:row>
          <xdr:rowOff>76200</xdr:rowOff>
        </xdr:to>
        <xdr:sp macro="" textlink="">
          <xdr:nvSpPr>
            <xdr:cNvPr id="3093" name="Spinner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31E6810-80ED-4D4D-828A-7097EDFAD2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3</xdr:row>
          <xdr:rowOff>38100</xdr:rowOff>
        </xdr:from>
        <xdr:to>
          <xdr:col>21</xdr:col>
          <xdr:colOff>152400</xdr:colOff>
          <xdr:row>5</xdr:row>
          <xdr:rowOff>47625</xdr:rowOff>
        </xdr:to>
        <xdr:sp macro="" textlink="">
          <xdr:nvSpPr>
            <xdr:cNvPr id="3094" name="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8DD995B7-A59B-408C-B7EF-7C1AEBF8B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طباعــــــة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</xdr:colOff>
          <xdr:row>1</xdr:row>
          <xdr:rowOff>152400</xdr:rowOff>
        </xdr:from>
        <xdr:to>
          <xdr:col>22</xdr:col>
          <xdr:colOff>114300</xdr:colOff>
          <xdr:row>3</xdr:row>
          <xdr:rowOff>28575</xdr:rowOff>
        </xdr:to>
        <xdr:sp macro="" textlink="">
          <xdr:nvSpPr>
            <xdr:cNvPr id="3096" name="Button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1D4A347D-CD8C-44D0-9153-E4ED9E58EE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190500</xdr:colOff>
          <xdr:row>1</xdr:row>
          <xdr:rowOff>161925</xdr:rowOff>
        </xdr:from>
        <xdr:to>
          <xdr:col>20</xdr:col>
          <xdr:colOff>0</xdr:colOff>
          <xdr:row>3</xdr:row>
          <xdr:rowOff>38100</xdr:rowOff>
        </xdr:to>
        <xdr:sp macro="" textlink="">
          <xdr:nvSpPr>
            <xdr:cNvPr id="36213" name="Button 3445" hidden="1">
              <a:extLst>
                <a:ext uri="{63B3BB69-23CF-44E3-9099-C40C66FF867C}">
                  <a14:compatExt spid="_x0000_s36213"/>
                </a:ext>
                <a:ext uri="{FF2B5EF4-FFF2-40B4-BE49-F238E27FC236}">
                  <a16:creationId xmlns:a16="http://schemas.microsoft.com/office/drawing/2014/main" id="{5CCAAE79-420C-4430-8CE8-54438B7278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</xdr:colOff>
          <xdr:row>0</xdr:row>
          <xdr:rowOff>19050</xdr:rowOff>
        </xdr:from>
        <xdr:to>
          <xdr:col>22</xdr:col>
          <xdr:colOff>114300</xdr:colOff>
          <xdr:row>1</xdr:row>
          <xdr:rowOff>142875</xdr:rowOff>
        </xdr:to>
        <xdr:sp macro="" textlink="">
          <xdr:nvSpPr>
            <xdr:cNvPr id="36215" name="Button 3447" hidden="1">
              <a:extLst>
                <a:ext uri="{63B3BB69-23CF-44E3-9099-C40C66FF867C}">
                  <a14:compatExt spid="_x0000_s36215"/>
                </a:ext>
                <a:ext uri="{FF2B5EF4-FFF2-40B4-BE49-F238E27FC236}">
                  <a16:creationId xmlns:a16="http://schemas.microsoft.com/office/drawing/2014/main" id="{629CE053-51EA-4435-8FBD-229ADF914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مناداة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190500</xdr:colOff>
          <xdr:row>0</xdr:row>
          <xdr:rowOff>19050</xdr:rowOff>
        </xdr:from>
        <xdr:to>
          <xdr:col>20</xdr:col>
          <xdr:colOff>0</xdr:colOff>
          <xdr:row>1</xdr:row>
          <xdr:rowOff>142875</xdr:rowOff>
        </xdr:to>
        <xdr:sp macro="" textlink="">
          <xdr:nvSpPr>
            <xdr:cNvPr id="36216" name="Button 3448" hidden="1">
              <a:extLst>
                <a:ext uri="{63B3BB69-23CF-44E3-9099-C40C66FF867C}">
                  <a14:compatExt spid="_x0000_s36216"/>
                </a:ext>
                <a:ext uri="{FF2B5EF4-FFF2-40B4-BE49-F238E27FC236}">
                  <a16:creationId xmlns:a16="http://schemas.microsoft.com/office/drawing/2014/main" id="{3B2C2850-769E-4EE4-9E26-996420C75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4</xdr:row>
          <xdr:rowOff>38100</xdr:rowOff>
        </xdr:from>
        <xdr:to>
          <xdr:col>12</xdr:col>
          <xdr:colOff>276225</xdr:colOff>
          <xdr:row>6</xdr:row>
          <xdr:rowOff>238125</xdr:rowOff>
        </xdr:to>
        <xdr:sp macro="" textlink="">
          <xdr:nvSpPr>
            <xdr:cNvPr id="38913" name="Spinner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25C5A997-109C-469C-AD24-C826BBF30A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257175</xdr:colOff>
          <xdr:row>3</xdr:row>
          <xdr:rowOff>0</xdr:rowOff>
        </xdr:from>
        <xdr:to>
          <xdr:col>12</xdr:col>
          <xdr:colOff>342900</xdr:colOff>
          <xdr:row>4</xdr:row>
          <xdr:rowOff>0</xdr:rowOff>
        </xdr:to>
        <xdr:sp macro="" textlink="">
          <xdr:nvSpPr>
            <xdr:cNvPr id="38916" name="Button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EC20FA59-8D5A-4A41-A8AD-643E556A28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طباعــــــة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361950</xdr:colOff>
          <xdr:row>1</xdr:row>
          <xdr:rowOff>161925</xdr:rowOff>
        </xdr:from>
        <xdr:to>
          <xdr:col>13</xdr:col>
          <xdr:colOff>314325</xdr:colOff>
          <xdr:row>3</xdr:row>
          <xdr:rowOff>0</xdr:rowOff>
        </xdr:to>
        <xdr:sp macro="" textlink="">
          <xdr:nvSpPr>
            <xdr:cNvPr id="38917" name="Button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DEDAD99C-BD40-4F28-AAA6-852699131E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الطلبة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1</xdr:row>
          <xdr:rowOff>161925</xdr:rowOff>
        </xdr:from>
        <xdr:to>
          <xdr:col>11</xdr:col>
          <xdr:colOff>361950</xdr:colOff>
          <xdr:row>3</xdr:row>
          <xdr:rowOff>0</xdr:rowOff>
        </xdr:to>
        <xdr:sp macro="" textlink="">
          <xdr:nvSpPr>
            <xdr:cNvPr id="38918" name="Button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B52914AE-8677-4922-BB45-9F0A9F4295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اللجان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361950</xdr:colOff>
          <xdr:row>0</xdr:row>
          <xdr:rowOff>28575</xdr:rowOff>
        </xdr:from>
        <xdr:to>
          <xdr:col>13</xdr:col>
          <xdr:colOff>314325</xdr:colOff>
          <xdr:row>1</xdr:row>
          <xdr:rowOff>161925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5D443FF0-52CE-4376-B3A1-F50398342A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بطاقة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0</xdr:row>
          <xdr:rowOff>28575</xdr:rowOff>
        </xdr:from>
        <xdr:to>
          <xdr:col>11</xdr:col>
          <xdr:colOff>361950</xdr:colOff>
          <xdr:row>1</xdr:row>
          <xdr:rowOff>161925</xdr:rowOff>
        </xdr:to>
        <xdr:sp macro="" textlink="">
          <xdr:nvSpPr>
            <xdr:cNvPr id="38921" name="Button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3185C786-896A-44B7-93EE-D6EEF245B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بيانات أساسية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6">
    <tabColor rgb="FFFFFF00"/>
  </sheetPr>
  <dimension ref="A1:K26"/>
  <sheetViews>
    <sheetView rightToLeft="1" zoomScale="115" zoomScaleNormal="100" zoomScaleSheetLayoutView="90" workbookViewId="0">
      <pane ySplit="3" topLeftCell="A4" activePane="bottomLeft" state="frozen"/>
      <selection pane="bottomLeft" activeCell="D5" sqref="D5:F5"/>
    </sheetView>
  </sheetViews>
  <sheetFormatPr defaultColWidth="0" defaultRowHeight="12.75"/>
  <cols>
    <col min="1" max="1" width="9" style="21" customWidth="1"/>
    <col min="2" max="2" width="8.25" style="21" customWidth="1"/>
    <col min="3" max="3" width="4.25" style="21" customWidth="1"/>
    <col min="4" max="4" width="9" style="21" customWidth="1"/>
    <col min="5" max="5" width="10.375" style="21" customWidth="1"/>
    <col min="6" max="6" width="15.5" style="21" customWidth="1"/>
    <col min="7" max="7" width="5.25" style="21" customWidth="1"/>
    <col min="8" max="10" width="9" style="21" customWidth="1"/>
    <col min="11" max="16384" width="0" style="21" hidden="1"/>
  </cols>
  <sheetData>
    <row r="1" spans="1:11" ht="13.5" thickBot="1">
      <c r="A1" s="24"/>
      <c r="B1" s="24"/>
      <c r="C1" s="24"/>
      <c r="D1" s="23"/>
      <c r="E1" s="23"/>
      <c r="F1" s="23"/>
      <c r="G1" s="23"/>
    </row>
    <row r="2" spans="1:11" ht="21" thickBot="1">
      <c r="A2" s="24"/>
      <c r="B2" s="24"/>
      <c r="C2" s="24"/>
      <c r="D2" s="168" t="s">
        <v>34</v>
      </c>
      <c r="E2" s="169"/>
      <c r="F2" s="169"/>
      <c r="G2" s="23"/>
    </row>
    <row r="3" spans="1:11" ht="21" customHeight="1" thickBot="1">
      <c r="A3" s="24"/>
      <c r="B3" s="24"/>
      <c r="C3" s="24"/>
      <c r="D3" s="23"/>
      <c r="E3" s="23"/>
      <c r="F3" s="23"/>
      <c r="G3" s="23"/>
    </row>
    <row r="4" spans="1:11" ht="22.5" customHeight="1">
      <c r="A4" s="159" t="s">
        <v>26</v>
      </c>
      <c r="B4" s="160"/>
      <c r="C4" s="161"/>
      <c r="D4" s="165" t="s">
        <v>38</v>
      </c>
      <c r="E4" s="166"/>
      <c r="F4" s="167"/>
      <c r="G4" s="23"/>
    </row>
    <row r="5" spans="1:11" ht="22.5" customHeight="1">
      <c r="A5" s="153" t="s">
        <v>25</v>
      </c>
      <c r="B5" s="154"/>
      <c r="C5" s="155"/>
      <c r="D5" s="147" t="s">
        <v>39</v>
      </c>
      <c r="E5" s="148"/>
      <c r="F5" s="149"/>
      <c r="G5" s="23"/>
    </row>
    <row r="6" spans="1:11" ht="22.5" customHeight="1">
      <c r="A6" s="162" t="s">
        <v>24</v>
      </c>
      <c r="B6" s="163"/>
      <c r="C6" s="164"/>
      <c r="D6" s="147" t="s">
        <v>40</v>
      </c>
      <c r="E6" s="148"/>
      <c r="F6" s="149"/>
      <c r="G6" s="23"/>
    </row>
    <row r="7" spans="1:11" ht="22.5" customHeight="1">
      <c r="A7" s="162" t="s">
        <v>10</v>
      </c>
      <c r="B7" s="163"/>
      <c r="C7" s="164"/>
      <c r="D7" s="147" t="s">
        <v>23</v>
      </c>
      <c r="E7" s="148"/>
      <c r="F7" s="149"/>
      <c r="G7" s="23"/>
    </row>
    <row r="8" spans="1:11" ht="22.5" customHeight="1">
      <c r="A8" s="153" t="s">
        <v>22</v>
      </c>
      <c r="B8" s="154"/>
      <c r="C8" s="155"/>
      <c r="D8" s="147" t="s">
        <v>41</v>
      </c>
      <c r="E8" s="148"/>
      <c r="F8" s="149"/>
      <c r="G8" s="23"/>
    </row>
    <row r="9" spans="1:11" ht="22.5" customHeight="1">
      <c r="A9" s="153" t="s">
        <v>21</v>
      </c>
      <c r="B9" s="154"/>
      <c r="C9" s="155"/>
      <c r="D9" s="147" t="s">
        <v>42</v>
      </c>
      <c r="E9" s="148"/>
      <c r="F9" s="149"/>
      <c r="G9" s="23"/>
    </row>
    <row r="10" spans="1:11" ht="22.5" customHeight="1">
      <c r="A10" s="153" t="s">
        <v>20</v>
      </c>
      <c r="B10" s="154"/>
      <c r="C10" s="155"/>
      <c r="D10" s="147" t="s">
        <v>43</v>
      </c>
      <c r="E10" s="148"/>
      <c r="F10" s="149"/>
      <c r="G10" s="23"/>
    </row>
    <row r="11" spans="1:11" ht="22.5" customHeight="1">
      <c r="A11" s="170" t="s">
        <v>19</v>
      </c>
      <c r="B11" s="171"/>
      <c r="C11" s="172"/>
      <c r="D11" s="147" t="s">
        <v>44</v>
      </c>
      <c r="E11" s="148"/>
      <c r="F11" s="149"/>
      <c r="G11" s="23"/>
    </row>
    <row r="12" spans="1:11" ht="22.5" customHeight="1">
      <c r="A12" s="170" t="s">
        <v>18</v>
      </c>
      <c r="B12" s="171"/>
      <c r="C12" s="172"/>
      <c r="D12" s="147" t="s">
        <v>42</v>
      </c>
      <c r="E12" s="148"/>
      <c r="F12" s="149"/>
      <c r="G12" s="23"/>
    </row>
    <row r="13" spans="1:11" ht="22.5" customHeight="1">
      <c r="A13" s="153" t="s">
        <v>17</v>
      </c>
      <c r="B13" s="154"/>
      <c r="C13" s="155"/>
      <c r="D13" s="147" t="s">
        <v>45</v>
      </c>
      <c r="E13" s="148"/>
      <c r="F13" s="149"/>
      <c r="G13" s="23"/>
    </row>
    <row r="14" spans="1:11" ht="22.5" customHeight="1">
      <c r="A14" s="153" t="s">
        <v>33</v>
      </c>
      <c r="B14" s="154"/>
      <c r="C14" s="155"/>
      <c r="D14" s="147" t="s">
        <v>46</v>
      </c>
      <c r="E14" s="148"/>
      <c r="F14" s="149"/>
      <c r="G14" s="23"/>
    </row>
    <row r="15" spans="1:11" ht="22.5" customHeight="1">
      <c r="A15" s="153" t="s">
        <v>16</v>
      </c>
      <c r="B15" s="154"/>
      <c r="C15" s="155"/>
      <c r="D15" s="150" t="s">
        <v>47</v>
      </c>
      <c r="E15" s="151"/>
      <c r="F15" s="152"/>
      <c r="G15" s="23"/>
    </row>
    <row r="16" spans="1:11" ht="22.5" customHeight="1">
      <c r="A16" s="153"/>
      <c r="B16" s="154"/>
      <c r="C16" s="155"/>
      <c r="D16" s="156"/>
      <c r="E16" s="157"/>
      <c r="F16" s="158"/>
      <c r="G16" s="23"/>
      <c r="J16" s="27"/>
      <c r="K16" s="27"/>
    </row>
    <row r="17" spans="1:7" ht="22.5" customHeight="1" thickBot="1">
      <c r="A17" s="144" t="s">
        <v>15</v>
      </c>
      <c r="B17" s="145"/>
      <c r="C17" s="146"/>
      <c r="D17" s="150"/>
      <c r="E17" s="151"/>
      <c r="F17" s="152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6" t="s">
        <v>3</v>
      </c>
      <c r="E19" s="23"/>
      <c r="F19" s="25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>
      <c r="A22" s="23"/>
      <c r="B22" s="23"/>
      <c r="C22" s="23"/>
      <c r="D22" s="23"/>
      <c r="E22" s="23"/>
      <c r="F22" s="23"/>
      <c r="G22" s="23"/>
    </row>
    <row r="23" spans="1:7">
      <c r="A23" s="23"/>
      <c r="B23" s="23"/>
      <c r="C23" s="23"/>
      <c r="D23" s="23"/>
      <c r="E23" s="23"/>
      <c r="F23" s="23"/>
      <c r="G23" s="23"/>
    </row>
    <row r="24" spans="1:7">
      <c r="A24" s="22"/>
      <c r="B24" s="22"/>
      <c r="C24" s="22"/>
      <c r="D24" s="22"/>
      <c r="E24" s="22"/>
      <c r="F24" s="22"/>
      <c r="G24" s="22"/>
    </row>
    <row r="25" spans="1:7">
      <c r="A25" s="22"/>
      <c r="B25" s="22"/>
      <c r="C25" s="22"/>
      <c r="D25" s="22"/>
      <c r="E25" s="22"/>
      <c r="F25" s="22"/>
      <c r="G25" s="22"/>
    </row>
    <row r="26" spans="1:7">
      <c r="A26" s="22"/>
      <c r="B26" s="22"/>
      <c r="C26" s="22"/>
      <c r="D26" s="22"/>
      <c r="E26" s="22"/>
      <c r="F26" s="22"/>
      <c r="G26" s="22"/>
    </row>
  </sheetData>
  <mergeCells count="29">
    <mergeCell ref="A12:C12"/>
    <mergeCell ref="D13:F13"/>
    <mergeCell ref="A13:C13"/>
    <mergeCell ref="D12:F12"/>
    <mergeCell ref="D11:F11"/>
    <mergeCell ref="A9:C9"/>
    <mergeCell ref="A10:C10"/>
    <mergeCell ref="D10:F10"/>
    <mergeCell ref="D9:F9"/>
    <mergeCell ref="D7:F7"/>
    <mergeCell ref="D2:F2"/>
    <mergeCell ref="A11:C11"/>
    <mergeCell ref="A6:C6"/>
    <mergeCell ref="A4:C4"/>
    <mergeCell ref="A5:C5"/>
    <mergeCell ref="A7:C7"/>
    <mergeCell ref="A8:C8"/>
    <mergeCell ref="D5:F5"/>
    <mergeCell ref="D6:F6"/>
    <mergeCell ref="D4:F4"/>
    <mergeCell ref="D8:F8"/>
    <mergeCell ref="A17:C17"/>
    <mergeCell ref="D14:F14"/>
    <mergeCell ref="D15:F15"/>
    <mergeCell ref="A15:C15"/>
    <mergeCell ref="D17:F17"/>
    <mergeCell ref="A16:C16"/>
    <mergeCell ref="D16:F16"/>
    <mergeCell ref="A14:C14"/>
  </mergeCells>
  <phoneticPr fontId="0" type="noConversion"/>
  <pageMargins left="0.17" right="0.17" top="0.33" bottom="0.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الواجهة">
                <anchor moveWithCells="1" sizeWithCells="1">
                  <from>
                    <xdr:col>7</xdr:col>
                    <xdr:colOff>0</xdr:colOff>
                    <xdr:row>0</xdr:row>
                    <xdr:rowOff>57150</xdr:rowOff>
                  </from>
                  <to>
                    <xdr:col>7</xdr:col>
                    <xdr:colOff>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5" name="Button 19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7</xdr:row>
                    <xdr:rowOff>19050</xdr:rowOff>
                  </from>
                  <to>
                    <xdr:col>8</xdr:col>
                    <xdr:colOff>666750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6" name="Button 20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4</xdr:row>
                    <xdr:rowOff>142875</xdr:rowOff>
                  </from>
                  <to>
                    <xdr:col>8</xdr:col>
                    <xdr:colOff>666750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7" name="Button 21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5</xdr:row>
                    <xdr:rowOff>219075</xdr:rowOff>
                  </from>
                  <to>
                    <xdr:col>8</xdr:col>
                    <xdr:colOff>666750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8" name="Button 22">
              <controlPr defaultSize="0" print="0" autoFill="0" autoPict="0" macro="[0]!gemd_Sheets_Go">
                <anchor moveWithCells="1" sizeWithCells="1">
                  <from>
                    <xdr:col>7</xdr:col>
                    <xdr:colOff>485775</xdr:colOff>
                    <xdr:row>3</xdr:row>
                    <xdr:rowOff>57150</xdr:rowOff>
                  </from>
                  <to>
                    <xdr:col>8</xdr:col>
                    <xdr:colOff>666750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rgb="FFFFFF00"/>
  </sheetPr>
  <dimension ref="A2:BG51"/>
  <sheetViews>
    <sheetView rightToLeft="1" zoomScale="70" zoomScaleNormal="70" workbookViewId="0">
      <pane ySplit="4" topLeftCell="A5" activePane="bottomLeft" state="frozen"/>
      <selection pane="bottomLeft" activeCell="B5" sqref="B5:F12"/>
    </sheetView>
  </sheetViews>
  <sheetFormatPr defaultRowHeight="14.25"/>
  <cols>
    <col min="1" max="1" width="4.625" customWidth="1"/>
    <col min="2" max="2" width="5.375" customWidth="1"/>
    <col min="3" max="3" width="8.75" customWidth="1"/>
    <col min="4" max="4" width="10.5" customWidth="1"/>
    <col min="5" max="5" width="5.625" bestFit="1" customWidth="1"/>
    <col min="6" max="6" width="5.25" bestFit="1" customWidth="1"/>
    <col min="7" max="7" width="2.375" style="15" customWidth="1"/>
    <col min="8" max="8" width="4.375" style="15" hidden="1" customWidth="1"/>
    <col min="10" max="10" width="11.375" bestFit="1" customWidth="1"/>
    <col min="11" max="11" width="10.875" bestFit="1" customWidth="1"/>
    <col min="12" max="12" width="0" hidden="1" customWidth="1"/>
  </cols>
  <sheetData>
    <row r="2" spans="1:59" ht="23.25" customHeight="1">
      <c r="A2" s="175" t="s">
        <v>238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</row>
    <row r="3" spans="1:59" s="19" customFormat="1" ht="30">
      <c r="B3" s="174" t="s">
        <v>0</v>
      </c>
      <c r="C3" s="173" t="str">
        <f>'بيانات أساسية'!$D$14</f>
        <v>الأول الاعدادي</v>
      </c>
      <c r="D3" s="173"/>
      <c r="E3" s="86">
        <f>SUM(E5:E44)</f>
        <v>184</v>
      </c>
      <c r="F3" s="87">
        <f>COUNT(F5:F44)</f>
        <v>8</v>
      </c>
      <c r="G3" s="18"/>
      <c r="H3" s="18"/>
      <c r="J3" s="114" t="s">
        <v>237</v>
      </c>
      <c r="K3" s="114" t="s">
        <v>234</v>
      </c>
      <c r="BA3" s="99">
        <f>BB4</f>
        <v>184</v>
      </c>
      <c r="BB3" s="99">
        <f>K4</f>
        <v>8</v>
      </c>
      <c r="BC3" s="99">
        <f>BA3/BB3</f>
        <v>23</v>
      </c>
      <c r="BD3" s="99"/>
      <c r="BE3" s="99"/>
      <c r="BF3" s="99"/>
      <c r="BG3" s="100"/>
    </row>
    <row r="4" spans="1:59" ht="30.75" thickBot="1">
      <c r="B4" s="174"/>
      <c r="C4" s="82" t="s">
        <v>11</v>
      </c>
      <c r="D4" s="82" t="s">
        <v>12</v>
      </c>
      <c r="E4" s="82" t="s">
        <v>13</v>
      </c>
      <c r="F4" s="88" t="s">
        <v>10</v>
      </c>
      <c r="G4" s="16"/>
      <c r="H4" s="16"/>
      <c r="J4" s="143">
        <f>الطلبة!B2</f>
        <v>184</v>
      </c>
      <c r="K4" s="141">
        <v>8</v>
      </c>
      <c r="BA4" s="101"/>
      <c r="BB4" s="102">
        <f>J4</f>
        <v>184</v>
      </c>
      <c r="BC4" s="103">
        <f>BC3</f>
        <v>23</v>
      </c>
      <c r="BD4" s="103">
        <f>ROUNDUP(BB4/BC4,0)</f>
        <v>8</v>
      </c>
      <c r="BE4" s="104"/>
      <c r="BF4" s="105"/>
      <c r="BG4" s="100"/>
    </row>
    <row r="5" spans="1:59" ht="30.75" thickBot="1">
      <c r="B5" s="83">
        <f>IF(C5="","",COUNT($C$5:C5))</f>
        <v>1</v>
      </c>
      <c r="C5" s="111">
        <v>201</v>
      </c>
      <c r="D5" s="84">
        <f t="shared" ref="D5:D44" si="0">IF(C5="","",C5+E5)</f>
        <v>224</v>
      </c>
      <c r="E5" s="98">
        <f>L6</f>
        <v>23</v>
      </c>
      <c r="F5" s="85">
        <f>IF(C5="","",COUNT($C$5:C5))</f>
        <v>1</v>
      </c>
      <c r="G5" s="17"/>
      <c r="H5" s="17"/>
      <c r="BA5" s="110"/>
      <c r="BB5" s="110" t="s">
        <v>232</v>
      </c>
      <c r="BC5" s="110" t="s">
        <v>233</v>
      </c>
      <c r="BD5" s="110" t="s">
        <v>234</v>
      </c>
      <c r="BE5" s="110" t="s">
        <v>235</v>
      </c>
      <c r="BF5" s="110" t="s">
        <v>236</v>
      </c>
      <c r="BG5" s="100"/>
    </row>
    <row r="6" spans="1:59" ht="45">
      <c r="B6" s="81">
        <f>IF(C6="","",COUNT($C$5:C6))</f>
        <v>2</v>
      </c>
      <c r="C6" s="112">
        <f>D5+1</f>
        <v>225</v>
      </c>
      <c r="D6" s="84">
        <f t="shared" si="0"/>
        <v>248</v>
      </c>
      <c r="E6" s="98">
        <f t="shared" ref="E6:E12" si="1">L7</f>
        <v>23</v>
      </c>
      <c r="F6" s="63">
        <f>IF(C6="","",COUNT($C$5:C6))</f>
        <v>2</v>
      </c>
      <c r="G6" s="17"/>
      <c r="H6" s="17"/>
      <c r="L6" s="113">
        <f>BC6</f>
        <v>23</v>
      </c>
      <c r="BA6" s="106" t="b">
        <f>ROW()-5&lt;=$BD$4</f>
        <v>1</v>
      </c>
      <c r="BB6" s="107">
        <f>IF(BA6,BB4,"")</f>
        <v>184</v>
      </c>
      <c r="BC6" s="107">
        <f>IF(BA6,ROUNDUP(BB6/BD6,0),"")</f>
        <v>23</v>
      </c>
      <c r="BD6" s="107">
        <f>BD4</f>
        <v>8</v>
      </c>
      <c r="BE6" s="106">
        <f>IF(BA6,1,"")</f>
        <v>1</v>
      </c>
      <c r="BF6" s="108">
        <v>1</v>
      </c>
      <c r="BG6" s="109">
        <f>BF6</f>
        <v>1</v>
      </c>
    </row>
    <row r="7" spans="1:59" ht="45">
      <c r="B7" s="81">
        <f>IF(C7="","",COUNT($C$5:C7))</f>
        <v>3</v>
      </c>
      <c r="C7" s="112">
        <f t="shared" ref="C7:C12" si="2">D6+1</f>
        <v>249</v>
      </c>
      <c r="D7" s="84">
        <f t="shared" si="0"/>
        <v>272</v>
      </c>
      <c r="E7" s="98">
        <f t="shared" si="1"/>
        <v>23</v>
      </c>
      <c r="F7" s="63">
        <f>IF(C7="","",COUNT($C$5:C7))</f>
        <v>3</v>
      </c>
      <c r="G7" s="17"/>
      <c r="H7" s="17"/>
      <c r="L7" s="113">
        <f t="shared" ref="L7:L18" si="3">BC7</f>
        <v>23</v>
      </c>
      <c r="BA7" s="106" t="b">
        <f>ROW()-5&lt;=$BD$4</f>
        <v>1</v>
      </c>
      <c r="BB7" s="107">
        <f>IF(BA7,BB6-BC6,"")</f>
        <v>161</v>
      </c>
      <c r="BC7" s="107">
        <f>IF(BA7,ROUNDUP(BB7/BD7,0),"")</f>
        <v>23</v>
      </c>
      <c r="BD7" s="107">
        <f>IF(BA7,BD6-1,"")</f>
        <v>7</v>
      </c>
      <c r="BE7" s="106">
        <f>IF(BA7,BE6+1,"")</f>
        <v>2</v>
      </c>
      <c r="BF7" s="108">
        <f>IF(BA7,BF6+BC6,"")</f>
        <v>24</v>
      </c>
      <c r="BG7" s="109">
        <f t="shared" ref="BG7:BG13" si="4">BF7-1</f>
        <v>23</v>
      </c>
    </row>
    <row r="8" spans="1:59" ht="45">
      <c r="B8" s="81">
        <f>IF(C8="","",COUNT($C$5:C8))</f>
        <v>4</v>
      </c>
      <c r="C8" s="112">
        <f t="shared" si="2"/>
        <v>273</v>
      </c>
      <c r="D8" s="84">
        <f t="shared" si="0"/>
        <v>296</v>
      </c>
      <c r="E8" s="98">
        <f t="shared" si="1"/>
        <v>23</v>
      </c>
      <c r="F8" s="63">
        <f>IF(C8="","",COUNT($C$5:C8))</f>
        <v>4</v>
      </c>
      <c r="G8" s="17"/>
      <c r="H8" s="17"/>
      <c r="L8" s="113">
        <f t="shared" si="3"/>
        <v>23</v>
      </c>
      <c r="BA8" s="106" t="b">
        <f t="shared" ref="BA8:BA13" si="5">ROW()-5&lt;=$BD$4</f>
        <v>1</v>
      </c>
      <c r="BB8" s="107">
        <f t="shared" ref="BB8:BB13" si="6">IF(BA8,BB7-BC7,"")</f>
        <v>138</v>
      </c>
      <c r="BC8" s="107">
        <f t="shared" ref="BC8:BC13" si="7">IF(BA8,ROUNDUP(BB8/BD8,0),"")</f>
        <v>23</v>
      </c>
      <c r="BD8" s="107">
        <f t="shared" ref="BD8:BD13" si="8">IF(BA8,BD7-1,"")</f>
        <v>6</v>
      </c>
      <c r="BE8" s="106">
        <f t="shared" ref="BE8:BE13" si="9">IF(BA8,BE7+1,"")</f>
        <v>3</v>
      </c>
      <c r="BF8" s="108">
        <f t="shared" ref="BF8:BF13" si="10">IF(BA8,BF7+BC7,"")</f>
        <v>47</v>
      </c>
      <c r="BG8" s="109">
        <f t="shared" si="4"/>
        <v>46</v>
      </c>
    </row>
    <row r="9" spans="1:59" ht="45">
      <c r="B9" s="81">
        <f>IF(C9="","",COUNT($C$5:C9))</f>
        <v>5</v>
      </c>
      <c r="C9" s="112">
        <f t="shared" si="2"/>
        <v>297</v>
      </c>
      <c r="D9" s="84">
        <f t="shared" si="0"/>
        <v>320</v>
      </c>
      <c r="E9" s="98">
        <f t="shared" si="1"/>
        <v>23</v>
      </c>
      <c r="F9" s="63">
        <f>IF(C9="","",COUNT($C$5:C9))</f>
        <v>5</v>
      </c>
      <c r="G9" s="17"/>
      <c r="H9" s="17"/>
      <c r="L9" s="113">
        <f t="shared" si="3"/>
        <v>23</v>
      </c>
      <c r="BA9" s="106" t="b">
        <f t="shared" si="5"/>
        <v>1</v>
      </c>
      <c r="BB9" s="107">
        <f t="shared" si="6"/>
        <v>115</v>
      </c>
      <c r="BC9" s="107">
        <f t="shared" si="7"/>
        <v>23</v>
      </c>
      <c r="BD9" s="107">
        <f t="shared" si="8"/>
        <v>5</v>
      </c>
      <c r="BE9" s="106">
        <f t="shared" si="9"/>
        <v>4</v>
      </c>
      <c r="BF9" s="108">
        <f t="shared" si="10"/>
        <v>70</v>
      </c>
      <c r="BG9" s="109">
        <f t="shared" si="4"/>
        <v>69</v>
      </c>
    </row>
    <row r="10" spans="1:59" ht="45">
      <c r="B10" s="81">
        <f>IF(C10="","",COUNT($C$5:C10))</f>
        <v>6</v>
      </c>
      <c r="C10" s="112">
        <f t="shared" si="2"/>
        <v>321</v>
      </c>
      <c r="D10" s="84">
        <f t="shared" si="0"/>
        <v>344</v>
      </c>
      <c r="E10" s="98">
        <f t="shared" si="1"/>
        <v>23</v>
      </c>
      <c r="F10" s="63">
        <f>IF(C10="","",COUNT($C$5:C10))</f>
        <v>6</v>
      </c>
      <c r="G10" s="17"/>
      <c r="H10" s="17"/>
      <c r="L10" s="113">
        <f t="shared" si="3"/>
        <v>23</v>
      </c>
      <c r="BA10" s="106" t="b">
        <f t="shared" si="5"/>
        <v>1</v>
      </c>
      <c r="BB10" s="107">
        <f t="shared" si="6"/>
        <v>92</v>
      </c>
      <c r="BC10" s="107">
        <f t="shared" si="7"/>
        <v>23</v>
      </c>
      <c r="BD10" s="107">
        <f t="shared" si="8"/>
        <v>4</v>
      </c>
      <c r="BE10" s="106">
        <f t="shared" si="9"/>
        <v>5</v>
      </c>
      <c r="BF10" s="108">
        <f t="shared" si="10"/>
        <v>93</v>
      </c>
      <c r="BG10" s="109">
        <f t="shared" si="4"/>
        <v>92</v>
      </c>
    </row>
    <row r="11" spans="1:59" ht="45">
      <c r="B11" s="81">
        <f>IF(C11="","",COUNT($C$5:C11))</f>
        <v>7</v>
      </c>
      <c r="C11" s="112">
        <f t="shared" si="2"/>
        <v>345</v>
      </c>
      <c r="D11" s="84">
        <f t="shared" si="0"/>
        <v>368</v>
      </c>
      <c r="E11" s="98">
        <f t="shared" si="1"/>
        <v>23</v>
      </c>
      <c r="F11" s="63">
        <f>IF(C11="","",COUNT($C$5:C11))</f>
        <v>7</v>
      </c>
      <c r="G11" s="17"/>
      <c r="H11" s="17"/>
      <c r="L11" s="113">
        <f t="shared" si="3"/>
        <v>23</v>
      </c>
      <c r="BA11" s="104" t="b">
        <f t="shared" si="5"/>
        <v>1</v>
      </c>
      <c r="BB11" s="103">
        <f t="shared" si="6"/>
        <v>69</v>
      </c>
      <c r="BC11" s="103">
        <f t="shared" si="7"/>
        <v>23</v>
      </c>
      <c r="BD11" s="103">
        <f t="shared" si="8"/>
        <v>3</v>
      </c>
      <c r="BE11" s="104">
        <f t="shared" si="9"/>
        <v>6</v>
      </c>
      <c r="BF11" s="105">
        <f t="shared" si="10"/>
        <v>116</v>
      </c>
      <c r="BG11" s="109">
        <f t="shared" si="4"/>
        <v>115</v>
      </c>
    </row>
    <row r="12" spans="1:59" ht="45">
      <c r="B12" s="81">
        <f>IF(C12="","",COUNT($C$5:C12))</f>
        <v>8</v>
      </c>
      <c r="C12" s="112">
        <f t="shared" si="2"/>
        <v>369</v>
      </c>
      <c r="D12" s="84">
        <f t="shared" si="0"/>
        <v>392</v>
      </c>
      <c r="E12" s="98">
        <f t="shared" si="1"/>
        <v>23</v>
      </c>
      <c r="F12" s="63">
        <f>IF(C12="","",COUNT($C$5:C12))</f>
        <v>8</v>
      </c>
      <c r="G12" s="17"/>
      <c r="H12" s="17"/>
      <c r="L12" s="113">
        <f t="shared" si="3"/>
        <v>23</v>
      </c>
      <c r="BA12" s="104" t="b">
        <f t="shared" si="5"/>
        <v>1</v>
      </c>
      <c r="BB12" s="103">
        <f t="shared" si="6"/>
        <v>46</v>
      </c>
      <c r="BC12" s="103">
        <f t="shared" si="7"/>
        <v>23</v>
      </c>
      <c r="BD12" s="103">
        <f t="shared" si="8"/>
        <v>2</v>
      </c>
      <c r="BE12" s="104">
        <f t="shared" si="9"/>
        <v>7</v>
      </c>
      <c r="BF12" s="105">
        <f t="shared" si="10"/>
        <v>139</v>
      </c>
      <c r="BG12" s="109">
        <f t="shared" si="4"/>
        <v>138</v>
      </c>
    </row>
    <row r="13" spans="1:59" ht="45">
      <c r="B13" s="81" t="str">
        <f>IF(C13="","",COUNT($C$5:C13))</f>
        <v/>
      </c>
      <c r="C13" s="78"/>
      <c r="D13" s="84" t="str">
        <f t="shared" si="0"/>
        <v/>
      </c>
      <c r="E13" s="98"/>
      <c r="F13" s="63" t="str">
        <f>IF(C13="","",COUNT($C$5:C13))</f>
        <v/>
      </c>
      <c r="G13" s="17"/>
      <c r="H13" s="17"/>
      <c r="L13" s="113">
        <f t="shared" si="3"/>
        <v>23</v>
      </c>
      <c r="BA13" s="104" t="b">
        <f t="shared" si="5"/>
        <v>1</v>
      </c>
      <c r="BB13" s="103">
        <f t="shared" si="6"/>
        <v>23</v>
      </c>
      <c r="BC13" s="103">
        <f t="shared" si="7"/>
        <v>23</v>
      </c>
      <c r="BD13" s="103">
        <f t="shared" si="8"/>
        <v>1</v>
      </c>
      <c r="BE13" s="104">
        <f t="shared" si="9"/>
        <v>8</v>
      </c>
      <c r="BF13" s="105">
        <f t="shared" si="10"/>
        <v>162</v>
      </c>
      <c r="BG13" s="109">
        <f t="shared" si="4"/>
        <v>161</v>
      </c>
    </row>
    <row r="14" spans="1:59" ht="16.5" customHeight="1">
      <c r="B14" s="81" t="str">
        <f>IF(C14="","",COUNT($C$5:C14))</f>
        <v/>
      </c>
      <c r="C14" s="78"/>
      <c r="D14" s="84" t="str">
        <f t="shared" si="0"/>
        <v/>
      </c>
      <c r="E14" s="98"/>
      <c r="F14" s="63" t="str">
        <f>IF(C14="","",COUNT($C$5:C14))</f>
        <v/>
      </c>
      <c r="G14" s="17"/>
      <c r="H14" s="17"/>
      <c r="L14" s="113">
        <f t="shared" si="3"/>
        <v>0</v>
      </c>
    </row>
    <row r="15" spans="1:59" ht="16.5">
      <c r="B15" s="81" t="str">
        <f>IF(C15="","",COUNT($C$5:C15))</f>
        <v/>
      </c>
      <c r="C15" s="78"/>
      <c r="D15" s="84" t="str">
        <f t="shared" si="0"/>
        <v/>
      </c>
      <c r="E15" s="98"/>
      <c r="F15" s="63" t="str">
        <f>IF(C15="","",COUNT($C$5:C15))</f>
        <v/>
      </c>
      <c r="G15" s="17"/>
      <c r="H15" s="17"/>
      <c r="L15" s="113">
        <f t="shared" si="3"/>
        <v>0</v>
      </c>
    </row>
    <row r="16" spans="1:59" ht="16.5" customHeight="1">
      <c r="B16" s="81" t="str">
        <f>IF(C16="","",COUNT($C$5:C16))</f>
        <v/>
      </c>
      <c r="C16" s="78"/>
      <c r="D16" s="84" t="str">
        <f t="shared" si="0"/>
        <v/>
      </c>
      <c r="E16" s="98"/>
      <c r="F16" s="63" t="str">
        <f>IF(C16="","",COUNT($C$5:C16))</f>
        <v/>
      </c>
      <c r="G16" s="17"/>
      <c r="H16" s="17"/>
      <c r="L16" s="113">
        <f t="shared" si="3"/>
        <v>0</v>
      </c>
    </row>
    <row r="17" spans="2:12" ht="16.5" customHeight="1">
      <c r="B17" s="81" t="str">
        <f>IF(C17="","",COUNT($C$5:C17))</f>
        <v/>
      </c>
      <c r="C17" s="78"/>
      <c r="D17" s="84" t="str">
        <f t="shared" si="0"/>
        <v/>
      </c>
      <c r="E17" s="98"/>
      <c r="F17" s="63" t="str">
        <f>IF(C17="","",COUNT($C$5:C17))</f>
        <v/>
      </c>
      <c r="G17" s="17"/>
      <c r="H17" s="17"/>
      <c r="L17" s="113">
        <f t="shared" si="3"/>
        <v>0</v>
      </c>
    </row>
    <row r="18" spans="2:12" ht="16.5" customHeight="1">
      <c r="B18" s="81" t="str">
        <f>IF(C18="","",COUNT($C$5:C18))</f>
        <v/>
      </c>
      <c r="C18" s="78"/>
      <c r="D18" s="84" t="str">
        <f t="shared" si="0"/>
        <v/>
      </c>
      <c r="E18" s="98"/>
      <c r="F18" s="63" t="str">
        <f>IF(C18="","",COUNT($C$5:C18))</f>
        <v/>
      </c>
      <c r="G18" s="17"/>
      <c r="H18" s="17"/>
      <c r="L18" s="113">
        <f t="shared" si="3"/>
        <v>0</v>
      </c>
    </row>
    <row r="19" spans="2:12" ht="16.5">
      <c r="B19" s="81" t="str">
        <f>IF(C19="","",COUNT($C$5:C19))</f>
        <v/>
      </c>
      <c r="C19" s="78"/>
      <c r="D19" s="84" t="str">
        <f t="shared" si="0"/>
        <v/>
      </c>
      <c r="E19" s="98"/>
      <c r="F19" s="63" t="str">
        <f>IF(C19="","",COUNT($C$5:C19))</f>
        <v/>
      </c>
      <c r="G19" s="17"/>
      <c r="H19" s="17"/>
    </row>
    <row r="20" spans="2:12" ht="16.5" customHeight="1">
      <c r="B20" s="81" t="str">
        <f>IF(C20="","",COUNT($C$5:C20))</f>
        <v/>
      </c>
      <c r="C20" s="78"/>
      <c r="D20" s="84" t="str">
        <f t="shared" si="0"/>
        <v/>
      </c>
      <c r="E20" s="98"/>
      <c r="F20" s="63" t="str">
        <f>IF(C20="","",COUNT($C$5:C20))</f>
        <v/>
      </c>
      <c r="G20" s="17"/>
      <c r="H20" s="17"/>
    </row>
    <row r="21" spans="2:12" ht="16.5">
      <c r="B21" s="81" t="str">
        <f>IF(C21="","",COUNT($C$5:C21))</f>
        <v/>
      </c>
      <c r="C21" s="78"/>
      <c r="D21" s="84" t="str">
        <f t="shared" si="0"/>
        <v/>
      </c>
      <c r="E21" s="98"/>
      <c r="F21" s="63" t="str">
        <f>IF(C21="","",COUNT($C$5:C21))</f>
        <v/>
      </c>
      <c r="G21" s="17"/>
      <c r="H21" s="17"/>
    </row>
    <row r="22" spans="2:12" ht="16.5" customHeight="1">
      <c r="B22" s="81" t="str">
        <f>IF(C22="","",COUNT($C$5:C22))</f>
        <v/>
      </c>
      <c r="C22" s="78"/>
      <c r="D22" s="84" t="str">
        <f t="shared" si="0"/>
        <v/>
      </c>
      <c r="E22" s="98"/>
      <c r="F22" s="63" t="str">
        <f>IF(C22="","",COUNT($C$5:C22))</f>
        <v/>
      </c>
      <c r="G22" s="17"/>
      <c r="H22" s="17"/>
    </row>
    <row r="23" spans="2:12" ht="16.5" customHeight="1">
      <c r="B23" s="81" t="str">
        <f>IF(C23="","",COUNT($C$5:C23))</f>
        <v/>
      </c>
      <c r="C23" s="78"/>
      <c r="D23" s="84" t="str">
        <f t="shared" si="0"/>
        <v/>
      </c>
      <c r="E23" s="98"/>
      <c r="F23" s="63" t="str">
        <f>IF(C23="","",COUNT($C$5:C23))</f>
        <v/>
      </c>
      <c r="G23" s="17"/>
      <c r="H23" s="17"/>
    </row>
    <row r="24" spans="2:12" ht="16.5">
      <c r="B24" s="81" t="str">
        <f>IF(C24="","",COUNT($C$5:C24))</f>
        <v/>
      </c>
      <c r="C24" s="78"/>
      <c r="D24" s="84" t="str">
        <f t="shared" si="0"/>
        <v/>
      </c>
      <c r="E24" s="98"/>
      <c r="F24" s="63" t="str">
        <f>IF(C24="","",COUNT($C$5:C24))</f>
        <v/>
      </c>
      <c r="G24" s="17"/>
      <c r="H24" s="17"/>
    </row>
    <row r="25" spans="2:12" ht="16.5">
      <c r="B25" s="81" t="str">
        <f>IF(C25="","",COUNT($C$5:C25))</f>
        <v/>
      </c>
      <c r="C25" s="78"/>
      <c r="D25" s="84" t="str">
        <f t="shared" si="0"/>
        <v/>
      </c>
      <c r="E25" s="98"/>
      <c r="F25" s="63" t="str">
        <f>IF(C25="","",COUNT($C$5:C25))</f>
        <v/>
      </c>
      <c r="G25" s="17"/>
      <c r="H25" s="17"/>
    </row>
    <row r="26" spans="2:12" ht="16.5" customHeight="1">
      <c r="B26" s="81" t="str">
        <f>IF(C26="","",COUNT($C$5:C26))</f>
        <v/>
      </c>
      <c r="C26" s="78"/>
      <c r="D26" s="84" t="str">
        <f t="shared" si="0"/>
        <v/>
      </c>
      <c r="E26" s="98"/>
      <c r="F26" s="63" t="str">
        <f>IF(C26="","",COUNT($C$5:C26))</f>
        <v/>
      </c>
      <c r="G26" s="17"/>
      <c r="H26" s="17"/>
    </row>
    <row r="27" spans="2:12" ht="16.5">
      <c r="B27" s="81" t="str">
        <f>IF(C27="","",COUNT($C$5:C27))</f>
        <v/>
      </c>
      <c r="C27" s="78"/>
      <c r="D27" s="84" t="str">
        <f t="shared" si="0"/>
        <v/>
      </c>
      <c r="E27" s="98"/>
      <c r="F27" s="63" t="str">
        <f>IF(C27="","",COUNT($C$5:C27))</f>
        <v/>
      </c>
      <c r="G27" s="17"/>
      <c r="H27" s="17"/>
    </row>
    <row r="28" spans="2:12" ht="16.5">
      <c r="B28" s="81" t="str">
        <f>IF(C28="","",COUNT($C$5:C28))</f>
        <v/>
      </c>
      <c r="C28" s="78"/>
      <c r="D28" s="84" t="str">
        <f t="shared" si="0"/>
        <v/>
      </c>
      <c r="E28" s="98"/>
      <c r="F28" s="63" t="str">
        <f>IF(C28="","",COUNT($C$5:C28))</f>
        <v/>
      </c>
      <c r="G28" s="17"/>
      <c r="H28" s="17"/>
    </row>
    <row r="29" spans="2:12" ht="16.5">
      <c r="B29" s="81" t="str">
        <f>IF(C29="","",COUNT($C$5:C29))</f>
        <v/>
      </c>
      <c r="C29" s="78"/>
      <c r="D29" s="84" t="str">
        <f t="shared" si="0"/>
        <v/>
      </c>
      <c r="E29" s="98"/>
      <c r="F29" s="63" t="str">
        <f>IF(C29="","",COUNT($C$5:C29))</f>
        <v/>
      </c>
      <c r="G29" s="17"/>
      <c r="H29" s="17"/>
    </row>
    <row r="30" spans="2:12" ht="16.5" customHeight="1">
      <c r="B30" s="81" t="str">
        <f>IF(C30="","",COUNT($C$5:C30))</f>
        <v/>
      </c>
      <c r="C30" s="78"/>
      <c r="D30" s="84" t="str">
        <f t="shared" si="0"/>
        <v/>
      </c>
      <c r="E30" s="98"/>
      <c r="F30" s="63" t="str">
        <f>IF(C30="","",COUNT($C$5:C30))</f>
        <v/>
      </c>
      <c r="G30" s="17"/>
      <c r="H30" s="17"/>
    </row>
    <row r="31" spans="2:12" ht="16.5" customHeight="1">
      <c r="B31" s="81" t="str">
        <f>IF(C31="","",COUNT($C$5:C31))</f>
        <v/>
      </c>
      <c r="C31" s="78"/>
      <c r="D31" s="84" t="str">
        <f t="shared" si="0"/>
        <v/>
      </c>
      <c r="E31" s="98"/>
      <c r="F31" s="63" t="str">
        <f>IF(C31="","",COUNT($C$5:C31))</f>
        <v/>
      </c>
      <c r="G31"/>
      <c r="H31"/>
    </row>
    <row r="32" spans="2:12" ht="16.5">
      <c r="B32" s="81" t="str">
        <f>IF(C32="","",COUNT($C$5:C32))</f>
        <v/>
      </c>
      <c r="C32" s="78"/>
      <c r="D32" s="84" t="str">
        <f t="shared" si="0"/>
        <v/>
      </c>
      <c r="E32" s="98"/>
      <c r="F32" s="63" t="str">
        <f>IF(C32="","",COUNT($C$5:C32))</f>
        <v/>
      </c>
      <c r="G32"/>
      <c r="H32"/>
    </row>
    <row r="33" spans="2:8" ht="16.5">
      <c r="B33" s="81" t="str">
        <f>IF(C33="","",COUNT($C$5:C33))</f>
        <v/>
      </c>
      <c r="C33" s="79"/>
      <c r="D33" s="84" t="str">
        <f t="shared" si="0"/>
        <v/>
      </c>
      <c r="E33" s="98"/>
      <c r="F33" s="63" t="str">
        <f>IF(C33="","",COUNT($C$5:C33))</f>
        <v/>
      </c>
      <c r="G33"/>
      <c r="H33"/>
    </row>
    <row r="34" spans="2:8" ht="17.25" customHeight="1">
      <c r="B34" s="81" t="str">
        <f>IF(C34="","",COUNT($C$5:C34))</f>
        <v/>
      </c>
      <c r="C34" s="79"/>
      <c r="D34" s="84" t="str">
        <f t="shared" si="0"/>
        <v/>
      </c>
      <c r="E34" s="98"/>
      <c r="F34" s="63" t="str">
        <f>IF(C34="","",COUNT($C$5:C34))</f>
        <v/>
      </c>
      <c r="G34"/>
      <c r="H34"/>
    </row>
    <row r="35" spans="2:8" ht="16.5">
      <c r="B35" s="81" t="str">
        <f>IF(C35="","",COUNT($C$5:C35))</f>
        <v/>
      </c>
      <c r="C35" s="79"/>
      <c r="D35" s="84" t="str">
        <f t="shared" si="0"/>
        <v/>
      </c>
      <c r="E35" s="98"/>
      <c r="F35" s="63" t="str">
        <f>IF(C35="","",COUNT($C$5:C35))</f>
        <v/>
      </c>
    </row>
    <row r="36" spans="2:8" ht="16.5">
      <c r="B36" s="81" t="str">
        <f>IF(C36="","",COUNT($C$5:C36))</f>
        <v/>
      </c>
      <c r="C36" s="79"/>
      <c r="D36" s="84" t="str">
        <f t="shared" si="0"/>
        <v/>
      </c>
      <c r="E36" s="98"/>
      <c r="F36" s="63" t="str">
        <f>IF(C36="","",COUNT($C$5:C36))</f>
        <v/>
      </c>
    </row>
    <row r="37" spans="2:8" ht="16.5">
      <c r="B37" s="81" t="str">
        <f>IF(C37="","",COUNT($C$5:C37))</f>
        <v/>
      </c>
      <c r="C37" s="79"/>
      <c r="D37" s="84" t="str">
        <f t="shared" si="0"/>
        <v/>
      </c>
      <c r="E37" s="98"/>
      <c r="F37" s="63" t="str">
        <f>IF(C37="","",COUNT($C$5:C37))</f>
        <v/>
      </c>
    </row>
    <row r="38" spans="2:8" ht="16.5">
      <c r="B38" s="81" t="str">
        <f>IF(C38="","",COUNT($C$5:C38))</f>
        <v/>
      </c>
      <c r="C38" s="79"/>
      <c r="D38" s="84" t="str">
        <f t="shared" si="0"/>
        <v/>
      </c>
      <c r="E38" s="98"/>
      <c r="F38" s="63" t="str">
        <f>IF(C38="","",COUNT($C$5:C38))</f>
        <v/>
      </c>
    </row>
    <row r="39" spans="2:8" ht="16.5">
      <c r="B39" s="81" t="str">
        <f>IF(C39="","",COUNT($C$5:C39))</f>
        <v/>
      </c>
      <c r="C39" s="79"/>
      <c r="D39" s="84" t="str">
        <f t="shared" si="0"/>
        <v/>
      </c>
      <c r="E39" s="98"/>
      <c r="F39" s="63" t="str">
        <f>IF(C39="","",COUNT($C$5:C39))</f>
        <v/>
      </c>
    </row>
    <row r="40" spans="2:8" ht="16.5">
      <c r="B40" s="81" t="str">
        <f>IF(C40="","",COUNT($C$5:C40))</f>
        <v/>
      </c>
      <c r="C40" s="79"/>
      <c r="D40" s="84" t="str">
        <f t="shared" si="0"/>
        <v/>
      </c>
      <c r="E40" s="98"/>
      <c r="F40" s="63" t="str">
        <f>IF(C40="","",COUNT($C$5:C40))</f>
        <v/>
      </c>
    </row>
    <row r="41" spans="2:8" ht="16.5">
      <c r="B41" s="81" t="str">
        <f>IF(C41="","",COUNT($C$5:C41))</f>
        <v/>
      </c>
      <c r="C41" s="79"/>
      <c r="D41" s="84" t="str">
        <f t="shared" si="0"/>
        <v/>
      </c>
      <c r="E41" s="98"/>
      <c r="F41" s="63" t="str">
        <f>IF(C41="","",COUNT($C$5:C41))</f>
        <v/>
      </c>
    </row>
    <row r="42" spans="2:8" ht="16.5">
      <c r="B42" s="81" t="str">
        <f>IF(C42="","",COUNT($C$5:C42))</f>
        <v/>
      </c>
      <c r="C42" s="79"/>
      <c r="D42" s="84" t="str">
        <f t="shared" si="0"/>
        <v/>
      </c>
      <c r="E42" s="98"/>
      <c r="F42" s="63" t="str">
        <f>IF(C42="","",COUNT($C$5:C42))</f>
        <v/>
      </c>
    </row>
    <row r="43" spans="2:8" ht="16.5">
      <c r="B43" s="81" t="str">
        <f>IF(C43="","",COUNT($C$5:C43))</f>
        <v/>
      </c>
      <c r="C43" s="79"/>
      <c r="D43" s="84" t="str">
        <f t="shared" si="0"/>
        <v/>
      </c>
      <c r="E43" s="98"/>
      <c r="F43" s="63" t="str">
        <f>IF(C43="","",COUNT($C$5:C43))</f>
        <v/>
      </c>
    </row>
    <row r="44" spans="2:8" ht="17.25" thickBot="1">
      <c r="B44" s="81" t="str">
        <f>IF(C44="","",COUNT($C$5:C44))</f>
        <v/>
      </c>
      <c r="C44" s="80"/>
      <c r="D44" s="84" t="str">
        <f t="shared" si="0"/>
        <v/>
      </c>
      <c r="E44" s="98"/>
      <c r="F44" s="64" t="str">
        <f>IF(C44="","",COUNT($C$5:C44))</f>
        <v/>
      </c>
    </row>
    <row r="45" spans="2:8">
      <c r="G45"/>
      <c r="H45"/>
    </row>
    <row r="46" spans="2:8">
      <c r="G46"/>
      <c r="H46"/>
    </row>
    <row r="47" spans="2:8">
      <c r="G47"/>
      <c r="H47"/>
    </row>
    <row r="48" spans="2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</sheetData>
  <mergeCells count="3">
    <mergeCell ref="C3:D3"/>
    <mergeCell ref="B3:B4"/>
    <mergeCell ref="A2:S2"/>
  </mergeCells>
  <phoneticPr fontId="0" type="noConversion"/>
  <pageMargins left="0.24" right="0.2" top="0.24" bottom="0.47" header="0.31" footer="0.31496062992125984"/>
  <pageSetup paperSize="9" orientation="landscape" r:id="rId1"/>
  <ignoredErrors>
    <ignoredError sqref="BA3:BC3 BB4:BD4 BA6:BG1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1" r:id="rId4" name="Button 5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10</xdr:row>
                    <xdr:rowOff>114300</xdr:rowOff>
                  </from>
                  <to>
                    <xdr:col>10</xdr:col>
                    <xdr:colOff>190500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5" name="Button 7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8</xdr:row>
                    <xdr:rowOff>171450</xdr:rowOff>
                  </from>
                  <to>
                    <xdr:col>10</xdr:col>
                    <xdr:colOff>190500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6" name="Button 8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7</xdr:row>
                    <xdr:rowOff>0</xdr:rowOff>
                  </from>
                  <to>
                    <xdr:col>10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7" name="Button 9">
              <controlPr defaultSize="0" print="0" autoFill="0" autoPict="0" macro="[0]!gemd_Sheets_Go">
                <anchor moveWithCells="1" sizeWithCells="1">
                  <from>
                    <xdr:col>9</xdr:col>
                    <xdr:colOff>9525</xdr:colOff>
                    <xdr:row>5</xdr:row>
                    <xdr:rowOff>66675</xdr:rowOff>
                  </from>
                  <to>
                    <xdr:col>10</xdr:col>
                    <xdr:colOff>190500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>
    <tabColor rgb="FFFFFF00"/>
  </sheetPr>
  <dimension ref="A1:Q610"/>
  <sheetViews>
    <sheetView rightToLeft="1" tabSelected="1" topLeftCell="C1" zoomScale="70" zoomScaleNormal="70" workbookViewId="0">
      <pane ySplit="4" topLeftCell="A5" activePane="bottomLeft" state="frozen"/>
      <selection pane="bottomLeft" activeCell="I16" sqref="I16"/>
    </sheetView>
  </sheetViews>
  <sheetFormatPr defaultRowHeight="18"/>
  <cols>
    <col min="1" max="1" width="5.25" style="33" bestFit="1" customWidth="1"/>
    <col min="2" max="2" width="9.875" style="33" customWidth="1"/>
    <col min="3" max="3" width="32.875" style="34" customWidth="1"/>
    <col min="4" max="4" width="10.25" style="34" customWidth="1"/>
    <col min="5" max="5" width="10.875" style="49" customWidth="1"/>
    <col min="6" max="6" width="8.5" style="29" customWidth="1"/>
    <col min="7" max="7" width="8.875" style="29" customWidth="1"/>
    <col min="8" max="16384" width="9" style="13"/>
  </cols>
  <sheetData>
    <row r="1" spans="1:17" ht="18.75" thickBot="1">
      <c r="M1"/>
      <c r="N1"/>
      <c r="O1"/>
      <c r="P1"/>
      <c r="Q1"/>
    </row>
    <row r="2" spans="1:17" s="14" customFormat="1" ht="18.75" thickBot="1">
      <c r="A2" s="33" t="s">
        <v>13</v>
      </c>
      <c r="B2" s="33">
        <f>COUNT(B5:B604)</f>
        <v>184</v>
      </c>
      <c r="C2" s="52" t="str">
        <f>'بيانات أساسية'!D14</f>
        <v>الأول الاعدادي</v>
      </c>
      <c r="D2" s="59"/>
      <c r="E2" s="49"/>
      <c r="F2" s="31"/>
      <c r="G2" s="176" t="s">
        <v>35</v>
      </c>
      <c r="H2" s="176"/>
      <c r="I2" s="176"/>
      <c r="J2" s="176"/>
      <c r="K2" s="176"/>
      <c r="M2"/>
      <c r="N2"/>
      <c r="O2" t="s">
        <v>239</v>
      </c>
      <c r="P2"/>
      <c r="Q2"/>
    </row>
    <row r="3" spans="1:17" s="1" customFormat="1" ht="18.75" thickBot="1">
      <c r="A3" s="33"/>
      <c r="B3" s="33"/>
      <c r="C3" s="33"/>
      <c r="D3" s="33"/>
      <c r="E3" s="50"/>
      <c r="F3" s="30"/>
      <c r="G3" s="30"/>
      <c r="M3" s="193" t="s">
        <v>27</v>
      </c>
      <c r="N3" s="113">
        <v>10</v>
      </c>
      <c r="O3" s="194">
        <f ca="1">IF(ROWS($O$3:O3)&gt;SUM(N:N),"",INDEX($M$3:$M$200,MATCH(FALSE,COUNTIF($O$3:O3,$M$3:$M$200)=$M$3:$M$200,0)))</f>
        <v>0</v>
      </c>
      <c r="P3" s="113"/>
      <c r="Q3" s="113">
        <f ca="1">IF(O3="","",COUNTIF($A$3:O3,O3))</f>
        <v>1</v>
      </c>
    </row>
    <row r="4" spans="1:17" s="32" customFormat="1" ht="41.25" customHeight="1" thickBot="1">
      <c r="A4" s="89" t="s">
        <v>0</v>
      </c>
      <c r="B4" s="90" t="s">
        <v>1</v>
      </c>
      <c r="C4" s="90" t="s">
        <v>5</v>
      </c>
      <c r="D4" s="90"/>
      <c r="E4" s="90" t="s">
        <v>2</v>
      </c>
      <c r="F4" s="90" t="s">
        <v>36</v>
      </c>
      <c r="G4" s="91" t="s">
        <v>37</v>
      </c>
      <c r="M4" s="193" t="s">
        <v>28</v>
      </c>
      <c r="N4" s="113">
        <v>2</v>
      </c>
      <c r="O4" s="194">
        <f ca="1">IF(ROWS($O$3:O4)&gt;SUM(N:N),"",INDEX($M$3:$M$200,MATCH(FALSE,COUNTIF($O$3:O4,$M$3:$M$200)=$M$3:$M$200,0)))</f>
        <v>0</v>
      </c>
      <c r="P4" s="113"/>
      <c r="Q4" s="113">
        <f ca="1">IF(O4="","",COUNTIF($A$3:O4,O4))</f>
        <v>1</v>
      </c>
    </row>
    <row r="5" spans="1:17" ht="20.25">
      <c r="A5" s="55">
        <f>IF(C5="","",COUNTA($C$5:C5))</f>
        <v>1</v>
      </c>
      <c r="B5" s="53">
        <f>اللجان!C5</f>
        <v>201</v>
      </c>
      <c r="C5" s="43" t="s">
        <v>48</v>
      </c>
      <c r="D5" s="58" t="s">
        <v>27</v>
      </c>
      <c r="E5" s="56">
        <f t="shared" ref="E5:E36" si="0">IF(B5="","",VLOOKUP(B5,أول_ز,4))</f>
        <v>1</v>
      </c>
      <c r="F5" s="92" t="str">
        <f>IF(E5=E6,"","نهاية اللجنة")</f>
        <v/>
      </c>
      <c r="G5" s="92" t="str">
        <f>IF(D5=D6,"","نهاية الفصل")</f>
        <v/>
      </c>
      <c r="M5" s="193" t="s">
        <v>29</v>
      </c>
      <c r="N5" s="113">
        <v>1</v>
      </c>
      <c r="O5" s="194">
        <f ca="1">IF(ROWS($O$3:O5)&gt;SUM(N:N),"",INDEX($M$3:$M$200,MATCH(FALSE,COUNTIF($O$3:O5,$M$3:$M$200)=$M$3:$M$200,0)))</f>
        <v>0</v>
      </c>
      <c r="P5" s="113"/>
      <c r="Q5" s="113">
        <f ca="1">IF(O5="","",COUNTIF($A$3:O5,O5))</f>
        <v>1</v>
      </c>
    </row>
    <row r="6" spans="1:17" ht="20.25">
      <c r="A6" s="54">
        <f>IF(C6="","",COUNTA($C$5:C6))</f>
        <v>2</v>
      </c>
      <c r="B6" s="53">
        <f>IF(C6="","",B5+1)</f>
        <v>202</v>
      </c>
      <c r="C6" s="43" t="s">
        <v>49</v>
      </c>
      <c r="D6" s="58" t="s">
        <v>27</v>
      </c>
      <c r="E6" s="57">
        <f t="shared" si="0"/>
        <v>1</v>
      </c>
      <c r="F6" s="93" t="str">
        <f t="shared" ref="F6:F69" si="1">IF(E6=E7,"","نهاية اللجنة")</f>
        <v/>
      </c>
      <c r="G6" s="93" t="str">
        <f t="shared" ref="G6:G69" si="2">IF(D6=D7,"","نهاية الفصل")</f>
        <v/>
      </c>
      <c r="M6" s="193" t="s">
        <v>30</v>
      </c>
      <c r="N6" s="113">
        <v>2</v>
      </c>
      <c r="O6" s="194">
        <f ca="1">IF(ROWS($O$3:O6)&gt;SUM(N:N),"",INDEX($M$3:$M$200,MATCH(FALSE,COUNTIF($O$3:O6,$M$3:$M$200)=$M$3:$M$200,0)))</f>
        <v>0</v>
      </c>
      <c r="P6" s="113"/>
      <c r="Q6" s="113">
        <f ca="1">IF(O6="","",COUNTIF($A$3:O6,O6))</f>
        <v>1</v>
      </c>
    </row>
    <row r="7" spans="1:17" ht="20.25">
      <c r="A7" s="54">
        <f>IF(C7="","",COUNTA($C$5:C7))</f>
        <v>3</v>
      </c>
      <c r="B7" s="53">
        <f t="shared" ref="B7:B70" si="3">IF(C7="","",B6+1)</f>
        <v>203</v>
      </c>
      <c r="C7" s="43" t="s">
        <v>50</v>
      </c>
      <c r="D7" s="58" t="s">
        <v>27</v>
      </c>
      <c r="E7" s="57">
        <f t="shared" si="0"/>
        <v>1</v>
      </c>
      <c r="F7" s="93" t="str">
        <f t="shared" si="1"/>
        <v/>
      </c>
      <c r="G7" s="93" t="str">
        <f t="shared" si="2"/>
        <v/>
      </c>
      <c r="M7" s="193" t="s">
        <v>240</v>
      </c>
      <c r="N7" s="113">
        <v>2</v>
      </c>
      <c r="O7" s="194">
        <f ca="1">IF(ROWS($O$3:O7)&gt;SUM(N:N),"",INDEX($M$3:$M$200,MATCH(FALSE,COUNTIF($O$3:O7,$M$3:$M$200)=$M$3:$M$200,0)))</f>
        <v>0</v>
      </c>
      <c r="P7" s="113"/>
      <c r="Q7" s="113">
        <f ca="1">IF(O7="","",COUNTIF($A$3:O7,O7))</f>
        <v>1</v>
      </c>
    </row>
    <row r="8" spans="1:17" ht="20.25">
      <c r="A8" s="54">
        <f>IF(C8="","",COUNTA($C$5:C8))</f>
        <v>4</v>
      </c>
      <c r="B8" s="53">
        <f t="shared" si="3"/>
        <v>204</v>
      </c>
      <c r="C8" s="43" t="s">
        <v>51</v>
      </c>
      <c r="D8" s="58" t="s">
        <v>27</v>
      </c>
      <c r="E8" s="57">
        <f t="shared" si="0"/>
        <v>1</v>
      </c>
      <c r="F8" s="93" t="str">
        <f t="shared" si="1"/>
        <v/>
      </c>
      <c r="G8" s="93" t="str">
        <f t="shared" si="2"/>
        <v/>
      </c>
      <c r="M8" s="193" t="s">
        <v>241</v>
      </c>
      <c r="N8" s="113">
        <v>4</v>
      </c>
      <c r="O8" s="194">
        <f ca="1">IF(ROWS($O$3:O8)&gt;SUM(N:N),"",INDEX($M$3:$M$200,MATCH(FALSE,COUNTIF($O$3:O8,$M$3:$M$200)=$M$3:$M$200,0)))</f>
        <v>0</v>
      </c>
      <c r="P8" s="113"/>
      <c r="Q8" s="113">
        <f ca="1">IF(O8="","",COUNTIF($A$3:O8,O8))</f>
        <v>1</v>
      </c>
    </row>
    <row r="9" spans="1:17" ht="20.25">
      <c r="A9" s="54">
        <f>IF(C9="","",COUNTA($C$5:C9))</f>
        <v>5</v>
      </c>
      <c r="B9" s="53">
        <f t="shared" si="3"/>
        <v>205</v>
      </c>
      <c r="C9" s="43" t="s">
        <v>52</v>
      </c>
      <c r="D9" s="58" t="s">
        <v>27</v>
      </c>
      <c r="E9" s="57">
        <f t="shared" si="0"/>
        <v>1</v>
      </c>
      <c r="F9" s="93" t="str">
        <f t="shared" si="1"/>
        <v/>
      </c>
      <c r="G9" s="93" t="str">
        <f t="shared" si="2"/>
        <v/>
      </c>
      <c r="K9" s="13" t="s">
        <v>3</v>
      </c>
      <c r="M9" s="193" t="s">
        <v>242</v>
      </c>
      <c r="N9" s="113">
        <v>3</v>
      </c>
      <c r="O9" s="194">
        <f ca="1">IF(ROWS($O$3:O9)&gt;SUM(N:N),"",INDEX($M$3:$M$200,MATCH(FALSE,COUNTIF($O$3:O9,$M$3:$M$200)=$M$3:$M$200,0)))</f>
        <v>0</v>
      </c>
      <c r="P9" s="113"/>
      <c r="Q9" s="113">
        <f ca="1">IF(O9="","",COUNTIF($A$3:O9,O9))</f>
        <v>1</v>
      </c>
    </row>
    <row r="10" spans="1:17" ht="20.25">
      <c r="A10" s="54">
        <f>IF(C10="","",COUNTA($C$5:C10))</f>
        <v>6</v>
      </c>
      <c r="B10" s="53">
        <f t="shared" si="3"/>
        <v>206</v>
      </c>
      <c r="C10" s="43" t="s">
        <v>53</v>
      </c>
      <c r="D10" s="58" t="s">
        <v>27</v>
      </c>
      <c r="E10" s="57">
        <f t="shared" si="0"/>
        <v>1</v>
      </c>
      <c r="F10" s="93" t="str">
        <f t="shared" si="1"/>
        <v/>
      </c>
      <c r="G10" s="93" t="str">
        <f t="shared" si="2"/>
        <v/>
      </c>
      <c r="M10" s="193" t="s">
        <v>243</v>
      </c>
      <c r="N10" s="113">
        <v>2</v>
      </c>
      <c r="O10" s="194">
        <f ca="1">IF(ROWS($O$3:O10)&gt;SUM(N:N),"",INDEX($M$3:$M$200,MATCH(FALSE,COUNTIF($O$3:O10,$M$3:$M$200)=$M$3:$M$200,0)))</f>
        <v>0</v>
      </c>
      <c r="P10" s="113"/>
      <c r="Q10" s="113">
        <f ca="1">IF(O10="","",COUNTIF($A$3:O10,O10))</f>
        <v>1</v>
      </c>
    </row>
    <row r="11" spans="1:17" ht="20.25">
      <c r="A11" s="54">
        <f>IF(C11="","",COUNTA($C$5:C11))</f>
        <v>7</v>
      </c>
      <c r="B11" s="53">
        <f t="shared" si="3"/>
        <v>207</v>
      </c>
      <c r="C11" s="43" t="s">
        <v>54</v>
      </c>
      <c r="D11" s="58" t="s">
        <v>27</v>
      </c>
      <c r="E11" s="57">
        <f t="shared" si="0"/>
        <v>1</v>
      </c>
      <c r="F11" s="93" t="str">
        <f t="shared" si="1"/>
        <v/>
      </c>
      <c r="G11" s="93" t="str">
        <f t="shared" si="2"/>
        <v/>
      </c>
      <c r="M11" s="193" t="s">
        <v>244</v>
      </c>
      <c r="N11" s="113">
        <v>1</v>
      </c>
      <c r="O11" s="194">
        <f ca="1">IF(ROWS($O$3:O11)&gt;SUM(N:N),"",INDEX($M$3:$M$200,MATCH(FALSE,COUNTIF($O$3:O11,$M$3:$M$200)=$M$3:$M$200,0)))</f>
        <v>0</v>
      </c>
      <c r="P11" s="113"/>
      <c r="Q11" s="113">
        <f ca="1">IF(O11="","",COUNTIF($A$3:O11,O11))</f>
        <v>1</v>
      </c>
    </row>
    <row r="12" spans="1:17" ht="20.25">
      <c r="A12" s="54">
        <f>IF(C12="","",COUNTA($C$5:C12))</f>
        <v>8</v>
      </c>
      <c r="B12" s="53">
        <f t="shared" si="3"/>
        <v>208</v>
      </c>
      <c r="C12" s="43" t="s">
        <v>55</v>
      </c>
      <c r="D12" s="58" t="s">
        <v>27</v>
      </c>
      <c r="E12" s="57">
        <f t="shared" si="0"/>
        <v>1</v>
      </c>
      <c r="F12" s="93" t="str">
        <f t="shared" si="1"/>
        <v/>
      </c>
      <c r="G12" s="93" t="str">
        <f t="shared" si="2"/>
        <v/>
      </c>
      <c r="M12" s="193" t="s">
        <v>245</v>
      </c>
      <c r="N12" s="113">
        <v>3</v>
      </c>
      <c r="O12" s="194">
        <f ca="1">IF(ROWS($O$3:O12)&gt;SUM(N:N),"",INDEX($M$3:$M$200,MATCH(FALSE,COUNTIF($O$3:O12,$M$3:$M$200)=$M$3:$M$200,0)))</f>
        <v>0</v>
      </c>
      <c r="P12" s="113"/>
      <c r="Q12" s="113">
        <f ca="1">IF(O12="","",COUNTIF($A$3:O12,O12))</f>
        <v>1</v>
      </c>
    </row>
    <row r="13" spans="1:17" ht="20.25">
      <c r="A13" s="54">
        <f>IF(C13="","",COUNTA($C$5:C13))</f>
        <v>9</v>
      </c>
      <c r="B13" s="53">
        <f t="shared" si="3"/>
        <v>209</v>
      </c>
      <c r="C13" s="43" t="s">
        <v>56</v>
      </c>
      <c r="D13" s="58" t="s">
        <v>27</v>
      </c>
      <c r="E13" s="57">
        <f t="shared" si="0"/>
        <v>1</v>
      </c>
      <c r="F13" s="93" t="str">
        <f t="shared" si="1"/>
        <v/>
      </c>
      <c r="G13" s="93" t="str">
        <f t="shared" si="2"/>
        <v/>
      </c>
      <c r="M13" s="193" t="s">
        <v>246</v>
      </c>
      <c r="N13" s="113">
        <v>2</v>
      </c>
      <c r="O13" s="194">
        <f ca="1">IF(ROWS($O$3:O13)&gt;SUM(N:N),"",INDEX($M$3:$M$200,MATCH(FALSE,COUNTIF($O$3:O13,$M$3:$M$200)=$M$3:$M$200,0)))</f>
        <v>0</v>
      </c>
      <c r="P13" s="113"/>
      <c r="Q13" s="113">
        <f ca="1">IF(O13="","",COUNTIF($A$3:O13,O13))</f>
        <v>1</v>
      </c>
    </row>
    <row r="14" spans="1:17" ht="20.25">
      <c r="A14" s="54">
        <f>IF(C14="","",COUNTA($C$5:C14))</f>
        <v>10</v>
      </c>
      <c r="B14" s="53">
        <f t="shared" si="3"/>
        <v>210</v>
      </c>
      <c r="C14" s="43" t="s">
        <v>57</v>
      </c>
      <c r="D14" s="58" t="s">
        <v>27</v>
      </c>
      <c r="E14" s="57">
        <f t="shared" si="0"/>
        <v>1</v>
      </c>
      <c r="F14" s="93" t="str">
        <f t="shared" si="1"/>
        <v/>
      </c>
      <c r="G14" s="93" t="str">
        <f t="shared" si="2"/>
        <v/>
      </c>
      <c r="M14" s="193" t="s">
        <v>247</v>
      </c>
      <c r="N14" s="113">
        <v>1</v>
      </c>
      <c r="O14" s="194">
        <f ca="1">IF(ROWS($O$3:O14)&gt;SUM(N:N),"",INDEX($M$3:$M$200,MATCH(FALSE,COUNTIF($O$3:O14,$M$3:$M$200)=$M$3:$M$200,0)))</f>
        <v>0</v>
      </c>
      <c r="P14" s="113"/>
      <c r="Q14" s="113">
        <f ca="1">IF(O14="","",COUNTIF($A$3:O14,O14))</f>
        <v>1</v>
      </c>
    </row>
    <row r="15" spans="1:17" ht="20.25">
      <c r="A15" s="54">
        <f>IF(C15="","",COUNTA($C$5:C15))</f>
        <v>11</v>
      </c>
      <c r="B15" s="53">
        <f t="shared" si="3"/>
        <v>211</v>
      </c>
      <c r="C15" s="43" t="s">
        <v>58</v>
      </c>
      <c r="D15" s="58" t="s">
        <v>27</v>
      </c>
      <c r="E15" s="57">
        <f t="shared" si="0"/>
        <v>1</v>
      </c>
      <c r="F15" s="93" t="str">
        <f t="shared" si="1"/>
        <v/>
      </c>
      <c r="G15" s="93" t="str">
        <f t="shared" si="2"/>
        <v/>
      </c>
      <c r="M15" s="113"/>
      <c r="N15" s="113"/>
      <c r="O15" s="194">
        <f ca="1">IF(ROWS($O$3:O15)&gt;SUM(N:N),"",INDEX($M$3:$M$200,MATCH(FALSE,COUNTIF($O$3:O15,$M$3:$M$200)=$M$3:$M$200,0)))</f>
        <v>0</v>
      </c>
      <c r="P15" s="113"/>
      <c r="Q15" s="113">
        <f ca="1">IF(O15="","",COUNTIF($A$3:O15,O15))</f>
        <v>1</v>
      </c>
    </row>
    <row r="16" spans="1:17" ht="20.25">
      <c r="A16" s="54">
        <f>IF(C16="","",COUNTA($C$5:C16))</f>
        <v>12</v>
      </c>
      <c r="B16" s="53">
        <f t="shared" si="3"/>
        <v>212</v>
      </c>
      <c r="C16" s="43" t="s">
        <v>59</v>
      </c>
      <c r="D16" s="58" t="s">
        <v>27</v>
      </c>
      <c r="E16" s="57">
        <f t="shared" si="0"/>
        <v>1</v>
      </c>
      <c r="F16" s="93" t="str">
        <f t="shared" si="1"/>
        <v/>
      </c>
      <c r="G16" s="93" t="str">
        <f t="shared" si="2"/>
        <v/>
      </c>
      <c r="M16" s="113"/>
      <c r="N16" s="113"/>
      <c r="O16" s="194">
        <f ca="1">IF(ROWS($O$3:O16)&gt;SUM(N:N),"",INDEX($M$3:$M$200,MATCH(FALSE,COUNTIF($O$3:O16,$M$3:$M$200)=$M$3:$M$200,0)))</f>
        <v>0</v>
      </c>
      <c r="P16" s="113"/>
      <c r="Q16" s="113">
        <f ca="1">IF(O16="","",COUNTIF($A$3:O16,O16))</f>
        <v>1</v>
      </c>
    </row>
    <row r="17" spans="1:17" ht="20.25">
      <c r="A17" s="54">
        <f>IF(C17="","",COUNTA($C$5:C17))</f>
        <v>13</v>
      </c>
      <c r="B17" s="53">
        <f t="shared" si="3"/>
        <v>213</v>
      </c>
      <c r="C17" s="43" t="s">
        <v>60</v>
      </c>
      <c r="D17" s="58" t="s">
        <v>27</v>
      </c>
      <c r="E17" s="57">
        <f t="shared" si="0"/>
        <v>1</v>
      </c>
      <c r="F17" s="93" t="str">
        <f t="shared" si="1"/>
        <v/>
      </c>
      <c r="G17" s="93" t="str">
        <f t="shared" si="2"/>
        <v/>
      </c>
      <c r="M17" s="113"/>
      <c r="N17" s="113"/>
      <c r="O17" s="194">
        <f ca="1">IF(ROWS($O$3:O17)&gt;SUM(N:N),"",INDEX($M$3:$M$200,MATCH(FALSE,COUNTIF($O$3:O17,$M$3:$M$200)=$M$3:$M$200,0)))</f>
        <v>0</v>
      </c>
      <c r="P17" s="113"/>
      <c r="Q17" s="113">
        <f ca="1">IF(O17="","",COUNTIF($A$3:O17,O17))</f>
        <v>1</v>
      </c>
    </row>
    <row r="18" spans="1:17" ht="20.25">
      <c r="A18" s="54">
        <f>IF(C18="","",COUNTA($C$5:C18))</f>
        <v>14</v>
      </c>
      <c r="B18" s="53">
        <f t="shared" si="3"/>
        <v>214</v>
      </c>
      <c r="C18" s="43" t="s">
        <v>61</v>
      </c>
      <c r="D18" s="58" t="s">
        <v>27</v>
      </c>
      <c r="E18" s="57">
        <f t="shared" si="0"/>
        <v>1</v>
      </c>
      <c r="F18" s="93" t="str">
        <f t="shared" si="1"/>
        <v/>
      </c>
      <c r="G18" s="93" t="str">
        <f t="shared" si="2"/>
        <v/>
      </c>
      <c r="M18" s="113"/>
      <c r="N18" s="113"/>
      <c r="O18" s="194">
        <f ca="1">IF(ROWS($O$3:O18)&gt;SUM(N:N),"",INDEX($M$3:$M$200,MATCH(FALSE,COUNTIF($O$3:O18,$M$3:$M$200)=$M$3:$M$200,0)))</f>
        <v>0</v>
      </c>
      <c r="P18" s="113"/>
      <c r="Q18" s="113">
        <f ca="1">IF(O18="","",COUNTIF($A$3:O18,O18))</f>
        <v>1</v>
      </c>
    </row>
    <row r="19" spans="1:17" ht="20.25">
      <c r="A19" s="54">
        <f>IF(C19="","",COUNTA($C$5:C19))</f>
        <v>15</v>
      </c>
      <c r="B19" s="53">
        <f t="shared" si="3"/>
        <v>215</v>
      </c>
      <c r="C19" s="43" t="s">
        <v>62</v>
      </c>
      <c r="D19" s="58" t="s">
        <v>27</v>
      </c>
      <c r="E19" s="57">
        <f t="shared" si="0"/>
        <v>1</v>
      </c>
      <c r="F19" s="93" t="str">
        <f t="shared" si="1"/>
        <v/>
      </c>
      <c r="G19" s="93" t="str">
        <f t="shared" si="2"/>
        <v/>
      </c>
      <c r="M19" s="113"/>
      <c r="N19" s="113"/>
      <c r="O19" s="194">
        <f ca="1">IF(ROWS($O$3:O19)&gt;SUM(N:N),"",INDEX($M$3:$M$200,MATCH(FALSE,COUNTIF($O$3:O19,$M$3:$M$200)=$M$3:$M$200,0)))</f>
        <v>0</v>
      </c>
      <c r="P19" s="113"/>
      <c r="Q19" s="113">
        <f ca="1">IF(O19="","",COUNTIF($A$3:O19,O19))</f>
        <v>1</v>
      </c>
    </row>
    <row r="20" spans="1:17" ht="20.25">
      <c r="A20" s="54">
        <f>IF(C20="","",COUNTA($C$5:C20))</f>
        <v>16</v>
      </c>
      <c r="B20" s="53">
        <f t="shared" si="3"/>
        <v>216</v>
      </c>
      <c r="C20" s="43" t="s">
        <v>63</v>
      </c>
      <c r="D20" s="58" t="s">
        <v>27</v>
      </c>
      <c r="E20" s="57">
        <f t="shared" si="0"/>
        <v>1</v>
      </c>
      <c r="F20" s="93" t="str">
        <f t="shared" si="1"/>
        <v/>
      </c>
      <c r="G20" s="93" t="str">
        <f t="shared" si="2"/>
        <v/>
      </c>
      <c r="M20" s="113"/>
      <c r="N20" s="113"/>
      <c r="O20" s="194">
        <f ca="1">IF(ROWS($O$3:O20)&gt;SUM(N:N),"",INDEX($M$3:$M$200,MATCH(FALSE,COUNTIF($O$3:O20,$M$3:$M$200)=$M$3:$M$200,0)))</f>
        <v>0</v>
      </c>
      <c r="P20" s="113"/>
      <c r="Q20" s="113">
        <f ca="1">IF(O20="","",COUNTIF($A$3:O20,O20))</f>
        <v>1</v>
      </c>
    </row>
    <row r="21" spans="1:17" ht="20.25">
      <c r="A21" s="54">
        <f>IF(C21="","",COUNTA($C$5:C21))</f>
        <v>17</v>
      </c>
      <c r="B21" s="53">
        <f t="shared" si="3"/>
        <v>217</v>
      </c>
      <c r="C21" s="43" t="s">
        <v>64</v>
      </c>
      <c r="D21" s="58" t="s">
        <v>27</v>
      </c>
      <c r="E21" s="57">
        <f t="shared" si="0"/>
        <v>1</v>
      </c>
      <c r="F21" s="93" t="str">
        <f t="shared" si="1"/>
        <v/>
      </c>
      <c r="G21" s="93" t="str">
        <f t="shared" si="2"/>
        <v/>
      </c>
      <c r="M21" s="113"/>
      <c r="N21" s="113"/>
      <c r="O21" s="194">
        <f ca="1">IF(ROWS($O$3:O21)&gt;SUM(N:N),"",INDEX($M$3:$M$200,MATCH(FALSE,COUNTIF($O$3:O21,$M$3:$M$200)=$M$3:$M$200,0)))</f>
        <v>0</v>
      </c>
      <c r="P21" s="113"/>
      <c r="Q21" s="113">
        <f ca="1">IF(O21="","",COUNTIF($A$3:O21,O21))</f>
        <v>1</v>
      </c>
    </row>
    <row r="22" spans="1:17" ht="20.25">
      <c r="A22" s="54">
        <f>IF(C22="","",COUNTA($C$5:C22))</f>
        <v>18</v>
      </c>
      <c r="B22" s="53">
        <f t="shared" si="3"/>
        <v>218</v>
      </c>
      <c r="C22" s="43" t="s">
        <v>65</v>
      </c>
      <c r="D22" s="58" t="s">
        <v>27</v>
      </c>
      <c r="E22" s="57">
        <f t="shared" si="0"/>
        <v>1</v>
      </c>
      <c r="F22" s="93" t="str">
        <f t="shared" si="1"/>
        <v/>
      </c>
      <c r="G22" s="93" t="str">
        <f t="shared" si="2"/>
        <v/>
      </c>
      <c r="M22"/>
      <c r="N22"/>
      <c r="O22" s="194">
        <f ca="1">IF(ROWS($O$3:O22)&gt;SUM(N:N),"",INDEX($M$3:$M$200,MATCH(FALSE,COUNTIF($O$3:O22,$M$3:$M$200)=$M$3:$M$200,0)))</f>
        <v>0</v>
      </c>
      <c r="P22"/>
      <c r="Q22" s="113">
        <f ca="1">IF(O22="","",COUNTIF($A$3:O22,O22))</f>
        <v>1</v>
      </c>
    </row>
    <row r="23" spans="1:17" ht="20.25">
      <c r="A23" s="54">
        <f>IF(C23="","",COUNTA($C$5:C23))</f>
        <v>19</v>
      </c>
      <c r="B23" s="53">
        <f t="shared" si="3"/>
        <v>219</v>
      </c>
      <c r="C23" s="43" t="s">
        <v>66</v>
      </c>
      <c r="D23" s="58" t="s">
        <v>27</v>
      </c>
      <c r="E23" s="57">
        <f t="shared" si="0"/>
        <v>1</v>
      </c>
      <c r="F23" s="93" t="str">
        <f t="shared" si="1"/>
        <v/>
      </c>
      <c r="G23" s="93" t="str">
        <f t="shared" si="2"/>
        <v/>
      </c>
      <c r="M23"/>
      <c r="N23"/>
      <c r="O23" s="194">
        <f ca="1">IF(ROWS($O$3:O23)&gt;SUM(N:N),"",INDEX($M$3:$M$200,MATCH(FALSE,COUNTIF($O$3:O23,$M$3:$M$200)=$M$3:$M$200,0)))</f>
        <v>0</v>
      </c>
      <c r="P23"/>
      <c r="Q23" s="113">
        <f ca="1">IF(O23="","",COUNTIF($A$3:O23,O23))</f>
        <v>1</v>
      </c>
    </row>
    <row r="24" spans="1:17" ht="20.25">
      <c r="A24" s="54">
        <f>IF(C24="","",COUNTA($C$5:C24))</f>
        <v>20</v>
      </c>
      <c r="B24" s="53">
        <f t="shared" si="3"/>
        <v>220</v>
      </c>
      <c r="C24" s="43" t="s">
        <v>67</v>
      </c>
      <c r="D24" s="58" t="s">
        <v>27</v>
      </c>
      <c r="E24" s="57">
        <f t="shared" si="0"/>
        <v>1</v>
      </c>
      <c r="F24" s="93" t="str">
        <f t="shared" si="1"/>
        <v/>
      </c>
      <c r="G24" s="93" t="str">
        <f t="shared" si="2"/>
        <v/>
      </c>
      <c r="M24"/>
      <c r="N24"/>
      <c r="O24" s="194">
        <f ca="1">IF(ROWS($O$3:O24)&gt;SUM(N:N),"",INDEX($M$3:$M$200,MATCH(FALSE,COUNTIF($O$3:O24,$M$3:$M$200)=$M$3:$M$200,0)))</f>
        <v>0</v>
      </c>
      <c r="P24"/>
      <c r="Q24" s="113">
        <f ca="1">IF(O24="","",COUNTIF($A$3:O24,O24))</f>
        <v>1</v>
      </c>
    </row>
    <row r="25" spans="1:17" ht="20.25">
      <c r="A25" s="54">
        <f>IF(C25="","",COUNTA($C$5:C25))</f>
        <v>21</v>
      </c>
      <c r="B25" s="53">
        <f t="shared" si="3"/>
        <v>221</v>
      </c>
      <c r="C25" s="43" t="s">
        <v>68</v>
      </c>
      <c r="D25" s="58" t="s">
        <v>27</v>
      </c>
      <c r="E25" s="57">
        <f t="shared" si="0"/>
        <v>1</v>
      </c>
      <c r="F25" s="93" t="str">
        <f t="shared" si="1"/>
        <v/>
      </c>
      <c r="G25" s="93" t="str">
        <f t="shared" si="2"/>
        <v/>
      </c>
      <c r="M25"/>
      <c r="N25"/>
      <c r="O25" s="194">
        <f ca="1">IF(ROWS($O$3:O25)&gt;SUM(N:N),"",INDEX($M$3:$M$200,MATCH(FALSE,COUNTIF($O$3:O25,$M$3:$M$200)=$M$3:$M$200,0)))</f>
        <v>0</v>
      </c>
      <c r="P25"/>
      <c r="Q25" s="113">
        <f ca="1">IF(O25="","",COUNTIF($A$3:O25,O25))</f>
        <v>1</v>
      </c>
    </row>
    <row r="26" spans="1:17" ht="20.25">
      <c r="A26" s="54">
        <f>IF(C26="","",COUNTA($C$5:C26))</f>
        <v>22</v>
      </c>
      <c r="B26" s="53">
        <f t="shared" si="3"/>
        <v>222</v>
      </c>
      <c r="C26" s="43" t="s">
        <v>69</v>
      </c>
      <c r="D26" s="58" t="s">
        <v>27</v>
      </c>
      <c r="E26" s="57">
        <f t="shared" si="0"/>
        <v>1</v>
      </c>
      <c r="F26" s="93" t="str">
        <f t="shared" si="1"/>
        <v/>
      </c>
      <c r="G26" s="93" t="str">
        <f t="shared" si="2"/>
        <v/>
      </c>
      <c r="M26"/>
      <c r="N26"/>
      <c r="O26" s="194">
        <f ca="1">IF(ROWS($O$3:O26)&gt;SUM(N:N),"",INDEX($M$3:$M$200,MATCH(FALSE,COUNTIF($O$3:O26,$M$3:$M$200)=$M$3:$M$200,0)))</f>
        <v>0</v>
      </c>
      <c r="P26"/>
      <c r="Q26" s="113">
        <f ca="1">IF(O26="","",COUNTIF($A$3:O26,O26))</f>
        <v>1</v>
      </c>
    </row>
    <row r="27" spans="1:17" ht="20.25">
      <c r="A27" s="54">
        <f>IF(C27="","",COUNTA($C$5:C27))</f>
        <v>23</v>
      </c>
      <c r="B27" s="53">
        <f t="shared" si="3"/>
        <v>223</v>
      </c>
      <c r="C27" s="43" t="s">
        <v>70</v>
      </c>
      <c r="D27" s="58" t="s">
        <v>27</v>
      </c>
      <c r="E27" s="57">
        <f t="shared" si="0"/>
        <v>1</v>
      </c>
      <c r="F27" s="93" t="str">
        <f t="shared" si="1"/>
        <v/>
      </c>
      <c r="G27" s="93" t="str">
        <f t="shared" si="2"/>
        <v/>
      </c>
      <c r="M27"/>
      <c r="N27"/>
      <c r="O27" s="194" t="str">
        <f ca="1">IF(ROWS($O$3:O27)&gt;SUM(N:N),"",INDEX($M$3:$M$200,MATCH(FALSE,COUNTIF($O$3:O27,$M$3:$M$200)=$M$3:$M$200,0)))</f>
        <v/>
      </c>
      <c r="P27"/>
      <c r="Q27" s="113">
        <f ca="1">IF(O27="","",COUNTIF($A$3:O27,O27))</f>
        <v>1</v>
      </c>
    </row>
    <row r="28" spans="1:17" ht="20.25">
      <c r="A28" s="54">
        <f>IF(C28="","",COUNTA($C$5:C28))</f>
        <v>24</v>
      </c>
      <c r="B28" s="53">
        <f t="shared" si="3"/>
        <v>224</v>
      </c>
      <c r="C28" s="43" t="s">
        <v>71</v>
      </c>
      <c r="D28" s="58" t="s">
        <v>27</v>
      </c>
      <c r="E28" s="57">
        <f t="shared" si="0"/>
        <v>1</v>
      </c>
      <c r="F28" s="93" t="str">
        <f t="shared" si="1"/>
        <v>نهاية اللجنة</v>
      </c>
      <c r="G28" s="93" t="str">
        <f t="shared" si="2"/>
        <v/>
      </c>
      <c r="M28"/>
      <c r="N28"/>
      <c r="O28" s="194" t="str">
        <f ca="1">IF(ROWS($O$3:O28)&gt;SUM(N:N),"",INDEX($M$3:$M$200,MATCH(FALSE,COUNTIF($O$3:O28,$M$3:$M$200)=$M$3:$M$200,0)))</f>
        <v/>
      </c>
      <c r="P28"/>
      <c r="Q28" s="113">
        <f ca="1">IF(O28="","",COUNTIF($A$3:O28,O28))</f>
        <v>1</v>
      </c>
    </row>
    <row r="29" spans="1:17" ht="20.25">
      <c r="A29" s="54">
        <f>IF(C29="","",COUNTA($C$5:C29))</f>
        <v>25</v>
      </c>
      <c r="B29" s="53">
        <f t="shared" si="3"/>
        <v>225</v>
      </c>
      <c r="C29" s="43" t="s">
        <v>72</v>
      </c>
      <c r="D29" s="58" t="s">
        <v>27</v>
      </c>
      <c r="E29" s="57">
        <f t="shared" si="0"/>
        <v>2</v>
      </c>
      <c r="F29" s="93" t="str">
        <f t="shared" si="1"/>
        <v/>
      </c>
      <c r="G29" s="93" t="str">
        <f t="shared" si="2"/>
        <v/>
      </c>
      <c r="M29"/>
      <c r="N29"/>
      <c r="O29" s="194" t="str">
        <f ca="1">IF(ROWS($O$3:O29)&gt;SUM(N:N),"",INDEX($M$3:$M$200,MATCH(FALSE,COUNTIF($O$3:O29,$M$3:$M$200)=$M$3:$M$200,0)))</f>
        <v/>
      </c>
      <c r="P29"/>
      <c r="Q29" s="113">
        <f ca="1">IF(O29="","",COUNTIF($A$3:O29,O29))</f>
        <v>1</v>
      </c>
    </row>
    <row r="30" spans="1:17" ht="20.25">
      <c r="A30" s="54">
        <f>IF(C30="","",COUNTA($C$5:C30))</f>
        <v>26</v>
      </c>
      <c r="B30" s="53">
        <f t="shared" si="3"/>
        <v>226</v>
      </c>
      <c r="C30" s="43" t="s">
        <v>73</v>
      </c>
      <c r="D30" s="58" t="s">
        <v>27</v>
      </c>
      <c r="E30" s="57">
        <f t="shared" si="0"/>
        <v>2</v>
      </c>
      <c r="F30" s="93" t="str">
        <f t="shared" si="1"/>
        <v/>
      </c>
      <c r="G30" s="93" t="str">
        <f t="shared" si="2"/>
        <v/>
      </c>
      <c r="M30"/>
      <c r="N30"/>
      <c r="O30" s="194" t="str">
        <f ca="1">IF(ROWS($O$3:O30)&gt;SUM(N:N),"",INDEX($M$3:$M$200,MATCH(FALSE,COUNTIF($O$3:O30,$M$3:$M$200)=$M$3:$M$200,0)))</f>
        <v/>
      </c>
      <c r="P30"/>
      <c r="Q30" s="113">
        <f ca="1">IF(O30="","",COUNTIF($A$3:O30,O30))</f>
        <v>1</v>
      </c>
    </row>
    <row r="31" spans="1:17" ht="20.25">
      <c r="A31" s="54">
        <f>IF(C31="","",COUNTA($C$5:C31))</f>
        <v>27</v>
      </c>
      <c r="B31" s="53">
        <f t="shared" si="3"/>
        <v>227</v>
      </c>
      <c r="C31" s="43" t="s">
        <v>74</v>
      </c>
      <c r="D31" s="58" t="s">
        <v>27</v>
      </c>
      <c r="E31" s="57">
        <f t="shared" si="0"/>
        <v>2</v>
      </c>
      <c r="F31" s="93" t="str">
        <f t="shared" si="1"/>
        <v/>
      </c>
      <c r="G31" s="93" t="str">
        <f t="shared" si="2"/>
        <v/>
      </c>
      <c r="M31"/>
      <c r="N31"/>
      <c r="O31" s="194" t="str">
        <f ca="1">IF(ROWS($O$3:O31)&gt;SUM(N:N),"",INDEX($M$3:$M$200,MATCH(FALSE,COUNTIF($O$3:O31,$M$3:$M$200)=$M$3:$M$200,0)))</f>
        <v/>
      </c>
      <c r="P31"/>
      <c r="Q31" s="113">
        <f ca="1">IF(O31="","",COUNTIF($A$3:O31,O31))</f>
        <v>1</v>
      </c>
    </row>
    <row r="32" spans="1:17" ht="20.25">
      <c r="A32" s="54">
        <f>IF(C32="","",COUNTA($C$5:C32))</f>
        <v>28</v>
      </c>
      <c r="B32" s="53">
        <f t="shared" si="3"/>
        <v>228</v>
      </c>
      <c r="C32" s="43" t="s">
        <v>75</v>
      </c>
      <c r="D32" s="58" t="s">
        <v>27</v>
      </c>
      <c r="E32" s="57">
        <f t="shared" si="0"/>
        <v>2</v>
      </c>
      <c r="F32" s="93" t="str">
        <f t="shared" si="1"/>
        <v/>
      </c>
      <c r="G32" s="93" t="str">
        <f t="shared" si="2"/>
        <v/>
      </c>
      <c r="M32"/>
      <c r="N32"/>
      <c r="O32" s="194" t="str">
        <f ca="1">IF(ROWS($O$3:O32)&gt;SUM(N:N),"",INDEX($M$3:$M$200,MATCH(FALSE,COUNTIF($O$3:O32,$M$3:$M$200)=$M$3:$M$200,0)))</f>
        <v/>
      </c>
      <c r="P32"/>
      <c r="Q32" s="113">
        <f ca="1">IF(O32="","",COUNTIF($A$3:O32,O32))</f>
        <v>1</v>
      </c>
    </row>
    <row r="33" spans="1:17" ht="20.25">
      <c r="A33" s="54">
        <f>IF(C33="","",COUNTA($C$5:C33))</f>
        <v>29</v>
      </c>
      <c r="B33" s="53">
        <f t="shared" si="3"/>
        <v>229</v>
      </c>
      <c r="C33" s="43" t="s">
        <v>76</v>
      </c>
      <c r="D33" s="58" t="s">
        <v>27</v>
      </c>
      <c r="E33" s="57">
        <f t="shared" si="0"/>
        <v>2</v>
      </c>
      <c r="F33" s="93" t="str">
        <f t="shared" si="1"/>
        <v/>
      </c>
      <c r="G33" s="93" t="str">
        <f t="shared" si="2"/>
        <v/>
      </c>
      <c r="M33"/>
      <c r="N33"/>
      <c r="O33" s="194" t="str">
        <f ca="1">IF(ROWS($O$3:O33)&gt;SUM(N:N),"",INDEX($M$3:$M$200,MATCH(FALSE,COUNTIF($O$3:O33,$M$3:$M$200)=$M$3:$M$200,0)))</f>
        <v/>
      </c>
      <c r="P33"/>
      <c r="Q33" s="113">
        <f ca="1">IF(O33="","",COUNTIF($A$3:O33,O33))</f>
        <v>1</v>
      </c>
    </row>
    <row r="34" spans="1:17" ht="20.25">
      <c r="A34" s="54">
        <f>IF(C34="","",COUNTA($C$5:C34))</f>
        <v>30</v>
      </c>
      <c r="B34" s="53">
        <f t="shared" si="3"/>
        <v>230</v>
      </c>
      <c r="C34" s="43" t="s">
        <v>77</v>
      </c>
      <c r="D34" s="58" t="s">
        <v>27</v>
      </c>
      <c r="E34" s="57">
        <f t="shared" si="0"/>
        <v>2</v>
      </c>
      <c r="F34" s="93" t="str">
        <f t="shared" si="1"/>
        <v/>
      </c>
      <c r="G34" s="93" t="str">
        <f t="shared" si="2"/>
        <v/>
      </c>
      <c r="M34"/>
      <c r="N34"/>
      <c r="O34" s="194" t="str">
        <f ca="1">IF(ROWS($O$3:O34)&gt;SUM(N:N),"",INDEX($M$3:$M$200,MATCH(FALSE,COUNTIF($O$3:O34,$M$3:$M$200)=$M$3:$M$200,0)))</f>
        <v/>
      </c>
      <c r="P34"/>
      <c r="Q34" t="str">
        <f ca="1">IF(O34="","",COUNTIF($A$3:O34,O34))</f>
        <v/>
      </c>
    </row>
    <row r="35" spans="1:17" ht="20.25">
      <c r="A35" s="54">
        <f>IF(C35="","",COUNTA($C$5:C35))</f>
        <v>31</v>
      </c>
      <c r="B35" s="53">
        <f t="shared" si="3"/>
        <v>231</v>
      </c>
      <c r="C35" s="43" t="s">
        <v>78</v>
      </c>
      <c r="D35" s="58" t="s">
        <v>27</v>
      </c>
      <c r="E35" s="57">
        <f t="shared" si="0"/>
        <v>2</v>
      </c>
      <c r="F35" s="93" t="str">
        <f t="shared" si="1"/>
        <v/>
      </c>
      <c r="G35" s="93" t="str">
        <f t="shared" si="2"/>
        <v/>
      </c>
      <c r="M35"/>
      <c r="N35"/>
      <c r="O35" s="194" t="str">
        <f ca="1">IF(ROWS($O$3:O35)&gt;SUM(N:N),"",INDEX($M$3:$M$200,MATCH(FALSE,COUNTIF($O$3:O35,$M$3:$M$200)=$M$3:$M$200,0)))</f>
        <v/>
      </c>
      <c r="P35"/>
      <c r="Q35" t="str">
        <f ca="1">IF(O35="","",COUNTIF($A$3:O35,O35))</f>
        <v/>
      </c>
    </row>
    <row r="36" spans="1:17" ht="20.25">
      <c r="A36" s="54">
        <f>IF(C36="","",COUNTA($C$5:C36))</f>
        <v>32</v>
      </c>
      <c r="B36" s="53">
        <f t="shared" si="3"/>
        <v>232</v>
      </c>
      <c r="C36" s="43" t="s">
        <v>79</v>
      </c>
      <c r="D36" s="58" t="s">
        <v>27</v>
      </c>
      <c r="E36" s="57">
        <f t="shared" si="0"/>
        <v>2</v>
      </c>
      <c r="F36" s="93" t="str">
        <f t="shared" si="1"/>
        <v/>
      </c>
      <c r="G36" s="93" t="str">
        <f t="shared" si="2"/>
        <v/>
      </c>
      <c r="M36"/>
      <c r="N36"/>
      <c r="O36" s="194" t="str">
        <f>IF(ROWS($O$3:O36)&gt;SUM(N:N),"",INDEX($M$3:$M$200,MATCH(FALSE,COUNTIF($O$3:O36,$M$3:$M$200)=$M$3:$M$200,0)))</f>
        <v/>
      </c>
      <c r="P36"/>
      <c r="Q36" t="str">
        <f>IF(O36="","",COUNTIF($A$3:O36,O36))</f>
        <v/>
      </c>
    </row>
    <row r="37" spans="1:17" ht="20.25">
      <c r="A37" s="54">
        <f>IF(C37="","",COUNTA($C$5:C37))</f>
        <v>33</v>
      </c>
      <c r="B37" s="53">
        <f t="shared" si="3"/>
        <v>233</v>
      </c>
      <c r="C37" s="43" t="s">
        <v>80</v>
      </c>
      <c r="D37" s="58" t="s">
        <v>27</v>
      </c>
      <c r="E37" s="57">
        <f t="shared" ref="E37:E68" si="4">IF(B37="","",VLOOKUP(B37,أول_ز,4))</f>
        <v>2</v>
      </c>
      <c r="F37" s="93" t="str">
        <f t="shared" si="1"/>
        <v/>
      </c>
      <c r="G37" s="93" t="str">
        <f t="shared" si="2"/>
        <v/>
      </c>
      <c r="M37"/>
      <c r="N37"/>
      <c r="O37" s="194" t="str">
        <f>IF(ROWS($O$3:O37)&gt;SUM(N:N),"",INDEX($M$3:$M$200,MATCH(FALSE,COUNTIF($O$3:O37,$M$3:$M$200)=$M$3:$M$200,0)))</f>
        <v/>
      </c>
      <c r="P37"/>
      <c r="Q37" t="str">
        <f>IF(O37="","",COUNTIF($A$3:O37,O37))</f>
        <v/>
      </c>
    </row>
    <row r="38" spans="1:17" ht="20.25">
      <c r="A38" s="54">
        <f>IF(C38="","",COUNTA($C$5:C38))</f>
        <v>34</v>
      </c>
      <c r="B38" s="53">
        <f t="shared" si="3"/>
        <v>234</v>
      </c>
      <c r="C38" s="43" t="s">
        <v>81</v>
      </c>
      <c r="D38" s="58" t="s">
        <v>27</v>
      </c>
      <c r="E38" s="57">
        <f t="shared" si="4"/>
        <v>2</v>
      </c>
      <c r="F38" s="93" t="str">
        <f t="shared" si="1"/>
        <v/>
      </c>
      <c r="G38" s="93" t="str">
        <f t="shared" si="2"/>
        <v/>
      </c>
      <c r="M38"/>
      <c r="N38"/>
      <c r="O38" s="194" t="str">
        <f>IF(ROWS($O$3:O38)&gt;SUM(N:N),"",INDEX($M$3:$M$200,MATCH(FALSE,COUNTIF($O$3:O38,$M$3:$M$200)=$M$3:$M$200,0)))</f>
        <v/>
      </c>
      <c r="P38"/>
      <c r="Q38" t="str">
        <f>IF(O38="","",COUNTIF($A$3:O38,O38))</f>
        <v/>
      </c>
    </row>
    <row r="39" spans="1:17" ht="20.25">
      <c r="A39" s="54">
        <f>IF(C39="","",COUNTA($C$5:C39))</f>
        <v>35</v>
      </c>
      <c r="B39" s="53">
        <f t="shared" si="3"/>
        <v>235</v>
      </c>
      <c r="C39" s="43" t="s">
        <v>82</v>
      </c>
      <c r="D39" s="58" t="s">
        <v>27</v>
      </c>
      <c r="E39" s="57">
        <f t="shared" si="4"/>
        <v>2</v>
      </c>
      <c r="F39" s="93" t="str">
        <f t="shared" si="1"/>
        <v/>
      </c>
      <c r="G39" s="93" t="str">
        <f t="shared" si="2"/>
        <v/>
      </c>
      <c r="M39"/>
      <c r="N39"/>
      <c r="O39" s="194" t="str">
        <f>IF(ROWS($O$3:O39)&gt;SUM(N:N),"",INDEX($M$3:$M$200,MATCH(FALSE,COUNTIF($O$3:O39,$M$3:$M$200)=$M$3:$M$200,0)))</f>
        <v/>
      </c>
      <c r="P39"/>
      <c r="Q39" t="str">
        <f>IF(O39="","",COUNTIF($A$3:O39,O39))</f>
        <v/>
      </c>
    </row>
    <row r="40" spans="1:17" ht="20.25">
      <c r="A40" s="54">
        <f>IF(C40="","",COUNTA($C$5:C40))</f>
        <v>36</v>
      </c>
      <c r="B40" s="53">
        <f t="shared" si="3"/>
        <v>236</v>
      </c>
      <c r="C40" s="43" t="s">
        <v>83</v>
      </c>
      <c r="D40" s="58" t="s">
        <v>27</v>
      </c>
      <c r="E40" s="57">
        <f t="shared" si="4"/>
        <v>2</v>
      </c>
      <c r="F40" s="93" t="str">
        <f t="shared" si="1"/>
        <v/>
      </c>
      <c r="G40" s="93" t="str">
        <f t="shared" si="2"/>
        <v/>
      </c>
      <c r="M40"/>
      <c r="N40"/>
      <c r="O40" s="194" t="str">
        <f>IF(ROWS($O$3:O40)&gt;SUM(N:N),"",INDEX($M$3:$M$200,MATCH(FALSE,COUNTIF($O$3:O40,$M$3:$M$200)=$M$3:$M$200,0)))</f>
        <v/>
      </c>
      <c r="P40"/>
      <c r="Q40" t="str">
        <f>IF(O40="","",COUNTIF($A$3:O40,O40))</f>
        <v/>
      </c>
    </row>
    <row r="41" spans="1:17" ht="20.25">
      <c r="A41" s="54">
        <f>IF(C41="","",COUNTA($C$5:C41))</f>
        <v>37</v>
      </c>
      <c r="B41" s="53">
        <f t="shared" si="3"/>
        <v>237</v>
      </c>
      <c r="C41" s="43" t="s">
        <v>84</v>
      </c>
      <c r="D41" s="58" t="s">
        <v>27</v>
      </c>
      <c r="E41" s="57">
        <f t="shared" si="4"/>
        <v>2</v>
      </c>
      <c r="F41" s="93" t="str">
        <f t="shared" si="1"/>
        <v/>
      </c>
      <c r="G41" s="93" t="str">
        <f t="shared" si="2"/>
        <v/>
      </c>
      <c r="M41"/>
      <c r="N41"/>
      <c r="O41" s="194" t="str">
        <f>IF(ROWS($O$3:O41)&gt;SUM(N:N),"",INDEX($M$3:$M$200,MATCH(FALSE,COUNTIF($O$3:O41,$M$3:$M$200)=$M$3:$M$200,0)))</f>
        <v/>
      </c>
      <c r="P41"/>
      <c r="Q41" t="str">
        <f>IF(O41="","",COUNTIF($A$3:O41,O41))</f>
        <v/>
      </c>
    </row>
    <row r="42" spans="1:17" ht="20.25">
      <c r="A42" s="54">
        <f>IF(C42="","",COUNTA($C$5:C42))</f>
        <v>38</v>
      </c>
      <c r="B42" s="53">
        <f t="shared" si="3"/>
        <v>238</v>
      </c>
      <c r="C42" s="43" t="s">
        <v>85</v>
      </c>
      <c r="D42" s="58" t="s">
        <v>27</v>
      </c>
      <c r="E42" s="57">
        <f t="shared" si="4"/>
        <v>2</v>
      </c>
      <c r="F42" s="93" t="str">
        <f t="shared" si="1"/>
        <v/>
      </c>
      <c r="G42" s="93" t="str">
        <f t="shared" si="2"/>
        <v/>
      </c>
      <c r="M42"/>
      <c r="N42"/>
      <c r="O42" s="194" t="str">
        <f>IF(ROWS($O$3:O42)&gt;SUM(N:N),"",INDEX($M$3:$M$200,MATCH(FALSE,COUNTIF($O$3:O42,$M$3:$M$200)=$M$3:$M$200,0)))</f>
        <v/>
      </c>
      <c r="P42"/>
      <c r="Q42" t="str">
        <f>IF(O42="","",COUNTIF($A$3:O42,O42))</f>
        <v/>
      </c>
    </row>
    <row r="43" spans="1:17" ht="20.25">
      <c r="A43" s="54">
        <f>IF(C43="","",COUNTA($C$5:C43))</f>
        <v>39</v>
      </c>
      <c r="B43" s="53">
        <f t="shared" si="3"/>
        <v>239</v>
      </c>
      <c r="C43" s="43" t="s">
        <v>86</v>
      </c>
      <c r="D43" s="58" t="s">
        <v>27</v>
      </c>
      <c r="E43" s="57">
        <f t="shared" si="4"/>
        <v>2</v>
      </c>
      <c r="F43" s="93" t="str">
        <f t="shared" si="1"/>
        <v/>
      </c>
      <c r="G43" s="93" t="str">
        <f t="shared" si="2"/>
        <v/>
      </c>
      <c r="M43"/>
      <c r="N43"/>
      <c r="O43" s="194" t="str">
        <f>IF(ROWS($O$3:O43)&gt;SUM(N:N),"",INDEX($M$3:$M$200,MATCH(FALSE,COUNTIF($O$3:O43,$M$3:$M$200)=$M$3:$M$200,0)))</f>
        <v/>
      </c>
      <c r="P43"/>
      <c r="Q43" t="str">
        <f>IF(O43="","",COUNTIF($A$3:O43,O43))</f>
        <v/>
      </c>
    </row>
    <row r="44" spans="1:17" ht="20.25">
      <c r="A44" s="54">
        <f>IF(C44="","",COUNTA($C$5:C44))</f>
        <v>40</v>
      </c>
      <c r="B44" s="53">
        <f t="shared" si="3"/>
        <v>240</v>
      </c>
      <c r="C44" s="43" t="s">
        <v>87</v>
      </c>
      <c r="D44" s="58" t="s">
        <v>27</v>
      </c>
      <c r="E44" s="57">
        <f t="shared" si="4"/>
        <v>2</v>
      </c>
      <c r="F44" s="93" t="str">
        <f t="shared" si="1"/>
        <v/>
      </c>
      <c r="G44" s="93" t="str">
        <f t="shared" si="2"/>
        <v/>
      </c>
      <c r="M44"/>
      <c r="N44"/>
      <c r="O44" s="194" t="str">
        <f>IF(ROWS($O$3:O44)&gt;SUM(N:N),"",INDEX($M$3:$M$200,MATCH(FALSE,COUNTIF($O$3:O44,$M$3:$M$200)=$M$3:$M$200,0)))</f>
        <v/>
      </c>
      <c r="P44"/>
      <c r="Q44" t="str">
        <f>IF(O44="","",COUNTIF($A$3:O44,O44))</f>
        <v/>
      </c>
    </row>
    <row r="45" spans="1:17" ht="20.25">
      <c r="A45" s="54">
        <f>IF(C45="","",COUNTA($C$5:C45))</f>
        <v>41</v>
      </c>
      <c r="B45" s="53">
        <f t="shared" si="3"/>
        <v>241</v>
      </c>
      <c r="C45" s="43" t="s">
        <v>88</v>
      </c>
      <c r="D45" s="58" t="s">
        <v>27</v>
      </c>
      <c r="E45" s="57">
        <f t="shared" si="4"/>
        <v>2</v>
      </c>
      <c r="F45" s="93" t="str">
        <f t="shared" si="1"/>
        <v/>
      </c>
      <c r="G45" s="93" t="str">
        <f t="shared" si="2"/>
        <v/>
      </c>
      <c r="M45"/>
      <c r="N45"/>
      <c r="O45" s="194" t="str">
        <f>IF(ROWS($O$3:O45)&gt;SUM(N:N),"",INDEX($M$3:$M$200,MATCH(FALSE,COUNTIF($O$3:O45,$M$3:$M$200)=$M$3:$M$200,0)))</f>
        <v/>
      </c>
      <c r="P45"/>
      <c r="Q45" t="str">
        <f>IF(O45="","",COUNTIF($A$3:O45,O45))</f>
        <v/>
      </c>
    </row>
    <row r="46" spans="1:17" ht="20.25">
      <c r="A46" s="54">
        <f>IF(C46="","",COUNTA($C$5:C46))</f>
        <v>42</v>
      </c>
      <c r="B46" s="53">
        <f t="shared" si="3"/>
        <v>242</v>
      </c>
      <c r="C46" s="43" t="s">
        <v>89</v>
      </c>
      <c r="D46" s="58" t="s">
        <v>27</v>
      </c>
      <c r="E46" s="57">
        <f t="shared" si="4"/>
        <v>2</v>
      </c>
      <c r="F46" s="93" t="str">
        <f t="shared" si="1"/>
        <v/>
      </c>
      <c r="G46" s="93" t="str">
        <f t="shared" si="2"/>
        <v/>
      </c>
      <c r="M46"/>
      <c r="N46"/>
      <c r="O46" s="194" t="str">
        <f>IF(ROWS($O$3:O46)&gt;SUM(N:N),"",INDEX($M$3:$M$200,MATCH(FALSE,COUNTIF($O$3:O46,$M$3:$M$200)=$M$3:$M$200,0)))</f>
        <v/>
      </c>
      <c r="P46"/>
      <c r="Q46" t="str">
        <f>IF(O46="","",COUNTIF($A$3:O46,O46))</f>
        <v/>
      </c>
    </row>
    <row r="47" spans="1:17" ht="20.25">
      <c r="A47" s="54">
        <f>IF(C47="","",COUNTA($C$5:C47))</f>
        <v>43</v>
      </c>
      <c r="B47" s="53">
        <f t="shared" si="3"/>
        <v>243</v>
      </c>
      <c r="C47" s="43" t="s">
        <v>90</v>
      </c>
      <c r="D47" s="58" t="s">
        <v>27</v>
      </c>
      <c r="E47" s="57">
        <f t="shared" si="4"/>
        <v>2</v>
      </c>
      <c r="F47" s="93" t="str">
        <f t="shared" si="1"/>
        <v/>
      </c>
      <c r="G47" s="93" t="str">
        <f t="shared" si="2"/>
        <v/>
      </c>
      <c r="M47"/>
      <c r="N47"/>
      <c r="O47" s="194" t="str">
        <f>IF(ROWS($O$3:O47)&gt;SUM(N:N),"",INDEX($M$3:$M$200,MATCH(FALSE,COUNTIF($O$3:O47,$M$3:$M$200)=$M$3:$M$200,0)))</f>
        <v/>
      </c>
      <c r="P47"/>
      <c r="Q47" t="str">
        <f>IF(O47="","",COUNTIF($A$3:O47,O47))</f>
        <v/>
      </c>
    </row>
    <row r="48" spans="1:17" ht="20.25">
      <c r="A48" s="54">
        <f>IF(C48="","",COUNTA($C$5:C48))</f>
        <v>44</v>
      </c>
      <c r="B48" s="53">
        <f t="shared" si="3"/>
        <v>244</v>
      </c>
      <c r="C48" s="43" t="s">
        <v>91</v>
      </c>
      <c r="D48" s="58" t="s">
        <v>27</v>
      </c>
      <c r="E48" s="57">
        <f t="shared" si="4"/>
        <v>2</v>
      </c>
      <c r="F48" s="93" t="str">
        <f t="shared" si="1"/>
        <v/>
      </c>
      <c r="G48" s="93" t="str">
        <f t="shared" si="2"/>
        <v/>
      </c>
      <c r="M48"/>
      <c r="N48"/>
      <c r="O48" s="194" t="str">
        <f>IF(ROWS($O$3:O48)&gt;SUM(N:N),"",INDEX($M$3:$M$200,MATCH(FALSE,COUNTIF($O$3:O48,$M$3:$M$200)=$M$3:$M$200,0)))</f>
        <v/>
      </c>
      <c r="P48"/>
      <c r="Q48" t="str">
        <f>IF(O48="","",COUNTIF($A$3:O48,O48))</f>
        <v/>
      </c>
    </row>
    <row r="49" spans="1:17" ht="20.25">
      <c r="A49" s="54">
        <f>IF(C49="","",COUNTA($C$5:C49))</f>
        <v>45</v>
      </c>
      <c r="B49" s="53">
        <f t="shared" si="3"/>
        <v>245</v>
      </c>
      <c r="C49" s="43" t="s">
        <v>92</v>
      </c>
      <c r="D49" s="58" t="s">
        <v>27</v>
      </c>
      <c r="E49" s="57">
        <f t="shared" si="4"/>
        <v>2</v>
      </c>
      <c r="F49" s="93" t="str">
        <f t="shared" si="1"/>
        <v/>
      </c>
      <c r="G49" s="93" t="str">
        <f t="shared" si="2"/>
        <v/>
      </c>
      <c r="M49"/>
      <c r="N49"/>
      <c r="O49" s="194" t="str">
        <f>IF(ROWS($O$3:O49)&gt;SUM(N:N),"",INDEX($M$3:$M$200,MATCH(FALSE,COUNTIF($O$3:O49,$M$3:$M$200)=$M$3:$M$200,0)))</f>
        <v/>
      </c>
      <c r="P49"/>
      <c r="Q49" t="str">
        <f>IF(O49="","",COUNTIF($A$3:O49,O49))</f>
        <v/>
      </c>
    </row>
    <row r="50" spans="1:17" ht="20.25">
      <c r="A50" s="54">
        <f>IF(C50="","",COUNTA($C$5:C50))</f>
        <v>46</v>
      </c>
      <c r="B50" s="53">
        <f t="shared" si="3"/>
        <v>246</v>
      </c>
      <c r="C50" s="43" t="s">
        <v>93</v>
      </c>
      <c r="D50" s="58" t="s">
        <v>27</v>
      </c>
      <c r="E50" s="57">
        <f t="shared" si="4"/>
        <v>2</v>
      </c>
      <c r="F50" s="93" t="str">
        <f t="shared" si="1"/>
        <v/>
      </c>
      <c r="G50" s="93" t="str">
        <f t="shared" si="2"/>
        <v>نهاية الفصل</v>
      </c>
      <c r="M50"/>
      <c r="N50"/>
      <c r="O50" s="194" t="str">
        <f>IF(ROWS($O$3:O50)&gt;SUM(N:N),"",INDEX($M$3:$M$200,MATCH(FALSE,COUNTIF($O$3:O50,$M$3:$M$200)=$M$3:$M$200,0)))</f>
        <v/>
      </c>
      <c r="P50"/>
      <c r="Q50" t="str">
        <f>IF(O50="","",COUNTIF($A$3:O50,O50))</f>
        <v/>
      </c>
    </row>
    <row r="51" spans="1:17" ht="20.25">
      <c r="A51" s="54">
        <f>IF(C51="","",COUNTA($C$5:C51))</f>
        <v>47</v>
      </c>
      <c r="B51" s="53">
        <f t="shared" si="3"/>
        <v>247</v>
      </c>
      <c r="C51" s="43" t="s">
        <v>94</v>
      </c>
      <c r="D51" s="58" t="s">
        <v>28</v>
      </c>
      <c r="E51" s="57">
        <f t="shared" si="4"/>
        <v>2</v>
      </c>
      <c r="F51" s="93" t="str">
        <f t="shared" si="1"/>
        <v/>
      </c>
      <c r="G51" s="93" t="str">
        <f t="shared" si="2"/>
        <v/>
      </c>
      <c r="M51"/>
      <c r="N51"/>
      <c r="O51" s="194" t="str">
        <f>IF(ROWS($O$3:O51)&gt;SUM(N:N),"",INDEX($M$3:$M$200,MATCH(FALSE,COUNTIF($O$3:O51,$M$3:$M$200)=$M$3:$M$200,0)))</f>
        <v/>
      </c>
      <c r="P51"/>
      <c r="Q51" t="str">
        <f>IF(O51="","",COUNTIF($A$3:O51,O51))</f>
        <v/>
      </c>
    </row>
    <row r="52" spans="1:17" ht="20.25">
      <c r="A52" s="54">
        <f>IF(C52="","",COUNTA($C$5:C52))</f>
        <v>48</v>
      </c>
      <c r="B52" s="53">
        <f t="shared" si="3"/>
        <v>248</v>
      </c>
      <c r="C52" s="43" t="s">
        <v>95</v>
      </c>
      <c r="D52" s="58" t="s">
        <v>28</v>
      </c>
      <c r="E52" s="57">
        <f t="shared" si="4"/>
        <v>2</v>
      </c>
      <c r="F52" s="93" t="str">
        <f t="shared" si="1"/>
        <v>نهاية اللجنة</v>
      </c>
      <c r="G52" s="93" t="str">
        <f t="shared" si="2"/>
        <v/>
      </c>
      <c r="M52"/>
      <c r="N52"/>
      <c r="O52" s="194" t="str">
        <f>IF(ROWS($O$3:O52)&gt;SUM(N:N),"",INDEX($M$3:$M$200,MATCH(FALSE,COUNTIF($O$3:O52,$M$3:$M$200)=$M$3:$M$200,0)))</f>
        <v/>
      </c>
      <c r="P52"/>
      <c r="Q52" t="str">
        <f>IF(O52="","",COUNTIF($A$3:O52,O52))</f>
        <v/>
      </c>
    </row>
    <row r="53" spans="1:17" ht="20.25">
      <c r="A53" s="54">
        <f>IF(C53="","",COUNTA($C$5:C53))</f>
        <v>49</v>
      </c>
      <c r="B53" s="53">
        <f t="shared" si="3"/>
        <v>249</v>
      </c>
      <c r="C53" s="43" t="s">
        <v>96</v>
      </c>
      <c r="D53" s="58" t="s">
        <v>28</v>
      </c>
      <c r="E53" s="57">
        <f t="shared" si="4"/>
        <v>3</v>
      </c>
      <c r="F53" s="93" t="str">
        <f t="shared" si="1"/>
        <v/>
      </c>
      <c r="G53" s="93" t="str">
        <f t="shared" si="2"/>
        <v/>
      </c>
      <c r="M53"/>
      <c r="N53"/>
      <c r="O53" s="194" t="str">
        <f>IF(ROWS($O$3:O53)&gt;SUM(N:N),"",INDEX($M$3:$M$200,MATCH(FALSE,COUNTIF($O$3:O53,$M$3:$M$200)=$M$3:$M$200,0)))</f>
        <v/>
      </c>
      <c r="P53"/>
      <c r="Q53" t="str">
        <f>IF(O53="","",COUNTIF($A$3:O53,O53))</f>
        <v/>
      </c>
    </row>
    <row r="54" spans="1:17" ht="20.25">
      <c r="A54" s="54">
        <f>IF(C54="","",COUNTA($C$5:C54))</f>
        <v>50</v>
      </c>
      <c r="B54" s="53">
        <f t="shared" si="3"/>
        <v>250</v>
      </c>
      <c r="C54" s="43" t="s">
        <v>97</v>
      </c>
      <c r="D54" s="58" t="s">
        <v>28</v>
      </c>
      <c r="E54" s="57">
        <f t="shared" si="4"/>
        <v>3</v>
      </c>
      <c r="F54" s="93" t="str">
        <f t="shared" si="1"/>
        <v/>
      </c>
      <c r="G54" s="93" t="str">
        <f t="shared" si="2"/>
        <v/>
      </c>
      <c r="M54"/>
      <c r="N54"/>
      <c r="O54" s="194" t="str">
        <f>IF(ROWS($O$3:O54)&gt;SUM(N:N),"",INDEX($M$3:$M$200,MATCH(FALSE,COUNTIF($O$3:O54,$M$3:$M$200)=$M$3:$M$200,0)))</f>
        <v/>
      </c>
      <c r="P54"/>
      <c r="Q54" t="str">
        <f>IF(O54="","",COUNTIF($A$3:O54,O54))</f>
        <v/>
      </c>
    </row>
    <row r="55" spans="1:17" ht="20.25">
      <c r="A55" s="54">
        <f>IF(C55="","",COUNTA($C$5:C55))</f>
        <v>51</v>
      </c>
      <c r="B55" s="53">
        <f t="shared" si="3"/>
        <v>251</v>
      </c>
      <c r="C55" s="43" t="s">
        <v>98</v>
      </c>
      <c r="D55" s="58" t="s">
        <v>28</v>
      </c>
      <c r="E55" s="57">
        <f t="shared" si="4"/>
        <v>3</v>
      </c>
      <c r="F55" s="93" t="str">
        <f t="shared" si="1"/>
        <v/>
      </c>
      <c r="G55" s="93" t="str">
        <f t="shared" si="2"/>
        <v/>
      </c>
      <c r="M55"/>
      <c r="N55"/>
      <c r="O55" s="194" t="str">
        <f>IF(ROWS($O$3:O55)&gt;SUM(N:N),"",INDEX($M$3:$M$200,MATCH(FALSE,COUNTIF($O$3:O55,$M$3:$M$200)=$M$3:$M$200,0)))</f>
        <v/>
      </c>
      <c r="P55"/>
      <c r="Q55" t="str">
        <f>IF(O55="","",COUNTIF($A$3:O55,O55))</f>
        <v/>
      </c>
    </row>
    <row r="56" spans="1:17" ht="20.25">
      <c r="A56" s="54">
        <f>IF(C56="","",COUNTA($C$5:C56))</f>
        <v>52</v>
      </c>
      <c r="B56" s="53">
        <f t="shared" si="3"/>
        <v>252</v>
      </c>
      <c r="C56" s="43" t="s">
        <v>99</v>
      </c>
      <c r="D56" s="58" t="s">
        <v>28</v>
      </c>
      <c r="E56" s="57">
        <f t="shared" si="4"/>
        <v>3</v>
      </c>
      <c r="F56" s="93" t="str">
        <f t="shared" si="1"/>
        <v/>
      </c>
      <c r="G56" s="93" t="str">
        <f t="shared" si="2"/>
        <v/>
      </c>
      <c r="M56"/>
      <c r="N56"/>
      <c r="O56" s="194" t="str">
        <f>IF(ROWS($O$3:O56)&gt;SUM(N:N),"",INDEX($M$3:$M$200,MATCH(FALSE,COUNTIF($O$3:O56,$M$3:$M$200)=$M$3:$M$200,0)))</f>
        <v/>
      </c>
      <c r="P56"/>
      <c r="Q56" t="str">
        <f>IF(O56="","",COUNTIF($A$3:O56,O56))</f>
        <v/>
      </c>
    </row>
    <row r="57" spans="1:17" ht="20.25">
      <c r="A57" s="54">
        <f>IF(C57="","",COUNTA($C$5:C57))</f>
        <v>53</v>
      </c>
      <c r="B57" s="53">
        <f t="shared" si="3"/>
        <v>253</v>
      </c>
      <c r="C57" s="43" t="s">
        <v>100</v>
      </c>
      <c r="D57" s="58" t="s">
        <v>28</v>
      </c>
      <c r="E57" s="57">
        <f t="shared" si="4"/>
        <v>3</v>
      </c>
      <c r="F57" s="93" t="str">
        <f t="shared" si="1"/>
        <v/>
      </c>
      <c r="G57" s="93" t="str">
        <f t="shared" si="2"/>
        <v/>
      </c>
      <c r="M57"/>
      <c r="N57"/>
      <c r="O57" s="194" t="str">
        <f>IF(ROWS($O$3:O57)&gt;SUM(N:N),"",INDEX($M$3:$M$200,MATCH(FALSE,COUNTIF($O$3:O57,$M$3:$M$200)=$M$3:$M$200,0)))</f>
        <v/>
      </c>
      <c r="P57"/>
      <c r="Q57" t="str">
        <f>IF(O57="","",COUNTIF($A$3:O57,O57))</f>
        <v/>
      </c>
    </row>
    <row r="58" spans="1:17" ht="20.25">
      <c r="A58" s="54">
        <f>IF(C58="","",COUNTA($C$5:C58))</f>
        <v>54</v>
      </c>
      <c r="B58" s="53">
        <f t="shared" si="3"/>
        <v>254</v>
      </c>
      <c r="C58" s="43" t="s">
        <v>101</v>
      </c>
      <c r="D58" s="58" t="s">
        <v>28</v>
      </c>
      <c r="E58" s="57">
        <f t="shared" si="4"/>
        <v>3</v>
      </c>
      <c r="F58" s="93" t="str">
        <f t="shared" si="1"/>
        <v/>
      </c>
      <c r="G58" s="93" t="str">
        <f t="shared" si="2"/>
        <v/>
      </c>
      <c r="M58"/>
      <c r="N58"/>
      <c r="O58" s="194" t="str">
        <f>IF(ROWS($O$3:O58)&gt;SUM(N:N),"",INDEX($M$3:$M$200,MATCH(FALSE,COUNTIF($O$3:O58,$M$3:$M$200)=$M$3:$M$200,0)))</f>
        <v/>
      </c>
      <c r="P58"/>
      <c r="Q58" t="str">
        <f>IF(O58="","",COUNTIF($A$3:O58,O58))</f>
        <v/>
      </c>
    </row>
    <row r="59" spans="1:17" ht="20.25">
      <c r="A59" s="54">
        <f>IF(C59="","",COUNTA($C$5:C59))</f>
        <v>55</v>
      </c>
      <c r="B59" s="53">
        <f t="shared" si="3"/>
        <v>255</v>
      </c>
      <c r="C59" s="43" t="s">
        <v>102</v>
      </c>
      <c r="D59" s="58" t="s">
        <v>28</v>
      </c>
      <c r="E59" s="57">
        <f t="shared" si="4"/>
        <v>3</v>
      </c>
      <c r="F59" s="93" t="str">
        <f t="shared" si="1"/>
        <v/>
      </c>
      <c r="G59" s="93" t="str">
        <f t="shared" si="2"/>
        <v/>
      </c>
      <c r="M59"/>
      <c r="N59"/>
      <c r="O59" s="194" t="str">
        <f>IF(ROWS($O$3:O59)&gt;SUM(N:N),"",INDEX($M$3:$M$200,MATCH(FALSE,COUNTIF($O$3:O59,$M$3:$M$200)=$M$3:$M$200,0)))</f>
        <v/>
      </c>
      <c r="P59"/>
      <c r="Q59" t="str">
        <f>IF(O59="","",COUNTIF($A$3:O59,O59))</f>
        <v/>
      </c>
    </row>
    <row r="60" spans="1:17" ht="20.25">
      <c r="A60" s="54">
        <f>IF(C60="","",COUNTA($C$5:C60))</f>
        <v>56</v>
      </c>
      <c r="B60" s="53">
        <f t="shared" si="3"/>
        <v>256</v>
      </c>
      <c r="C60" s="43" t="s">
        <v>103</v>
      </c>
      <c r="D60" s="58" t="s">
        <v>28</v>
      </c>
      <c r="E60" s="57">
        <f t="shared" si="4"/>
        <v>3</v>
      </c>
      <c r="F60" s="93" t="str">
        <f t="shared" si="1"/>
        <v/>
      </c>
      <c r="G60" s="93" t="str">
        <f t="shared" si="2"/>
        <v/>
      </c>
      <c r="M60"/>
      <c r="N60"/>
      <c r="O60" s="194" t="str">
        <f>IF(ROWS($O$3:O60)&gt;SUM(N:N),"",INDEX($M$3:$M$200,MATCH(FALSE,COUNTIF($O$3:O60,$M$3:$M$200)=$M$3:$M$200,0)))</f>
        <v/>
      </c>
      <c r="P60"/>
      <c r="Q60" t="str">
        <f>IF(O60="","",COUNTIF($A$3:O60,O60))</f>
        <v/>
      </c>
    </row>
    <row r="61" spans="1:17" ht="20.25">
      <c r="A61" s="54">
        <f>IF(C61="","",COUNTA($C$5:C61))</f>
        <v>57</v>
      </c>
      <c r="B61" s="53">
        <f t="shared" si="3"/>
        <v>257</v>
      </c>
      <c r="C61" s="43" t="s">
        <v>104</v>
      </c>
      <c r="D61" s="58" t="s">
        <v>28</v>
      </c>
      <c r="E61" s="57">
        <f t="shared" si="4"/>
        <v>3</v>
      </c>
      <c r="F61" s="93" t="str">
        <f t="shared" si="1"/>
        <v/>
      </c>
      <c r="G61" s="93" t="str">
        <f t="shared" si="2"/>
        <v/>
      </c>
      <c r="M61"/>
      <c r="N61"/>
      <c r="O61" s="194" t="str">
        <f>IF(ROWS($O$3:O61)&gt;SUM(N:N),"",INDEX($M$3:$M$200,MATCH(FALSE,COUNTIF($O$3:O61,$M$3:$M$200)=$M$3:$M$200,0)))</f>
        <v/>
      </c>
      <c r="P61"/>
      <c r="Q61" t="str">
        <f>IF(O61="","",COUNTIF($A$3:O61,O61))</f>
        <v/>
      </c>
    </row>
    <row r="62" spans="1:17" ht="20.25">
      <c r="A62" s="54">
        <f>IF(C62="","",COUNTA($C$5:C62))</f>
        <v>58</v>
      </c>
      <c r="B62" s="53">
        <f t="shared" si="3"/>
        <v>258</v>
      </c>
      <c r="C62" s="43" t="s">
        <v>105</v>
      </c>
      <c r="D62" s="58" t="s">
        <v>28</v>
      </c>
      <c r="E62" s="57">
        <f t="shared" si="4"/>
        <v>3</v>
      </c>
      <c r="F62" s="93" t="str">
        <f t="shared" si="1"/>
        <v/>
      </c>
      <c r="G62" s="93" t="str">
        <f t="shared" si="2"/>
        <v/>
      </c>
      <c r="M62"/>
      <c r="N62"/>
      <c r="O62" s="194" t="str">
        <f>IF(ROWS($O$3:O62)&gt;SUM(N:N),"",INDEX($M$3:$M$200,MATCH(FALSE,COUNTIF($O$3:O62,$M$3:$M$200)=$M$3:$M$200,0)))</f>
        <v/>
      </c>
      <c r="P62"/>
      <c r="Q62" t="str">
        <f>IF(O62="","",COUNTIF($A$3:O62,O62))</f>
        <v/>
      </c>
    </row>
    <row r="63" spans="1:17" ht="20.25">
      <c r="A63" s="54">
        <f>IF(C63="","",COUNTA($C$5:C63))</f>
        <v>59</v>
      </c>
      <c r="B63" s="53">
        <f t="shared" si="3"/>
        <v>259</v>
      </c>
      <c r="C63" s="43" t="s">
        <v>106</v>
      </c>
      <c r="D63" s="58" t="s">
        <v>28</v>
      </c>
      <c r="E63" s="57">
        <f t="shared" si="4"/>
        <v>3</v>
      </c>
      <c r="F63" s="93" t="str">
        <f t="shared" si="1"/>
        <v/>
      </c>
      <c r="G63" s="93" t="str">
        <f t="shared" si="2"/>
        <v/>
      </c>
      <c r="M63"/>
      <c r="N63"/>
      <c r="O63" s="194" t="str">
        <f>IF(ROWS($O$3:O63)&gt;SUM(N:N),"",INDEX($M$3:$M$200,MATCH(FALSE,COUNTIF($O$3:O63,$M$3:$M$200)=$M$3:$M$200,0)))</f>
        <v/>
      </c>
      <c r="P63"/>
      <c r="Q63" t="str">
        <f>IF(O63="","",COUNTIF($A$3:O63,O63))</f>
        <v/>
      </c>
    </row>
    <row r="64" spans="1:17" ht="20.25">
      <c r="A64" s="54">
        <f>IF(C64="","",COUNTA($C$5:C64))</f>
        <v>60</v>
      </c>
      <c r="B64" s="53">
        <f t="shared" si="3"/>
        <v>260</v>
      </c>
      <c r="C64" s="43" t="s">
        <v>107</v>
      </c>
      <c r="D64" s="58" t="s">
        <v>28</v>
      </c>
      <c r="E64" s="57">
        <f t="shared" si="4"/>
        <v>3</v>
      </c>
      <c r="F64" s="93" t="str">
        <f t="shared" si="1"/>
        <v/>
      </c>
      <c r="G64" s="93" t="str">
        <f t="shared" si="2"/>
        <v/>
      </c>
      <c r="M64"/>
      <c r="N64"/>
      <c r="O64" s="194" t="str">
        <f>IF(ROWS($O$3:O64)&gt;SUM(N:N),"",INDEX($M$3:$M$200,MATCH(FALSE,COUNTIF($O$3:O64,$M$3:$M$200)=$M$3:$M$200,0)))</f>
        <v/>
      </c>
      <c r="P64"/>
      <c r="Q64" t="str">
        <f>IF(O64="","",COUNTIF($A$3:O64,O64))</f>
        <v/>
      </c>
    </row>
    <row r="65" spans="1:17" ht="20.25">
      <c r="A65" s="54">
        <f>IF(C65="","",COUNTA($C$5:C65))</f>
        <v>61</v>
      </c>
      <c r="B65" s="53">
        <f t="shared" si="3"/>
        <v>261</v>
      </c>
      <c r="C65" s="43" t="s">
        <v>108</v>
      </c>
      <c r="D65" s="58" t="s">
        <v>28</v>
      </c>
      <c r="E65" s="57">
        <f t="shared" si="4"/>
        <v>3</v>
      </c>
      <c r="F65" s="93" t="str">
        <f t="shared" si="1"/>
        <v/>
      </c>
      <c r="G65" s="93" t="str">
        <f t="shared" si="2"/>
        <v/>
      </c>
      <c r="M65"/>
      <c r="N65"/>
      <c r="O65" s="194" t="str">
        <f>IF(ROWS($O$3:O65)&gt;SUM(N:N),"",INDEX($M$3:$M$200,MATCH(FALSE,COUNTIF($O$3:O65,$M$3:$M$200)=$M$3:$M$200,0)))</f>
        <v/>
      </c>
      <c r="P65"/>
      <c r="Q65" t="str">
        <f>IF(O65="","",COUNTIF($A$3:O65,O65))</f>
        <v/>
      </c>
    </row>
    <row r="66" spans="1:17" ht="20.25">
      <c r="A66" s="54">
        <f>IF(C66="","",COUNTA($C$5:C66))</f>
        <v>62</v>
      </c>
      <c r="B66" s="53">
        <f t="shared" si="3"/>
        <v>262</v>
      </c>
      <c r="C66" s="43" t="s">
        <v>109</v>
      </c>
      <c r="D66" s="58" t="s">
        <v>28</v>
      </c>
      <c r="E66" s="57">
        <f t="shared" si="4"/>
        <v>3</v>
      </c>
      <c r="F66" s="93" t="str">
        <f t="shared" si="1"/>
        <v/>
      </c>
      <c r="G66" s="93" t="str">
        <f t="shared" si="2"/>
        <v/>
      </c>
      <c r="M66"/>
      <c r="N66"/>
      <c r="O66" s="194" t="str">
        <f>IF(ROWS($O$3:O66)&gt;SUM(N:N),"",INDEX($M$3:$M$200,MATCH(FALSE,COUNTIF($O$3:O66,$M$3:$M$200)=$M$3:$M$200,0)))</f>
        <v/>
      </c>
      <c r="P66"/>
      <c r="Q66" t="str">
        <f>IF(O66="","",COUNTIF($A$3:O66,O66))</f>
        <v/>
      </c>
    </row>
    <row r="67" spans="1:17" ht="20.25">
      <c r="A67" s="54">
        <f>IF(C67="","",COUNTA($C$5:C67))</f>
        <v>63</v>
      </c>
      <c r="B67" s="53">
        <f t="shared" si="3"/>
        <v>263</v>
      </c>
      <c r="C67" s="43" t="s">
        <v>110</v>
      </c>
      <c r="D67" s="58" t="s">
        <v>28</v>
      </c>
      <c r="E67" s="57">
        <f t="shared" si="4"/>
        <v>3</v>
      </c>
      <c r="F67" s="93" t="str">
        <f t="shared" si="1"/>
        <v/>
      </c>
      <c r="G67" s="93" t="str">
        <f t="shared" si="2"/>
        <v/>
      </c>
      <c r="M67"/>
      <c r="N67"/>
      <c r="O67" s="194" t="str">
        <f>IF(ROWS($O$3:O67)&gt;SUM(N:N),"",INDEX($M$3:$M$200,MATCH(FALSE,COUNTIF($O$3:O67,$M$3:$M$200)=$M$3:$M$200,0)))</f>
        <v/>
      </c>
      <c r="P67"/>
      <c r="Q67" t="str">
        <f>IF(O67="","",COUNTIF($A$3:O67,O67))</f>
        <v/>
      </c>
    </row>
    <row r="68" spans="1:17" ht="20.25">
      <c r="A68" s="54">
        <f>IF(C68="","",COUNTA($C$5:C68))</f>
        <v>64</v>
      </c>
      <c r="B68" s="53">
        <f t="shared" si="3"/>
        <v>264</v>
      </c>
      <c r="C68" s="43" t="s">
        <v>111</v>
      </c>
      <c r="D68" s="58" t="s">
        <v>28</v>
      </c>
      <c r="E68" s="57">
        <f t="shared" si="4"/>
        <v>3</v>
      </c>
      <c r="F68" s="93" t="str">
        <f t="shared" si="1"/>
        <v/>
      </c>
      <c r="G68" s="93" t="str">
        <f t="shared" si="2"/>
        <v/>
      </c>
      <c r="M68"/>
      <c r="N68"/>
      <c r="O68" s="192" t="str">
        <f>IF(ROWS($O$3:O68)&gt;SUM(N:N),"",INDEX($M$3:$M$200,MATCH(FALSE, COUNTIF($O$2:O67,$M$3:$M$200)= $B$3:$B$200,0)))</f>
        <v/>
      </c>
      <c r="P68"/>
      <c r="Q68" t="str">
        <f>IF(O68="","",COUNTIF($A$3:O68,O68))</f>
        <v/>
      </c>
    </row>
    <row r="69" spans="1:17" ht="20.25">
      <c r="A69" s="54">
        <f>IF(C69="","",COUNTA($C$5:C69))</f>
        <v>65</v>
      </c>
      <c r="B69" s="53">
        <f t="shared" si="3"/>
        <v>265</v>
      </c>
      <c r="C69" s="43" t="s">
        <v>112</v>
      </c>
      <c r="D69" s="58" t="s">
        <v>28</v>
      </c>
      <c r="E69" s="57">
        <f t="shared" ref="E69:E132" si="5">IF(B69="","",VLOOKUP(B69,أول_ز,4))</f>
        <v>3</v>
      </c>
      <c r="F69" s="93" t="str">
        <f t="shared" si="1"/>
        <v/>
      </c>
      <c r="G69" s="93" t="str">
        <f t="shared" si="2"/>
        <v/>
      </c>
      <c r="M69"/>
      <c r="N69"/>
      <c r="O69" s="192" t="str">
        <f>IF(ROWS($O$3:O69)&gt;SUM(N:N),"",INDEX($M$3:$M$200,MATCH(FALSE, COUNTIF($O$2:O68,$M$3:$M$200)= $B$3:$B$200,0)))</f>
        <v/>
      </c>
      <c r="P69"/>
      <c r="Q69" t="str">
        <f>IF(O69="","",COUNTIF($A$3:O69,O69))</f>
        <v/>
      </c>
    </row>
    <row r="70" spans="1:17" ht="20.25">
      <c r="A70" s="54">
        <f>IF(C70="","",COUNTA($C$5:C70))</f>
        <v>66</v>
      </c>
      <c r="B70" s="53">
        <f t="shared" si="3"/>
        <v>266</v>
      </c>
      <c r="C70" s="43" t="s">
        <v>113</v>
      </c>
      <c r="D70" s="58" t="s">
        <v>28</v>
      </c>
      <c r="E70" s="57">
        <f t="shared" si="5"/>
        <v>3</v>
      </c>
      <c r="F70" s="93" t="str">
        <f t="shared" ref="F70:F133" si="6">IF(E70=E71,"","نهاية اللجنة")</f>
        <v/>
      </c>
      <c r="G70" s="93" t="str">
        <f t="shared" ref="G70:G133" si="7">IF(D70=D71,"","نهاية الفصل")</f>
        <v/>
      </c>
      <c r="M70"/>
      <c r="N70"/>
      <c r="O70" s="192" t="str">
        <f>IF(ROWS($O$3:O70)&gt;SUM(N:N),"",INDEX($M$3:$M$200,MATCH(FALSE, COUNTIF($O$2:O69,$M$3:$M$200)= $B$3:$B$200,0)))</f>
        <v/>
      </c>
      <c r="P70"/>
      <c r="Q70" t="str">
        <f>IF(O70="","",COUNTIF($A$3:O70,O70))</f>
        <v/>
      </c>
    </row>
    <row r="71" spans="1:17" ht="20.25">
      <c r="A71" s="54">
        <f>IF(C71="","",COUNTA($C$5:C71))</f>
        <v>67</v>
      </c>
      <c r="B71" s="53">
        <f t="shared" ref="B71:B134" si="8">IF(C71="","",B70+1)</f>
        <v>267</v>
      </c>
      <c r="C71" s="43" t="s">
        <v>114</v>
      </c>
      <c r="D71" s="58" t="s">
        <v>28</v>
      </c>
      <c r="E71" s="57">
        <f t="shared" si="5"/>
        <v>3</v>
      </c>
      <c r="F71" s="93" t="str">
        <f t="shared" si="6"/>
        <v/>
      </c>
      <c r="G71" s="93" t="str">
        <f t="shared" si="7"/>
        <v/>
      </c>
      <c r="M71"/>
      <c r="N71"/>
      <c r="O71" s="192" t="str">
        <f>IF(ROWS($O$3:O71)&gt;SUM(N:N),"",INDEX($M$3:$M$200,MATCH(FALSE, COUNTIF($O$2:O70,$M$3:$M$200)= $B$3:$B$200,0)))</f>
        <v/>
      </c>
      <c r="P71"/>
      <c r="Q71" t="str">
        <f>IF(O71="","",COUNTIF($A$3:O71,O71))</f>
        <v/>
      </c>
    </row>
    <row r="72" spans="1:17" ht="20.25">
      <c r="A72" s="54">
        <f>IF(C72="","",COUNTA($C$5:C72))</f>
        <v>68</v>
      </c>
      <c r="B72" s="53">
        <f t="shared" si="8"/>
        <v>268</v>
      </c>
      <c r="C72" s="43" t="s">
        <v>115</v>
      </c>
      <c r="D72" s="58" t="s">
        <v>28</v>
      </c>
      <c r="E72" s="57">
        <f t="shared" si="5"/>
        <v>3</v>
      </c>
      <c r="F72" s="93" t="str">
        <f t="shared" si="6"/>
        <v/>
      </c>
      <c r="G72" s="93" t="str">
        <f t="shared" si="7"/>
        <v/>
      </c>
      <c r="M72"/>
      <c r="N72"/>
      <c r="O72" s="192" t="str">
        <f>IF(ROWS($O$3:O72)&gt;SUM(N:N),"",INDEX($M$3:$M$200,MATCH(FALSE, COUNTIF($O$2:O71,$M$3:$M$200)= $B$3:$B$200,0)))</f>
        <v/>
      </c>
      <c r="P72"/>
      <c r="Q72" t="str">
        <f>IF(O72="","",COUNTIF($A$3:O72,O72))</f>
        <v/>
      </c>
    </row>
    <row r="73" spans="1:17" ht="20.25">
      <c r="A73" s="54">
        <f>IF(C73="","",COUNTA($C$5:C73))</f>
        <v>69</v>
      </c>
      <c r="B73" s="53">
        <f t="shared" si="8"/>
        <v>269</v>
      </c>
      <c r="C73" s="43" t="s">
        <v>116</v>
      </c>
      <c r="D73" s="58" t="s">
        <v>28</v>
      </c>
      <c r="E73" s="57">
        <f t="shared" si="5"/>
        <v>3</v>
      </c>
      <c r="F73" s="93" t="str">
        <f t="shared" si="6"/>
        <v/>
      </c>
      <c r="G73" s="93" t="str">
        <f t="shared" si="7"/>
        <v/>
      </c>
      <c r="M73"/>
      <c r="N73"/>
      <c r="O73" s="192" t="str">
        <f>IF(ROWS($O$3:O73)&gt;SUM(N:N),"",INDEX($M$3:$M$200,MATCH(FALSE, COUNTIF($O$2:O72,$M$3:$M$200)= $B$3:$B$200,0)))</f>
        <v/>
      </c>
      <c r="P73"/>
      <c r="Q73" t="str">
        <f>IF(O73="","",COUNTIF($A$3:O73,O73))</f>
        <v/>
      </c>
    </row>
    <row r="74" spans="1:17" ht="20.25">
      <c r="A74" s="54">
        <f>IF(C74="","",COUNTA($C$5:C74))</f>
        <v>70</v>
      </c>
      <c r="B74" s="53">
        <f t="shared" si="8"/>
        <v>270</v>
      </c>
      <c r="C74" s="43" t="s">
        <v>117</v>
      </c>
      <c r="D74" s="58" t="s">
        <v>28</v>
      </c>
      <c r="E74" s="57">
        <f t="shared" si="5"/>
        <v>3</v>
      </c>
      <c r="F74" s="93" t="str">
        <f t="shared" si="6"/>
        <v/>
      </c>
      <c r="G74" s="93" t="str">
        <f t="shared" si="7"/>
        <v/>
      </c>
      <c r="M74"/>
      <c r="N74"/>
      <c r="O74" s="191" t="str">
        <f t="array" ref="O74">IF(ROWS($A$3:O74)&gt;SUM(N:N),"",INDEX(#REF!,MATCH(FALSE, COUNTIF($A$2:O73,#REF!)=#REF!,0)))</f>
        <v/>
      </c>
      <c r="P74"/>
      <c r="Q74" t="str">
        <f>IF(O74="","",COUNTIF($A$3:O74,O74))</f>
        <v/>
      </c>
    </row>
    <row r="75" spans="1:17" ht="20.25">
      <c r="A75" s="54">
        <f>IF(C75="","",COUNTA($C$5:C75))</f>
        <v>71</v>
      </c>
      <c r="B75" s="53">
        <f t="shared" si="8"/>
        <v>271</v>
      </c>
      <c r="C75" s="43" t="s">
        <v>118</v>
      </c>
      <c r="D75" s="58" t="s">
        <v>28</v>
      </c>
      <c r="E75" s="57">
        <f t="shared" si="5"/>
        <v>3</v>
      </c>
      <c r="F75" s="93" t="str">
        <f t="shared" si="6"/>
        <v/>
      </c>
      <c r="G75" s="93" t="str">
        <f t="shared" si="7"/>
        <v/>
      </c>
      <c r="M75"/>
      <c r="N75"/>
      <c r="O75" s="191" t="str">
        <f t="array" ref="O75">IF(ROWS($A$3:O75)&gt;SUM(N:N),"",INDEX(#REF!,MATCH(FALSE, COUNTIF($A$2:O74,#REF!)=#REF!,0)))</f>
        <v/>
      </c>
      <c r="P75"/>
      <c r="Q75" t="str">
        <f>IF(O75="","",COUNTIF($A$3:O75,O75))</f>
        <v/>
      </c>
    </row>
    <row r="76" spans="1:17" ht="20.25">
      <c r="A76" s="54">
        <f>IF(C76="","",COUNTA($C$5:C76))</f>
        <v>72</v>
      </c>
      <c r="B76" s="53">
        <f t="shared" si="8"/>
        <v>272</v>
      </c>
      <c r="C76" s="43" t="s">
        <v>119</v>
      </c>
      <c r="D76" s="58" t="s">
        <v>28</v>
      </c>
      <c r="E76" s="57">
        <f t="shared" si="5"/>
        <v>3</v>
      </c>
      <c r="F76" s="93" t="str">
        <f t="shared" si="6"/>
        <v>نهاية اللجنة</v>
      </c>
      <c r="G76" s="93" t="str">
        <f t="shared" si="7"/>
        <v/>
      </c>
      <c r="M76"/>
      <c r="N76"/>
      <c r="O76" s="191" t="str">
        <f t="array" ref="O76">IF(ROWS($A$3:O76)&gt;SUM(N:N),"",INDEX(#REF!,MATCH(FALSE, COUNTIF($A$2:O75,#REF!)=#REF!,0)))</f>
        <v/>
      </c>
      <c r="P76"/>
      <c r="Q76" t="str">
        <f>IF(O76="","",COUNTIF($A$3:O76,O76))</f>
        <v/>
      </c>
    </row>
    <row r="77" spans="1:17" ht="20.25">
      <c r="A77" s="54">
        <f>IF(C77="","",COUNTA($C$5:C77))</f>
        <v>73</v>
      </c>
      <c r="B77" s="53">
        <f t="shared" si="8"/>
        <v>273</v>
      </c>
      <c r="C77" s="43" t="s">
        <v>120</v>
      </c>
      <c r="D77" s="58" t="s">
        <v>28</v>
      </c>
      <c r="E77" s="57">
        <f t="shared" si="5"/>
        <v>4</v>
      </c>
      <c r="F77" s="93" t="str">
        <f t="shared" si="6"/>
        <v/>
      </c>
      <c r="G77" s="93" t="str">
        <f t="shared" si="7"/>
        <v/>
      </c>
      <c r="M77"/>
      <c r="N77"/>
      <c r="O77" s="191" t="str">
        <f t="array" ref="O77">IF(ROWS($A$3:O77)&gt;SUM(N:N),"",INDEX(#REF!,MATCH(FALSE, COUNTIF($A$2:O76,#REF!)=#REF!,0)))</f>
        <v/>
      </c>
      <c r="P77"/>
      <c r="Q77" t="str">
        <f>IF(O77="","",COUNTIF($A$3:O77,O77))</f>
        <v/>
      </c>
    </row>
    <row r="78" spans="1:17" ht="20.25">
      <c r="A78" s="54">
        <f>IF(C78="","",COUNTA($C$5:C78))</f>
        <v>74</v>
      </c>
      <c r="B78" s="53">
        <f t="shared" si="8"/>
        <v>274</v>
      </c>
      <c r="C78" s="43" t="s">
        <v>121</v>
      </c>
      <c r="D78" s="58" t="s">
        <v>28</v>
      </c>
      <c r="E78" s="57">
        <f t="shared" si="5"/>
        <v>4</v>
      </c>
      <c r="F78" s="93" t="str">
        <f t="shared" si="6"/>
        <v/>
      </c>
      <c r="G78" s="93" t="str">
        <f t="shared" si="7"/>
        <v/>
      </c>
      <c r="M78"/>
      <c r="N78"/>
      <c r="O78" s="191" t="str">
        <f t="array" ref="O78">IF(ROWS($A$3:O78)&gt;SUM(N:N),"",INDEX(#REF!,MATCH(FALSE, COUNTIF($A$2:O77,#REF!)=#REF!,0)))</f>
        <v/>
      </c>
      <c r="P78"/>
      <c r="Q78" t="str">
        <f>IF(O78="","",COUNTIF($A$3:O78,O78))</f>
        <v/>
      </c>
    </row>
    <row r="79" spans="1:17" ht="20.25">
      <c r="A79" s="54">
        <f>IF(C79="","",COUNTA($C$5:C79))</f>
        <v>75</v>
      </c>
      <c r="B79" s="53">
        <f t="shared" si="8"/>
        <v>275</v>
      </c>
      <c r="C79" s="43" t="s">
        <v>122</v>
      </c>
      <c r="D79" s="58" t="s">
        <v>28</v>
      </c>
      <c r="E79" s="57">
        <f t="shared" si="5"/>
        <v>4</v>
      </c>
      <c r="F79" s="93" t="str">
        <f t="shared" si="6"/>
        <v/>
      </c>
      <c r="G79" s="93" t="str">
        <f t="shared" si="7"/>
        <v/>
      </c>
      <c r="M79"/>
      <c r="N79"/>
      <c r="O79" s="191" t="str">
        <f t="array" ref="O79">IF(ROWS($A$3:O79)&gt;SUM(N:N),"",INDEX(#REF!,MATCH(FALSE, COUNTIF($A$2:O78,#REF!)=#REF!,0)))</f>
        <v/>
      </c>
      <c r="P79"/>
      <c r="Q79" t="str">
        <f>IF(O79="","",COUNTIF($A$3:O79,O79))</f>
        <v/>
      </c>
    </row>
    <row r="80" spans="1:17" ht="20.25">
      <c r="A80" s="54">
        <f>IF(C80="","",COUNTA($C$5:C80))</f>
        <v>76</v>
      </c>
      <c r="B80" s="53">
        <f t="shared" si="8"/>
        <v>276</v>
      </c>
      <c r="C80" s="43" t="s">
        <v>123</v>
      </c>
      <c r="D80" s="58" t="s">
        <v>28</v>
      </c>
      <c r="E80" s="57">
        <f t="shared" si="5"/>
        <v>4</v>
      </c>
      <c r="F80" s="93" t="str">
        <f t="shared" si="6"/>
        <v/>
      </c>
      <c r="G80" s="93" t="str">
        <f t="shared" si="7"/>
        <v/>
      </c>
      <c r="M80"/>
      <c r="N80"/>
      <c r="O80" s="191" t="str">
        <f t="array" ref="O80">IF(ROWS($A$3:O80)&gt;SUM(N:N),"",INDEX(#REF!,MATCH(FALSE, COUNTIF($A$2:O79,#REF!)=#REF!,0)))</f>
        <v/>
      </c>
      <c r="P80"/>
      <c r="Q80" t="str">
        <f>IF(O80="","",COUNTIF($A$3:O80,O80))</f>
        <v/>
      </c>
    </row>
    <row r="81" spans="1:17" ht="20.25">
      <c r="A81" s="54">
        <f>IF(C81="","",COUNTA($C$5:C81))</f>
        <v>77</v>
      </c>
      <c r="B81" s="53">
        <f t="shared" si="8"/>
        <v>277</v>
      </c>
      <c r="C81" s="43" t="s">
        <v>124</v>
      </c>
      <c r="D81" s="58" t="s">
        <v>28</v>
      </c>
      <c r="E81" s="57">
        <f t="shared" si="5"/>
        <v>4</v>
      </c>
      <c r="F81" s="93" t="str">
        <f t="shared" si="6"/>
        <v/>
      </c>
      <c r="G81" s="93" t="str">
        <f t="shared" si="7"/>
        <v/>
      </c>
      <c r="M81"/>
      <c r="N81"/>
      <c r="O81" s="191" t="str">
        <f t="array" ref="O81">IF(ROWS($A$3:O81)&gt;SUM(N:N),"",INDEX(#REF!,MATCH(FALSE, COUNTIF($A$2:O80,#REF!)=#REF!,0)))</f>
        <v/>
      </c>
      <c r="P81"/>
      <c r="Q81" t="str">
        <f>IF(O81="","",COUNTIF($A$3:O81,O81))</f>
        <v/>
      </c>
    </row>
    <row r="82" spans="1:17" ht="20.25">
      <c r="A82" s="54">
        <f>IF(C82="","",COUNTA($C$5:C82))</f>
        <v>78</v>
      </c>
      <c r="B82" s="53">
        <f t="shared" si="8"/>
        <v>278</v>
      </c>
      <c r="C82" s="43" t="s">
        <v>125</v>
      </c>
      <c r="D82" s="58" t="s">
        <v>28</v>
      </c>
      <c r="E82" s="57">
        <f t="shared" si="5"/>
        <v>4</v>
      </c>
      <c r="F82" s="93" t="str">
        <f t="shared" si="6"/>
        <v/>
      </c>
      <c r="G82" s="93" t="str">
        <f t="shared" si="7"/>
        <v/>
      </c>
      <c r="M82"/>
      <c r="N82"/>
      <c r="O82" s="191" t="str">
        <f t="array" ref="O82">IF(ROWS($A$3:O82)&gt;SUM(N:N),"",INDEX(#REF!,MATCH(FALSE, COUNTIF($A$2:O81,#REF!)=#REF!,0)))</f>
        <v/>
      </c>
      <c r="P82"/>
      <c r="Q82" t="str">
        <f>IF(O82="","",COUNTIF($A$3:O82,O82))</f>
        <v/>
      </c>
    </row>
    <row r="83" spans="1:17" ht="20.25">
      <c r="A83" s="54">
        <f>IF(C83="","",COUNTA($C$5:C83))</f>
        <v>79</v>
      </c>
      <c r="B83" s="53">
        <f t="shared" si="8"/>
        <v>279</v>
      </c>
      <c r="C83" s="43" t="s">
        <v>126</v>
      </c>
      <c r="D83" s="58" t="s">
        <v>28</v>
      </c>
      <c r="E83" s="57">
        <f t="shared" si="5"/>
        <v>4</v>
      </c>
      <c r="F83" s="93" t="str">
        <f t="shared" si="6"/>
        <v/>
      </c>
      <c r="G83" s="93" t="str">
        <f t="shared" si="7"/>
        <v/>
      </c>
      <c r="M83"/>
      <c r="N83"/>
      <c r="O83" s="191" t="str">
        <f t="array" ref="O83">IF(ROWS($A$3:O83)&gt;SUM(N:N),"",INDEX(#REF!,MATCH(FALSE, COUNTIF($A$2:O82,#REF!)=#REF!,0)))</f>
        <v/>
      </c>
      <c r="P83"/>
      <c r="Q83" t="str">
        <f>IF(O83="","",COUNTIF($A$3:O83,O83))</f>
        <v/>
      </c>
    </row>
    <row r="84" spans="1:17" ht="20.25">
      <c r="A84" s="54">
        <f>IF(C84="","",COUNTA($C$5:C84))</f>
        <v>80</v>
      </c>
      <c r="B84" s="53">
        <f t="shared" si="8"/>
        <v>280</v>
      </c>
      <c r="C84" s="43" t="s">
        <v>127</v>
      </c>
      <c r="D84" s="58" t="s">
        <v>28</v>
      </c>
      <c r="E84" s="57">
        <f t="shared" si="5"/>
        <v>4</v>
      </c>
      <c r="F84" s="93" t="str">
        <f t="shared" si="6"/>
        <v/>
      </c>
      <c r="G84" s="93" t="str">
        <f t="shared" si="7"/>
        <v/>
      </c>
      <c r="M84"/>
      <c r="N84"/>
      <c r="O84" s="191" t="str">
        <f t="array" ref="O84">IF(ROWS($A$3:O84)&gt;SUM(N:N),"",INDEX(#REF!,MATCH(FALSE, COUNTIF($A$2:O83,#REF!)=#REF!,0)))</f>
        <v/>
      </c>
      <c r="P84"/>
      <c r="Q84" t="str">
        <f>IF(O84="","",COUNTIF($A$3:O84,O84))</f>
        <v/>
      </c>
    </row>
    <row r="85" spans="1:17" ht="20.25">
      <c r="A85" s="54">
        <f>IF(C85="","",COUNTA($C$5:C85))</f>
        <v>81</v>
      </c>
      <c r="B85" s="53">
        <f t="shared" si="8"/>
        <v>281</v>
      </c>
      <c r="C85" s="43" t="s">
        <v>128</v>
      </c>
      <c r="D85" s="58" t="s">
        <v>28</v>
      </c>
      <c r="E85" s="57">
        <f t="shared" si="5"/>
        <v>4</v>
      </c>
      <c r="F85" s="93" t="str">
        <f t="shared" si="6"/>
        <v/>
      </c>
      <c r="G85" s="93" t="str">
        <f t="shared" si="7"/>
        <v/>
      </c>
      <c r="M85"/>
      <c r="N85"/>
      <c r="O85" s="191" t="str">
        <f t="array" ref="O85">IF(ROWS($A$3:O85)&gt;SUM(N:N),"",INDEX(#REF!,MATCH(FALSE, COUNTIF($A$2:O84,#REF!)=#REF!,0)))</f>
        <v/>
      </c>
      <c r="P85"/>
      <c r="Q85" t="str">
        <f>IF(O85="","",COUNTIF($A$3:O85,O85))</f>
        <v/>
      </c>
    </row>
    <row r="86" spans="1:17" ht="20.25">
      <c r="A86" s="54">
        <f>IF(C86="","",COUNTA($C$5:C86))</f>
        <v>82</v>
      </c>
      <c r="B86" s="53">
        <f t="shared" si="8"/>
        <v>282</v>
      </c>
      <c r="C86" s="43" t="s">
        <v>129</v>
      </c>
      <c r="D86" s="58" t="s">
        <v>28</v>
      </c>
      <c r="E86" s="57">
        <f t="shared" si="5"/>
        <v>4</v>
      </c>
      <c r="F86" s="93" t="str">
        <f t="shared" si="6"/>
        <v/>
      </c>
      <c r="G86" s="93" t="str">
        <f t="shared" si="7"/>
        <v/>
      </c>
      <c r="M86"/>
      <c r="N86"/>
      <c r="O86" s="191" t="str">
        <f t="array" ref="O86">IF(ROWS($A$3:O86)&gt;SUM(N:N),"",INDEX(#REF!,MATCH(FALSE, COUNTIF($A$2:O85,#REF!)=#REF!,0)))</f>
        <v/>
      </c>
      <c r="P86"/>
      <c r="Q86" t="str">
        <f>IF(O86="","",COUNTIF($A$3:O86,O86))</f>
        <v/>
      </c>
    </row>
    <row r="87" spans="1:17" ht="20.25">
      <c r="A87" s="54">
        <f>IF(C87="","",COUNTA($C$5:C87))</f>
        <v>83</v>
      </c>
      <c r="B87" s="53">
        <f t="shared" si="8"/>
        <v>283</v>
      </c>
      <c r="C87" s="43" t="s">
        <v>130</v>
      </c>
      <c r="D87" s="58" t="s">
        <v>28</v>
      </c>
      <c r="E87" s="57">
        <f t="shared" si="5"/>
        <v>4</v>
      </c>
      <c r="F87" s="93" t="str">
        <f t="shared" si="6"/>
        <v/>
      </c>
      <c r="G87" s="93" t="str">
        <f t="shared" si="7"/>
        <v/>
      </c>
      <c r="M87"/>
      <c r="N87"/>
      <c r="O87" s="191" t="str">
        <f t="array" ref="O87">IF(ROWS($A$3:O87)&gt;SUM(N:N),"",INDEX(#REF!,MATCH(FALSE, COUNTIF($A$2:O86,#REF!)=#REF!,0)))</f>
        <v/>
      </c>
      <c r="P87"/>
      <c r="Q87" t="str">
        <f>IF(O87="","",COUNTIF($A$3:O87,O87))</f>
        <v/>
      </c>
    </row>
    <row r="88" spans="1:17" ht="20.25">
      <c r="A88" s="54">
        <f>IF(C88="","",COUNTA($C$5:C88))</f>
        <v>84</v>
      </c>
      <c r="B88" s="53">
        <f t="shared" si="8"/>
        <v>284</v>
      </c>
      <c r="C88" s="43" t="s">
        <v>131</v>
      </c>
      <c r="D88" s="58" t="s">
        <v>28</v>
      </c>
      <c r="E88" s="57">
        <f t="shared" si="5"/>
        <v>4</v>
      </c>
      <c r="F88" s="93" t="str">
        <f t="shared" si="6"/>
        <v/>
      </c>
      <c r="G88" s="93" t="str">
        <f t="shared" si="7"/>
        <v/>
      </c>
      <c r="M88"/>
      <c r="N88"/>
      <c r="O88" s="191" t="str">
        <f t="array" ref="O88">IF(ROWS($A$3:O88)&gt;SUM(N:N),"",INDEX(#REF!,MATCH(FALSE, COUNTIF($A$2:O87,#REF!)=#REF!,0)))</f>
        <v/>
      </c>
      <c r="P88"/>
      <c r="Q88" t="str">
        <f>IF(O88="","",COUNTIF($A$3:O88,O88))</f>
        <v/>
      </c>
    </row>
    <row r="89" spans="1:17" ht="20.25">
      <c r="A89" s="54">
        <f>IF(C89="","",COUNTA($C$5:C89))</f>
        <v>85</v>
      </c>
      <c r="B89" s="53">
        <f t="shared" si="8"/>
        <v>285</v>
      </c>
      <c r="C89" s="43" t="s">
        <v>132</v>
      </c>
      <c r="D89" s="58" t="s">
        <v>28</v>
      </c>
      <c r="E89" s="57">
        <f t="shared" si="5"/>
        <v>4</v>
      </c>
      <c r="F89" s="93" t="str">
        <f t="shared" si="6"/>
        <v/>
      </c>
      <c r="G89" s="93" t="str">
        <f t="shared" si="7"/>
        <v/>
      </c>
      <c r="M89"/>
      <c r="N89"/>
      <c r="O89" s="191" t="str">
        <f t="array" ref="O89">IF(ROWS($A$3:O89)&gt;SUM(N:N),"",INDEX(#REF!,MATCH(FALSE, COUNTIF($A$2:O88,#REF!)=#REF!,0)))</f>
        <v/>
      </c>
      <c r="P89"/>
      <c r="Q89" t="str">
        <f>IF(O89="","",COUNTIF($A$3:O89,O89))</f>
        <v/>
      </c>
    </row>
    <row r="90" spans="1:17" ht="20.25">
      <c r="A90" s="54">
        <f>IF(C90="","",COUNTA($C$5:C90))</f>
        <v>86</v>
      </c>
      <c r="B90" s="53">
        <f t="shared" si="8"/>
        <v>286</v>
      </c>
      <c r="C90" s="43" t="s">
        <v>133</v>
      </c>
      <c r="D90" s="58" t="s">
        <v>28</v>
      </c>
      <c r="E90" s="57">
        <f t="shared" si="5"/>
        <v>4</v>
      </c>
      <c r="F90" s="93" t="str">
        <f t="shared" si="6"/>
        <v/>
      </c>
      <c r="G90" s="93" t="str">
        <f t="shared" si="7"/>
        <v/>
      </c>
      <c r="M90"/>
      <c r="N90"/>
      <c r="O90" s="191" t="str">
        <f t="array" ref="O90">IF(ROWS($A$3:O90)&gt;SUM(N:N),"",INDEX(#REF!,MATCH(FALSE, COUNTIF($A$2:O89,#REF!)=#REF!,0)))</f>
        <v/>
      </c>
      <c r="P90"/>
      <c r="Q90" t="str">
        <f>IF(O90="","",COUNTIF($A$3:O90,O90))</f>
        <v/>
      </c>
    </row>
    <row r="91" spans="1:17" ht="20.25">
      <c r="A91" s="54">
        <f>IF(C91="","",COUNTA($C$5:C91))</f>
        <v>87</v>
      </c>
      <c r="B91" s="53">
        <f t="shared" si="8"/>
        <v>287</v>
      </c>
      <c r="C91" s="43" t="s">
        <v>134</v>
      </c>
      <c r="D91" s="58" t="s">
        <v>28</v>
      </c>
      <c r="E91" s="57">
        <f t="shared" si="5"/>
        <v>4</v>
      </c>
      <c r="F91" s="93" t="str">
        <f t="shared" si="6"/>
        <v/>
      </c>
      <c r="G91" s="93" t="str">
        <f t="shared" si="7"/>
        <v/>
      </c>
      <c r="M91"/>
      <c r="N91"/>
      <c r="O91" s="191" t="str">
        <f t="array" ref="O91">IF(ROWS($A$3:O91)&gt;SUM(N:N),"",INDEX(#REF!,MATCH(FALSE, COUNTIF($A$2:O90,#REF!)=#REF!,0)))</f>
        <v/>
      </c>
      <c r="P91"/>
      <c r="Q91" t="str">
        <f>IF(O91="","",COUNTIF($A$3:O91,O91))</f>
        <v/>
      </c>
    </row>
    <row r="92" spans="1:17" ht="20.25">
      <c r="A92" s="54">
        <f>IF(C92="","",COUNTA($C$5:C92))</f>
        <v>88</v>
      </c>
      <c r="B92" s="53">
        <f t="shared" si="8"/>
        <v>288</v>
      </c>
      <c r="C92" s="43" t="s">
        <v>135</v>
      </c>
      <c r="D92" s="58" t="s">
        <v>28</v>
      </c>
      <c r="E92" s="57">
        <f t="shared" si="5"/>
        <v>4</v>
      </c>
      <c r="F92" s="93" t="str">
        <f t="shared" si="6"/>
        <v/>
      </c>
      <c r="G92" s="93" t="str">
        <f t="shared" si="7"/>
        <v/>
      </c>
      <c r="M92"/>
      <c r="N92"/>
      <c r="O92" s="191" t="str">
        <f t="array" ref="O92">IF(ROWS($A$3:O92)&gt;SUM(N:N),"",INDEX(#REF!,MATCH(FALSE, COUNTIF($A$2:O91,#REF!)=#REF!,0)))</f>
        <v/>
      </c>
      <c r="P92"/>
      <c r="Q92" t="str">
        <f>IF(O92="","",COUNTIF($A$3:O92,O92))</f>
        <v/>
      </c>
    </row>
    <row r="93" spans="1:17" ht="20.25">
      <c r="A93" s="54">
        <f>IF(C93="","",COUNTA($C$5:C93))</f>
        <v>89</v>
      </c>
      <c r="B93" s="53">
        <f t="shared" si="8"/>
        <v>289</v>
      </c>
      <c r="C93" s="43" t="s">
        <v>136</v>
      </c>
      <c r="D93" s="58" t="s">
        <v>28</v>
      </c>
      <c r="E93" s="57">
        <f t="shared" si="5"/>
        <v>4</v>
      </c>
      <c r="F93" s="93" t="str">
        <f t="shared" si="6"/>
        <v/>
      </c>
      <c r="G93" s="93" t="str">
        <f t="shared" si="7"/>
        <v/>
      </c>
      <c r="M93"/>
      <c r="N93"/>
      <c r="O93" s="191" t="str">
        <f t="array" ref="O93">IF(ROWS($A$3:O93)&gt;SUM(N:N),"",INDEX(#REF!,MATCH(FALSE, COUNTIF($A$2:O92,#REF!)=#REF!,0)))</f>
        <v/>
      </c>
      <c r="P93"/>
      <c r="Q93" t="str">
        <f>IF(O93="","",COUNTIF($A$3:O93,O93))</f>
        <v/>
      </c>
    </row>
    <row r="94" spans="1:17" ht="20.25">
      <c r="A94" s="54">
        <f>IF(C94="","",COUNTA($C$5:C94))</f>
        <v>90</v>
      </c>
      <c r="B94" s="53">
        <f t="shared" si="8"/>
        <v>290</v>
      </c>
      <c r="C94" s="43" t="s">
        <v>137</v>
      </c>
      <c r="D94" s="58" t="s">
        <v>28</v>
      </c>
      <c r="E94" s="57">
        <f t="shared" si="5"/>
        <v>4</v>
      </c>
      <c r="F94" s="93" t="str">
        <f t="shared" si="6"/>
        <v/>
      </c>
      <c r="G94" s="93" t="str">
        <f t="shared" si="7"/>
        <v/>
      </c>
      <c r="M94"/>
      <c r="N94"/>
      <c r="O94" s="191" t="str">
        <f t="array" ref="O94">IF(ROWS($A$3:O94)&gt;SUM(N:N),"",INDEX(#REF!,MATCH(FALSE, COUNTIF($A$2:O93,#REF!)=#REF!,0)))</f>
        <v/>
      </c>
      <c r="P94"/>
      <c r="Q94" t="str">
        <f>IF(O94="","",COUNTIF($A$3:O94,O94))</f>
        <v/>
      </c>
    </row>
    <row r="95" spans="1:17" ht="20.25">
      <c r="A95" s="54">
        <f>IF(C95="","",COUNTA($C$5:C95))</f>
        <v>91</v>
      </c>
      <c r="B95" s="53">
        <f t="shared" si="8"/>
        <v>291</v>
      </c>
      <c r="C95" s="43" t="s">
        <v>138</v>
      </c>
      <c r="D95" s="58" t="s">
        <v>28</v>
      </c>
      <c r="E95" s="57">
        <f t="shared" si="5"/>
        <v>4</v>
      </c>
      <c r="F95" s="93" t="str">
        <f t="shared" si="6"/>
        <v/>
      </c>
      <c r="G95" s="93" t="str">
        <f t="shared" si="7"/>
        <v/>
      </c>
      <c r="M95"/>
      <c r="N95"/>
      <c r="O95" s="191" t="str">
        <f t="array" ref="O95">IF(ROWS($A$3:O95)&gt;SUM(N:N),"",INDEX(#REF!,MATCH(FALSE, COUNTIF($A$2:O94,#REF!)=#REF!,0)))</f>
        <v/>
      </c>
      <c r="P95"/>
      <c r="Q95" t="str">
        <f>IF(O95="","",COUNTIF($A$3:O95,O95))</f>
        <v/>
      </c>
    </row>
    <row r="96" spans="1:17" ht="20.25">
      <c r="A96" s="54">
        <f>IF(C96="","",COUNTA($C$5:C96))</f>
        <v>92</v>
      </c>
      <c r="B96" s="53">
        <f t="shared" si="8"/>
        <v>292</v>
      </c>
      <c r="C96" s="43" t="s">
        <v>139</v>
      </c>
      <c r="D96" s="58" t="s">
        <v>28</v>
      </c>
      <c r="E96" s="57">
        <f t="shared" si="5"/>
        <v>4</v>
      </c>
      <c r="F96" s="93" t="str">
        <f t="shared" si="6"/>
        <v/>
      </c>
      <c r="G96" s="93" t="str">
        <f t="shared" si="7"/>
        <v>نهاية الفصل</v>
      </c>
      <c r="M96"/>
      <c r="N96"/>
      <c r="O96" s="191" t="str">
        <f t="array" ref="O96">IF(ROWS($A$3:O96)&gt;SUM(N:N),"",INDEX(#REF!,MATCH(FALSE, COUNTIF($A$2:O95,#REF!)=#REF!,0)))</f>
        <v/>
      </c>
      <c r="P96"/>
      <c r="Q96" t="str">
        <f>IF(O96="","",COUNTIF($A$3:O96,O96))</f>
        <v/>
      </c>
    </row>
    <row r="97" spans="1:17" ht="20.25">
      <c r="A97" s="54">
        <f>IF(C97="","",COUNTA($C$5:C97))</f>
        <v>93</v>
      </c>
      <c r="B97" s="53">
        <f t="shared" si="8"/>
        <v>293</v>
      </c>
      <c r="C97" s="43" t="s">
        <v>140</v>
      </c>
      <c r="D97" s="58" t="s">
        <v>29</v>
      </c>
      <c r="E97" s="57">
        <f t="shared" si="5"/>
        <v>4</v>
      </c>
      <c r="F97" s="93" t="str">
        <f t="shared" si="6"/>
        <v/>
      </c>
      <c r="G97" s="93" t="str">
        <f t="shared" si="7"/>
        <v/>
      </c>
      <c r="M97"/>
      <c r="N97"/>
      <c r="O97" s="191" t="str">
        <f t="array" ref="O97">IF(ROWS($A$3:O97)&gt;SUM(N:N),"",INDEX(#REF!,MATCH(FALSE, COUNTIF($A$2:O96,#REF!)=#REF!,0)))</f>
        <v/>
      </c>
      <c r="P97"/>
      <c r="Q97" t="str">
        <f>IF(O97="","",COUNTIF($A$3:O97,O97))</f>
        <v/>
      </c>
    </row>
    <row r="98" spans="1:17" ht="20.25">
      <c r="A98" s="54">
        <f>IF(C98="","",COUNTA($C$5:C98))</f>
        <v>94</v>
      </c>
      <c r="B98" s="53">
        <f t="shared" si="8"/>
        <v>294</v>
      </c>
      <c r="C98" s="43" t="s">
        <v>141</v>
      </c>
      <c r="D98" s="58" t="s">
        <v>29</v>
      </c>
      <c r="E98" s="57">
        <f t="shared" si="5"/>
        <v>4</v>
      </c>
      <c r="F98" s="93" t="str">
        <f t="shared" si="6"/>
        <v/>
      </c>
      <c r="G98" s="93" t="str">
        <f t="shared" si="7"/>
        <v/>
      </c>
      <c r="M98"/>
      <c r="N98"/>
      <c r="O98" s="191" t="str">
        <f t="array" ref="O98">IF(ROWS($A$3:O98)&gt;SUM(N:N),"",INDEX(#REF!,MATCH(FALSE, COUNTIF($A$2:O97,#REF!)=#REF!,0)))</f>
        <v/>
      </c>
      <c r="P98"/>
      <c r="Q98" t="str">
        <f>IF(O98="","",COUNTIF($A$3:O98,O98))</f>
        <v/>
      </c>
    </row>
    <row r="99" spans="1:17" ht="20.25">
      <c r="A99" s="54">
        <f>IF(C99="","",COUNTA($C$5:C99))</f>
        <v>95</v>
      </c>
      <c r="B99" s="53">
        <f t="shared" si="8"/>
        <v>295</v>
      </c>
      <c r="C99" s="43" t="s">
        <v>142</v>
      </c>
      <c r="D99" s="58" t="s">
        <v>29</v>
      </c>
      <c r="E99" s="57">
        <f t="shared" si="5"/>
        <v>4</v>
      </c>
      <c r="F99" s="93" t="str">
        <f t="shared" si="6"/>
        <v/>
      </c>
      <c r="G99" s="93" t="str">
        <f t="shared" si="7"/>
        <v/>
      </c>
      <c r="M99"/>
      <c r="N99"/>
      <c r="O99" s="191" t="str">
        <f t="array" ref="O99">IF(ROWS($A$3:O99)&gt;SUM(N:N),"",INDEX(#REF!,MATCH(FALSE, COUNTIF($A$2:O98,#REF!)=#REF!,0)))</f>
        <v/>
      </c>
      <c r="P99"/>
      <c r="Q99" t="str">
        <f>IF(O99="","",COUNTIF($A$3:O99,O99))</f>
        <v/>
      </c>
    </row>
    <row r="100" spans="1:17" ht="20.25">
      <c r="A100" s="54">
        <f>IF(C100="","",COUNTA($C$5:C100))</f>
        <v>96</v>
      </c>
      <c r="B100" s="53">
        <f t="shared" si="8"/>
        <v>296</v>
      </c>
      <c r="C100" s="43" t="s">
        <v>143</v>
      </c>
      <c r="D100" s="58" t="s">
        <v>29</v>
      </c>
      <c r="E100" s="57">
        <f t="shared" si="5"/>
        <v>4</v>
      </c>
      <c r="F100" s="93" t="str">
        <f t="shared" si="6"/>
        <v>نهاية اللجنة</v>
      </c>
      <c r="G100" s="93" t="str">
        <f t="shared" si="7"/>
        <v/>
      </c>
      <c r="M100"/>
      <c r="N100"/>
      <c r="O100" s="191" t="str">
        <f t="array" ref="O100">IF(ROWS($A$3:O100)&gt;SUM(N:N),"",INDEX(#REF!,MATCH(FALSE, COUNTIF($A$2:O99,#REF!)=#REF!,0)))</f>
        <v/>
      </c>
      <c r="P100"/>
      <c r="Q100" t="str">
        <f>IF(O100="","",COUNTIF($A$3:O100,O100))</f>
        <v/>
      </c>
    </row>
    <row r="101" spans="1:17" ht="20.25">
      <c r="A101" s="54">
        <f>IF(C101="","",COUNTA($C$5:C101))</f>
        <v>97</v>
      </c>
      <c r="B101" s="53">
        <f t="shared" si="8"/>
        <v>297</v>
      </c>
      <c r="C101" s="43" t="s">
        <v>144</v>
      </c>
      <c r="D101" s="58" t="s">
        <v>29</v>
      </c>
      <c r="E101" s="57">
        <f>IF(B101="","",VLOOKUP(B101,أول_ز,4))</f>
        <v>5</v>
      </c>
      <c r="F101" s="93" t="str">
        <f t="shared" si="6"/>
        <v/>
      </c>
      <c r="G101" s="93" t="str">
        <f t="shared" si="7"/>
        <v/>
      </c>
      <c r="M101"/>
      <c r="N101"/>
      <c r="O101" s="191" t="str">
        <f t="array" ref="O101">IF(ROWS($A$3:O101)&gt;SUM(N:N),"",INDEX(#REF!,MATCH(FALSE, COUNTIF($A$2:O100,#REF!)=#REF!,0)))</f>
        <v/>
      </c>
      <c r="P101"/>
      <c r="Q101" t="str">
        <f>IF(O101="","",COUNTIF($A$3:O101,O101))</f>
        <v/>
      </c>
    </row>
    <row r="102" spans="1:17" ht="20.25">
      <c r="A102" s="54">
        <f>IF(C102="","",COUNTA($C$5:C102))</f>
        <v>98</v>
      </c>
      <c r="B102" s="53">
        <f t="shared" si="8"/>
        <v>298</v>
      </c>
      <c r="C102" s="43" t="s">
        <v>145</v>
      </c>
      <c r="D102" s="58" t="s">
        <v>29</v>
      </c>
      <c r="E102" s="57">
        <f t="shared" si="5"/>
        <v>5</v>
      </c>
      <c r="F102" s="93" t="str">
        <f t="shared" si="6"/>
        <v/>
      </c>
      <c r="G102" s="93" t="str">
        <f t="shared" si="7"/>
        <v/>
      </c>
      <c r="M102"/>
      <c r="N102"/>
      <c r="O102" s="191" t="str">
        <f t="array" ref="O102">IF(ROWS($A$3:O102)&gt;SUM(N:N),"",INDEX(#REF!,MATCH(FALSE, COUNTIF($A$2:O101,#REF!)=#REF!,0)))</f>
        <v/>
      </c>
      <c r="P102"/>
      <c r="Q102" t="str">
        <f>IF(O102="","",COUNTIF($A$3:O102,O102))</f>
        <v/>
      </c>
    </row>
    <row r="103" spans="1:17" ht="20.25">
      <c r="A103" s="54">
        <f>IF(C103="","",COUNTA($C$5:C103))</f>
        <v>99</v>
      </c>
      <c r="B103" s="53">
        <f t="shared" si="8"/>
        <v>299</v>
      </c>
      <c r="C103" s="43" t="s">
        <v>146</v>
      </c>
      <c r="D103" s="58" t="s">
        <v>29</v>
      </c>
      <c r="E103" s="57">
        <f t="shared" si="5"/>
        <v>5</v>
      </c>
      <c r="F103" s="93" t="str">
        <f t="shared" si="6"/>
        <v/>
      </c>
      <c r="G103" s="93" t="str">
        <f t="shared" si="7"/>
        <v/>
      </c>
      <c r="M103"/>
      <c r="N103"/>
      <c r="O103" s="191" t="str">
        <f t="array" ref="O103">IF(ROWS($A$3:O103)&gt;SUM(N:N),"",INDEX(#REF!,MATCH(FALSE, COUNTIF($A$2:O102,#REF!)=#REF!,0)))</f>
        <v/>
      </c>
      <c r="P103"/>
      <c r="Q103" t="str">
        <f>IF(O103="","",COUNTIF($A$3:O103,O103))</f>
        <v/>
      </c>
    </row>
    <row r="104" spans="1:17" ht="20.25">
      <c r="A104" s="54">
        <f>IF(C104="","",COUNTA($C$5:C104))</f>
        <v>100</v>
      </c>
      <c r="B104" s="53">
        <f t="shared" si="8"/>
        <v>300</v>
      </c>
      <c r="C104" s="43" t="s">
        <v>147</v>
      </c>
      <c r="D104" s="58" t="s">
        <v>29</v>
      </c>
      <c r="E104" s="57">
        <f t="shared" si="5"/>
        <v>5</v>
      </c>
      <c r="F104" s="93" t="str">
        <f t="shared" si="6"/>
        <v/>
      </c>
      <c r="G104" s="93" t="str">
        <f t="shared" si="7"/>
        <v/>
      </c>
      <c r="M104"/>
      <c r="N104"/>
      <c r="O104" s="191" t="str">
        <f t="array" ref="O104">IF(ROWS($A$3:O104)&gt;SUM(N:N),"",INDEX(#REF!,MATCH(FALSE, COUNTIF($A$2:O103,#REF!)=#REF!,0)))</f>
        <v/>
      </c>
      <c r="P104"/>
      <c r="Q104" t="str">
        <f>IF(O104="","",COUNTIF($A$3:O104,O104))</f>
        <v/>
      </c>
    </row>
    <row r="105" spans="1:17" ht="20.25">
      <c r="A105" s="54">
        <f>IF(C105="","",COUNTA($C$5:C105))</f>
        <v>101</v>
      </c>
      <c r="B105" s="53">
        <f t="shared" si="8"/>
        <v>301</v>
      </c>
      <c r="C105" s="43" t="s">
        <v>148</v>
      </c>
      <c r="D105" s="58" t="s">
        <v>29</v>
      </c>
      <c r="E105" s="57">
        <f t="shared" si="5"/>
        <v>5</v>
      </c>
      <c r="F105" s="93" t="str">
        <f t="shared" si="6"/>
        <v/>
      </c>
      <c r="G105" s="93" t="str">
        <f t="shared" si="7"/>
        <v/>
      </c>
      <c r="M105"/>
      <c r="N105"/>
      <c r="O105" s="191" t="str">
        <f t="array" ref="O105">IF(ROWS($A$3:O105)&gt;SUM(N:N),"",INDEX(#REF!,MATCH(FALSE, COUNTIF($A$2:O104,#REF!)=#REF!,0)))</f>
        <v/>
      </c>
      <c r="P105"/>
      <c r="Q105" t="str">
        <f>IF(O105="","",COUNTIF($A$3:O105,O105))</f>
        <v/>
      </c>
    </row>
    <row r="106" spans="1:17" ht="20.25">
      <c r="A106" s="54">
        <f>IF(C106="","",COUNTA($C$5:C106))</f>
        <v>102</v>
      </c>
      <c r="B106" s="53">
        <f t="shared" si="8"/>
        <v>302</v>
      </c>
      <c r="C106" s="43" t="s">
        <v>149</v>
      </c>
      <c r="D106" s="58" t="s">
        <v>29</v>
      </c>
      <c r="E106" s="57">
        <f t="shared" si="5"/>
        <v>5</v>
      </c>
      <c r="F106" s="93" t="str">
        <f t="shared" si="6"/>
        <v/>
      </c>
      <c r="G106" s="93" t="str">
        <f t="shared" si="7"/>
        <v/>
      </c>
      <c r="M106"/>
      <c r="N106"/>
      <c r="O106" s="191" t="str">
        <f t="array" ref="O106">IF(ROWS($A$3:O106)&gt;SUM(N:N),"",INDEX(#REF!,MATCH(FALSE, COUNTIF($A$2:O105,#REF!)=#REF!,0)))</f>
        <v/>
      </c>
      <c r="P106"/>
      <c r="Q106" t="str">
        <f>IF(O106="","",COUNTIF($A$3:O106,O106))</f>
        <v/>
      </c>
    </row>
    <row r="107" spans="1:17" ht="20.25">
      <c r="A107" s="54">
        <f>IF(C107="","",COUNTA($C$5:C107))</f>
        <v>103</v>
      </c>
      <c r="B107" s="53">
        <f t="shared" si="8"/>
        <v>303</v>
      </c>
      <c r="C107" s="43" t="s">
        <v>150</v>
      </c>
      <c r="D107" s="58" t="s">
        <v>29</v>
      </c>
      <c r="E107" s="57">
        <f t="shared" si="5"/>
        <v>5</v>
      </c>
      <c r="F107" s="93" t="str">
        <f t="shared" si="6"/>
        <v/>
      </c>
      <c r="G107" s="93" t="str">
        <f t="shared" si="7"/>
        <v/>
      </c>
      <c r="M107"/>
      <c r="N107"/>
      <c r="O107" s="191" t="str">
        <f t="array" ref="O107">IF(ROWS($A$3:O107)&gt;SUM(N:N),"",INDEX(#REF!,MATCH(FALSE, COUNTIF($A$2:O106,#REF!)=#REF!,0)))</f>
        <v/>
      </c>
      <c r="P107"/>
      <c r="Q107" t="str">
        <f>IF(O107="","",COUNTIF($A$3:O107,O107))</f>
        <v/>
      </c>
    </row>
    <row r="108" spans="1:17" ht="20.25">
      <c r="A108" s="54">
        <f>IF(C108="","",COUNTA($C$5:C108))</f>
        <v>104</v>
      </c>
      <c r="B108" s="53">
        <f t="shared" si="8"/>
        <v>304</v>
      </c>
      <c r="C108" s="43" t="s">
        <v>151</v>
      </c>
      <c r="D108" s="58" t="s">
        <v>29</v>
      </c>
      <c r="E108" s="57">
        <f t="shared" si="5"/>
        <v>5</v>
      </c>
      <c r="F108" s="93" t="str">
        <f t="shared" si="6"/>
        <v/>
      </c>
      <c r="G108" s="93" t="str">
        <f t="shared" si="7"/>
        <v/>
      </c>
      <c r="M108"/>
      <c r="N108"/>
      <c r="O108" s="191" t="str">
        <f t="array" ref="O108">IF(ROWS($A$3:O108)&gt;SUM(N:N),"",INDEX(#REF!,MATCH(FALSE, COUNTIF($A$2:O107,#REF!)=#REF!,0)))</f>
        <v/>
      </c>
      <c r="P108"/>
      <c r="Q108" t="str">
        <f>IF(O108="","",COUNTIF($A$3:O108,O108))</f>
        <v/>
      </c>
    </row>
    <row r="109" spans="1:17" ht="20.25">
      <c r="A109" s="54">
        <f>IF(C109="","",COUNTA($C$5:C109))</f>
        <v>105</v>
      </c>
      <c r="B109" s="53">
        <f t="shared" si="8"/>
        <v>305</v>
      </c>
      <c r="C109" s="43" t="s">
        <v>152</v>
      </c>
      <c r="D109" s="58" t="s">
        <v>29</v>
      </c>
      <c r="E109" s="57">
        <f t="shared" si="5"/>
        <v>5</v>
      </c>
      <c r="F109" s="93" t="str">
        <f t="shared" si="6"/>
        <v/>
      </c>
      <c r="G109" s="93" t="str">
        <f t="shared" si="7"/>
        <v/>
      </c>
      <c r="M109"/>
      <c r="N109"/>
      <c r="O109" s="191" t="str">
        <f t="array" ref="O109">IF(ROWS($A$3:O109)&gt;SUM(N:N),"",INDEX(#REF!,MATCH(FALSE, COUNTIF($A$2:O108,#REF!)=#REF!,0)))</f>
        <v/>
      </c>
      <c r="P109"/>
      <c r="Q109" t="str">
        <f>IF(O109="","",COUNTIF($A$3:O109,O109))</f>
        <v/>
      </c>
    </row>
    <row r="110" spans="1:17" ht="20.25">
      <c r="A110" s="54">
        <f>IF(C110="","",COUNTA($C$5:C110))</f>
        <v>106</v>
      </c>
      <c r="B110" s="53">
        <f t="shared" si="8"/>
        <v>306</v>
      </c>
      <c r="C110" s="43" t="s">
        <v>153</v>
      </c>
      <c r="D110" s="58" t="s">
        <v>29</v>
      </c>
      <c r="E110" s="57">
        <f t="shared" si="5"/>
        <v>5</v>
      </c>
      <c r="F110" s="93" t="str">
        <f t="shared" si="6"/>
        <v/>
      </c>
      <c r="G110" s="93" t="str">
        <f t="shared" si="7"/>
        <v/>
      </c>
      <c r="M110"/>
      <c r="N110"/>
      <c r="O110" s="191" t="str">
        <f t="array" ref="O110">IF(ROWS($A$3:O110)&gt;SUM(N:N),"",INDEX(#REF!,MATCH(FALSE, COUNTIF($A$2:O109,#REF!)=#REF!,0)))</f>
        <v/>
      </c>
      <c r="P110"/>
      <c r="Q110" t="str">
        <f>IF(O110="","",COUNTIF($A$3:O110,O110))</f>
        <v/>
      </c>
    </row>
    <row r="111" spans="1:17" ht="20.25">
      <c r="A111" s="54">
        <f>IF(C111="","",COUNTA($C$5:C111))</f>
        <v>107</v>
      </c>
      <c r="B111" s="53">
        <f t="shared" si="8"/>
        <v>307</v>
      </c>
      <c r="C111" s="43" t="s">
        <v>154</v>
      </c>
      <c r="D111" s="58" t="s">
        <v>29</v>
      </c>
      <c r="E111" s="57">
        <f t="shared" si="5"/>
        <v>5</v>
      </c>
      <c r="F111" s="93" t="str">
        <f t="shared" si="6"/>
        <v/>
      </c>
      <c r="G111" s="93" t="str">
        <f t="shared" si="7"/>
        <v/>
      </c>
      <c r="M111"/>
      <c r="N111"/>
      <c r="O111" s="191" t="str">
        <f t="array" ref="O111">IF(ROWS($A$3:O111)&gt;SUM(N:N),"",INDEX(#REF!,MATCH(FALSE, COUNTIF($A$2:O110,#REF!)=#REF!,0)))</f>
        <v/>
      </c>
      <c r="P111"/>
      <c r="Q111" t="str">
        <f>IF(O111="","",COUNTIF($A$3:O111,O111))</f>
        <v/>
      </c>
    </row>
    <row r="112" spans="1:17" ht="20.25">
      <c r="A112" s="54">
        <f>IF(C112="","",COUNTA($C$5:C112))</f>
        <v>108</v>
      </c>
      <c r="B112" s="53">
        <f t="shared" si="8"/>
        <v>308</v>
      </c>
      <c r="C112" s="43" t="s">
        <v>155</v>
      </c>
      <c r="D112" s="58" t="s">
        <v>29</v>
      </c>
      <c r="E112" s="57">
        <f t="shared" si="5"/>
        <v>5</v>
      </c>
      <c r="F112" s="93" t="str">
        <f t="shared" si="6"/>
        <v/>
      </c>
      <c r="G112" s="93" t="str">
        <f t="shared" si="7"/>
        <v/>
      </c>
      <c r="M112"/>
      <c r="N112"/>
      <c r="O112" s="191" t="str">
        <f t="array" ref="O112">IF(ROWS($A$3:O112)&gt;SUM(N:N),"",INDEX(#REF!,MATCH(FALSE, COUNTIF($A$2:O111,#REF!)=#REF!,0)))</f>
        <v/>
      </c>
      <c r="P112"/>
      <c r="Q112" t="str">
        <f>IF(O112="","",COUNTIF($A$3:O112,O112))</f>
        <v/>
      </c>
    </row>
    <row r="113" spans="1:17" ht="20.25">
      <c r="A113" s="54">
        <f>IF(C113="","",COUNTA($C$5:C113))</f>
        <v>109</v>
      </c>
      <c r="B113" s="53">
        <f t="shared" si="8"/>
        <v>309</v>
      </c>
      <c r="C113" s="43" t="s">
        <v>156</v>
      </c>
      <c r="D113" s="58" t="s">
        <v>29</v>
      </c>
      <c r="E113" s="57">
        <f t="shared" si="5"/>
        <v>5</v>
      </c>
      <c r="F113" s="93" t="str">
        <f t="shared" si="6"/>
        <v/>
      </c>
      <c r="G113" s="93" t="str">
        <f t="shared" si="7"/>
        <v/>
      </c>
      <c r="M113"/>
      <c r="N113"/>
      <c r="O113" s="191" t="str">
        <f t="array" ref="O113">IF(ROWS($A$3:O113)&gt;SUM(N:N),"",INDEX(#REF!,MATCH(FALSE, COUNTIF($A$2:O112,#REF!)=#REF!,0)))</f>
        <v/>
      </c>
      <c r="P113"/>
      <c r="Q113" t="str">
        <f>IF(O113="","",COUNTIF($A$3:O113,O113))</f>
        <v/>
      </c>
    </row>
    <row r="114" spans="1:17" ht="20.25">
      <c r="A114" s="54">
        <f>IF(C114="","",COUNTA($C$5:C114))</f>
        <v>110</v>
      </c>
      <c r="B114" s="53">
        <f t="shared" si="8"/>
        <v>310</v>
      </c>
      <c r="C114" s="43" t="s">
        <v>157</v>
      </c>
      <c r="D114" s="58" t="s">
        <v>29</v>
      </c>
      <c r="E114" s="57">
        <f t="shared" si="5"/>
        <v>5</v>
      </c>
      <c r="F114" s="93" t="str">
        <f t="shared" si="6"/>
        <v/>
      </c>
      <c r="G114" s="93" t="str">
        <f t="shared" si="7"/>
        <v/>
      </c>
      <c r="M114"/>
      <c r="N114"/>
      <c r="O114" s="191" t="str">
        <f t="array" ref="O114">IF(ROWS($A$3:O114)&gt;SUM(N:N),"",INDEX(#REF!,MATCH(FALSE, COUNTIF($A$2:O113,#REF!)=#REF!,0)))</f>
        <v/>
      </c>
      <c r="P114"/>
      <c r="Q114" t="str">
        <f>IF(O114="","",COUNTIF($A$3:O114,O114))</f>
        <v/>
      </c>
    </row>
    <row r="115" spans="1:17" ht="20.25">
      <c r="A115" s="54">
        <f>IF(C115="","",COUNTA($C$5:C115))</f>
        <v>111</v>
      </c>
      <c r="B115" s="53">
        <f t="shared" si="8"/>
        <v>311</v>
      </c>
      <c r="C115" s="43" t="s">
        <v>158</v>
      </c>
      <c r="D115" s="58" t="s">
        <v>29</v>
      </c>
      <c r="E115" s="57">
        <f t="shared" si="5"/>
        <v>5</v>
      </c>
      <c r="F115" s="93" t="str">
        <f t="shared" si="6"/>
        <v/>
      </c>
      <c r="G115" s="93" t="str">
        <f t="shared" si="7"/>
        <v/>
      </c>
      <c r="M115"/>
      <c r="N115"/>
      <c r="O115" s="191" t="str">
        <f t="array" ref="O115">IF(ROWS($A$3:O115)&gt;SUM(N:N),"",INDEX(#REF!,MATCH(FALSE, COUNTIF($A$2:O114,#REF!)=#REF!,0)))</f>
        <v/>
      </c>
      <c r="P115"/>
      <c r="Q115" t="str">
        <f>IF(O115="","",COUNTIF($A$3:O115,O115))</f>
        <v/>
      </c>
    </row>
    <row r="116" spans="1:17" ht="20.25">
      <c r="A116" s="54">
        <f>IF(C116="","",COUNTA($C$5:C116))</f>
        <v>112</v>
      </c>
      <c r="B116" s="53">
        <f t="shared" si="8"/>
        <v>312</v>
      </c>
      <c r="C116" s="43" t="s">
        <v>159</v>
      </c>
      <c r="D116" s="58" t="s">
        <v>29</v>
      </c>
      <c r="E116" s="57">
        <f t="shared" si="5"/>
        <v>5</v>
      </c>
      <c r="F116" s="93" t="str">
        <f t="shared" si="6"/>
        <v/>
      </c>
      <c r="G116" s="93" t="str">
        <f t="shared" si="7"/>
        <v/>
      </c>
      <c r="M116"/>
      <c r="N116"/>
      <c r="O116" s="191" t="str">
        <f t="array" ref="O116">IF(ROWS($A$3:O116)&gt;SUM(N:N),"",INDEX(#REF!,MATCH(FALSE, COUNTIF($A$2:O115,#REF!)=#REF!,0)))</f>
        <v/>
      </c>
      <c r="P116"/>
      <c r="Q116" t="str">
        <f>IF(O116="","",COUNTIF($A$3:O116,O116))</f>
        <v/>
      </c>
    </row>
    <row r="117" spans="1:17" ht="20.25">
      <c r="A117" s="54">
        <f>IF(C117="","",COUNTA($C$5:C117))</f>
        <v>113</v>
      </c>
      <c r="B117" s="53">
        <f t="shared" si="8"/>
        <v>313</v>
      </c>
      <c r="C117" s="43" t="s">
        <v>160</v>
      </c>
      <c r="D117" s="58" t="s">
        <v>29</v>
      </c>
      <c r="E117" s="57">
        <f t="shared" si="5"/>
        <v>5</v>
      </c>
      <c r="F117" s="93" t="str">
        <f t="shared" si="6"/>
        <v/>
      </c>
      <c r="G117" s="93" t="str">
        <f t="shared" si="7"/>
        <v/>
      </c>
      <c r="M117"/>
      <c r="N117"/>
      <c r="O117" s="191" t="str">
        <f t="array" ref="O117">IF(ROWS($A$3:O117)&gt;SUM(N:N),"",INDEX(#REF!,MATCH(FALSE, COUNTIF($A$2:O116,#REF!)=#REF!,0)))</f>
        <v/>
      </c>
      <c r="P117"/>
      <c r="Q117" t="str">
        <f>IF(O117="","",COUNTIF($A$3:O117,O117))</f>
        <v/>
      </c>
    </row>
    <row r="118" spans="1:17" ht="20.25">
      <c r="A118" s="54">
        <f>IF(C118="","",COUNTA($C$5:C118))</f>
        <v>114</v>
      </c>
      <c r="B118" s="53">
        <f t="shared" si="8"/>
        <v>314</v>
      </c>
      <c r="C118" s="43" t="s">
        <v>161</v>
      </c>
      <c r="D118" s="58" t="s">
        <v>29</v>
      </c>
      <c r="E118" s="57">
        <f t="shared" si="5"/>
        <v>5</v>
      </c>
      <c r="F118" s="93" t="str">
        <f t="shared" si="6"/>
        <v/>
      </c>
      <c r="G118" s="93" t="str">
        <f t="shared" si="7"/>
        <v/>
      </c>
      <c r="M118"/>
      <c r="N118"/>
      <c r="O118" s="191" t="str">
        <f t="array" ref="O118">IF(ROWS($A$3:O118)&gt;SUM(N:N),"",INDEX(#REF!,MATCH(FALSE, COUNTIF($A$2:O117,#REF!)=#REF!,0)))</f>
        <v/>
      </c>
      <c r="P118"/>
      <c r="Q118" t="str">
        <f>IF(O118="","",COUNTIF($A$3:O118,O118))</f>
        <v/>
      </c>
    </row>
    <row r="119" spans="1:17" ht="20.25">
      <c r="A119" s="54">
        <f>IF(C119="","",COUNTA($C$5:C119))</f>
        <v>115</v>
      </c>
      <c r="B119" s="53">
        <f t="shared" si="8"/>
        <v>315</v>
      </c>
      <c r="C119" s="43" t="s">
        <v>162</v>
      </c>
      <c r="D119" s="58" t="s">
        <v>29</v>
      </c>
      <c r="E119" s="57">
        <f t="shared" si="5"/>
        <v>5</v>
      </c>
      <c r="F119" s="93" t="str">
        <f t="shared" si="6"/>
        <v/>
      </c>
      <c r="G119" s="93" t="str">
        <f t="shared" si="7"/>
        <v/>
      </c>
      <c r="M119"/>
      <c r="N119"/>
      <c r="O119" s="191" t="str">
        <f t="array" ref="O119">IF(ROWS($A$3:O119)&gt;SUM(N:N),"",INDEX(#REF!,MATCH(FALSE, COUNTIF($A$2:O118,#REF!)=#REF!,0)))</f>
        <v/>
      </c>
      <c r="P119"/>
      <c r="Q119" t="str">
        <f>IF(O119="","",COUNTIF($A$3:O119,O119))</f>
        <v/>
      </c>
    </row>
    <row r="120" spans="1:17" ht="20.25">
      <c r="A120" s="54">
        <f>IF(C120="","",COUNTA($C$5:C120))</f>
        <v>116</v>
      </c>
      <c r="B120" s="53">
        <f t="shared" si="8"/>
        <v>316</v>
      </c>
      <c r="C120" s="43" t="s">
        <v>163</v>
      </c>
      <c r="D120" s="58" t="s">
        <v>29</v>
      </c>
      <c r="E120" s="57">
        <f t="shared" si="5"/>
        <v>5</v>
      </c>
      <c r="F120" s="93" t="str">
        <f t="shared" si="6"/>
        <v/>
      </c>
      <c r="G120" s="93" t="str">
        <f t="shared" si="7"/>
        <v/>
      </c>
      <c r="M120"/>
      <c r="N120"/>
      <c r="O120" s="191" t="str">
        <f t="array" ref="O120">IF(ROWS($A$3:O120)&gt;SUM(N:N),"",INDEX(#REF!,MATCH(FALSE, COUNTIF($A$2:O119,#REF!)=#REF!,0)))</f>
        <v/>
      </c>
      <c r="P120"/>
      <c r="Q120" t="str">
        <f>IF(O120="","",COUNTIF($A$3:O120,O120))</f>
        <v/>
      </c>
    </row>
    <row r="121" spans="1:17" ht="20.25">
      <c r="A121" s="54">
        <f>IF(C121="","",COUNTA($C$5:C121))</f>
        <v>117</v>
      </c>
      <c r="B121" s="53">
        <f t="shared" si="8"/>
        <v>317</v>
      </c>
      <c r="C121" s="43" t="s">
        <v>164</v>
      </c>
      <c r="D121" s="58" t="s">
        <v>29</v>
      </c>
      <c r="E121" s="57">
        <f t="shared" si="5"/>
        <v>5</v>
      </c>
      <c r="F121" s="93" t="str">
        <f t="shared" si="6"/>
        <v/>
      </c>
      <c r="G121" s="93" t="str">
        <f t="shared" si="7"/>
        <v/>
      </c>
      <c r="M121"/>
      <c r="N121"/>
      <c r="O121" s="191" t="str">
        <f t="array" ref="O121">IF(ROWS($A$3:O121)&gt;SUM(N:N),"",INDEX(#REF!,MATCH(FALSE, COUNTIF($A$2:O120,#REF!)=#REF!,0)))</f>
        <v/>
      </c>
      <c r="P121"/>
      <c r="Q121" t="str">
        <f>IF(O121="","",COUNTIF($A$3:O121,O121))</f>
        <v/>
      </c>
    </row>
    <row r="122" spans="1:17" ht="20.25">
      <c r="A122" s="54">
        <f>IF(C122="","",COUNTA($C$5:C122))</f>
        <v>118</v>
      </c>
      <c r="B122" s="53">
        <f t="shared" si="8"/>
        <v>318</v>
      </c>
      <c r="C122" s="43" t="s">
        <v>165</v>
      </c>
      <c r="D122" s="58" t="s">
        <v>29</v>
      </c>
      <c r="E122" s="57">
        <f t="shared" si="5"/>
        <v>5</v>
      </c>
      <c r="F122" s="93" t="str">
        <f t="shared" si="6"/>
        <v/>
      </c>
      <c r="G122" s="93" t="str">
        <f t="shared" si="7"/>
        <v/>
      </c>
      <c r="M122"/>
      <c r="N122"/>
      <c r="O122" s="191" t="str">
        <f t="array" ref="O122">IF(ROWS($A$3:O122)&gt;SUM(N:N),"",INDEX(#REF!,MATCH(FALSE, COUNTIF($A$2:O121,#REF!)=#REF!,0)))</f>
        <v/>
      </c>
      <c r="P122"/>
      <c r="Q122" t="str">
        <f>IF(O122="","",COUNTIF($A$3:O122,O122))</f>
        <v/>
      </c>
    </row>
    <row r="123" spans="1:17" ht="20.25">
      <c r="A123" s="54">
        <f>IF(C123="","",COUNTA($C$5:C123))</f>
        <v>119</v>
      </c>
      <c r="B123" s="53">
        <f t="shared" si="8"/>
        <v>319</v>
      </c>
      <c r="C123" s="43" t="s">
        <v>166</v>
      </c>
      <c r="D123" s="58" t="s">
        <v>29</v>
      </c>
      <c r="E123" s="57">
        <f t="shared" si="5"/>
        <v>5</v>
      </c>
      <c r="F123" s="93" t="str">
        <f t="shared" si="6"/>
        <v/>
      </c>
      <c r="G123" s="93" t="str">
        <f t="shared" si="7"/>
        <v/>
      </c>
      <c r="M123"/>
      <c r="N123"/>
      <c r="O123" s="191" t="str">
        <f t="array" ref="O123">IF(ROWS($A$3:O123)&gt;SUM(N:N),"",INDEX(#REF!,MATCH(FALSE, COUNTIF($A$2:O122,#REF!)=#REF!,0)))</f>
        <v/>
      </c>
      <c r="P123"/>
      <c r="Q123" t="str">
        <f>IF(O123="","",COUNTIF($A$3:O123,O123))</f>
        <v/>
      </c>
    </row>
    <row r="124" spans="1:17" ht="20.25">
      <c r="A124" s="54">
        <f>IF(C124="","",COUNTA($C$5:C124))</f>
        <v>120</v>
      </c>
      <c r="B124" s="53">
        <f t="shared" si="8"/>
        <v>320</v>
      </c>
      <c r="C124" s="43" t="s">
        <v>167</v>
      </c>
      <c r="D124" s="58" t="s">
        <v>29</v>
      </c>
      <c r="E124" s="57">
        <f t="shared" si="5"/>
        <v>5</v>
      </c>
      <c r="F124" s="93" t="str">
        <f t="shared" si="6"/>
        <v>نهاية اللجنة</v>
      </c>
      <c r="G124" s="93" t="str">
        <f t="shared" si="7"/>
        <v/>
      </c>
      <c r="M124"/>
      <c r="N124"/>
      <c r="O124" s="191" t="str">
        <f t="array" ref="O124">IF(ROWS($A$3:O124)&gt;SUM(N:N),"",INDEX(#REF!,MATCH(FALSE, COUNTIF($A$2:O123,#REF!)=#REF!,0)))</f>
        <v/>
      </c>
      <c r="P124"/>
      <c r="Q124" t="str">
        <f>IF(O124="","",COUNTIF($A$3:O124,O124))</f>
        <v/>
      </c>
    </row>
    <row r="125" spans="1:17" ht="20.25">
      <c r="A125" s="54">
        <f>IF(C125="","",COUNTA($C$5:C125))</f>
        <v>121</v>
      </c>
      <c r="B125" s="53">
        <f t="shared" si="8"/>
        <v>321</v>
      </c>
      <c r="C125" s="43" t="s">
        <v>168</v>
      </c>
      <c r="D125" s="58" t="s">
        <v>29</v>
      </c>
      <c r="E125" s="57">
        <f t="shared" si="5"/>
        <v>6</v>
      </c>
      <c r="F125" s="93" t="str">
        <f t="shared" si="6"/>
        <v/>
      </c>
      <c r="G125" s="93" t="str">
        <f t="shared" si="7"/>
        <v/>
      </c>
      <c r="M125"/>
      <c r="N125"/>
      <c r="O125" s="191" t="str">
        <f t="array" ref="O125">IF(ROWS($A$3:O125)&gt;SUM(N:N),"",INDEX(#REF!,MATCH(FALSE, COUNTIF($A$2:O124,#REF!)=#REF!,0)))</f>
        <v/>
      </c>
      <c r="P125"/>
      <c r="Q125" t="str">
        <f>IF(O125="","",COUNTIF($A$3:O125,O125))</f>
        <v/>
      </c>
    </row>
    <row r="126" spans="1:17" ht="20.25">
      <c r="A126" s="54">
        <f>IF(C126="","",COUNTA($C$5:C126))</f>
        <v>122</v>
      </c>
      <c r="B126" s="53">
        <f t="shared" si="8"/>
        <v>322</v>
      </c>
      <c r="C126" s="43" t="s">
        <v>169</v>
      </c>
      <c r="D126" s="58" t="s">
        <v>29</v>
      </c>
      <c r="E126" s="57">
        <f t="shared" si="5"/>
        <v>6</v>
      </c>
      <c r="F126" s="93" t="str">
        <f t="shared" si="6"/>
        <v/>
      </c>
      <c r="G126" s="93" t="str">
        <f t="shared" si="7"/>
        <v/>
      </c>
      <c r="M126"/>
      <c r="N126"/>
      <c r="O126" s="191" t="str">
        <f t="array" ref="O126">IF(ROWS($A$3:O126)&gt;SUM(N:N),"",INDEX(#REF!,MATCH(FALSE, COUNTIF($A$2:O125,#REF!)=#REF!,0)))</f>
        <v/>
      </c>
      <c r="P126"/>
      <c r="Q126" t="str">
        <f>IF(O126="","",COUNTIF($A$3:O126,O126))</f>
        <v/>
      </c>
    </row>
    <row r="127" spans="1:17" ht="20.25">
      <c r="A127" s="54">
        <f>IF(C127="","",COUNTA($C$5:C127))</f>
        <v>123</v>
      </c>
      <c r="B127" s="53">
        <f t="shared" si="8"/>
        <v>323</v>
      </c>
      <c r="C127" s="43" t="s">
        <v>170</v>
      </c>
      <c r="D127" s="58" t="s">
        <v>29</v>
      </c>
      <c r="E127" s="57">
        <f t="shared" si="5"/>
        <v>6</v>
      </c>
      <c r="F127" s="93" t="str">
        <f t="shared" si="6"/>
        <v/>
      </c>
      <c r="G127" s="93" t="str">
        <f t="shared" si="7"/>
        <v/>
      </c>
      <c r="M127"/>
      <c r="N127"/>
      <c r="O127" s="191" t="str">
        <f t="array" ref="O127">IF(ROWS($A$3:O127)&gt;SUM(N:N),"",INDEX(#REF!,MATCH(FALSE, COUNTIF($A$2:O126,#REF!)=#REF!,0)))</f>
        <v/>
      </c>
      <c r="P127"/>
      <c r="Q127" t="str">
        <f>IF(O127="","",COUNTIF($A$3:O127,O127))</f>
        <v/>
      </c>
    </row>
    <row r="128" spans="1:17" ht="20.25">
      <c r="A128" s="54">
        <f>IF(C128="","",COUNTA($C$5:C128))</f>
        <v>124</v>
      </c>
      <c r="B128" s="53">
        <f t="shared" si="8"/>
        <v>324</v>
      </c>
      <c r="C128" s="43" t="s">
        <v>171</v>
      </c>
      <c r="D128" s="58" t="s">
        <v>29</v>
      </c>
      <c r="E128" s="57">
        <f t="shared" si="5"/>
        <v>6</v>
      </c>
      <c r="F128" s="93" t="str">
        <f t="shared" si="6"/>
        <v/>
      </c>
      <c r="G128" s="93" t="str">
        <f t="shared" si="7"/>
        <v/>
      </c>
      <c r="M128"/>
      <c r="N128"/>
      <c r="O128" s="191" t="str">
        <f t="array" ref="O128">IF(ROWS($A$3:O128)&gt;SUM(N:N),"",INDEX(#REF!,MATCH(FALSE, COUNTIF($A$2:O127,#REF!)=#REF!,0)))</f>
        <v/>
      </c>
      <c r="P128"/>
      <c r="Q128" t="str">
        <f>IF(O128="","",COUNTIF($A$3:O128,O128))</f>
        <v/>
      </c>
    </row>
    <row r="129" spans="1:17" ht="20.25">
      <c r="A129" s="54">
        <f>IF(C129="","",COUNTA($C$5:C129))</f>
        <v>125</v>
      </c>
      <c r="B129" s="53">
        <f t="shared" si="8"/>
        <v>325</v>
      </c>
      <c r="C129" s="43" t="s">
        <v>172</v>
      </c>
      <c r="D129" s="58" t="s">
        <v>29</v>
      </c>
      <c r="E129" s="57">
        <f t="shared" si="5"/>
        <v>6</v>
      </c>
      <c r="F129" s="93" t="str">
        <f t="shared" si="6"/>
        <v/>
      </c>
      <c r="G129" s="93" t="str">
        <f t="shared" si="7"/>
        <v/>
      </c>
      <c r="M129"/>
      <c r="N129"/>
      <c r="O129" s="191" t="str">
        <f t="array" ref="O129">IF(ROWS($A$3:O129)&gt;SUM(N:N),"",INDEX(#REF!,MATCH(FALSE, COUNTIF($A$2:O128,#REF!)=#REF!,0)))</f>
        <v/>
      </c>
      <c r="P129"/>
      <c r="Q129" t="str">
        <f>IF(O129="","",COUNTIF($A$3:O129,O129))</f>
        <v/>
      </c>
    </row>
    <row r="130" spans="1:17" ht="20.25">
      <c r="A130" s="54">
        <f>IF(C130="","",COUNTA($C$5:C130))</f>
        <v>126</v>
      </c>
      <c r="B130" s="53">
        <f t="shared" si="8"/>
        <v>326</v>
      </c>
      <c r="C130" s="43" t="s">
        <v>173</v>
      </c>
      <c r="D130" s="58" t="s">
        <v>29</v>
      </c>
      <c r="E130" s="57">
        <f t="shared" si="5"/>
        <v>6</v>
      </c>
      <c r="F130" s="93" t="str">
        <f t="shared" si="6"/>
        <v/>
      </c>
      <c r="G130" s="93" t="str">
        <f t="shared" si="7"/>
        <v/>
      </c>
      <c r="M130"/>
      <c r="N130"/>
      <c r="O130" s="191" t="str">
        <f t="array" ref="O130">IF(ROWS($A$3:O130)&gt;SUM(N:N),"",INDEX(#REF!,MATCH(FALSE, COUNTIF($A$2:O129,#REF!)=#REF!,0)))</f>
        <v/>
      </c>
      <c r="P130"/>
      <c r="Q130" t="str">
        <f>IF(O130="","",COUNTIF($A$3:O130,O130))</f>
        <v/>
      </c>
    </row>
    <row r="131" spans="1:17" ht="20.25">
      <c r="A131" s="54">
        <f>IF(C131="","",COUNTA($C$5:C131))</f>
        <v>127</v>
      </c>
      <c r="B131" s="53">
        <f t="shared" si="8"/>
        <v>327</v>
      </c>
      <c r="C131" s="43" t="s">
        <v>174</v>
      </c>
      <c r="D131" s="58" t="s">
        <v>29</v>
      </c>
      <c r="E131" s="57">
        <f t="shared" si="5"/>
        <v>6</v>
      </c>
      <c r="F131" s="93" t="str">
        <f t="shared" si="6"/>
        <v/>
      </c>
      <c r="G131" s="93" t="str">
        <f t="shared" si="7"/>
        <v/>
      </c>
      <c r="M131"/>
      <c r="N131"/>
      <c r="O131" s="191" t="str">
        <f t="array" ref="O131">IF(ROWS($A$3:O131)&gt;SUM(N:N),"",INDEX(#REF!,MATCH(FALSE, COUNTIF($A$2:O130,#REF!)=#REF!,0)))</f>
        <v/>
      </c>
      <c r="P131"/>
      <c r="Q131" t="str">
        <f>IF(O131="","",COUNTIF($A$3:O131,O131))</f>
        <v/>
      </c>
    </row>
    <row r="132" spans="1:17" ht="20.25">
      <c r="A132" s="54">
        <f>IF(C132="","",COUNTA($C$5:C132))</f>
        <v>128</v>
      </c>
      <c r="B132" s="53">
        <f t="shared" si="8"/>
        <v>328</v>
      </c>
      <c r="C132" s="43" t="s">
        <v>175</v>
      </c>
      <c r="D132" s="58" t="s">
        <v>29</v>
      </c>
      <c r="E132" s="57">
        <f t="shared" si="5"/>
        <v>6</v>
      </c>
      <c r="F132" s="93" t="str">
        <f t="shared" si="6"/>
        <v/>
      </c>
      <c r="G132" s="93" t="str">
        <f t="shared" si="7"/>
        <v/>
      </c>
      <c r="M132"/>
      <c r="N132"/>
      <c r="O132" s="191" t="str">
        <f t="array" ref="O132">IF(ROWS($A$3:O132)&gt;SUM(N:N),"",INDEX(#REF!,MATCH(FALSE, COUNTIF($A$2:O131,#REF!)=#REF!,0)))</f>
        <v/>
      </c>
      <c r="P132"/>
      <c r="Q132" t="str">
        <f>IF(O132="","",COUNTIF($A$3:O132,O132))</f>
        <v/>
      </c>
    </row>
    <row r="133" spans="1:17" ht="20.25">
      <c r="A133" s="54">
        <f>IF(C133="","",COUNTA($C$5:C133))</f>
        <v>129</v>
      </c>
      <c r="B133" s="53">
        <f t="shared" si="8"/>
        <v>329</v>
      </c>
      <c r="C133" s="43" t="s">
        <v>176</v>
      </c>
      <c r="D133" s="58" t="s">
        <v>29</v>
      </c>
      <c r="E133" s="57">
        <f t="shared" ref="E133:E196" si="9">IF(B133="","",VLOOKUP(B133,أول_ز,4))</f>
        <v>6</v>
      </c>
      <c r="F133" s="93" t="str">
        <f t="shared" si="6"/>
        <v/>
      </c>
      <c r="G133" s="93" t="str">
        <f t="shared" si="7"/>
        <v/>
      </c>
      <c r="M133"/>
      <c r="N133"/>
      <c r="O133" s="191" t="str">
        <f t="array" ref="O133">IF(ROWS($A$3:O133)&gt;SUM(N:N),"",INDEX(#REF!,MATCH(FALSE, COUNTIF($A$2:O132,#REF!)=#REF!,0)))</f>
        <v/>
      </c>
      <c r="P133"/>
      <c r="Q133" t="str">
        <f>IF(O133="","",COUNTIF($A$3:O133,O133))</f>
        <v/>
      </c>
    </row>
    <row r="134" spans="1:17" ht="20.25">
      <c r="A134" s="54">
        <f>IF(C134="","",COUNTA($C$5:C134))</f>
        <v>130</v>
      </c>
      <c r="B134" s="53">
        <f t="shared" si="8"/>
        <v>330</v>
      </c>
      <c r="C134" s="43" t="s">
        <v>177</v>
      </c>
      <c r="D134" s="58" t="s">
        <v>29</v>
      </c>
      <c r="E134" s="57">
        <f t="shared" si="9"/>
        <v>6</v>
      </c>
      <c r="F134" s="93" t="str">
        <f t="shared" ref="F134:F197" si="10">IF(E134=E135,"","نهاية اللجنة")</f>
        <v/>
      </c>
      <c r="G134" s="93" t="str">
        <f t="shared" ref="G134:G197" si="11">IF(D134=D135,"","نهاية الفصل")</f>
        <v/>
      </c>
      <c r="M134"/>
      <c r="N134"/>
      <c r="O134" s="191" t="str">
        <f t="array" ref="O134">IF(ROWS($A$3:O134)&gt;SUM(N:N),"",INDEX(#REF!,MATCH(FALSE, COUNTIF($A$2:O133,#REF!)=#REF!,0)))</f>
        <v/>
      </c>
      <c r="P134"/>
      <c r="Q134" t="str">
        <f>IF(O134="","",COUNTIF($A$3:O134,O134))</f>
        <v/>
      </c>
    </row>
    <row r="135" spans="1:17" ht="20.25">
      <c r="A135" s="54">
        <f>IF(C135="","",COUNTA($C$5:C135))</f>
        <v>131</v>
      </c>
      <c r="B135" s="53">
        <f t="shared" ref="B135:B198" si="12">IF(C135="","",B134+1)</f>
        <v>331</v>
      </c>
      <c r="C135" s="43" t="s">
        <v>178</v>
      </c>
      <c r="D135" s="58" t="s">
        <v>29</v>
      </c>
      <c r="E135" s="57">
        <f t="shared" si="9"/>
        <v>6</v>
      </c>
      <c r="F135" s="93" t="str">
        <f t="shared" si="10"/>
        <v/>
      </c>
      <c r="G135" s="93" t="str">
        <f t="shared" si="11"/>
        <v/>
      </c>
      <c r="M135"/>
      <c r="N135"/>
      <c r="O135" s="191" t="str">
        <f t="array" ref="O135">IF(ROWS($A$3:O135)&gt;SUM(N:N),"",INDEX(#REF!,MATCH(FALSE, COUNTIF($A$2:O134,#REF!)=#REF!,0)))</f>
        <v/>
      </c>
      <c r="P135"/>
      <c r="Q135" t="str">
        <f>IF(O135="","",COUNTIF($A$3:O135,O135))</f>
        <v/>
      </c>
    </row>
    <row r="136" spans="1:17" ht="20.25">
      <c r="A136" s="54">
        <f>IF(C136="","",COUNTA($C$5:C136))</f>
        <v>132</v>
      </c>
      <c r="B136" s="53">
        <f t="shared" si="12"/>
        <v>332</v>
      </c>
      <c r="C136" s="43" t="s">
        <v>179</v>
      </c>
      <c r="D136" s="58" t="s">
        <v>29</v>
      </c>
      <c r="E136" s="57">
        <f t="shared" si="9"/>
        <v>6</v>
      </c>
      <c r="F136" s="93" t="str">
        <f t="shared" si="10"/>
        <v/>
      </c>
      <c r="G136" s="93" t="str">
        <f t="shared" si="11"/>
        <v/>
      </c>
      <c r="M136"/>
      <c r="N136"/>
      <c r="O136" s="191" t="str">
        <f t="array" ref="O136">IF(ROWS($A$3:O136)&gt;SUM(N:N),"",INDEX(#REF!,MATCH(FALSE, COUNTIF($A$2:O135,#REF!)=#REF!,0)))</f>
        <v/>
      </c>
      <c r="P136"/>
      <c r="Q136" t="str">
        <f>IF(O136="","",COUNTIF($A$3:O136,O136))</f>
        <v/>
      </c>
    </row>
    <row r="137" spans="1:17" ht="20.25">
      <c r="A137" s="54">
        <f>IF(C137="","",COUNTA($C$5:C137))</f>
        <v>133</v>
      </c>
      <c r="B137" s="53">
        <f t="shared" si="12"/>
        <v>333</v>
      </c>
      <c r="C137" s="43" t="s">
        <v>180</v>
      </c>
      <c r="D137" s="58" t="s">
        <v>29</v>
      </c>
      <c r="E137" s="57">
        <f t="shared" si="9"/>
        <v>6</v>
      </c>
      <c r="F137" s="93" t="str">
        <f t="shared" si="10"/>
        <v/>
      </c>
      <c r="G137" s="93" t="str">
        <f t="shared" si="11"/>
        <v/>
      </c>
      <c r="M137"/>
      <c r="N137"/>
      <c r="O137" s="191" t="str">
        <f t="array" ref="O137">IF(ROWS($A$3:O137)&gt;SUM(N:N),"",INDEX(#REF!,MATCH(FALSE, COUNTIF($A$2:O136,#REF!)=#REF!,0)))</f>
        <v/>
      </c>
      <c r="P137"/>
      <c r="Q137" t="str">
        <f>IF(O137="","",COUNTIF($A$3:O137,O137))</f>
        <v/>
      </c>
    </row>
    <row r="138" spans="1:17" ht="20.25">
      <c r="A138" s="54">
        <f>IF(C138="","",COUNTA($C$5:C138))</f>
        <v>134</v>
      </c>
      <c r="B138" s="53">
        <f t="shared" si="12"/>
        <v>334</v>
      </c>
      <c r="C138" s="43" t="s">
        <v>181</v>
      </c>
      <c r="D138" s="58" t="s">
        <v>29</v>
      </c>
      <c r="E138" s="57">
        <f t="shared" si="9"/>
        <v>6</v>
      </c>
      <c r="F138" s="93" t="str">
        <f t="shared" si="10"/>
        <v/>
      </c>
      <c r="G138" s="93" t="str">
        <f t="shared" si="11"/>
        <v/>
      </c>
      <c r="M138"/>
      <c r="N138"/>
      <c r="O138" s="191" t="str">
        <f t="array" ref="O138">IF(ROWS($A$3:O138)&gt;SUM(N:N),"",INDEX(#REF!,MATCH(FALSE, COUNTIF($A$2:O137,#REF!)=#REF!,0)))</f>
        <v/>
      </c>
      <c r="P138"/>
      <c r="Q138" t="str">
        <f>IF(O138="","",COUNTIF($A$3:O138,O138))</f>
        <v/>
      </c>
    </row>
    <row r="139" spans="1:17" ht="20.25">
      <c r="A139" s="54">
        <f>IF(C139="","",COUNTA($C$5:C139))</f>
        <v>135</v>
      </c>
      <c r="B139" s="53">
        <f t="shared" si="12"/>
        <v>335</v>
      </c>
      <c r="C139" s="43" t="s">
        <v>182</v>
      </c>
      <c r="D139" s="58" t="s">
        <v>29</v>
      </c>
      <c r="E139" s="57">
        <f t="shared" si="9"/>
        <v>6</v>
      </c>
      <c r="F139" s="93" t="str">
        <f t="shared" si="10"/>
        <v/>
      </c>
      <c r="G139" s="93" t="str">
        <f t="shared" si="11"/>
        <v/>
      </c>
      <c r="M139"/>
      <c r="N139"/>
      <c r="O139" s="191" t="str">
        <f t="array" ref="O139">IF(ROWS($A$3:O139)&gt;SUM(N:N),"",INDEX(#REF!,MATCH(FALSE, COUNTIF($A$2:O138,#REF!)=#REF!,0)))</f>
        <v/>
      </c>
      <c r="P139"/>
      <c r="Q139" t="str">
        <f>IF(O139="","",COUNTIF($A$3:O139,O139))</f>
        <v/>
      </c>
    </row>
    <row r="140" spans="1:17" ht="20.25">
      <c r="A140" s="54">
        <f>IF(C140="","",COUNTA($C$5:C140))</f>
        <v>136</v>
      </c>
      <c r="B140" s="53">
        <f t="shared" si="12"/>
        <v>336</v>
      </c>
      <c r="C140" s="43" t="s">
        <v>183</v>
      </c>
      <c r="D140" s="58" t="s">
        <v>29</v>
      </c>
      <c r="E140" s="57">
        <f t="shared" si="9"/>
        <v>6</v>
      </c>
      <c r="F140" s="93" t="str">
        <f t="shared" si="10"/>
        <v/>
      </c>
      <c r="G140" s="93" t="str">
        <f t="shared" si="11"/>
        <v/>
      </c>
      <c r="M140"/>
      <c r="N140"/>
      <c r="O140" s="191" t="str">
        <f t="array" ref="O140">IF(ROWS($A$3:O140)&gt;SUM(N:N),"",INDEX(#REF!,MATCH(FALSE, COUNTIF($A$2:O139,#REF!)=#REF!,0)))</f>
        <v/>
      </c>
      <c r="P140"/>
      <c r="Q140" t="str">
        <f>IF(O140="","",COUNTIF($A$3:O140,O140))</f>
        <v/>
      </c>
    </row>
    <row r="141" spans="1:17" ht="20.25">
      <c r="A141" s="54">
        <f>IF(C141="","",COUNTA($C$5:C141))</f>
        <v>137</v>
      </c>
      <c r="B141" s="53">
        <f t="shared" si="12"/>
        <v>337</v>
      </c>
      <c r="C141" s="43" t="s">
        <v>184</v>
      </c>
      <c r="D141" s="58" t="s">
        <v>29</v>
      </c>
      <c r="E141" s="57">
        <f t="shared" si="9"/>
        <v>6</v>
      </c>
      <c r="F141" s="93" t="str">
        <f t="shared" si="10"/>
        <v/>
      </c>
      <c r="G141" s="93" t="str">
        <f t="shared" si="11"/>
        <v>نهاية الفصل</v>
      </c>
      <c r="M141"/>
      <c r="N141"/>
      <c r="O141" s="191" t="str">
        <f t="array" ref="O141">IF(ROWS($A$3:O141)&gt;SUM(N:N),"",INDEX(#REF!,MATCH(FALSE, COUNTIF($A$2:O140,#REF!)=#REF!,0)))</f>
        <v/>
      </c>
      <c r="P141"/>
      <c r="Q141" t="str">
        <f>IF(O141="","",COUNTIF($A$3:O141,O141))</f>
        <v/>
      </c>
    </row>
    <row r="142" spans="1:17" ht="20.25">
      <c r="A142" s="54">
        <f>IF(C142="","",COUNTA($C$5:C142))</f>
        <v>138</v>
      </c>
      <c r="B142" s="53">
        <f t="shared" si="12"/>
        <v>338</v>
      </c>
      <c r="C142" s="43" t="s">
        <v>185</v>
      </c>
      <c r="D142" s="58" t="s">
        <v>30</v>
      </c>
      <c r="E142" s="57">
        <f t="shared" si="9"/>
        <v>6</v>
      </c>
      <c r="F142" s="93" t="str">
        <f t="shared" si="10"/>
        <v/>
      </c>
      <c r="G142" s="93" t="str">
        <f t="shared" si="11"/>
        <v/>
      </c>
      <c r="M142"/>
      <c r="N142"/>
      <c r="O142" s="191" t="str">
        <f t="array" ref="O142">IF(ROWS($A$3:O142)&gt;SUM(N:N),"",INDEX(#REF!,MATCH(FALSE, COUNTIF($A$2:O141,#REF!)=#REF!,0)))</f>
        <v/>
      </c>
      <c r="P142"/>
      <c r="Q142" t="str">
        <f>IF(O142="","",COUNTIF($A$3:O142,O142))</f>
        <v/>
      </c>
    </row>
    <row r="143" spans="1:17" ht="20.25">
      <c r="A143" s="54">
        <f>IF(C143="","",COUNTA($C$5:C143))</f>
        <v>139</v>
      </c>
      <c r="B143" s="53">
        <f t="shared" si="12"/>
        <v>339</v>
      </c>
      <c r="C143" s="43" t="s">
        <v>186</v>
      </c>
      <c r="D143" s="58" t="s">
        <v>30</v>
      </c>
      <c r="E143" s="57">
        <f t="shared" si="9"/>
        <v>6</v>
      </c>
      <c r="F143" s="93" t="str">
        <f t="shared" si="10"/>
        <v/>
      </c>
      <c r="G143" s="93" t="str">
        <f t="shared" si="11"/>
        <v/>
      </c>
      <c r="M143"/>
      <c r="N143"/>
      <c r="O143" s="191" t="str">
        <f t="array" ref="O143">IF(ROWS($A$3:O143)&gt;SUM(N:N),"",INDEX(#REF!,MATCH(FALSE, COUNTIF($A$2:O142,#REF!)=#REF!,0)))</f>
        <v/>
      </c>
      <c r="P143"/>
      <c r="Q143" t="str">
        <f>IF(O143="","",COUNTIF($A$3:O143,O143))</f>
        <v/>
      </c>
    </row>
    <row r="144" spans="1:17" ht="20.25">
      <c r="A144" s="54">
        <f>IF(C144="","",COUNTA($C$5:C144))</f>
        <v>140</v>
      </c>
      <c r="B144" s="53">
        <f t="shared" si="12"/>
        <v>340</v>
      </c>
      <c r="C144" s="43" t="s">
        <v>187</v>
      </c>
      <c r="D144" s="58" t="s">
        <v>30</v>
      </c>
      <c r="E144" s="57">
        <f t="shared" si="9"/>
        <v>6</v>
      </c>
      <c r="F144" s="93" t="str">
        <f t="shared" si="10"/>
        <v/>
      </c>
      <c r="G144" s="93" t="str">
        <f t="shared" si="11"/>
        <v/>
      </c>
      <c r="M144"/>
      <c r="N144"/>
      <c r="O144" s="191" t="str">
        <f t="array" ref="O144">IF(ROWS($A$3:O144)&gt;SUM(N:N),"",INDEX(#REF!,MATCH(FALSE, COUNTIF($A$2:O143,#REF!)=#REF!,0)))</f>
        <v/>
      </c>
      <c r="P144"/>
      <c r="Q144" t="str">
        <f>IF(O144="","",COUNTIF($A$3:O144,O144))</f>
        <v/>
      </c>
    </row>
    <row r="145" spans="1:17" ht="20.25">
      <c r="A145" s="54">
        <f>IF(C145="","",COUNTA($C$5:C145))</f>
        <v>141</v>
      </c>
      <c r="B145" s="53">
        <f t="shared" si="12"/>
        <v>341</v>
      </c>
      <c r="C145" s="43" t="s">
        <v>188</v>
      </c>
      <c r="D145" s="58" t="s">
        <v>30</v>
      </c>
      <c r="E145" s="57">
        <f t="shared" si="9"/>
        <v>6</v>
      </c>
      <c r="F145" s="93" t="str">
        <f t="shared" si="10"/>
        <v/>
      </c>
      <c r="G145" s="93" t="str">
        <f t="shared" si="11"/>
        <v/>
      </c>
      <c r="M145"/>
      <c r="N145"/>
      <c r="O145" s="191" t="str">
        <f t="array" ref="O145">IF(ROWS($A$3:O145)&gt;SUM(N:N),"",INDEX(#REF!,MATCH(FALSE, COUNTIF($A$2:O144,#REF!)=#REF!,0)))</f>
        <v/>
      </c>
      <c r="P145"/>
      <c r="Q145" t="str">
        <f>IF(O145="","",COUNTIF($A$3:O145,O145))</f>
        <v/>
      </c>
    </row>
    <row r="146" spans="1:17" ht="20.25">
      <c r="A146" s="54">
        <f>IF(C146="","",COUNTA($C$5:C146))</f>
        <v>142</v>
      </c>
      <c r="B146" s="53">
        <f t="shared" si="12"/>
        <v>342</v>
      </c>
      <c r="C146" s="43" t="s">
        <v>189</v>
      </c>
      <c r="D146" s="58" t="s">
        <v>30</v>
      </c>
      <c r="E146" s="57">
        <f t="shared" si="9"/>
        <v>6</v>
      </c>
      <c r="F146" s="93" t="str">
        <f t="shared" si="10"/>
        <v/>
      </c>
      <c r="G146" s="93" t="str">
        <f t="shared" si="11"/>
        <v/>
      </c>
      <c r="M146"/>
      <c r="N146"/>
      <c r="O146" s="191" t="str">
        <f t="array" ref="O146">IF(ROWS($A$3:O146)&gt;SUM(N:N),"",INDEX(#REF!,MATCH(FALSE, COUNTIF($A$2:O145,#REF!)=#REF!,0)))</f>
        <v/>
      </c>
      <c r="P146"/>
      <c r="Q146" t="str">
        <f>IF(O146="","",COUNTIF($A$3:O146,O146))</f>
        <v/>
      </c>
    </row>
    <row r="147" spans="1:17" ht="20.25">
      <c r="A147" s="54">
        <f>IF(C147="","",COUNTA($C$5:C147))</f>
        <v>143</v>
      </c>
      <c r="B147" s="53">
        <f t="shared" si="12"/>
        <v>343</v>
      </c>
      <c r="C147" s="43" t="s">
        <v>190</v>
      </c>
      <c r="D147" s="58" t="s">
        <v>30</v>
      </c>
      <c r="E147" s="57">
        <f t="shared" si="9"/>
        <v>6</v>
      </c>
      <c r="F147" s="93" t="str">
        <f t="shared" si="10"/>
        <v/>
      </c>
      <c r="G147" s="93" t="str">
        <f t="shared" si="11"/>
        <v/>
      </c>
      <c r="M147"/>
      <c r="N147"/>
      <c r="O147" s="191" t="str">
        <f t="array" ref="O147">IF(ROWS($A$3:O147)&gt;SUM(N:N),"",INDEX(#REF!,MATCH(FALSE, COUNTIF($A$2:O146,#REF!)=#REF!,0)))</f>
        <v/>
      </c>
      <c r="P147"/>
      <c r="Q147" t="str">
        <f>IF(O147="","",COUNTIF($A$3:O147,O147))</f>
        <v/>
      </c>
    </row>
    <row r="148" spans="1:17" ht="20.25">
      <c r="A148" s="54">
        <f>IF(C148="","",COUNTA($C$5:C148))</f>
        <v>144</v>
      </c>
      <c r="B148" s="53">
        <f t="shared" si="12"/>
        <v>344</v>
      </c>
      <c r="C148" s="43" t="s">
        <v>191</v>
      </c>
      <c r="D148" s="58" t="s">
        <v>30</v>
      </c>
      <c r="E148" s="57">
        <f t="shared" si="9"/>
        <v>6</v>
      </c>
      <c r="F148" s="93" t="str">
        <f t="shared" si="10"/>
        <v>نهاية اللجنة</v>
      </c>
      <c r="G148" s="93" t="str">
        <f t="shared" si="11"/>
        <v/>
      </c>
      <c r="M148"/>
      <c r="N148"/>
      <c r="O148" s="191" t="str">
        <f t="array" ref="O148">IF(ROWS($A$3:O148)&gt;SUM(N:N),"",INDEX(#REF!,MATCH(FALSE, COUNTIF($A$2:O147,#REF!)=#REF!,0)))</f>
        <v/>
      </c>
      <c r="P148"/>
      <c r="Q148" t="str">
        <f>IF(O148="","",COUNTIF($A$3:O148,O148))</f>
        <v/>
      </c>
    </row>
    <row r="149" spans="1:17" ht="20.25">
      <c r="A149" s="54">
        <f>IF(C149="","",COUNTA($C$5:C149))</f>
        <v>145</v>
      </c>
      <c r="B149" s="53">
        <f t="shared" si="12"/>
        <v>345</v>
      </c>
      <c r="C149" s="43" t="s">
        <v>192</v>
      </c>
      <c r="D149" s="58" t="s">
        <v>30</v>
      </c>
      <c r="E149" s="57">
        <f t="shared" si="9"/>
        <v>7</v>
      </c>
      <c r="F149" s="93" t="str">
        <f t="shared" si="10"/>
        <v/>
      </c>
      <c r="G149" s="93" t="str">
        <f t="shared" si="11"/>
        <v/>
      </c>
      <c r="M149"/>
      <c r="N149"/>
      <c r="O149" s="191" t="str">
        <f t="array" ref="O149">IF(ROWS($A$3:O149)&gt;SUM(N:N),"",INDEX(#REF!,MATCH(FALSE, COUNTIF($A$2:O148,#REF!)=#REF!,0)))</f>
        <v/>
      </c>
      <c r="P149"/>
      <c r="Q149" t="str">
        <f>IF(O149="","",COUNTIF($A$3:O149,O149))</f>
        <v/>
      </c>
    </row>
    <row r="150" spans="1:17" ht="20.25">
      <c r="A150" s="54">
        <f>IF(C150="","",COUNTA($C$5:C150))</f>
        <v>146</v>
      </c>
      <c r="B150" s="53">
        <f t="shared" si="12"/>
        <v>346</v>
      </c>
      <c r="C150" s="43" t="s">
        <v>193</v>
      </c>
      <c r="D150" s="58" t="s">
        <v>30</v>
      </c>
      <c r="E150" s="57">
        <f t="shared" si="9"/>
        <v>7</v>
      </c>
      <c r="F150" s="93" t="str">
        <f t="shared" si="10"/>
        <v/>
      </c>
      <c r="G150" s="93" t="str">
        <f t="shared" si="11"/>
        <v/>
      </c>
      <c r="M150"/>
      <c r="N150"/>
      <c r="O150" s="191" t="str">
        <f t="array" ref="O150">IF(ROWS($A$3:O150)&gt;SUM(N:N),"",INDEX(#REF!,MATCH(FALSE, COUNTIF($A$2:O149,#REF!)=#REF!,0)))</f>
        <v/>
      </c>
      <c r="P150"/>
      <c r="Q150" t="str">
        <f>IF(O150="","",COUNTIF($A$3:O150,O150))</f>
        <v/>
      </c>
    </row>
    <row r="151" spans="1:17" ht="20.25">
      <c r="A151" s="54">
        <f>IF(C151="","",COUNTA($C$5:C151))</f>
        <v>147</v>
      </c>
      <c r="B151" s="53">
        <f t="shared" si="12"/>
        <v>347</v>
      </c>
      <c r="C151" s="43" t="s">
        <v>194</v>
      </c>
      <c r="D151" s="58" t="s">
        <v>30</v>
      </c>
      <c r="E151" s="57">
        <f t="shared" si="9"/>
        <v>7</v>
      </c>
      <c r="F151" s="93" t="str">
        <f t="shared" si="10"/>
        <v/>
      </c>
      <c r="G151" s="93" t="str">
        <f t="shared" si="11"/>
        <v/>
      </c>
      <c r="M151"/>
      <c r="N151"/>
      <c r="O151" s="191" t="str">
        <f t="array" ref="O151">IF(ROWS($A$3:O151)&gt;SUM(N:N),"",INDEX(#REF!,MATCH(FALSE, COUNTIF($A$2:O150,#REF!)=#REF!,0)))</f>
        <v/>
      </c>
      <c r="P151"/>
      <c r="Q151" t="str">
        <f>IF(O151="","",COUNTIF($A$3:O151,O151))</f>
        <v/>
      </c>
    </row>
    <row r="152" spans="1:17" ht="20.25">
      <c r="A152" s="54">
        <f>IF(C152="","",COUNTA($C$5:C152))</f>
        <v>148</v>
      </c>
      <c r="B152" s="53">
        <f t="shared" si="12"/>
        <v>348</v>
      </c>
      <c r="C152" s="43" t="s">
        <v>195</v>
      </c>
      <c r="D152" s="58" t="s">
        <v>30</v>
      </c>
      <c r="E152" s="57">
        <f t="shared" si="9"/>
        <v>7</v>
      </c>
      <c r="F152" s="93" t="str">
        <f t="shared" si="10"/>
        <v/>
      </c>
      <c r="G152" s="93" t="str">
        <f t="shared" si="11"/>
        <v/>
      </c>
      <c r="M152"/>
      <c r="N152"/>
      <c r="O152" s="191" t="str">
        <f t="array" ref="O152">IF(ROWS($A$3:O152)&gt;SUM(N:N),"",INDEX(#REF!,MATCH(FALSE, COUNTIF($A$2:O151,#REF!)=#REF!,0)))</f>
        <v/>
      </c>
      <c r="P152"/>
      <c r="Q152" t="str">
        <f>IF(O152="","",COUNTIF($A$3:O152,O152))</f>
        <v/>
      </c>
    </row>
    <row r="153" spans="1:17" ht="20.25">
      <c r="A153" s="54">
        <f>IF(C153="","",COUNTA($C$5:C153))</f>
        <v>149</v>
      </c>
      <c r="B153" s="53">
        <f t="shared" si="12"/>
        <v>349</v>
      </c>
      <c r="C153" s="43" t="s">
        <v>196</v>
      </c>
      <c r="D153" s="58" t="s">
        <v>30</v>
      </c>
      <c r="E153" s="57">
        <f t="shared" si="9"/>
        <v>7</v>
      </c>
      <c r="F153" s="93" t="str">
        <f t="shared" si="10"/>
        <v/>
      </c>
      <c r="G153" s="93" t="str">
        <f t="shared" si="11"/>
        <v/>
      </c>
      <c r="M153"/>
      <c r="N153"/>
      <c r="O153" s="191" t="str">
        <f t="array" ref="O153">IF(ROWS($A$3:O153)&gt;SUM(N:N),"",INDEX(#REF!,MATCH(FALSE, COUNTIF($A$2:O152,#REF!)=#REF!,0)))</f>
        <v/>
      </c>
      <c r="P153"/>
      <c r="Q153" t="str">
        <f>IF(O153="","",COUNTIF($A$3:O153,O153))</f>
        <v/>
      </c>
    </row>
    <row r="154" spans="1:17" ht="20.25">
      <c r="A154" s="54">
        <f>IF(C154="","",COUNTA($C$5:C154))</f>
        <v>150</v>
      </c>
      <c r="B154" s="53">
        <f t="shared" si="12"/>
        <v>350</v>
      </c>
      <c r="C154" s="43" t="s">
        <v>197</v>
      </c>
      <c r="D154" s="58" t="s">
        <v>30</v>
      </c>
      <c r="E154" s="57">
        <f t="shared" si="9"/>
        <v>7</v>
      </c>
      <c r="F154" s="93" t="str">
        <f t="shared" si="10"/>
        <v/>
      </c>
      <c r="G154" s="93" t="str">
        <f t="shared" si="11"/>
        <v/>
      </c>
      <c r="M154"/>
      <c r="N154"/>
      <c r="O154" s="191" t="str">
        <f t="array" ref="O154">IF(ROWS($A$3:O154)&gt;SUM(N:N),"",INDEX(#REF!,MATCH(FALSE, COUNTIF($A$2:O153,#REF!)=#REF!,0)))</f>
        <v/>
      </c>
      <c r="P154"/>
      <c r="Q154" t="str">
        <f>IF(O154="","",COUNTIF($A$3:O154,O154))</f>
        <v/>
      </c>
    </row>
    <row r="155" spans="1:17" ht="20.25">
      <c r="A155" s="54">
        <f>IF(C155="","",COUNTA($C$5:C155))</f>
        <v>151</v>
      </c>
      <c r="B155" s="53">
        <f t="shared" si="12"/>
        <v>351</v>
      </c>
      <c r="C155" s="43" t="s">
        <v>198</v>
      </c>
      <c r="D155" s="58" t="s">
        <v>30</v>
      </c>
      <c r="E155" s="57">
        <f t="shared" si="9"/>
        <v>7</v>
      </c>
      <c r="F155" s="93" t="str">
        <f t="shared" si="10"/>
        <v/>
      </c>
      <c r="G155" s="93" t="str">
        <f t="shared" si="11"/>
        <v/>
      </c>
      <c r="M155"/>
      <c r="N155"/>
      <c r="O155" s="191" t="str">
        <f t="array" ref="O155">IF(ROWS($A$3:O155)&gt;SUM(N:N),"",INDEX(#REF!,MATCH(FALSE, COUNTIF($A$2:O154,#REF!)=#REF!,0)))</f>
        <v/>
      </c>
      <c r="P155"/>
      <c r="Q155" t="str">
        <f>IF(O155="","",COUNTIF($A$3:O155,O155))</f>
        <v/>
      </c>
    </row>
    <row r="156" spans="1:17" ht="20.25">
      <c r="A156" s="54">
        <f>IF(C156="","",COUNTA($C$5:C156))</f>
        <v>152</v>
      </c>
      <c r="B156" s="53">
        <f t="shared" si="12"/>
        <v>352</v>
      </c>
      <c r="C156" s="43" t="s">
        <v>199</v>
      </c>
      <c r="D156" s="58" t="s">
        <v>30</v>
      </c>
      <c r="E156" s="57">
        <f t="shared" si="9"/>
        <v>7</v>
      </c>
      <c r="F156" s="93" t="str">
        <f t="shared" si="10"/>
        <v/>
      </c>
      <c r="G156" s="93" t="str">
        <f t="shared" si="11"/>
        <v/>
      </c>
      <c r="M156"/>
      <c r="N156"/>
      <c r="O156" s="191" t="str">
        <f t="array" ref="O156">IF(ROWS($A$3:O156)&gt;SUM(N:N),"",INDEX(#REF!,MATCH(FALSE, COUNTIF($A$2:O155,#REF!)=#REF!,0)))</f>
        <v/>
      </c>
      <c r="P156"/>
      <c r="Q156" t="str">
        <f>IF(O156="","",COUNTIF($A$3:O156,O156))</f>
        <v/>
      </c>
    </row>
    <row r="157" spans="1:17" ht="20.25">
      <c r="A157" s="54">
        <f>IF(C157="","",COUNTA($C$5:C157))</f>
        <v>153</v>
      </c>
      <c r="B157" s="53">
        <f t="shared" si="12"/>
        <v>353</v>
      </c>
      <c r="C157" s="43" t="s">
        <v>200</v>
      </c>
      <c r="D157" s="58" t="s">
        <v>30</v>
      </c>
      <c r="E157" s="57">
        <f t="shared" si="9"/>
        <v>7</v>
      </c>
      <c r="F157" s="93" t="str">
        <f t="shared" si="10"/>
        <v/>
      </c>
      <c r="G157" s="93" t="str">
        <f t="shared" si="11"/>
        <v/>
      </c>
      <c r="M157"/>
      <c r="N157"/>
      <c r="O157" s="191" t="str">
        <f t="array" ref="O157">IF(ROWS($A$3:O157)&gt;SUM(N:N),"",INDEX(#REF!,MATCH(FALSE, COUNTIF($A$2:O156,#REF!)=#REF!,0)))</f>
        <v/>
      </c>
      <c r="P157"/>
      <c r="Q157" t="str">
        <f>IF(O157="","",COUNTIF($A$3:O157,O157))</f>
        <v/>
      </c>
    </row>
    <row r="158" spans="1:17" ht="20.25">
      <c r="A158" s="54">
        <f>IF(C158="","",COUNTA($C$5:C158))</f>
        <v>154</v>
      </c>
      <c r="B158" s="53">
        <f t="shared" si="12"/>
        <v>354</v>
      </c>
      <c r="C158" s="43" t="s">
        <v>201</v>
      </c>
      <c r="D158" s="58" t="s">
        <v>30</v>
      </c>
      <c r="E158" s="57">
        <f t="shared" si="9"/>
        <v>7</v>
      </c>
      <c r="F158" s="93" t="str">
        <f t="shared" si="10"/>
        <v/>
      </c>
      <c r="G158" s="93" t="str">
        <f t="shared" si="11"/>
        <v/>
      </c>
      <c r="M158"/>
      <c r="N158"/>
      <c r="O158" s="191" t="str">
        <f t="array" ref="O158">IF(ROWS($A$3:O158)&gt;SUM(N:N),"",INDEX(#REF!,MATCH(FALSE, COUNTIF($A$2:O157,#REF!)=#REF!,0)))</f>
        <v/>
      </c>
      <c r="P158"/>
      <c r="Q158" t="str">
        <f>IF(O158="","",COUNTIF($A$3:O158,O158))</f>
        <v/>
      </c>
    </row>
    <row r="159" spans="1:17" ht="20.25">
      <c r="A159" s="54">
        <f>IF(C159="","",COUNTA($C$5:C159))</f>
        <v>155</v>
      </c>
      <c r="B159" s="53">
        <f t="shared" si="12"/>
        <v>355</v>
      </c>
      <c r="C159" s="43" t="s">
        <v>202</v>
      </c>
      <c r="D159" s="58" t="s">
        <v>30</v>
      </c>
      <c r="E159" s="57">
        <f t="shared" si="9"/>
        <v>7</v>
      </c>
      <c r="F159" s="93" t="str">
        <f t="shared" si="10"/>
        <v/>
      </c>
      <c r="G159" s="93" t="str">
        <f t="shared" si="11"/>
        <v/>
      </c>
      <c r="M159"/>
      <c r="N159"/>
      <c r="O159" s="191" t="str">
        <f t="array" ref="O159">IF(ROWS($A$3:O159)&gt;SUM(N:N),"",INDEX(#REF!,MATCH(FALSE, COUNTIF($A$2:O158,#REF!)=#REF!,0)))</f>
        <v/>
      </c>
      <c r="P159"/>
      <c r="Q159" t="str">
        <f>IF(O159="","",COUNTIF($A$3:O159,O159))</f>
        <v/>
      </c>
    </row>
    <row r="160" spans="1:17" ht="20.25">
      <c r="A160" s="54">
        <f>IF(C160="","",COUNTA($C$5:C160))</f>
        <v>156</v>
      </c>
      <c r="B160" s="53">
        <f t="shared" si="12"/>
        <v>356</v>
      </c>
      <c r="C160" s="43" t="s">
        <v>203</v>
      </c>
      <c r="D160" s="58" t="s">
        <v>30</v>
      </c>
      <c r="E160" s="57">
        <f t="shared" si="9"/>
        <v>7</v>
      </c>
      <c r="F160" s="93" t="str">
        <f t="shared" si="10"/>
        <v/>
      </c>
      <c r="G160" s="93" t="str">
        <f t="shared" si="11"/>
        <v/>
      </c>
      <c r="M160"/>
      <c r="N160"/>
      <c r="O160" s="191" t="str">
        <f t="array" ref="O160">IF(ROWS($A$3:O160)&gt;SUM(N:N),"",INDEX(#REF!,MATCH(FALSE, COUNTIF($A$2:O159,#REF!)=#REF!,0)))</f>
        <v/>
      </c>
      <c r="P160"/>
      <c r="Q160" t="str">
        <f>IF(O160="","",COUNTIF($A$3:O160,O160))</f>
        <v/>
      </c>
    </row>
    <row r="161" spans="1:17" ht="20.25">
      <c r="A161" s="54">
        <f>IF(C161="","",COUNTA($C$5:C161))</f>
        <v>157</v>
      </c>
      <c r="B161" s="53">
        <f t="shared" si="12"/>
        <v>357</v>
      </c>
      <c r="C161" s="43" t="s">
        <v>204</v>
      </c>
      <c r="D161" s="58" t="s">
        <v>30</v>
      </c>
      <c r="E161" s="57">
        <f t="shared" si="9"/>
        <v>7</v>
      </c>
      <c r="F161" s="93" t="str">
        <f t="shared" si="10"/>
        <v/>
      </c>
      <c r="G161" s="93" t="str">
        <f t="shared" si="11"/>
        <v/>
      </c>
      <c r="M161"/>
      <c r="N161"/>
      <c r="O161" s="191" t="str">
        <f t="array" ref="O161">IF(ROWS($A$3:O161)&gt;SUM(N:N),"",INDEX(#REF!,MATCH(FALSE, COUNTIF($A$2:O160,#REF!)=#REF!,0)))</f>
        <v/>
      </c>
      <c r="P161"/>
      <c r="Q161" t="str">
        <f>IF(O161="","",COUNTIF($A$3:O161,O161))</f>
        <v/>
      </c>
    </row>
    <row r="162" spans="1:17" ht="20.25">
      <c r="A162" s="54">
        <f>IF(C162="","",COUNTA($C$5:C162))</f>
        <v>158</v>
      </c>
      <c r="B162" s="53">
        <f t="shared" si="12"/>
        <v>358</v>
      </c>
      <c r="C162" s="43" t="s">
        <v>205</v>
      </c>
      <c r="D162" s="58" t="s">
        <v>30</v>
      </c>
      <c r="E162" s="57">
        <f t="shared" si="9"/>
        <v>7</v>
      </c>
      <c r="F162" s="93" t="str">
        <f t="shared" si="10"/>
        <v/>
      </c>
      <c r="G162" s="93" t="str">
        <f t="shared" si="11"/>
        <v/>
      </c>
      <c r="M162"/>
      <c r="N162"/>
      <c r="O162" s="191" t="str">
        <f t="array" ref="O162">IF(ROWS($A$3:O162)&gt;SUM(N:N),"",INDEX(#REF!,MATCH(FALSE, COUNTIF($A$2:O161,#REF!)=#REF!,0)))</f>
        <v/>
      </c>
      <c r="P162"/>
      <c r="Q162" t="str">
        <f>IF(O162="","",COUNTIF($A$3:O162,O162))</f>
        <v/>
      </c>
    </row>
    <row r="163" spans="1:17" ht="20.25">
      <c r="A163" s="54">
        <f>IF(C163="","",COUNTA($C$5:C163))</f>
        <v>159</v>
      </c>
      <c r="B163" s="53">
        <f t="shared" si="12"/>
        <v>359</v>
      </c>
      <c r="C163" s="43" t="s">
        <v>206</v>
      </c>
      <c r="D163" s="58" t="s">
        <v>30</v>
      </c>
      <c r="E163" s="57">
        <f t="shared" si="9"/>
        <v>7</v>
      </c>
      <c r="F163" s="93" t="str">
        <f t="shared" si="10"/>
        <v/>
      </c>
      <c r="G163" s="93" t="str">
        <f t="shared" si="11"/>
        <v/>
      </c>
      <c r="M163"/>
      <c r="N163"/>
      <c r="O163" s="191" t="str">
        <f t="array" ref="O163">IF(ROWS($A$3:O163)&gt;SUM(N:N),"",INDEX(#REF!,MATCH(FALSE, COUNTIF($A$2:O162,#REF!)=#REF!,0)))</f>
        <v/>
      </c>
      <c r="P163"/>
      <c r="Q163" t="str">
        <f>IF(O163="","",COUNTIF($A$3:O163,O163))</f>
        <v/>
      </c>
    </row>
    <row r="164" spans="1:17" ht="20.25">
      <c r="A164" s="54">
        <f>IF(C164="","",COUNTA($C$5:C164))</f>
        <v>160</v>
      </c>
      <c r="B164" s="53">
        <f t="shared" si="12"/>
        <v>360</v>
      </c>
      <c r="C164" s="43" t="s">
        <v>207</v>
      </c>
      <c r="D164" s="58" t="s">
        <v>30</v>
      </c>
      <c r="E164" s="57">
        <f t="shared" si="9"/>
        <v>7</v>
      </c>
      <c r="F164" s="93" t="str">
        <f t="shared" si="10"/>
        <v/>
      </c>
      <c r="G164" s="93" t="str">
        <f t="shared" si="11"/>
        <v/>
      </c>
      <c r="M164"/>
      <c r="N164"/>
      <c r="O164" s="191" t="str">
        <f t="array" ref="O164">IF(ROWS($A$3:O164)&gt;SUM(N:N),"",INDEX(#REF!,MATCH(FALSE, COUNTIF($A$2:O163,#REF!)=#REF!,0)))</f>
        <v/>
      </c>
      <c r="P164"/>
      <c r="Q164" t="str">
        <f>IF(O164="","",COUNTIF($A$3:O164,O164))</f>
        <v/>
      </c>
    </row>
    <row r="165" spans="1:17" ht="20.25">
      <c r="A165" s="54">
        <f>IF(C165="","",COUNTA($C$5:C165))</f>
        <v>161</v>
      </c>
      <c r="B165" s="53">
        <f t="shared" si="12"/>
        <v>361</v>
      </c>
      <c r="C165" s="43" t="s">
        <v>208</v>
      </c>
      <c r="D165" s="58" t="s">
        <v>30</v>
      </c>
      <c r="E165" s="57">
        <f t="shared" si="9"/>
        <v>7</v>
      </c>
      <c r="F165" s="93" t="str">
        <f t="shared" si="10"/>
        <v/>
      </c>
      <c r="G165" s="93" t="str">
        <f t="shared" si="11"/>
        <v/>
      </c>
      <c r="M165"/>
      <c r="N165"/>
      <c r="O165" s="191" t="str">
        <f t="array" ref="O165">IF(ROWS($A$3:O165)&gt;SUM(N:N),"",INDEX(#REF!,MATCH(FALSE, COUNTIF($A$2:O164,#REF!)=#REF!,0)))</f>
        <v/>
      </c>
      <c r="P165"/>
      <c r="Q165" t="str">
        <f>IF(O165="","",COUNTIF($A$3:O165,O165))</f>
        <v/>
      </c>
    </row>
    <row r="166" spans="1:17" ht="20.25">
      <c r="A166" s="54">
        <f>IF(C166="","",COUNTA($C$5:C166))</f>
        <v>162</v>
      </c>
      <c r="B166" s="53">
        <f t="shared" si="12"/>
        <v>362</v>
      </c>
      <c r="C166" s="43" t="s">
        <v>209</v>
      </c>
      <c r="D166" s="58" t="s">
        <v>30</v>
      </c>
      <c r="E166" s="57">
        <f t="shared" si="9"/>
        <v>7</v>
      </c>
      <c r="F166" s="93" t="str">
        <f t="shared" si="10"/>
        <v/>
      </c>
      <c r="G166" s="93" t="str">
        <f t="shared" si="11"/>
        <v/>
      </c>
      <c r="M166"/>
      <c r="N166"/>
      <c r="O166" s="191" t="str">
        <f t="array" ref="O166">IF(ROWS($A$3:O166)&gt;SUM(N:N),"",INDEX(#REF!,MATCH(FALSE, COUNTIF($A$2:O165,#REF!)=#REF!,0)))</f>
        <v/>
      </c>
      <c r="P166"/>
      <c r="Q166" t="str">
        <f>IF(O166="","",COUNTIF($A$3:O166,O166))</f>
        <v/>
      </c>
    </row>
    <row r="167" spans="1:17" ht="20.25">
      <c r="A167" s="54">
        <f>IF(C167="","",COUNTA($C$5:C167))</f>
        <v>163</v>
      </c>
      <c r="B167" s="53">
        <f t="shared" si="12"/>
        <v>363</v>
      </c>
      <c r="C167" s="43" t="s">
        <v>210</v>
      </c>
      <c r="D167" s="58" t="s">
        <v>30</v>
      </c>
      <c r="E167" s="57">
        <f t="shared" si="9"/>
        <v>7</v>
      </c>
      <c r="F167" s="93" t="str">
        <f t="shared" si="10"/>
        <v/>
      </c>
      <c r="G167" s="93" t="str">
        <f t="shared" si="11"/>
        <v/>
      </c>
      <c r="M167"/>
      <c r="N167"/>
      <c r="O167" s="191" t="str">
        <f t="array" ref="O167">IF(ROWS($A$3:O167)&gt;SUM(N:N),"",INDEX(#REF!,MATCH(FALSE, COUNTIF($A$2:O166,#REF!)=#REF!,0)))</f>
        <v/>
      </c>
      <c r="P167"/>
      <c r="Q167" t="str">
        <f>IF(O167="","",COUNTIF($A$3:O167,O167))</f>
        <v/>
      </c>
    </row>
    <row r="168" spans="1:17" ht="20.25">
      <c r="A168" s="54">
        <f>IF(C168="","",COUNTA($C$5:C168))</f>
        <v>164</v>
      </c>
      <c r="B168" s="53">
        <f t="shared" si="12"/>
        <v>364</v>
      </c>
      <c r="C168" s="43" t="s">
        <v>211</v>
      </c>
      <c r="D168" s="58" t="s">
        <v>30</v>
      </c>
      <c r="E168" s="57">
        <f t="shared" si="9"/>
        <v>7</v>
      </c>
      <c r="F168" s="93" t="str">
        <f t="shared" si="10"/>
        <v/>
      </c>
      <c r="G168" s="93" t="str">
        <f t="shared" si="11"/>
        <v/>
      </c>
      <c r="M168"/>
      <c r="N168"/>
      <c r="O168" s="191" t="str">
        <f t="array" ref="O168">IF(ROWS($A$3:O168)&gt;SUM(N:N),"",INDEX(#REF!,MATCH(FALSE, COUNTIF($A$2:O167,#REF!)=#REF!,0)))</f>
        <v/>
      </c>
      <c r="P168"/>
      <c r="Q168" t="str">
        <f>IF(O168="","",COUNTIF($A$3:O168,O168))</f>
        <v/>
      </c>
    </row>
    <row r="169" spans="1:17" ht="20.25">
      <c r="A169" s="54">
        <f>IF(C169="","",COUNTA($C$5:C169))</f>
        <v>165</v>
      </c>
      <c r="B169" s="53">
        <f t="shared" si="12"/>
        <v>365</v>
      </c>
      <c r="C169" s="43" t="s">
        <v>212</v>
      </c>
      <c r="D169" s="58" t="s">
        <v>30</v>
      </c>
      <c r="E169" s="57">
        <f t="shared" si="9"/>
        <v>7</v>
      </c>
      <c r="F169" s="93" t="str">
        <f t="shared" si="10"/>
        <v/>
      </c>
      <c r="G169" s="93" t="str">
        <f t="shared" si="11"/>
        <v/>
      </c>
      <c r="M169"/>
      <c r="N169"/>
      <c r="O169" s="191" t="str">
        <f t="array" ref="O169">IF(ROWS($A$3:O169)&gt;SUM(N:N),"",INDEX(#REF!,MATCH(FALSE, COUNTIF($A$2:O168,#REF!)=#REF!,0)))</f>
        <v/>
      </c>
      <c r="P169"/>
      <c r="Q169" t="str">
        <f>IF(O169="","",COUNTIF($A$3:O169,O169))</f>
        <v/>
      </c>
    </row>
    <row r="170" spans="1:17" ht="20.25">
      <c r="A170" s="54">
        <f>IF(C170="","",COUNTA($C$5:C170))</f>
        <v>166</v>
      </c>
      <c r="B170" s="53">
        <f t="shared" si="12"/>
        <v>366</v>
      </c>
      <c r="C170" s="43" t="s">
        <v>213</v>
      </c>
      <c r="D170" s="58" t="s">
        <v>30</v>
      </c>
      <c r="E170" s="57">
        <f t="shared" si="9"/>
        <v>7</v>
      </c>
      <c r="F170" s="93" t="str">
        <f t="shared" si="10"/>
        <v/>
      </c>
      <c r="G170" s="93" t="str">
        <f t="shared" si="11"/>
        <v/>
      </c>
      <c r="M170"/>
      <c r="N170"/>
      <c r="O170" s="191" t="str">
        <f t="array" ref="O170">IF(ROWS($A$3:O170)&gt;SUM(N:N),"",INDEX(#REF!,MATCH(FALSE, COUNTIF($A$2:O169,#REF!)=#REF!,0)))</f>
        <v/>
      </c>
      <c r="P170"/>
      <c r="Q170" t="str">
        <f>IF(O170="","",COUNTIF($A$3:O170,O170))</f>
        <v/>
      </c>
    </row>
    <row r="171" spans="1:17" ht="20.25">
      <c r="A171" s="54">
        <f>IF(C171="","",COUNTA($C$5:C171))</f>
        <v>167</v>
      </c>
      <c r="B171" s="53">
        <f t="shared" si="12"/>
        <v>367</v>
      </c>
      <c r="C171" s="43" t="s">
        <v>214</v>
      </c>
      <c r="D171" s="58" t="s">
        <v>30</v>
      </c>
      <c r="E171" s="57">
        <f t="shared" si="9"/>
        <v>7</v>
      </c>
      <c r="F171" s="93" t="str">
        <f t="shared" si="10"/>
        <v/>
      </c>
      <c r="G171" s="93" t="str">
        <f t="shared" si="11"/>
        <v/>
      </c>
      <c r="M171"/>
      <c r="N171"/>
      <c r="O171" s="191" t="str">
        <f t="array" ref="O171">IF(ROWS($A$3:O171)&gt;SUM(N:N),"",INDEX(#REF!,MATCH(FALSE, COUNTIF($A$2:O170,#REF!)=#REF!,0)))</f>
        <v/>
      </c>
      <c r="P171"/>
      <c r="Q171" t="str">
        <f>IF(O171="","",COUNTIF($A$3:O171,O171))</f>
        <v/>
      </c>
    </row>
    <row r="172" spans="1:17" ht="20.25">
      <c r="A172" s="54">
        <f>IF(C172="","",COUNTA($C$5:C172))</f>
        <v>168</v>
      </c>
      <c r="B172" s="53">
        <f t="shared" si="12"/>
        <v>368</v>
      </c>
      <c r="C172" s="43" t="s">
        <v>215</v>
      </c>
      <c r="D172" s="58" t="s">
        <v>30</v>
      </c>
      <c r="E172" s="57">
        <f t="shared" si="9"/>
        <v>7</v>
      </c>
      <c r="F172" s="93" t="str">
        <f t="shared" si="10"/>
        <v>نهاية اللجنة</v>
      </c>
      <c r="G172" s="93" t="str">
        <f t="shared" si="11"/>
        <v/>
      </c>
      <c r="M172"/>
      <c r="N172"/>
      <c r="O172" s="191" t="str">
        <f t="array" ref="O172">IF(ROWS($A$3:O172)&gt;SUM(N:N),"",INDEX(#REF!,MATCH(FALSE, COUNTIF($A$2:O171,#REF!)=#REF!,0)))</f>
        <v/>
      </c>
      <c r="P172"/>
      <c r="Q172" t="str">
        <f>IF(O172="","",COUNTIF($A$3:O172,O172))</f>
        <v/>
      </c>
    </row>
    <row r="173" spans="1:17" ht="20.25">
      <c r="A173" s="54">
        <f>IF(C173="","",COUNTA($C$5:C173))</f>
        <v>169</v>
      </c>
      <c r="B173" s="53">
        <f t="shared" si="12"/>
        <v>369</v>
      </c>
      <c r="C173" s="43" t="s">
        <v>216</v>
      </c>
      <c r="D173" s="58" t="s">
        <v>30</v>
      </c>
      <c r="E173" s="57">
        <f t="shared" si="9"/>
        <v>8</v>
      </c>
      <c r="F173" s="93" t="str">
        <f t="shared" si="10"/>
        <v/>
      </c>
      <c r="G173" s="93" t="str">
        <f t="shared" si="11"/>
        <v/>
      </c>
      <c r="M173"/>
      <c r="N173"/>
      <c r="O173" s="191" t="str">
        <f t="array" ref="O173">IF(ROWS($A$3:O173)&gt;SUM(N:N),"",INDEX(#REF!,MATCH(FALSE, COUNTIF($A$2:O172,#REF!)=#REF!,0)))</f>
        <v/>
      </c>
      <c r="P173"/>
      <c r="Q173" t="str">
        <f>IF(O173="","",COUNTIF($A$3:O173,O173))</f>
        <v/>
      </c>
    </row>
    <row r="174" spans="1:17" ht="20.25">
      <c r="A174" s="54">
        <f>IF(C174="","",COUNTA($C$5:C174))</f>
        <v>170</v>
      </c>
      <c r="B174" s="53">
        <f t="shared" si="12"/>
        <v>370</v>
      </c>
      <c r="C174" s="43" t="s">
        <v>217</v>
      </c>
      <c r="D174" s="58" t="s">
        <v>30</v>
      </c>
      <c r="E174" s="57">
        <f t="shared" si="9"/>
        <v>8</v>
      </c>
      <c r="F174" s="93" t="str">
        <f t="shared" si="10"/>
        <v/>
      </c>
      <c r="G174" s="93" t="str">
        <f t="shared" si="11"/>
        <v/>
      </c>
      <c r="M174"/>
      <c r="N174"/>
      <c r="O174" s="191" t="str">
        <f t="array" ref="O174">IF(ROWS($A$3:O174)&gt;SUM(N:N),"",INDEX(#REF!,MATCH(FALSE, COUNTIF($A$2:O173,#REF!)=#REF!,0)))</f>
        <v/>
      </c>
      <c r="P174"/>
      <c r="Q174" t="str">
        <f>IF(O174="","",COUNTIF($A$3:O174,O174))</f>
        <v/>
      </c>
    </row>
    <row r="175" spans="1:17" ht="20.25">
      <c r="A175" s="54">
        <f>IF(C175="","",COUNTA($C$5:C175))</f>
        <v>171</v>
      </c>
      <c r="B175" s="53">
        <f t="shared" si="12"/>
        <v>371</v>
      </c>
      <c r="C175" s="43" t="s">
        <v>218</v>
      </c>
      <c r="D175" s="58" t="s">
        <v>30</v>
      </c>
      <c r="E175" s="57">
        <f t="shared" si="9"/>
        <v>8</v>
      </c>
      <c r="F175" s="93" t="str">
        <f t="shared" si="10"/>
        <v/>
      </c>
      <c r="G175" s="93" t="str">
        <f t="shared" si="11"/>
        <v/>
      </c>
      <c r="M175"/>
      <c r="N175"/>
      <c r="O175" s="191" t="str">
        <f t="array" ref="O175">IF(ROWS($A$3:O175)&gt;SUM(N:N),"",INDEX(#REF!,MATCH(FALSE, COUNTIF($A$2:O174,#REF!)=#REF!,0)))</f>
        <v/>
      </c>
      <c r="P175"/>
      <c r="Q175" t="str">
        <f>IF(O175="","",COUNTIF($A$3:O175,O175))</f>
        <v/>
      </c>
    </row>
    <row r="176" spans="1:17" ht="20.25">
      <c r="A176" s="54">
        <f>IF(C176="","",COUNTA($C$5:C176))</f>
        <v>172</v>
      </c>
      <c r="B176" s="53">
        <f t="shared" si="12"/>
        <v>372</v>
      </c>
      <c r="C176" s="43" t="s">
        <v>219</v>
      </c>
      <c r="D176" s="58" t="s">
        <v>30</v>
      </c>
      <c r="E176" s="57">
        <f t="shared" si="9"/>
        <v>8</v>
      </c>
      <c r="F176" s="93" t="str">
        <f t="shared" si="10"/>
        <v/>
      </c>
      <c r="G176" s="93" t="str">
        <f t="shared" si="11"/>
        <v/>
      </c>
      <c r="M176"/>
      <c r="N176"/>
      <c r="O176" s="191" t="str">
        <f t="array" ref="O176">IF(ROWS($A$3:O176)&gt;SUM(N:N),"",INDEX(#REF!,MATCH(FALSE, COUNTIF($A$2:O175,#REF!)=#REF!,0)))</f>
        <v/>
      </c>
      <c r="P176"/>
      <c r="Q176" t="str">
        <f>IF(O176="","",COUNTIF($A$3:O176,O176))</f>
        <v/>
      </c>
    </row>
    <row r="177" spans="1:17" ht="20.25">
      <c r="A177" s="54">
        <f>IF(C177="","",COUNTA($C$5:C177))</f>
        <v>173</v>
      </c>
      <c r="B177" s="53">
        <f t="shared" si="12"/>
        <v>373</v>
      </c>
      <c r="C177" s="43" t="s">
        <v>220</v>
      </c>
      <c r="D177" s="58" t="s">
        <v>30</v>
      </c>
      <c r="E177" s="57">
        <f t="shared" si="9"/>
        <v>8</v>
      </c>
      <c r="F177" s="93" t="str">
        <f t="shared" si="10"/>
        <v/>
      </c>
      <c r="G177" s="93" t="str">
        <f t="shared" si="11"/>
        <v/>
      </c>
      <c r="M177"/>
      <c r="N177"/>
      <c r="O177" s="191" t="str">
        <f t="array" ref="O177">IF(ROWS($A$3:O177)&gt;SUM(N:N),"",INDEX(#REF!,MATCH(FALSE, COUNTIF($A$2:O176,#REF!)=#REF!,0)))</f>
        <v/>
      </c>
      <c r="P177"/>
      <c r="Q177" t="str">
        <f>IF(O177="","",COUNTIF($A$3:O177,O177))</f>
        <v/>
      </c>
    </row>
    <row r="178" spans="1:17" ht="20.25">
      <c r="A178" s="54">
        <f>IF(C178="","",COUNTA($C$5:C178))</f>
        <v>174</v>
      </c>
      <c r="B178" s="53">
        <f t="shared" si="12"/>
        <v>374</v>
      </c>
      <c r="C178" s="43" t="s">
        <v>221</v>
      </c>
      <c r="D178" s="58" t="s">
        <v>30</v>
      </c>
      <c r="E178" s="57">
        <f t="shared" si="9"/>
        <v>8</v>
      </c>
      <c r="F178" s="93" t="str">
        <f t="shared" si="10"/>
        <v/>
      </c>
      <c r="G178" s="93" t="str">
        <f t="shared" si="11"/>
        <v/>
      </c>
      <c r="M178"/>
      <c r="N178"/>
      <c r="O178" s="191" t="str">
        <f t="array" ref="O178">IF(ROWS($A$3:O178)&gt;SUM(N:N),"",INDEX(#REF!,MATCH(FALSE, COUNTIF($A$2:O177,#REF!)=#REF!,0)))</f>
        <v/>
      </c>
      <c r="P178"/>
      <c r="Q178" t="str">
        <f>IF(O178="","",COUNTIF($A$3:O178,O178))</f>
        <v/>
      </c>
    </row>
    <row r="179" spans="1:17" ht="20.25">
      <c r="A179" s="54">
        <f>IF(C179="","",COUNTA($C$5:C179))</f>
        <v>175</v>
      </c>
      <c r="B179" s="53">
        <f t="shared" si="12"/>
        <v>375</v>
      </c>
      <c r="C179" s="43" t="s">
        <v>222</v>
      </c>
      <c r="D179" s="58" t="s">
        <v>30</v>
      </c>
      <c r="E179" s="57">
        <f t="shared" si="9"/>
        <v>8</v>
      </c>
      <c r="F179" s="93" t="str">
        <f t="shared" si="10"/>
        <v/>
      </c>
      <c r="G179" s="93" t="str">
        <f t="shared" si="11"/>
        <v/>
      </c>
      <c r="M179"/>
      <c r="N179"/>
      <c r="O179" s="191" t="str">
        <f t="array" ref="O179">IF(ROWS($A$3:O179)&gt;SUM(N:N),"",INDEX(#REF!,MATCH(FALSE, COUNTIF($A$2:O178,#REF!)=#REF!,0)))</f>
        <v/>
      </c>
      <c r="P179"/>
      <c r="Q179" t="str">
        <f>IF(O179="","",COUNTIF($A$3:O179,O179))</f>
        <v/>
      </c>
    </row>
    <row r="180" spans="1:17" ht="20.25">
      <c r="A180" s="54">
        <f>IF(C180="","",COUNTA($C$5:C180))</f>
        <v>176</v>
      </c>
      <c r="B180" s="53">
        <f t="shared" si="12"/>
        <v>376</v>
      </c>
      <c r="C180" s="43" t="s">
        <v>223</v>
      </c>
      <c r="D180" s="58" t="s">
        <v>30</v>
      </c>
      <c r="E180" s="57">
        <f t="shared" si="9"/>
        <v>8</v>
      </c>
      <c r="F180" s="93" t="str">
        <f t="shared" si="10"/>
        <v/>
      </c>
      <c r="G180" s="93" t="str">
        <f t="shared" si="11"/>
        <v/>
      </c>
      <c r="M180"/>
      <c r="N180"/>
      <c r="O180" s="191" t="str">
        <f t="array" ref="O180">IF(ROWS($A$3:O180)&gt;SUM(N:N),"",INDEX(#REF!,MATCH(FALSE, COUNTIF($A$2:O179,#REF!)=#REF!,0)))</f>
        <v/>
      </c>
      <c r="P180"/>
      <c r="Q180" t="str">
        <f>IF(O180="","",COUNTIF($A$3:O180,O180))</f>
        <v/>
      </c>
    </row>
    <row r="181" spans="1:17" ht="20.25">
      <c r="A181" s="54">
        <f>IF(C181="","",COUNTA($C$5:C181))</f>
        <v>177</v>
      </c>
      <c r="B181" s="53">
        <f t="shared" si="12"/>
        <v>377</v>
      </c>
      <c r="C181" s="43" t="s">
        <v>224</v>
      </c>
      <c r="D181" s="58" t="s">
        <v>30</v>
      </c>
      <c r="E181" s="57">
        <f t="shared" si="9"/>
        <v>8</v>
      </c>
      <c r="F181" s="93" t="str">
        <f t="shared" si="10"/>
        <v/>
      </c>
      <c r="G181" s="93" t="str">
        <f t="shared" si="11"/>
        <v/>
      </c>
      <c r="M181"/>
      <c r="N181"/>
      <c r="O181" s="191" t="str">
        <f t="array" ref="O181">IF(ROWS($A$3:O181)&gt;SUM(N:N),"",INDEX(#REF!,MATCH(FALSE, COUNTIF($A$2:O180,#REF!)=#REF!,0)))</f>
        <v/>
      </c>
      <c r="P181"/>
      <c r="Q181" t="str">
        <f>IF(O181="","",COUNTIF($A$3:O181,O181))</f>
        <v/>
      </c>
    </row>
    <row r="182" spans="1:17" ht="20.25">
      <c r="A182" s="54">
        <f>IF(C182="","",COUNTA($C$5:C182))</f>
        <v>178</v>
      </c>
      <c r="B182" s="53">
        <f t="shared" si="12"/>
        <v>378</v>
      </c>
      <c r="C182" s="43" t="s">
        <v>225</v>
      </c>
      <c r="D182" s="58" t="s">
        <v>30</v>
      </c>
      <c r="E182" s="57">
        <f t="shared" si="9"/>
        <v>8</v>
      </c>
      <c r="F182" s="93" t="str">
        <f t="shared" si="10"/>
        <v/>
      </c>
      <c r="G182" s="93" t="str">
        <f t="shared" si="11"/>
        <v/>
      </c>
      <c r="M182"/>
      <c r="N182"/>
      <c r="O182" s="191" t="str">
        <f t="array" ref="O182">IF(ROWS($A$3:O182)&gt;SUM(N:N),"",INDEX(#REF!,MATCH(FALSE, COUNTIF($A$2:O181,#REF!)=#REF!,0)))</f>
        <v/>
      </c>
      <c r="P182"/>
      <c r="Q182" t="str">
        <f>IF(O182="","",COUNTIF($A$3:O182,O182))</f>
        <v/>
      </c>
    </row>
    <row r="183" spans="1:17" ht="20.25">
      <c r="A183" s="54">
        <f>IF(C183="","",COUNTA($C$5:C183))</f>
        <v>179</v>
      </c>
      <c r="B183" s="53">
        <f t="shared" si="12"/>
        <v>379</v>
      </c>
      <c r="C183" s="43" t="s">
        <v>226</v>
      </c>
      <c r="D183" s="58" t="s">
        <v>30</v>
      </c>
      <c r="E183" s="57">
        <f t="shared" si="9"/>
        <v>8</v>
      </c>
      <c r="F183" s="93" t="str">
        <f t="shared" si="10"/>
        <v/>
      </c>
      <c r="G183" s="93" t="str">
        <f t="shared" si="11"/>
        <v/>
      </c>
      <c r="M183"/>
      <c r="N183"/>
      <c r="O183" s="191" t="str">
        <f t="array" ref="O183">IF(ROWS($A$3:O183)&gt;SUM(N:N),"",INDEX(#REF!,MATCH(FALSE, COUNTIF($A$2:O182,#REF!)=#REF!,0)))</f>
        <v/>
      </c>
      <c r="P183"/>
      <c r="Q183" t="str">
        <f>IF(O183="","",COUNTIF($A$3:O183,O183))</f>
        <v/>
      </c>
    </row>
    <row r="184" spans="1:17" ht="20.25">
      <c r="A184" s="54">
        <f>IF(C184="","",COUNTA($C$5:C184))</f>
        <v>180</v>
      </c>
      <c r="B184" s="53">
        <f t="shared" si="12"/>
        <v>380</v>
      </c>
      <c r="C184" s="43" t="s">
        <v>227</v>
      </c>
      <c r="D184" s="58" t="s">
        <v>30</v>
      </c>
      <c r="E184" s="57">
        <f t="shared" si="9"/>
        <v>8</v>
      </c>
      <c r="F184" s="93" t="str">
        <f t="shared" si="10"/>
        <v/>
      </c>
      <c r="G184" s="93" t="str">
        <f t="shared" si="11"/>
        <v/>
      </c>
      <c r="M184"/>
      <c r="N184"/>
      <c r="O184" s="191" t="str">
        <f t="array" ref="O184">IF(ROWS($A$3:O184)&gt;SUM(N:N),"",INDEX(#REF!,MATCH(FALSE, COUNTIF($A$2:O183,#REF!)=#REF!,0)))</f>
        <v/>
      </c>
      <c r="P184"/>
      <c r="Q184" t="str">
        <f>IF(O184="","",COUNTIF($A$3:O184,O184))</f>
        <v/>
      </c>
    </row>
    <row r="185" spans="1:17" ht="20.25">
      <c r="A185" s="54">
        <f>IF(C185="","",COUNTA($C$5:C185))</f>
        <v>181</v>
      </c>
      <c r="B185" s="53">
        <f t="shared" si="12"/>
        <v>381</v>
      </c>
      <c r="C185" s="43" t="s">
        <v>228</v>
      </c>
      <c r="D185" s="58" t="s">
        <v>30</v>
      </c>
      <c r="E185" s="57">
        <f t="shared" si="9"/>
        <v>8</v>
      </c>
      <c r="F185" s="93" t="str">
        <f t="shared" si="10"/>
        <v/>
      </c>
      <c r="G185" s="93" t="str">
        <f t="shared" si="11"/>
        <v/>
      </c>
      <c r="M185"/>
      <c r="N185"/>
      <c r="O185" s="191" t="str">
        <f t="array" ref="O185">IF(ROWS($A$3:O185)&gt;SUM(N:N),"",INDEX(#REF!,MATCH(FALSE, COUNTIF($A$2:O184,#REF!)=#REF!,0)))</f>
        <v/>
      </c>
      <c r="P185"/>
      <c r="Q185" t="str">
        <f>IF(O185="","",COUNTIF($A$3:O185,O185))</f>
        <v/>
      </c>
    </row>
    <row r="186" spans="1:17" ht="20.25">
      <c r="A186" s="54">
        <f>IF(C186="","",COUNTA($C$5:C186))</f>
        <v>182</v>
      </c>
      <c r="B186" s="53">
        <f t="shared" si="12"/>
        <v>382</v>
      </c>
      <c r="C186" s="43" t="s">
        <v>229</v>
      </c>
      <c r="D186" s="58" t="s">
        <v>30</v>
      </c>
      <c r="E186" s="57">
        <f t="shared" si="9"/>
        <v>8</v>
      </c>
      <c r="F186" s="93" t="str">
        <f t="shared" si="10"/>
        <v/>
      </c>
      <c r="G186" s="93" t="str">
        <f t="shared" si="11"/>
        <v/>
      </c>
      <c r="M186"/>
      <c r="N186"/>
      <c r="O186" s="191" t="str">
        <f t="array" ref="O186">IF(ROWS($A$3:O186)&gt;SUM(N:N),"",INDEX(#REF!,MATCH(FALSE, COUNTIF($A$2:O185,#REF!)=#REF!,0)))</f>
        <v/>
      </c>
      <c r="P186"/>
      <c r="Q186" t="str">
        <f>IF(O186="","",COUNTIF($A$3:O186,O186))</f>
        <v/>
      </c>
    </row>
    <row r="187" spans="1:17" ht="20.25">
      <c r="A187" s="54">
        <f>IF(C187="","",COUNTA($C$5:C187))</f>
        <v>183</v>
      </c>
      <c r="B187" s="53">
        <f t="shared" si="12"/>
        <v>383</v>
      </c>
      <c r="C187" s="43" t="s">
        <v>230</v>
      </c>
      <c r="D187" s="58" t="s">
        <v>30</v>
      </c>
      <c r="E187" s="57">
        <f t="shared" si="9"/>
        <v>8</v>
      </c>
      <c r="F187" s="93" t="str">
        <f t="shared" si="10"/>
        <v/>
      </c>
      <c r="G187" s="93" t="str">
        <f t="shared" si="11"/>
        <v/>
      </c>
      <c r="M187"/>
      <c r="N187"/>
      <c r="O187" s="191" t="str">
        <f t="array" ref="O187">IF(ROWS($A$3:O187)&gt;SUM(N:N),"",INDEX(#REF!,MATCH(FALSE, COUNTIF($A$2:O186,#REF!)=#REF!,0)))</f>
        <v/>
      </c>
      <c r="P187"/>
      <c r="Q187" t="str">
        <f>IF(O187="","",COUNTIF($A$3:O187,O187))</f>
        <v/>
      </c>
    </row>
    <row r="188" spans="1:17" ht="20.25">
      <c r="A188" s="54">
        <f>IF(C188="","",COUNTA($C$5:C188))</f>
        <v>184</v>
      </c>
      <c r="B188" s="53">
        <f t="shared" si="12"/>
        <v>384</v>
      </c>
      <c r="C188" s="43" t="s">
        <v>231</v>
      </c>
      <c r="D188" s="58" t="s">
        <v>30</v>
      </c>
      <c r="E188" s="57">
        <f t="shared" si="9"/>
        <v>8</v>
      </c>
      <c r="F188" s="93" t="str">
        <f t="shared" si="10"/>
        <v>نهاية اللجنة</v>
      </c>
      <c r="G188" s="93" t="str">
        <f t="shared" si="11"/>
        <v>نهاية الفصل</v>
      </c>
      <c r="M188"/>
      <c r="N188"/>
      <c r="O188" s="191" t="str">
        <f t="array" ref="O188">IF(ROWS($A$3:O188)&gt;SUM(N:N),"",INDEX(#REF!,MATCH(FALSE, COUNTIF($A$2:O187,#REF!)=#REF!,0)))</f>
        <v/>
      </c>
      <c r="P188"/>
      <c r="Q188" t="str">
        <f>IF(O188="","",COUNTIF($A$3:O188,O188))</f>
        <v/>
      </c>
    </row>
    <row r="189" spans="1:17" ht="20.25">
      <c r="A189" s="54" t="str">
        <f>IF(C189="","",COUNTA($C$5:C189))</f>
        <v/>
      </c>
      <c r="B189" s="142" t="str">
        <f t="shared" si="12"/>
        <v/>
      </c>
      <c r="C189" s="43"/>
      <c r="D189" s="58"/>
      <c r="E189" s="57" t="str">
        <f t="shared" si="9"/>
        <v/>
      </c>
      <c r="F189" s="93" t="str">
        <f t="shared" si="10"/>
        <v/>
      </c>
      <c r="G189" s="93" t="str">
        <f t="shared" si="11"/>
        <v/>
      </c>
      <c r="M189"/>
      <c r="N189"/>
      <c r="O189" s="191" t="str">
        <f t="array" ref="O189">IF(ROWS($A$3:O189)&gt;SUM(N:N),"",INDEX(#REF!,MATCH(FALSE, COUNTIF($A$2:O188,#REF!)=#REF!,0)))</f>
        <v/>
      </c>
      <c r="P189"/>
      <c r="Q189" t="str">
        <f>IF(O189="","",COUNTIF($A$3:O189,O189))</f>
        <v/>
      </c>
    </row>
    <row r="190" spans="1:17" ht="20.25">
      <c r="A190" s="54" t="str">
        <f>IF(C190="","",COUNTA($C$5:C190))</f>
        <v/>
      </c>
      <c r="B190" s="53" t="str">
        <f t="shared" si="12"/>
        <v/>
      </c>
      <c r="C190" s="43"/>
      <c r="D190" s="58"/>
      <c r="E190" s="57" t="str">
        <f t="shared" si="9"/>
        <v/>
      </c>
      <c r="F190" s="93" t="str">
        <f t="shared" si="10"/>
        <v/>
      </c>
      <c r="G190" s="93" t="str">
        <f t="shared" si="11"/>
        <v/>
      </c>
      <c r="M190"/>
      <c r="N190"/>
      <c r="O190" s="191" t="str">
        <f t="array" ref="O190">IF(ROWS($A$3:O190)&gt;SUM(N:N),"",INDEX(#REF!,MATCH(FALSE, COUNTIF($A$2:O189,#REF!)=#REF!,0)))</f>
        <v/>
      </c>
      <c r="P190"/>
      <c r="Q190" t="str">
        <f>IF(O190="","",COUNTIF($A$3:O190,O190))</f>
        <v/>
      </c>
    </row>
    <row r="191" spans="1:17" ht="20.25">
      <c r="A191" s="54" t="str">
        <f>IF(C191="","",COUNTA($C$5:C191))</f>
        <v/>
      </c>
      <c r="B191" s="53" t="str">
        <f t="shared" si="12"/>
        <v/>
      </c>
      <c r="C191" s="43"/>
      <c r="D191" s="58"/>
      <c r="E191" s="57" t="str">
        <f t="shared" si="9"/>
        <v/>
      </c>
      <c r="F191" s="93" t="str">
        <f t="shared" si="10"/>
        <v/>
      </c>
      <c r="G191" s="93" t="str">
        <f t="shared" si="11"/>
        <v/>
      </c>
      <c r="M191"/>
      <c r="N191"/>
      <c r="O191" s="191" t="str">
        <f t="array" ref="O191">IF(ROWS($A$3:O191)&gt;SUM(N:N),"",INDEX(#REF!,MATCH(FALSE, COUNTIF($A$2:O190,#REF!)=#REF!,0)))</f>
        <v/>
      </c>
      <c r="P191"/>
      <c r="Q191" t="str">
        <f>IF(O191="","",COUNTIF($A$3:O191,O191))</f>
        <v/>
      </c>
    </row>
    <row r="192" spans="1:17" ht="20.25">
      <c r="A192" s="54" t="str">
        <f>IF(C192="","",COUNTA($C$5:C192))</f>
        <v/>
      </c>
      <c r="B192" s="53" t="str">
        <f t="shared" si="12"/>
        <v/>
      </c>
      <c r="C192" s="43"/>
      <c r="D192" s="58"/>
      <c r="E192" s="57" t="str">
        <f t="shared" si="9"/>
        <v/>
      </c>
      <c r="F192" s="93" t="str">
        <f t="shared" si="10"/>
        <v/>
      </c>
      <c r="G192" s="93" t="str">
        <f t="shared" si="11"/>
        <v/>
      </c>
      <c r="M192"/>
      <c r="N192"/>
      <c r="O192" s="191" t="str">
        <f t="array" ref="O192">IF(ROWS($A$3:O192)&gt;SUM(N:N),"",INDEX(#REF!,MATCH(FALSE, COUNTIF($A$2:O191,#REF!)=#REF!,0)))</f>
        <v/>
      </c>
      <c r="P192"/>
      <c r="Q192" t="str">
        <f>IF(O192="","",COUNTIF($A$3:O192,O192))</f>
        <v/>
      </c>
    </row>
    <row r="193" spans="1:17" ht="20.25">
      <c r="A193" s="54" t="str">
        <f>IF(C193="","",COUNTA($C$5:C193))</f>
        <v/>
      </c>
      <c r="B193" s="53" t="str">
        <f t="shared" si="12"/>
        <v/>
      </c>
      <c r="C193" s="43"/>
      <c r="D193" s="58"/>
      <c r="E193" s="57" t="str">
        <f t="shared" si="9"/>
        <v/>
      </c>
      <c r="F193" s="93" t="str">
        <f t="shared" si="10"/>
        <v/>
      </c>
      <c r="G193" s="93" t="str">
        <f t="shared" si="11"/>
        <v/>
      </c>
      <c r="M193"/>
      <c r="N193"/>
      <c r="O193" s="191" t="str">
        <f t="array" ref="O193">IF(ROWS($A$3:O193)&gt;SUM(N:N),"",INDEX(#REF!,MATCH(FALSE, COUNTIF($A$2:O192,#REF!)=#REF!,0)))</f>
        <v/>
      </c>
      <c r="P193"/>
      <c r="Q193" t="str">
        <f>IF(O193="","",COUNTIF($A$3:O193,O193))</f>
        <v/>
      </c>
    </row>
    <row r="194" spans="1:17" ht="20.25">
      <c r="A194" s="54" t="str">
        <f>IF(C194="","",COUNTA($C$5:C194))</f>
        <v/>
      </c>
      <c r="B194" s="53" t="str">
        <f t="shared" si="12"/>
        <v/>
      </c>
      <c r="C194" s="43"/>
      <c r="D194" s="58"/>
      <c r="E194" s="57" t="str">
        <f t="shared" si="9"/>
        <v/>
      </c>
      <c r="F194" s="93" t="str">
        <f t="shared" si="10"/>
        <v/>
      </c>
      <c r="G194" s="93" t="str">
        <f t="shared" si="11"/>
        <v/>
      </c>
      <c r="M194"/>
      <c r="N194"/>
      <c r="O194" s="191" t="str">
        <f t="array" ref="O194">IF(ROWS($A$3:O194)&gt;SUM(N:N),"",INDEX(#REF!,MATCH(FALSE, COUNTIF($A$2:O193,#REF!)=#REF!,0)))</f>
        <v/>
      </c>
      <c r="P194"/>
      <c r="Q194" t="str">
        <f>IF(O194="","",COUNTIF($A$3:O194,O194))</f>
        <v/>
      </c>
    </row>
    <row r="195" spans="1:17" ht="20.25">
      <c r="A195" s="54" t="str">
        <f>IF(C195="","",COUNTA($C$5:C195))</f>
        <v/>
      </c>
      <c r="B195" s="53" t="str">
        <f t="shared" si="12"/>
        <v/>
      </c>
      <c r="C195" s="43"/>
      <c r="D195" s="58"/>
      <c r="E195" s="57" t="str">
        <f t="shared" si="9"/>
        <v/>
      </c>
      <c r="F195" s="93" t="str">
        <f t="shared" si="10"/>
        <v/>
      </c>
      <c r="G195" s="93" t="str">
        <f t="shared" si="11"/>
        <v/>
      </c>
      <c r="M195"/>
      <c r="N195"/>
      <c r="O195" s="191" t="str">
        <f t="array" ref="O195">IF(ROWS($A$3:O195)&gt;SUM(N:N),"",INDEX(#REF!,MATCH(FALSE, COUNTIF($A$2:O194,#REF!)=#REF!,0)))</f>
        <v/>
      </c>
      <c r="P195"/>
      <c r="Q195" t="str">
        <f>IF(O195="","",COUNTIF($A$3:O195,O195))</f>
        <v/>
      </c>
    </row>
    <row r="196" spans="1:17" ht="20.25">
      <c r="A196" s="54" t="str">
        <f>IF(C196="","",COUNTA($C$5:C196))</f>
        <v/>
      </c>
      <c r="B196" s="53" t="str">
        <f t="shared" si="12"/>
        <v/>
      </c>
      <c r="C196" s="43"/>
      <c r="D196" s="58"/>
      <c r="E196" s="57" t="str">
        <f t="shared" si="9"/>
        <v/>
      </c>
      <c r="F196" s="93" t="str">
        <f t="shared" si="10"/>
        <v/>
      </c>
      <c r="G196" s="93" t="str">
        <f t="shared" si="11"/>
        <v/>
      </c>
      <c r="M196"/>
      <c r="N196"/>
      <c r="O196" s="191" t="str">
        <f t="array" ref="O196">IF(ROWS($A$3:O196)&gt;SUM(N:N),"",INDEX(#REF!,MATCH(FALSE, COUNTIF($A$2:O195,#REF!)=#REF!,0)))</f>
        <v/>
      </c>
      <c r="P196"/>
      <c r="Q196" t="str">
        <f>IF(O196="","",COUNTIF($A$3:O196,O196))</f>
        <v/>
      </c>
    </row>
    <row r="197" spans="1:17" ht="20.25">
      <c r="A197" s="54" t="str">
        <f>IF(C197="","",COUNTA($C$5:C197))</f>
        <v/>
      </c>
      <c r="B197" s="53" t="str">
        <f t="shared" si="12"/>
        <v/>
      </c>
      <c r="C197" s="43"/>
      <c r="D197" s="58"/>
      <c r="E197" s="57" t="str">
        <f t="shared" ref="E197:E260" si="13">IF(B197="","",VLOOKUP(B197,أول_ز,4))</f>
        <v/>
      </c>
      <c r="F197" s="93" t="str">
        <f t="shared" si="10"/>
        <v/>
      </c>
      <c r="G197" s="93" t="str">
        <f t="shared" si="11"/>
        <v/>
      </c>
      <c r="M197"/>
      <c r="N197"/>
      <c r="O197" s="191" t="str">
        <f t="array" ref="O197">IF(ROWS($A$3:O197)&gt;SUM(N:N),"",INDEX(#REF!,MATCH(FALSE, COUNTIF($A$2:O196,#REF!)=#REF!,0)))</f>
        <v/>
      </c>
      <c r="P197"/>
      <c r="Q197" t="str">
        <f>IF(O197="","",COUNTIF($A$3:O197,O197))</f>
        <v/>
      </c>
    </row>
    <row r="198" spans="1:17" ht="20.25">
      <c r="A198" s="54" t="str">
        <f>IF(C198="","",COUNTA($C$5:C198))</f>
        <v/>
      </c>
      <c r="B198" s="53" t="str">
        <f t="shared" si="12"/>
        <v/>
      </c>
      <c r="C198" s="43"/>
      <c r="D198" s="58"/>
      <c r="E198" s="57" t="str">
        <f t="shared" si="13"/>
        <v/>
      </c>
      <c r="F198" s="93" t="str">
        <f t="shared" ref="F198:F261" si="14">IF(E198=E199,"","نهاية اللجنة")</f>
        <v/>
      </c>
      <c r="G198" s="93" t="str">
        <f t="shared" ref="G198:G261" si="15">IF(D198=D199,"","نهاية الفصل")</f>
        <v/>
      </c>
      <c r="M198"/>
      <c r="N198"/>
      <c r="O198" s="191" t="str">
        <f t="array" ref="O198">IF(ROWS($A$3:O198)&gt;SUM(N:N),"",INDEX(#REF!,MATCH(FALSE, COUNTIF($A$2:O197,#REF!)=#REF!,0)))</f>
        <v/>
      </c>
      <c r="P198"/>
      <c r="Q198" t="str">
        <f>IF(O198="","",COUNTIF($A$3:O198,O198))</f>
        <v/>
      </c>
    </row>
    <row r="199" spans="1:17" ht="20.25">
      <c r="A199" s="54" t="str">
        <f>IF(C199="","",COUNTA($C$5:C199))</f>
        <v/>
      </c>
      <c r="B199" s="53" t="str">
        <f t="shared" ref="B199:B262" si="16">IF(C199="","",B198+1)</f>
        <v/>
      </c>
      <c r="C199" s="43"/>
      <c r="D199" s="58"/>
      <c r="E199" s="57" t="str">
        <f t="shared" si="13"/>
        <v/>
      </c>
      <c r="F199" s="93" t="str">
        <f t="shared" si="14"/>
        <v/>
      </c>
      <c r="G199" s="93" t="str">
        <f t="shared" si="15"/>
        <v/>
      </c>
      <c r="M199"/>
      <c r="N199"/>
      <c r="O199" s="191" t="str">
        <f t="array" ref="O199">IF(ROWS($A$3:O199)&gt;SUM(N:N),"",INDEX(#REF!,MATCH(FALSE, COUNTIF($A$2:O198,#REF!)=#REF!,0)))</f>
        <v/>
      </c>
      <c r="P199"/>
      <c r="Q199" t="str">
        <f>IF(O199="","",COUNTIF($A$3:O199,O199))</f>
        <v/>
      </c>
    </row>
    <row r="200" spans="1:17" ht="20.25">
      <c r="A200" s="54" t="str">
        <f>IF(C200="","",COUNTA($C$5:C200))</f>
        <v/>
      </c>
      <c r="B200" s="53" t="str">
        <f t="shared" si="16"/>
        <v/>
      </c>
      <c r="C200" s="43"/>
      <c r="D200" s="58"/>
      <c r="E200" s="57" t="str">
        <f t="shared" si="13"/>
        <v/>
      </c>
      <c r="F200" s="93" t="str">
        <f t="shared" si="14"/>
        <v/>
      </c>
      <c r="G200" s="93" t="str">
        <f t="shared" si="15"/>
        <v/>
      </c>
      <c r="M200"/>
      <c r="N200"/>
      <c r="O200" s="191" t="str">
        <f t="array" ref="O200">IF(ROWS($A$3:O200)&gt;SUM(N:N),"",INDEX(#REF!,MATCH(FALSE, COUNTIF($A$2:O199,#REF!)=#REF!,0)))</f>
        <v/>
      </c>
      <c r="P200"/>
      <c r="Q200" t="str">
        <f>IF(O200="","",COUNTIF($A$3:O200,O200))</f>
        <v/>
      </c>
    </row>
    <row r="201" spans="1:17" ht="20.25">
      <c r="A201" s="54" t="str">
        <f>IF(C201="","",COUNTA($C$5:C201))</f>
        <v/>
      </c>
      <c r="B201" s="53" t="str">
        <f t="shared" si="16"/>
        <v/>
      </c>
      <c r="C201" s="43"/>
      <c r="D201" s="58"/>
      <c r="E201" s="57" t="str">
        <f t="shared" si="13"/>
        <v/>
      </c>
      <c r="F201" s="93" t="str">
        <f t="shared" si="14"/>
        <v/>
      </c>
      <c r="G201" s="93" t="str">
        <f t="shared" si="15"/>
        <v/>
      </c>
      <c r="M201"/>
      <c r="N201"/>
      <c r="O201" s="191"/>
      <c r="P201"/>
      <c r="Q201"/>
    </row>
    <row r="202" spans="1:17" ht="20.25">
      <c r="A202" s="54" t="str">
        <f>IF(C202="","",COUNTA($C$5:C202))</f>
        <v/>
      </c>
      <c r="B202" s="53" t="str">
        <f t="shared" si="16"/>
        <v/>
      </c>
      <c r="C202" s="43"/>
      <c r="D202" s="58"/>
      <c r="E202" s="57" t="str">
        <f t="shared" si="13"/>
        <v/>
      </c>
      <c r="F202" s="93" t="str">
        <f t="shared" si="14"/>
        <v/>
      </c>
      <c r="G202" s="93" t="str">
        <f t="shared" si="15"/>
        <v/>
      </c>
      <c r="M202"/>
      <c r="N202"/>
      <c r="O202" s="191"/>
      <c r="P202"/>
      <c r="Q202"/>
    </row>
    <row r="203" spans="1:17" ht="20.25">
      <c r="A203" s="54" t="str">
        <f>IF(C203="","",COUNTA($C$5:C203))</f>
        <v/>
      </c>
      <c r="B203" s="53" t="str">
        <f t="shared" si="16"/>
        <v/>
      </c>
      <c r="C203" s="43"/>
      <c r="D203" s="58"/>
      <c r="E203" s="57" t="str">
        <f t="shared" si="13"/>
        <v/>
      </c>
      <c r="F203" s="93" t="str">
        <f t="shared" si="14"/>
        <v/>
      </c>
      <c r="G203" s="93" t="str">
        <f t="shared" si="15"/>
        <v/>
      </c>
      <c r="M203"/>
      <c r="N203"/>
      <c r="O203" s="191"/>
      <c r="P203"/>
      <c r="Q203"/>
    </row>
    <row r="204" spans="1:17" ht="20.25">
      <c r="A204" s="54" t="str">
        <f>IF(C204="","",COUNTA($C$5:C204))</f>
        <v/>
      </c>
      <c r="B204" s="53" t="str">
        <f t="shared" si="16"/>
        <v/>
      </c>
      <c r="C204" s="43"/>
      <c r="D204" s="58"/>
      <c r="E204" s="57" t="str">
        <f t="shared" si="13"/>
        <v/>
      </c>
      <c r="F204" s="93" t="str">
        <f t="shared" si="14"/>
        <v/>
      </c>
      <c r="G204" s="93" t="str">
        <f t="shared" si="15"/>
        <v/>
      </c>
      <c r="M204"/>
      <c r="N204"/>
      <c r="O204" s="191"/>
      <c r="P204"/>
      <c r="Q204"/>
    </row>
    <row r="205" spans="1:17" ht="20.25">
      <c r="A205" s="54" t="str">
        <f>IF(C205="","",COUNTA($C$5:C205))</f>
        <v/>
      </c>
      <c r="B205" s="53" t="str">
        <f t="shared" si="16"/>
        <v/>
      </c>
      <c r="C205" s="43"/>
      <c r="D205" s="58"/>
      <c r="E205" s="57" t="str">
        <f t="shared" si="13"/>
        <v/>
      </c>
      <c r="F205" s="93" t="str">
        <f t="shared" si="14"/>
        <v/>
      </c>
      <c r="G205" s="93" t="str">
        <f t="shared" si="15"/>
        <v/>
      </c>
      <c r="M205"/>
      <c r="N205"/>
      <c r="O205" s="191"/>
      <c r="P205"/>
      <c r="Q205"/>
    </row>
    <row r="206" spans="1:17" ht="20.25">
      <c r="A206" s="54" t="str">
        <f>IF(C206="","",COUNTA($C$5:C206))</f>
        <v/>
      </c>
      <c r="B206" s="53" t="str">
        <f t="shared" si="16"/>
        <v/>
      </c>
      <c r="C206" s="43"/>
      <c r="D206" s="58"/>
      <c r="E206" s="57" t="str">
        <f t="shared" si="13"/>
        <v/>
      </c>
      <c r="F206" s="93" t="str">
        <f t="shared" si="14"/>
        <v/>
      </c>
      <c r="G206" s="93" t="str">
        <f t="shared" si="15"/>
        <v/>
      </c>
      <c r="M206"/>
      <c r="N206"/>
      <c r="O206" s="191"/>
      <c r="P206"/>
      <c r="Q206"/>
    </row>
    <row r="207" spans="1:17" ht="20.25">
      <c r="A207" s="54" t="str">
        <f>IF(C207="","",COUNTA($C$5:C207))</f>
        <v/>
      </c>
      <c r="B207" s="53" t="str">
        <f t="shared" si="16"/>
        <v/>
      </c>
      <c r="C207" s="43"/>
      <c r="D207" s="58"/>
      <c r="E207" s="57" t="str">
        <f t="shared" si="13"/>
        <v/>
      </c>
      <c r="F207" s="93" t="str">
        <f t="shared" si="14"/>
        <v/>
      </c>
      <c r="G207" s="93" t="str">
        <f t="shared" si="15"/>
        <v/>
      </c>
      <c r="M207"/>
      <c r="N207"/>
      <c r="O207" s="191"/>
      <c r="P207"/>
      <c r="Q207"/>
    </row>
    <row r="208" spans="1:17" ht="20.25">
      <c r="A208" s="54" t="str">
        <f>IF(C208="","",COUNTA($C$5:C208))</f>
        <v/>
      </c>
      <c r="B208" s="53" t="str">
        <f t="shared" si="16"/>
        <v/>
      </c>
      <c r="C208" s="43"/>
      <c r="D208" s="58"/>
      <c r="E208" s="57" t="str">
        <f t="shared" si="13"/>
        <v/>
      </c>
      <c r="F208" s="93" t="str">
        <f t="shared" si="14"/>
        <v/>
      </c>
      <c r="G208" s="93" t="str">
        <f t="shared" si="15"/>
        <v/>
      </c>
      <c r="M208"/>
      <c r="N208"/>
      <c r="O208" s="191"/>
      <c r="P208"/>
      <c r="Q208"/>
    </row>
    <row r="209" spans="1:17" ht="20.25">
      <c r="A209" s="54" t="str">
        <f>IF(C209="","",COUNTA($C$5:C209))</f>
        <v/>
      </c>
      <c r="B209" s="53" t="str">
        <f t="shared" si="16"/>
        <v/>
      </c>
      <c r="C209" s="43"/>
      <c r="D209" s="58"/>
      <c r="E209" s="57" t="str">
        <f t="shared" si="13"/>
        <v/>
      </c>
      <c r="F209" s="93" t="str">
        <f t="shared" si="14"/>
        <v/>
      </c>
      <c r="G209" s="93" t="str">
        <f t="shared" si="15"/>
        <v/>
      </c>
      <c r="M209"/>
      <c r="N209"/>
      <c r="O209" s="191"/>
      <c r="P209"/>
      <c r="Q209"/>
    </row>
    <row r="210" spans="1:17" ht="20.25">
      <c r="A210" s="54" t="str">
        <f>IF(C210="","",COUNTA($C$5:C210))</f>
        <v/>
      </c>
      <c r="B210" s="53" t="str">
        <f t="shared" si="16"/>
        <v/>
      </c>
      <c r="C210" s="43"/>
      <c r="D210" s="58"/>
      <c r="E210" s="57" t="str">
        <f t="shared" si="13"/>
        <v/>
      </c>
      <c r="F210" s="93" t="str">
        <f t="shared" si="14"/>
        <v/>
      </c>
      <c r="G210" s="93" t="str">
        <f t="shared" si="15"/>
        <v/>
      </c>
      <c r="M210"/>
      <c r="N210"/>
      <c r="O210" s="191"/>
      <c r="P210"/>
      <c r="Q210"/>
    </row>
    <row r="211" spans="1:17" ht="20.25">
      <c r="A211" s="54" t="str">
        <f>IF(C211="","",COUNTA($C$5:C211))</f>
        <v/>
      </c>
      <c r="B211" s="53" t="str">
        <f t="shared" si="16"/>
        <v/>
      </c>
      <c r="C211" s="43"/>
      <c r="D211" s="58"/>
      <c r="E211" s="57" t="str">
        <f t="shared" si="13"/>
        <v/>
      </c>
      <c r="F211" s="93" t="str">
        <f t="shared" si="14"/>
        <v/>
      </c>
      <c r="G211" s="93" t="str">
        <f t="shared" si="15"/>
        <v/>
      </c>
      <c r="M211"/>
      <c r="N211"/>
      <c r="O211" s="191"/>
      <c r="P211"/>
      <c r="Q211"/>
    </row>
    <row r="212" spans="1:17" ht="20.25">
      <c r="A212" s="54" t="str">
        <f>IF(C212="","",COUNTA($C$5:C212))</f>
        <v/>
      </c>
      <c r="B212" s="53" t="str">
        <f t="shared" si="16"/>
        <v/>
      </c>
      <c r="C212" s="43"/>
      <c r="D212" s="58"/>
      <c r="E212" s="57" t="str">
        <f t="shared" si="13"/>
        <v/>
      </c>
      <c r="F212" s="93" t="str">
        <f t="shared" si="14"/>
        <v/>
      </c>
      <c r="G212" s="93" t="str">
        <f t="shared" si="15"/>
        <v/>
      </c>
      <c r="M212"/>
      <c r="N212"/>
      <c r="O212" s="191"/>
      <c r="P212"/>
      <c r="Q212"/>
    </row>
    <row r="213" spans="1:17" ht="20.25">
      <c r="A213" s="54" t="str">
        <f>IF(C213="","",COUNTA($C$5:C213))</f>
        <v/>
      </c>
      <c r="B213" s="53" t="str">
        <f t="shared" si="16"/>
        <v/>
      </c>
      <c r="C213" s="43"/>
      <c r="D213" s="58"/>
      <c r="E213" s="57" t="str">
        <f t="shared" si="13"/>
        <v/>
      </c>
      <c r="F213" s="93" t="str">
        <f t="shared" si="14"/>
        <v/>
      </c>
      <c r="G213" s="93" t="str">
        <f t="shared" si="15"/>
        <v/>
      </c>
      <c r="M213"/>
      <c r="N213"/>
      <c r="O213" s="191"/>
      <c r="P213"/>
      <c r="Q213"/>
    </row>
    <row r="214" spans="1:17" ht="20.25">
      <c r="A214" s="54" t="str">
        <f>IF(C214="","",COUNTA($C$5:C214))</f>
        <v/>
      </c>
      <c r="B214" s="53" t="str">
        <f t="shared" si="16"/>
        <v/>
      </c>
      <c r="C214" s="43"/>
      <c r="D214" s="58"/>
      <c r="E214" s="57" t="str">
        <f t="shared" si="13"/>
        <v/>
      </c>
      <c r="F214" s="93" t="str">
        <f t="shared" si="14"/>
        <v/>
      </c>
      <c r="G214" s="93" t="str">
        <f t="shared" si="15"/>
        <v/>
      </c>
      <c r="M214"/>
      <c r="N214"/>
      <c r="O214" s="191"/>
      <c r="P214"/>
      <c r="Q214"/>
    </row>
    <row r="215" spans="1:17" ht="20.25">
      <c r="A215" s="54" t="str">
        <f>IF(C215="","",COUNTA($C$5:C215))</f>
        <v/>
      </c>
      <c r="B215" s="53" t="str">
        <f t="shared" si="16"/>
        <v/>
      </c>
      <c r="C215" s="43"/>
      <c r="D215" s="58"/>
      <c r="E215" s="57" t="str">
        <f t="shared" si="13"/>
        <v/>
      </c>
      <c r="F215" s="93" t="str">
        <f t="shared" si="14"/>
        <v/>
      </c>
      <c r="G215" s="93" t="str">
        <f t="shared" si="15"/>
        <v/>
      </c>
      <c r="M215"/>
      <c r="N215"/>
      <c r="O215" s="191"/>
      <c r="P215"/>
      <c r="Q215"/>
    </row>
    <row r="216" spans="1:17" ht="20.25">
      <c r="A216" s="54" t="str">
        <f>IF(C216="","",COUNTA($C$5:C216))</f>
        <v/>
      </c>
      <c r="B216" s="53" t="str">
        <f t="shared" si="16"/>
        <v/>
      </c>
      <c r="C216" s="43"/>
      <c r="D216" s="58"/>
      <c r="E216" s="57" t="str">
        <f t="shared" si="13"/>
        <v/>
      </c>
      <c r="F216" s="93" t="str">
        <f t="shared" si="14"/>
        <v/>
      </c>
      <c r="G216" s="93" t="str">
        <f t="shared" si="15"/>
        <v/>
      </c>
      <c r="M216"/>
      <c r="N216"/>
      <c r="O216" s="191"/>
      <c r="P216"/>
      <c r="Q216"/>
    </row>
    <row r="217" spans="1:17" ht="20.25">
      <c r="A217" s="54" t="str">
        <f>IF(C217="","",COUNTA($C$5:C217))</f>
        <v/>
      </c>
      <c r="B217" s="53" t="str">
        <f t="shared" si="16"/>
        <v/>
      </c>
      <c r="C217" s="43"/>
      <c r="D217" s="58"/>
      <c r="E217" s="57" t="str">
        <f t="shared" si="13"/>
        <v/>
      </c>
      <c r="F217" s="93" t="str">
        <f t="shared" si="14"/>
        <v/>
      </c>
      <c r="G217" s="93" t="str">
        <f t="shared" si="15"/>
        <v/>
      </c>
      <c r="M217"/>
      <c r="N217"/>
      <c r="O217" s="191"/>
      <c r="P217"/>
      <c r="Q217"/>
    </row>
    <row r="218" spans="1:17" ht="20.25">
      <c r="A218" s="54" t="str">
        <f>IF(C218="","",COUNTA($C$5:C218))</f>
        <v/>
      </c>
      <c r="B218" s="53" t="str">
        <f t="shared" si="16"/>
        <v/>
      </c>
      <c r="C218" s="43"/>
      <c r="D218" s="58"/>
      <c r="E218" s="57" t="str">
        <f t="shared" si="13"/>
        <v/>
      </c>
      <c r="F218" s="93" t="str">
        <f t="shared" si="14"/>
        <v/>
      </c>
      <c r="G218" s="93" t="str">
        <f t="shared" si="15"/>
        <v/>
      </c>
      <c r="M218"/>
      <c r="N218"/>
      <c r="O218" s="191"/>
      <c r="P218"/>
      <c r="Q218"/>
    </row>
    <row r="219" spans="1:17" ht="20.25">
      <c r="A219" s="54" t="str">
        <f>IF(C219="","",COUNTA($C$5:C219))</f>
        <v/>
      </c>
      <c r="B219" s="53" t="str">
        <f t="shared" si="16"/>
        <v/>
      </c>
      <c r="C219" s="43"/>
      <c r="D219" s="58"/>
      <c r="E219" s="57" t="str">
        <f t="shared" si="13"/>
        <v/>
      </c>
      <c r="F219" s="93" t="str">
        <f t="shared" si="14"/>
        <v/>
      </c>
      <c r="G219" s="93" t="str">
        <f t="shared" si="15"/>
        <v/>
      </c>
      <c r="M219"/>
      <c r="N219"/>
      <c r="O219" s="191"/>
      <c r="P219"/>
      <c r="Q219"/>
    </row>
    <row r="220" spans="1:17" ht="20.25">
      <c r="A220" s="54" t="str">
        <f>IF(C220="","",COUNTA($C$5:C220))</f>
        <v/>
      </c>
      <c r="B220" s="53" t="str">
        <f t="shared" si="16"/>
        <v/>
      </c>
      <c r="C220" s="43"/>
      <c r="D220" s="58"/>
      <c r="E220" s="57" t="str">
        <f t="shared" si="13"/>
        <v/>
      </c>
      <c r="F220" s="93" t="str">
        <f t="shared" si="14"/>
        <v/>
      </c>
      <c r="G220" s="93" t="str">
        <f t="shared" si="15"/>
        <v/>
      </c>
      <c r="M220"/>
      <c r="N220"/>
      <c r="O220" s="191"/>
      <c r="P220"/>
      <c r="Q220"/>
    </row>
    <row r="221" spans="1:17" ht="20.25">
      <c r="A221" s="54" t="str">
        <f>IF(C221="","",COUNTA($C$5:C221))</f>
        <v/>
      </c>
      <c r="B221" s="53" t="str">
        <f t="shared" si="16"/>
        <v/>
      </c>
      <c r="C221" s="43"/>
      <c r="D221" s="58"/>
      <c r="E221" s="57" t="str">
        <f t="shared" si="13"/>
        <v/>
      </c>
      <c r="F221" s="93" t="str">
        <f t="shared" si="14"/>
        <v/>
      </c>
      <c r="G221" s="93" t="str">
        <f t="shared" si="15"/>
        <v/>
      </c>
      <c r="M221"/>
      <c r="N221"/>
      <c r="O221" s="191"/>
      <c r="P221"/>
      <c r="Q221"/>
    </row>
    <row r="222" spans="1:17" ht="20.25">
      <c r="A222" s="54" t="str">
        <f>IF(C222="","",COUNTA($C$5:C222))</f>
        <v/>
      </c>
      <c r="B222" s="53" t="str">
        <f t="shared" si="16"/>
        <v/>
      </c>
      <c r="C222" s="43"/>
      <c r="D222" s="58"/>
      <c r="E222" s="57" t="str">
        <f t="shared" si="13"/>
        <v/>
      </c>
      <c r="F222" s="93" t="str">
        <f t="shared" si="14"/>
        <v/>
      </c>
      <c r="G222" s="93" t="str">
        <f t="shared" si="15"/>
        <v/>
      </c>
      <c r="M222"/>
      <c r="N222"/>
      <c r="O222" s="191"/>
      <c r="P222"/>
      <c r="Q222"/>
    </row>
    <row r="223" spans="1:17" ht="20.25">
      <c r="A223" s="54" t="str">
        <f>IF(C223="","",COUNTA($C$5:C223))</f>
        <v/>
      </c>
      <c r="B223" s="53" t="str">
        <f t="shared" si="16"/>
        <v/>
      </c>
      <c r="C223" s="43"/>
      <c r="D223" s="58"/>
      <c r="E223" s="57" t="str">
        <f t="shared" si="13"/>
        <v/>
      </c>
      <c r="F223" s="93" t="str">
        <f t="shared" si="14"/>
        <v/>
      </c>
      <c r="G223" s="93" t="str">
        <f t="shared" si="15"/>
        <v/>
      </c>
      <c r="M223"/>
      <c r="N223"/>
      <c r="O223"/>
      <c r="P223"/>
      <c r="Q223"/>
    </row>
    <row r="224" spans="1:17" ht="20.25">
      <c r="A224" s="54" t="str">
        <f>IF(C224="","",COUNTA($C$5:C224))</f>
        <v/>
      </c>
      <c r="B224" s="53" t="str">
        <f t="shared" si="16"/>
        <v/>
      </c>
      <c r="C224" s="43"/>
      <c r="D224" s="58"/>
      <c r="E224" s="57" t="str">
        <f t="shared" si="13"/>
        <v/>
      </c>
      <c r="F224" s="93" t="str">
        <f t="shared" si="14"/>
        <v/>
      </c>
      <c r="G224" s="93" t="str">
        <f t="shared" si="15"/>
        <v/>
      </c>
      <c r="M224"/>
      <c r="N224"/>
      <c r="O224"/>
      <c r="P224"/>
      <c r="Q224"/>
    </row>
    <row r="225" spans="1:17" ht="20.25">
      <c r="A225" s="54" t="str">
        <f>IF(C225="","",COUNTA($C$5:C225))</f>
        <v/>
      </c>
      <c r="B225" s="53" t="str">
        <f t="shared" si="16"/>
        <v/>
      </c>
      <c r="C225" s="43"/>
      <c r="D225" s="58"/>
      <c r="E225" s="57" t="str">
        <f t="shared" si="13"/>
        <v/>
      </c>
      <c r="F225" s="93" t="str">
        <f t="shared" si="14"/>
        <v/>
      </c>
      <c r="G225" s="93" t="str">
        <f t="shared" si="15"/>
        <v/>
      </c>
      <c r="M225"/>
      <c r="N225"/>
      <c r="O225"/>
      <c r="P225"/>
      <c r="Q225"/>
    </row>
    <row r="226" spans="1:17" ht="20.25">
      <c r="A226" s="54" t="str">
        <f>IF(C226="","",COUNTA($C$5:C226))</f>
        <v/>
      </c>
      <c r="B226" s="53" t="str">
        <f t="shared" si="16"/>
        <v/>
      </c>
      <c r="C226" s="43"/>
      <c r="D226" s="58"/>
      <c r="E226" s="57" t="str">
        <f t="shared" si="13"/>
        <v/>
      </c>
      <c r="F226" s="93" t="str">
        <f t="shared" si="14"/>
        <v/>
      </c>
      <c r="G226" s="93" t="str">
        <f t="shared" si="15"/>
        <v/>
      </c>
      <c r="M226"/>
      <c r="N226"/>
      <c r="O226"/>
      <c r="P226"/>
      <c r="Q226"/>
    </row>
    <row r="227" spans="1:17" ht="20.25">
      <c r="A227" s="54" t="str">
        <f>IF(C227="","",COUNTA($C$5:C227))</f>
        <v/>
      </c>
      <c r="B227" s="53" t="str">
        <f t="shared" si="16"/>
        <v/>
      </c>
      <c r="C227" s="43"/>
      <c r="D227" s="58"/>
      <c r="E227" s="57" t="str">
        <f t="shared" si="13"/>
        <v/>
      </c>
      <c r="F227" s="93" t="str">
        <f t="shared" si="14"/>
        <v/>
      </c>
      <c r="G227" s="93" t="str">
        <f t="shared" si="15"/>
        <v/>
      </c>
      <c r="M227"/>
      <c r="N227"/>
      <c r="O227"/>
      <c r="P227"/>
      <c r="Q227"/>
    </row>
    <row r="228" spans="1:17" ht="20.25">
      <c r="A228" s="54" t="str">
        <f>IF(C228="","",COUNTA($C$5:C228))</f>
        <v/>
      </c>
      <c r="B228" s="53" t="str">
        <f t="shared" si="16"/>
        <v/>
      </c>
      <c r="C228" s="43"/>
      <c r="D228" s="58"/>
      <c r="E228" s="57" t="str">
        <f t="shared" si="13"/>
        <v/>
      </c>
      <c r="F228" s="93" t="str">
        <f t="shared" si="14"/>
        <v/>
      </c>
      <c r="G228" s="93" t="str">
        <f t="shared" si="15"/>
        <v/>
      </c>
      <c r="M228"/>
      <c r="N228"/>
      <c r="O228"/>
      <c r="P228"/>
      <c r="Q228"/>
    </row>
    <row r="229" spans="1:17" ht="20.25">
      <c r="A229" s="54" t="str">
        <f>IF(C229="","",COUNTA($C$5:C229))</f>
        <v/>
      </c>
      <c r="B229" s="53" t="str">
        <f t="shared" si="16"/>
        <v/>
      </c>
      <c r="C229" s="43"/>
      <c r="D229" s="58"/>
      <c r="E229" s="57" t="str">
        <f t="shared" si="13"/>
        <v/>
      </c>
      <c r="F229" s="93" t="str">
        <f t="shared" si="14"/>
        <v/>
      </c>
      <c r="G229" s="93" t="str">
        <f t="shared" si="15"/>
        <v/>
      </c>
      <c r="M229"/>
      <c r="N229"/>
      <c r="O229"/>
      <c r="P229"/>
      <c r="Q229"/>
    </row>
    <row r="230" spans="1:17" ht="20.25">
      <c r="A230" s="54" t="str">
        <f>IF(C230="","",COUNTA($C$5:C230))</f>
        <v/>
      </c>
      <c r="B230" s="53" t="str">
        <f t="shared" si="16"/>
        <v/>
      </c>
      <c r="C230" s="43"/>
      <c r="D230" s="58"/>
      <c r="E230" s="57" t="str">
        <f t="shared" si="13"/>
        <v/>
      </c>
      <c r="F230" s="93" t="str">
        <f t="shared" si="14"/>
        <v/>
      </c>
      <c r="G230" s="93" t="str">
        <f t="shared" si="15"/>
        <v/>
      </c>
      <c r="M230"/>
      <c r="N230"/>
      <c r="O230"/>
      <c r="P230"/>
      <c r="Q230"/>
    </row>
    <row r="231" spans="1:17" ht="20.25">
      <c r="A231" s="54" t="str">
        <f>IF(C231="","",COUNTA($C$5:C231))</f>
        <v/>
      </c>
      <c r="B231" s="53" t="str">
        <f t="shared" si="16"/>
        <v/>
      </c>
      <c r="C231" s="43"/>
      <c r="D231" s="58"/>
      <c r="E231" s="57" t="str">
        <f t="shared" si="13"/>
        <v/>
      </c>
      <c r="F231" s="93" t="str">
        <f t="shared" si="14"/>
        <v/>
      </c>
      <c r="G231" s="93" t="str">
        <f t="shared" si="15"/>
        <v/>
      </c>
      <c r="M231"/>
      <c r="N231"/>
      <c r="O231"/>
      <c r="P231"/>
      <c r="Q231"/>
    </row>
    <row r="232" spans="1:17" ht="20.25">
      <c r="A232" s="54" t="str">
        <f>IF(C232="","",COUNTA($C$5:C232))</f>
        <v/>
      </c>
      <c r="B232" s="53" t="str">
        <f t="shared" si="16"/>
        <v/>
      </c>
      <c r="C232" s="43"/>
      <c r="D232" s="58"/>
      <c r="E232" s="57" t="str">
        <f t="shared" si="13"/>
        <v/>
      </c>
      <c r="F232" s="93" t="str">
        <f t="shared" si="14"/>
        <v/>
      </c>
      <c r="G232" s="93" t="str">
        <f t="shared" si="15"/>
        <v/>
      </c>
      <c r="M232"/>
      <c r="N232"/>
      <c r="O232"/>
      <c r="P232"/>
      <c r="Q232"/>
    </row>
    <row r="233" spans="1:17" ht="20.25">
      <c r="A233" s="54" t="str">
        <f>IF(C233="","",COUNTA($C$5:C233))</f>
        <v/>
      </c>
      <c r="B233" s="53" t="str">
        <f t="shared" si="16"/>
        <v/>
      </c>
      <c r="C233" s="43"/>
      <c r="D233" s="58"/>
      <c r="E233" s="57" t="str">
        <f t="shared" si="13"/>
        <v/>
      </c>
      <c r="F233" s="93" t="str">
        <f t="shared" si="14"/>
        <v/>
      </c>
      <c r="G233" s="93" t="str">
        <f t="shared" si="15"/>
        <v/>
      </c>
      <c r="M233"/>
      <c r="N233"/>
      <c r="O233"/>
      <c r="P233"/>
      <c r="Q233"/>
    </row>
    <row r="234" spans="1:17" ht="20.25">
      <c r="A234" s="54" t="str">
        <f>IF(C234="","",COUNTA($C$5:C234))</f>
        <v/>
      </c>
      <c r="B234" s="53" t="str">
        <f t="shared" si="16"/>
        <v/>
      </c>
      <c r="C234" s="43"/>
      <c r="D234" s="58"/>
      <c r="E234" s="57" t="str">
        <f t="shared" si="13"/>
        <v/>
      </c>
      <c r="F234" s="93" t="str">
        <f t="shared" si="14"/>
        <v/>
      </c>
      <c r="G234" s="93" t="str">
        <f t="shared" si="15"/>
        <v/>
      </c>
      <c r="M234"/>
      <c r="N234"/>
      <c r="O234"/>
      <c r="P234"/>
      <c r="Q234"/>
    </row>
    <row r="235" spans="1:17" ht="20.25">
      <c r="A235" s="54" t="str">
        <f>IF(C235="","",COUNTA($C$5:C235))</f>
        <v/>
      </c>
      <c r="B235" s="53" t="str">
        <f t="shared" si="16"/>
        <v/>
      </c>
      <c r="C235" s="43"/>
      <c r="D235" s="58"/>
      <c r="E235" s="57" t="str">
        <f t="shared" si="13"/>
        <v/>
      </c>
      <c r="F235" s="93" t="str">
        <f t="shared" si="14"/>
        <v/>
      </c>
      <c r="G235" s="93" t="str">
        <f t="shared" si="15"/>
        <v/>
      </c>
      <c r="M235"/>
      <c r="N235"/>
      <c r="O235"/>
      <c r="P235"/>
      <c r="Q235"/>
    </row>
    <row r="236" spans="1:17" ht="20.25">
      <c r="A236" s="54" t="str">
        <f>IF(C236="","",COUNTA($C$5:C236))</f>
        <v/>
      </c>
      <c r="B236" s="53" t="str">
        <f t="shared" si="16"/>
        <v/>
      </c>
      <c r="C236" s="43"/>
      <c r="D236" s="58"/>
      <c r="E236" s="57" t="str">
        <f t="shared" si="13"/>
        <v/>
      </c>
      <c r="F236" s="93" t="str">
        <f t="shared" si="14"/>
        <v/>
      </c>
      <c r="G236" s="93" t="str">
        <f t="shared" si="15"/>
        <v/>
      </c>
      <c r="M236"/>
      <c r="N236"/>
      <c r="O236"/>
      <c r="P236"/>
      <c r="Q236"/>
    </row>
    <row r="237" spans="1:17" ht="20.25">
      <c r="A237" s="54" t="str">
        <f>IF(C237="","",COUNTA($C$5:C237))</f>
        <v/>
      </c>
      <c r="B237" s="53" t="str">
        <f t="shared" si="16"/>
        <v/>
      </c>
      <c r="C237" s="43"/>
      <c r="D237" s="58"/>
      <c r="E237" s="57" t="str">
        <f t="shared" si="13"/>
        <v/>
      </c>
      <c r="F237" s="93" t="str">
        <f t="shared" si="14"/>
        <v/>
      </c>
      <c r="G237" s="93" t="str">
        <f t="shared" si="15"/>
        <v/>
      </c>
      <c r="M237"/>
      <c r="N237"/>
      <c r="O237"/>
      <c r="P237"/>
      <c r="Q237"/>
    </row>
    <row r="238" spans="1:17" ht="20.25">
      <c r="A238" s="54" t="str">
        <f>IF(C238="","",COUNTA($C$5:C238))</f>
        <v/>
      </c>
      <c r="B238" s="53" t="str">
        <f t="shared" si="16"/>
        <v/>
      </c>
      <c r="C238" s="43"/>
      <c r="D238" s="58"/>
      <c r="E238" s="57" t="str">
        <f t="shared" si="13"/>
        <v/>
      </c>
      <c r="F238" s="93" t="str">
        <f t="shared" si="14"/>
        <v/>
      </c>
      <c r="G238" s="93" t="str">
        <f t="shared" si="15"/>
        <v/>
      </c>
      <c r="M238"/>
      <c r="N238"/>
      <c r="O238"/>
      <c r="P238"/>
      <c r="Q238"/>
    </row>
    <row r="239" spans="1:17" ht="20.25">
      <c r="A239" s="54" t="str">
        <f>IF(C239="","",COUNTA($C$5:C239))</f>
        <v/>
      </c>
      <c r="B239" s="53" t="str">
        <f t="shared" si="16"/>
        <v/>
      </c>
      <c r="C239" s="43"/>
      <c r="D239" s="58"/>
      <c r="E239" s="57" t="str">
        <f t="shared" si="13"/>
        <v/>
      </c>
      <c r="F239" s="93" t="str">
        <f t="shared" si="14"/>
        <v/>
      </c>
      <c r="G239" s="93" t="str">
        <f t="shared" si="15"/>
        <v/>
      </c>
      <c r="M239"/>
      <c r="N239"/>
      <c r="O239"/>
      <c r="P239"/>
      <c r="Q239"/>
    </row>
    <row r="240" spans="1:17" ht="20.25">
      <c r="A240" s="54" t="str">
        <f>IF(C240="","",COUNTA($C$5:C240))</f>
        <v/>
      </c>
      <c r="B240" s="53" t="str">
        <f t="shared" si="16"/>
        <v/>
      </c>
      <c r="C240" s="43"/>
      <c r="D240" s="58"/>
      <c r="E240" s="57" t="str">
        <f t="shared" si="13"/>
        <v/>
      </c>
      <c r="F240" s="93" t="str">
        <f t="shared" si="14"/>
        <v/>
      </c>
      <c r="G240" s="93" t="str">
        <f t="shared" si="15"/>
        <v/>
      </c>
      <c r="M240"/>
      <c r="N240"/>
      <c r="O240"/>
      <c r="P240"/>
      <c r="Q240"/>
    </row>
    <row r="241" spans="1:17" ht="20.25">
      <c r="A241" s="54" t="str">
        <f>IF(C241="","",COUNTA($C$5:C241))</f>
        <v/>
      </c>
      <c r="B241" s="53" t="str">
        <f t="shared" si="16"/>
        <v/>
      </c>
      <c r="C241" s="43"/>
      <c r="D241" s="58"/>
      <c r="E241" s="57" t="str">
        <f t="shared" si="13"/>
        <v/>
      </c>
      <c r="F241" s="93" t="str">
        <f t="shared" si="14"/>
        <v/>
      </c>
      <c r="G241" s="93" t="str">
        <f t="shared" si="15"/>
        <v/>
      </c>
      <c r="M241"/>
      <c r="N241"/>
      <c r="O241"/>
      <c r="P241"/>
      <c r="Q241"/>
    </row>
    <row r="242" spans="1:17" ht="20.25">
      <c r="A242" s="54" t="str">
        <f>IF(C242="","",COUNTA($C$5:C242))</f>
        <v/>
      </c>
      <c r="B242" s="53" t="str">
        <f t="shared" si="16"/>
        <v/>
      </c>
      <c r="C242" s="43"/>
      <c r="D242" s="58"/>
      <c r="E242" s="57" t="str">
        <f t="shared" si="13"/>
        <v/>
      </c>
      <c r="F242" s="93" t="str">
        <f t="shared" si="14"/>
        <v/>
      </c>
      <c r="G242" s="93" t="str">
        <f t="shared" si="15"/>
        <v/>
      </c>
      <c r="M242"/>
      <c r="N242"/>
      <c r="O242"/>
      <c r="P242"/>
      <c r="Q242"/>
    </row>
    <row r="243" spans="1:17" ht="20.25">
      <c r="A243" s="54" t="str">
        <f>IF(C243="","",COUNTA($C$5:C243))</f>
        <v/>
      </c>
      <c r="B243" s="53" t="str">
        <f t="shared" si="16"/>
        <v/>
      </c>
      <c r="C243" s="43"/>
      <c r="D243" s="58"/>
      <c r="E243" s="57" t="str">
        <f t="shared" si="13"/>
        <v/>
      </c>
      <c r="F243" s="93" t="str">
        <f t="shared" si="14"/>
        <v/>
      </c>
      <c r="G243" s="93" t="str">
        <f t="shared" si="15"/>
        <v/>
      </c>
      <c r="M243"/>
      <c r="N243"/>
      <c r="O243"/>
      <c r="P243"/>
      <c r="Q243"/>
    </row>
    <row r="244" spans="1:17" ht="20.25">
      <c r="A244" s="54" t="str">
        <f>IF(C244="","",COUNTA($C$5:C244))</f>
        <v/>
      </c>
      <c r="B244" s="53" t="str">
        <f t="shared" si="16"/>
        <v/>
      </c>
      <c r="C244" s="43"/>
      <c r="D244" s="58"/>
      <c r="E244" s="57" t="str">
        <f t="shared" si="13"/>
        <v/>
      </c>
      <c r="F244" s="93" t="str">
        <f t="shared" si="14"/>
        <v/>
      </c>
      <c r="G244" s="93" t="str">
        <f t="shared" si="15"/>
        <v/>
      </c>
      <c r="M244"/>
      <c r="N244"/>
      <c r="O244"/>
      <c r="P244"/>
      <c r="Q244"/>
    </row>
    <row r="245" spans="1:17" ht="20.25">
      <c r="A245" s="54" t="str">
        <f>IF(C245="","",COUNTA($C$5:C245))</f>
        <v/>
      </c>
      <c r="B245" s="53" t="str">
        <f t="shared" si="16"/>
        <v/>
      </c>
      <c r="C245" s="43"/>
      <c r="D245" s="58"/>
      <c r="E245" s="57" t="str">
        <f t="shared" si="13"/>
        <v/>
      </c>
      <c r="F245" s="93" t="str">
        <f t="shared" si="14"/>
        <v/>
      </c>
      <c r="G245" s="93" t="str">
        <f t="shared" si="15"/>
        <v/>
      </c>
      <c r="M245"/>
      <c r="N245"/>
      <c r="O245"/>
      <c r="P245"/>
      <c r="Q245"/>
    </row>
    <row r="246" spans="1:17" ht="20.25">
      <c r="A246" s="54" t="str">
        <f>IF(C246="","",COUNTA($C$5:C246))</f>
        <v/>
      </c>
      <c r="B246" s="53" t="str">
        <f t="shared" si="16"/>
        <v/>
      </c>
      <c r="C246" s="43"/>
      <c r="D246" s="58"/>
      <c r="E246" s="57" t="str">
        <f t="shared" si="13"/>
        <v/>
      </c>
      <c r="F246" s="93" t="str">
        <f t="shared" si="14"/>
        <v/>
      </c>
      <c r="G246" s="93" t="str">
        <f t="shared" si="15"/>
        <v/>
      </c>
      <c r="M246"/>
      <c r="N246"/>
      <c r="O246"/>
      <c r="P246"/>
      <c r="Q246"/>
    </row>
    <row r="247" spans="1:17" ht="20.25">
      <c r="A247" s="54" t="str">
        <f>IF(C247="","",COUNTA($C$5:C247))</f>
        <v/>
      </c>
      <c r="B247" s="53" t="str">
        <f t="shared" si="16"/>
        <v/>
      </c>
      <c r="C247" s="43"/>
      <c r="D247" s="58"/>
      <c r="E247" s="57" t="str">
        <f t="shared" si="13"/>
        <v/>
      </c>
      <c r="F247" s="93" t="str">
        <f t="shared" si="14"/>
        <v/>
      </c>
      <c r="G247" s="93" t="str">
        <f t="shared" si="15"/>
        <v/>
      </c>
      <c r="M247"/>
      <c r="N247"/>
      <c r="O247"/>
      <c r="P247"/>
      <c r="Q247"/>
    </row>
    <row r="248" spans="1:17" ht="20.25">
      <c r="A248" s="54" t="str">
        <f>IF(C248="","",COUNTA($C$5:C248))</f>
        <v/>
      </c>
      <c r="B248" s="53" t="str">
        <f t="shared" si="16"/>
        <v/>
      </c>
      <c r="C248" s="43"/>
      <c r="D248" s="58"/>
      <c r="E248" s="57" t="str">
        <f t="shared" si="13"/>
        <v/>
      </c>
      <c r="F248" s="93" t="str">
        <f t="shared" si="14"/>
        <v/>
      </c>
      <c r="G248" s="93" t="str">
        <f t="shared" si="15"/>
        <v/>
      </c>
      <c r="M248"/>
      <c r="N248"/>
      <c r="O248"/>
      <c r="P248"/>
      <c r="Q248"/>
    </row>
    <row r="249" spans="1:17" ht="20.25">
      <c r="A249" s="54" t="str">
        <f>IF(C249="","",COUNTA($C$5:C249))</f>
        <v/>
      </c>
      <c r="B249" s="53" t="str">
        <f t="shared" si="16"/>
        <v/>
      </c>
      <c r="C249" s="43"/>
      <c r="D249" s="58"/>
      <c r="E249" s="57" t="str">
        <f t="shared" si="13"/>
        <v/>
      </c>
      <c r="F249" s="93" t="str">
        <f t="shared" si="14"/>
        <v/>
      </c>
      <c r="G249" s="93" t="str">
        <f t="shared" si="15"/>
        <v/>
      </c>
      <c r="M249"/>
      <c r="N249"/>
      <c r="O249"/>
      <c r="P249"/>
      <c r="Q249"/>
    </row>
    <row r="250" spans="1:17" ht="20.25">
      <c r="A250" s="54" t="str">
        <f>IF(C250="","",COUNTA($C$5:C250))</f>
        <v/>
      </c>
      <c r="B250" s="53" t="str">
        <f t="shared" si="16"/>
        <v/>
      </c>
      <c r="C250" s="43"/>
      <c r="D250" s="58"/>
      <c r="E250" s="57" t="str">
        <f t="shared" si="13"/>
        <v/>
      </c>
      <c r="F250" s="93" t="str">
        <f t="shared" si="14"/>
        <v/>
      </c>
      <c r="G250" s="93" t="str">
        <f t="shared" si="15"/>
        <v/>
      </c>
      <c r="M250"/>
      <c r="N250"/>
      <c r="O250"/>
      <c r="P250"/>
      <c r="Q250"/>
    </row>
    <row r="251" spans="1:17" ht="20.25">
      <c r="A251" s="54" t="str">
        <f>IF(C251="","",COUNTA($C$5:C251))</f>
        <v/>
      </c>
      <c r="B251" s="53" t="str">
        <f t="shared" si="16"/>
        <v/>
      </c>
      <c r="C251" s="43"/>
      <c r="D251" s="58"/>
      <c r="E251" s="57" t="str">
        <f t="shared" si="13"/>
        <v/>
      </c>
      <c r="F251" s="93" t="str">
        <f t="shared" si="14"/>
        <v/>
      </c>
      <c r="G251" s="93" t="str">
        <f t="shared" si="15"/>
        <v/>
      </c>
      <c r="M251"/>
      <c r="N251"/>
      <c r="O251"/>
      <c r="P251"/>
      <c r="Q251"/>
    </row>
    <row r="252" spans="1:17" ht="20.25">
      <c r="A252" s="54" t="str">
        <f>IF(C252="","",COUNTA($C$5:C252))</f>
        <v/>
      </c>
      <c r="B252" s="53" t="str">
        <f t="shared" si="16"/>
        <v/>
      </c>
      <c r="C252" s="43"/>
      <c r="D252" s="58"/>
      <c r="E252" s="57" t="str">
        <f t="shared" si="13"/>
        <v/>
      </c>
      <c r="F252" s="93" t="str">
        <f t="shared" si="14"/>
        <v/>
      </c>
      <c r="G252" s="93" t="str">
        <f t="shared" si="15"/>
        <v/>
      </c>
      <c r="M252"/>
      <c r="N252"/>
      <c r="O252"/>
      <c r="P252"/>
      <c r="Q252"/>
    </row>
    <row r="253" spans="1:17" ht="20.25">
      <c r="A253" s="54" t="str">
        <f>IF(C253="","",COUNTA($C$5:C253))</f>
        <v/>
      </c>
      <c r="B253" s="53" t="str">
        <f t="shared" si="16"/>
        <v/>
      </c>
      <c r="C253" s="43"/>
      <c r="D253" s="58"/>
      <c r="E253" s="57" t="str">
        <f t="shared" si="13"/>
        <v/>
      </c>
      <c r="F253" s="93" t="str">
        <f t="shared" si="14"/>
        <v/>
      </c>
      <c r="G253" s="93" t="str">
        <f t="shared" si="15"/>
        <v/>
      </c>
      <c r="M253"/>
      <c r="N253"/>
      <c r="O253"/>
      <c r="P253"/>
      <c r="Q253"/>
    </row>
    <row r="254" spans="1:17" ht="20.25">
      <c r="A254" s="54" t="str">
        <f>IF(C254="","",COUNTA($C$5:C254))</f>
        <v/>
      </c>
      <c r="B254" s="53" t="str">
        <f t="shared" si="16"/>
        <v/>
      </c>
      <c r="C254" s="43"/>
      <c r="D254" s="58"/>
      <c r="E254" s="57" t="str">
        <f t="shared" si="13"/>
        <v/>
      </c>
      <c r="F254" s="93" t="str">
        <f t="shared" si="14"/>
        <v/>
      </c>
      <c r="G254" s="93" t="str">
        <f t="shared" si="15"/>
        <v/>
      </c>
      <c r="M254"/>
      <c r="N254"/>
      <c r="O254"/>
      <c r="P254"/>
      <c r="Q254"/>
    </row>
    <row r="255" spans="1:17" ht="20.25">
      <c r="A255" s="54" t="str">
        <f>IF(C255="","",COUNTA($C$5:C255))</f>
        <v/>
      </c>
      <c r="B255" s="53" t="str">
        <f t="shared" si="16"/>
        <v/>
      </c>
      <c r="C255" s="43"/>
      <c r="D255" s="58"/>
      <c r="E255" s="57" t="str">
        <f t="shared" si="13"/>
        <v/>
      </c>
      <c r="F255" s="93" t="str">
        <f t="shared" si="14"/>
        <v/>
      </c>
      <c r="G255" s="93" t="str">
        <f t="shared" si="15"/>
        <v/>
      </c>
      <c r="M255"/>
      <c r="N255"/>
      <c r="O255"/>
      <c r="P255"/>
      <c r="Q255"/>
    </row>
    <row r="256" spans="1:17" ht="20.25">
      <c r="A256" s="54" t="str">
        <f>IF(C256="","",COUNTA($C$5:C256))</f>
        <v/>
      </c>
      <c r="B256" s="53" t="str">
        <f t="shared" si="16"/>
        <v/>
      </c>
      <c r="C256" s="43"/>
      <c r="D256" s="58"/>
      <c r="E256" s="57" t="str">
        <f t="shared" si="13"/>
        <v/>
      </c>
      <c r="F256" s="93" t="str">
        <f t="shared" si="14"/>
        <v/>
      </c>
      <c r="G256" s="93" t="str">
        <f t="shared" si="15"/>
        <v/>
      </c>
      <c r="M256"/>
      <c r="N256"/>
      <c r="O256"/>
      <c r="P256"/>
      <c r="Q256"/>
    </row>
    <row r="257" spans="1:17" ht="20.25">
      <c r="A257" s="54" t="str">
        <f>IF(C257="","",COUNTA($C$5:C257))</f>
        <v/>
      </c>
      <c r="B257" s="53" t="str">
        <f t="shared" si="16"/>
        <v/>
      </c>
      <c r="C257" s="43"/>
      <c r="D257" s="58"/>
      <c r="E257" s="57" t="str">
        <f t="shared" si="13"/>
        <v/>
      </c>
      <c r="F257" s="93" t="str">
        <f t="shared" si="14"/>
        <v/>
      </c>
      <c r="G257" s="93" t="str">
        <f t="shared" si="15"/>
        <v/>
      </c>
      <c r="M257"/>
      <c r="N257"/>
      <c r="O257"/>
      <c r="P257"/>
      <c r="Q257"/>
    </row>
    <row r="258" spans="1:17" ht="20.25">
      <c r="A258" s="54" t="str">
        <f>IF(C258="","",COUNTA($C$5:C258))</f>
        <v/>
      </c>
      <c r="B258" s="53" t="str">
        <f t="shared" si="16"/>
        <v/>
      </c>
      <c r="C258" s="43"/>
      <c r="D258" s="58"/>
      <c r="E258" s="57" t="str">
        <f t="shared" si="13"/>
        <v/>
      </c>
      <c r="F258" s="93" t="str">
        <f t="shared" si="14"/>
        <v/>
      </c>
      <c r="G258" s="93" t="str">
        <f t="shared" si="15"/>
        <v/>
      </c>
      <c r="M258"/>
      <c r="N258"/>
      <c r="O258"/>
      <c r="P258"/>
      <c r="Q258"/>
    </row>
    <row r="259" spans="1:17" ht="20.25">
      <c r="A259" s="54" t="str">
        <f>IF(C259="","",COUNTA($C$5:C259))</f>
        <v/>
      </c>
      <c r="B259" s="53" t="str">
        <f t="shared" si="16"/>
        <v/>
      </c>
      <c r="C259" s="43"/>
      <c r="D259" s="58"/>
      <c r="E259" s="57" t="str">
        <f t="shared" si="13"/>
        <v/>
      </c>
      <c r="F259" s="93" t="str">
        <f t="shared" si="14"/>
        <v/>
      </c>
      <c r="G259" s="93" t="str">
        <f t="shared" si="15"/>
        <v/>
      </c>
      <c r="M259"/>
      <c r="N259"/>
      <c r="O259"/>
      <c r="P259"/>
      <c r="Q259"/>
    </row>
    <row r="260" spans="1:17" ht="20.25">
      <c r="A260" s="54" t="str">
        <f>IF(C260="","",COUNTA($C$5:C260))</f>
        <v/>
      </c>
      <c r="B260" s="53" t="str">
        <f t="shared" si="16"/>
        <v/>
      </c>
      <c r="C260" s="43"/>
      <c r="D260" s="58"/>
      <c r="E260" s="57" t="str">
        <f t="shared" si="13"/>
        <v/>
      </c>
      <c r="F260" s="93" t="str">
        <f t="shared" si="14"/>
        <v/>
      </c>
      <c r="G260" s="93" t="str">
        <f t="shared" si="15"/>
        <v/>
      </c>
      <c r="M260"/>
      <c r="N260"/>
      <c r="O260"/>
      <c r="P260"/>
      <c r="Q260"/>
    </row>
    <row r="261" spans="1:17" ht="20.25">
      <c r="A261" s="54" t="str">
        <f>IF(C261="","",COUNTA($C$5:C261))</f>
        <v/>
      </c>
      <c r="B261" s="53" t="str">
        <f t="shared" si="16"/>
        <v/>
      </c>
      <c r="C261" s="43"/>
      <c r="D261" s="58"/>
      <c r="E261" s="57" t="str">
        <f t="shared" ref="E261:E324" si="17">IF(B261="","",VLOOKUP(B261,أول_ز,4))</f>
        <v/>
      </c>
      <c r="F261" s="93" t="str">
        <f t="shared" si="14"/>
        <v/>
      </c>
      <c r="G261" s="93" t="str">
        <f t="shared" si="15"/>
        <v/>
      </c>
      <c r="M261"/>
      <c r="N261"/>
      <c r="O261"/>
      <c r="P261"/>
      <c r="Q261"/>
    </row>
    <row r="262" spans="1:17" ht="20.25">
      <c r="A262" s="54" t="str">
        <f>IF(C262="","",COUNTA($C$5:C262))</f>
        <v/>
      </c>
      <c r="B262" s="53" t="str">
        <f t="shared" si="16"/>
        <v/>
      </c>
      <c r="C262" s="43"/>
      <c r="D262" s="58"/>
      <c r="E262" s="57" t="str">
        <f t="shared" si="17"/>
        <v/>
      </c>
      <c r="F262" s="93" t="str">
        <f t="shared" ref="F262:F325" si="18">IF(E262=E263,"","نهاية اللجنة")</f>
        <v/>
      </c>
      <c r="G262" s="93" t="str">
        <f t="shared" ref="G262:G325" si="19">IF(D262=D263,"","نهاية الفصل")</f>
        <v/>
      </c>
      <c r="M262"/>
      <c r="N262"/>
      <c r="O262"/>
      <c r="P262"/>
      <c r="Q262"/>
    </row>
    <row r="263" spans="1:17" ht="20.25">
      <c r="A263" s="54" t="str">
        <f>IF(C263="","",COUNTA($C$5:C263))</f>
        <v/>
      </c>
      <c r="B263" s="53" t="str">
        <f t="shared" ref="B263:B326" si="20">IF(C263="","",B262+1)</f>
        <v/>
      </c>
      <c r="C263" s="43"/>
      <c r="D263" s="58"/>
      <c r="E263" s="57" t="str">
        <f t="shared" si="17"/>
        <v/>
      </c>
      <c r="F263" s="93" t="str">
        <f t="shared" si="18"/>
        <v/>
      </c>
      <c r="G263" s="93" t="str">
        <f t="shared" si="19"/>
        <v/>
      </c>
      <c r="M263"/>
      <c r="N263"/>
      <c r="O263"/>
      <c r="P263"/>
      <c r="Q263"/>
    </row>
    <row r="264" spans="1:17" ht="20.25">
      <c r="A264" s="54" t="str">
        <f>IF(C264="","",COUNTA($C$5:C264))</f>
        <v/>
      </c>
      <c r="B264" s="53" t="str">
        <f t="shared" si="20"/>
        <v/>
      </c>
      <c r="C264" s="43"/>
      <c r="D264" s="58"/>
      <c r="E264" s="57" t="str">
        <f t="shared" si="17"/>
        <v/>
      </c>
      <c r="F264" s="93" t="str">
        <f t="shared" si="18"/>
        <v/>
      </c>
      <c r="G264" s="93" t="str">
        <f t="shared" si="19"/>
        <v/>
      </c>
      <c r="M264"/>
      <c r="N264"/>
      <c r="O264"/>
      <c r="P264"/>
      <c r="Q264"/>
    </row>
    <row r="265" spans="1:17" ht="20.25">
      <c r="A265" s="54" t="str">
        <f>IF(C265="","",COUNTA($C$5:C265))</f>
        <v/>
      </c>
      <c r="B265" s="53" t="str">
        <f t="shared" si="20"/>
        <v/>
      </c>
      <c r="C265" s="43"/>
      <c r="D265" s="58"/>
      <c r="E265" s="57" t="str">
        <f t="shared" si="17"/>
        <v/>
      </c>
      <c r="F265" s="93" t="str">
        <f t="shared" si="18"/>
        <v/>
      </c>
      <c r="G265" s="93" t="str">
        <f t="shared" si="19"/>
        <v/>
      </c>
      <c r="M265"/>
      <c r="N265"/>
      <c r="O265"/>
      <c r="P265"/>
      <c r="Q265"/>
    </row>
    <row r="266" spans="1:17" ht="20.25">
      <c r="A266" s="54" t="str">
        <f>IF(C266="","",COUNTA($C$5:C266))</f>
        <v/>
      </c>
      <c r="B266" s="53" t="str">
        <f t="shared" si="20"/>
        <v/>
      </c>
      <c r="C266" s="43"/>
      <c r="D266" s="58"/>
      <c r="E266" s="57" t="str">
        <f t="shared" si="17"/>
        <v/>
      </c>
      <c r="F266" s="93" t="str">
        <f t="shared" si="18"/>
        <v/>
      </c>
      <c r="G266" s="93" t="str">
        <f t="shared" si="19"/>
        <v/>
      </c>
      <c r="M266"/>
      <c r="N266"/>
      <c r="O266"/>
      <c r="P266"/>
      <c r="Q266"/>
    </row>
    <row r="267" spans="1:17" ht="20.25">
      <c r="A267" s="54" t="str">
        <f>IF(C267="","",COUNTA($C$5:C267))</f>
        <v/>
      </c>
      <c r="B267" s="53" t="str">
        <f t="shared" si="20"/>
        <v/>
      </c>
      <c r="C267" s="43"/>
      <c r="D267" s="58"/>
      <c r="E267" s="57" t="str">
        <f t="shared" si="17"/>
        <v/>
      </c>
      <c r="F267" s="93" t="str">
        <f t="shared" si="18"/>
        <v/>
      </c>
      <c r="G267" s="93" t="str">
        <f t="shared" si="19"/>
        <v/>
      </c>
      <c r="M267"/>
      <c r="N267"/>
      <c r="O267"/>
      <c r="P267"/>
      <c r="Q267"/>
    </row>
    <row r="268" spans="1:17" ht="20.25">
      <c r="A268" s="54" t="str">
        <f>IF(C268="","",COUNTA($C$5:C268))</f>
        <v/>
      </c>
      <c r="B268" s="53" t="str">
        <f t="shared" si="20"/>
        <v/>
      </c>
      <c r="C268" s="43"/>
      <c r="D268" s="58"/>
      <c r="E268" s="57" t="str">
        <f t="shared" si="17"/>
        <v/>
      </c>
      <c r="F268" s="93" t="str">
        <f t="shared" si="18"/>
        <v/>
      </c>
      <c r="G268" s="93" t="str">
        <f t="shared" si="19"/>
        <v/>
      </c>
      <c r="M268"/>
      <c r="N268"/>
      <c r="O268"/>
      <c r="P268"/>
      <c r="Q268"/>
    </row>
    <row r="269" spans="1:17" ht="20.25">
      <c r="A269" s="54" t="str">
        <f>IF(C269="","",COUNTA($C$5:C269))</f>
        <v/>
      </c>
      <c r="B269" s="53" t="str">
        <f t="shared" si="20"/>
        <v/>
      </c>
      <c r="C269" s="43"/>
      <c r="D269" s="58"/>
      <c r="E269" s="57" t="str">
        <f t="shared" si="17"/>
        <v/>
      </c>
      <c r="F269" s="93" t="str">
        <f t="shared" si="18"/>
        <v/>
      </c>
      <c r="G269" s="93" t="str">
        <f t="shared" si="19"/>
        <v/>
      </c>
      <c r="M269"/>
      <c r="N269"/>
      <c r="O269"/>
      <c r="P269"/>
      <c r="Q269"/>
    </row>
    <row r="270" spans="1:17" ht="20.25">
      <c r="A270" s="54" t="str">
        <f>IF(C270="","",COUNTA($C$5:C270))</f>
        <v/>
      </c>
      <c r="B270" s="53" t="str">
        <f t="shared" si="20"/>
        <v/>
      </c>
      <c r="C270" s="43"/>
      <c r="D270" s="58"/>
      <c r="E270" s="57" t="str">
        <f t="shared" si="17"/>
        <v/>
      </c>
      <c r="F270" s="93" t="str">
        <f t="shared" si="18"/>
        <v/>
      </c>
      <c r="G270" s="93" t="str">
        <f t="shared" si="19"/>
        <v/>
      </c>
      <c r="M270"/>
      <c r="N270"/>
      <c r="O270"/>
      <c r="P270"/>
      <c r="Q270"/>
    </row>
    <row r="271" spans="1:17" ht="20.25">
      <c r="A271" s="54" t="str">
        <f>IF(C271="","",COUNTA($C$5:C271))</f>
        <v/>
      </c>
      <c r="B271" s="53" t="str">
        <f t="shared" si="20"/>
        <v/>
      </c>
      <c r="C271" s="43"/>
      <c r="D271" s="58"/>
      <c r="E271" s="57" t="str">
        <f t="shared" si="17"/>
        <v/>
      </c>
      <c r="F271" s="93" t="str">
        <f t="shared" si="18"/>
        <v/>
      </c>
      <c r="G271" s="93" t="str">
        <f t="shared" si="19"/>
        <v/>
      </c>
      <c r="M271"/>
      <c r="N271"/>
      <c r="O271"/>
      <c r="P271"/>
      <c r="Q271"/>
    </row>
    <row r="272" spans="1:17" ht="20.25">
      <c r="A272" s="54" t="str">
        <f>IF(C272="","",COUNTA($C$5:C272))</f>
        <v/>
      </c>
      <c r="B272" s="53" t="str">
        <f t="shared" si="20"/>
        <v/>
      </c>
      <c r="C272" s="43"/>
      <c r="D272" s="58"/>
      <c r="E272" s="57" t="str">
        <f t="shared" si="17"/>
        <v/>
      </c>
      <c r="F272" s="93" t="str">
        <f t="shared" si="18"/>
        <v/>
      </c>
      <c r="G272" s="93" t="str">
        <f t="shared" si="19"/>
        <v/>
      </c>
      <c r="M272"/>
      <c r="N272"/>
      <c r="O272"/>
      <c r="P272"/>
      <c r="Q272"/>
    </row>
    <row r="273" spans="1:17" ht="20.25">
      <c r="A273" s="54" t="str">
        <f>IF(C273="","",COUNTA($C$5:C273))</f>
        <v/>
      </c>
      <c r="B273" s="53" t="str">
        <f t="shared" si="20"/>
        <v/>
      </c>
      <c r="C273" s="43"/>
      <c r="D273" s="58"/>
      <c r="E273" s="57" t="str">
        <f t="shared" si="17"/>
        <v/>
      </c>
      <c r="F273" s="93" t="str">
        <f t="shared" si="18"/>
        <v/>
      </c>
      <c r="G273" s="93" t="str">
        <f t="shared" si="19"/>
        <v/>
      </c>
      <c r="M273"/>
      <c r="N273"/>
      <c r="O273"/>
      <c r="P273"/>
      <c r="Q273"/>
    </row>
    <row r="274" spans="1:17" ht="20.25">
      <c r="A274" s="54" t="str">
        <f>IF(C274="","",COUNTA($C$5:C274))</f>
        <v/>
      </c>
      <c r="B274" s="53" t="str">
        <f t="shared" si="20"/>
        <v/>
      </c>
      <c r="C274" s="43"/>
      <c r="D274" s="58"/>
      <c r="E274" s="57" t="str">
        <f t="shared" si="17"/>
        <v/>
      </c>
      <c r="F274" s="93" t="str">
        <f t="shared" si="18"/>
        <v/>
      </c>
      <c r="G274" s="93" t="str">
        <f t="shared" si="19"/>
        <v/>
      </c>
      <c r="M274"/>
      <c r="N274"/>
      <c r="O274"/>
      <c r="P274"/>
      <c r="Q274"/>
    </row>
    <row r="275" spans="1:17" ht="20.25">
      <c r="A275" s="54" t="str">
        <f>IF(C275="","",COUNTA($C$5:C275))</f>
        <v/>
      </c>
      <c r="B275" s="53" t="str">
        <f t="shared" si="20"/>
        <v/>
      </c>
      <c r="C275" s="43"/>
      <c r="D275" s="58"/>
      <c r="E275" s="57" t="str">
        <f t="shared" si="17"/>
        <v/>
      </c>
      <c r="F275" s="93" t="str">
        <f t="shared" si="18"/>
        <v/>
      </c>
      <c r="G275" s="93" t="str">
        <f t="shared" si="19"/>
        <v/>
      </c>
      <c r="M275"/>
      <c r="N275"/>
      <c r="O275"/>
      <c r="P275"/>
      <c r="Q275"/>
    </row>
    <row r="276" spans="1:17" ht="20.25">
      <c r="A276" s="54" t="str">
        <f>IF(C276="","",COUNTA($C$5:C276))</f>
        <v/>
      </c>
      <c r="B276" s="53" t="str">
        <f t="shared" si="20"/>
        <v/>
      </c>
      <c r="C276" s="43"/>
      <c r="D276" s="58"/>
      <c r="E276" s="57" t="str">
        <f t="shared" si="17"/>
        <v/>
      </c>
      <c r="F276" s="93" t="str">
        <f t="shared" si="18"/>
        <v/>
      </c>
      <c r="G276" s="93" t="str">
        <f t="shared" si="19"/>
        <v/>
      </c>
      <c r="M276"/>
      <c r="N276"/>
      <c r="O276"/>
      <c r="P276"/>
      <c r="Q276"/>
    </row>
    <row r="277" spans="1:17" ht="20.25">
      <c r="A277" s="54" t="str">
        <f>IF(C277="","",COUNTA($C$5:C277))</f>
        <v/>
      </c>
      <c r="B277" s="53" t="str">
        <f t="shared" si="20"/>
        <v/>
      </c>
      <c r="C277" s="43"/>
      <c r="D277" s="58"/>
      <c r="E277" s="57" t="str">
        <f t="shared" si="17"/>
        <v/>
      </c>
      <c r="F277" s="93" t="str">
        <f t="shared" si="18"/>
        <v/>
      </c>
      <c r="G277" s="93" t="str">
        <f t="shared" si="19"/>
        <v/>
      </c>
      <c r="M277"/>
      <c r="N277"/>
      <c r="O277"/>
      <c r="P277"/>
      <c r="Q277"/>
    </row>
    <row r="278" spans="1:17" ht="20.25">
      <c r="A278" s="54" t="str">
        <f>IF(C278="","",COUNTA($C$5:C278))</f>
        <v/>
      </c>
      <c r="B278" s="53" t="str">
        <f t="shared" si="20"/>
        <v/>
      </c>
      <c r="C278" s="43"/>
      <c r="D278" s="58"/>
      <c r="E278" s="57" t="str">
        <f t="shared" si="17"/>
        <v/>
      </c>
      <c r="F278" s="93" t="str">
        <f t="shared" si="18"/>
        <v/>
      </c>
      <c r="G278" s="93" t="str">
        <f t="shared" si="19"/>
        <v/>
      </c>
      <c r="M278"/>
      <c r="N278"/>
      <c r="O278"/>
      <c r="P278"/>
      <c r="Q278"/>
    </row>
    <row r="279" spans="1:17" ht="20.25">
      <c r="A279" s="54" t="str">
        <f>IF(C279="","",COUNTA($C$5:C279))</f>
        <v/>
      </c>
      <c r="B279" s="53" t="str">
        <f t="shared" si="20"/>
        <v/>
      </c>
      <c r="C279" s="43"/>
      <c r="D279" s="58"/>
      <c r="E279" s="57" t="str">
        <f t="shared" si="17"/>
        <v/>
      </c>
      <c r="F279" s="93" t="str">
        <f t="shared" si="18"/>
        <v/>
      </c>
      <c r="G279" s="93" t="str">
        <f t="shared" si="19"/>
        <v/>
      </c>
      <c r="M279"/>
      <c r="N279"/>
      <c r="O279"/>
      <c r="P279"/>
      <c r="Q279"/>
    </row>
    <row r="280" spans="1:17" ht="20.25">
      <c r="A280" s="54" t="str">
        <f>IF(C280="","",COUNTA($C$5:C280))</f>
        <v/>
      </c>
      <c r="B280" s="53" t="str">
        <f t="shared" si="20"/>
        <v/>
      </c>
      <c r="C280" s="43"/>
      <c r="D280" s="58"/>
      <c r="E280" s="57" t="str">
        <f t="shared" si="17"/>
        <v/>
      </c>
      <c r="F280" s="93" t="str">
        <f t="shared" si="18"/>
        <v/>
      </c>
      <c r="G280" s="93" t="str">
        <f t="shared" si="19"/>
        <v/>
      </c>
      <c r="M280"/>
      <c r="N280"/>
      <c r="O280"/>
      <c r="P280"/>
      <c r="Q280"/>
    </row>
    <row r="281" spans="1:17" ht="20.25">
      <c r="A281" s="54" t="str">
        <f>IF(C281="","",COUNTA($C$5:C281))</f>
        <v/>
      </c>
      <c r="B281" s="53" t="str">
        <f t="shared" si="20"/>
        <v/>
      </c>
      <c r="C281" s="43"/>
      <c r="D281" s="58"/>
      <c r="E281" s="57" t="str">
        <f t="shared" si="17"/>
        <v/>
      </c>
      <c r="F281" s="93" t="str">
        <f t="shared" si="18"/>
        <v/>
      </c>
      <c r="G281" s="93" t="str">
        <f t="shared" si="19"/>
        <v/>
      </c>
      <c r="M281"/>
      <c r="N281"/>
      <c r="O281"/>
      <c r="P281"/>
      <c r="Q281"/>
    </row>
    <row r="282" spans="1:17" ht="20.25">
      <c r="A282" s="54" t="str">
        <f>IF(C282="","",COUNTA($C$5:C282))</f>
        <v/>
      </c>
      <c r="B282" s="53" t="str">
        <f t="shared" si="20"/>
        <v/>
      </c>
      <c r="C282" s="43"/>
      <c r="D282" s="58"/>
      <c r="E282" s="57" t="str">
        <f t="shared" si="17"/>
        <v/>
      </c>
      <c r="F282" s="93" t="str">
        <f t="shared" si="18"/>
        <v/>
      </c>
      <c r="G282" s="93" t="str">
        <f t="shared" si="19"/>
        <v/>
      </c>
      <c r="M282"/>
      <c r="N282"/>
      <c r="O282"/>
      <c r="P282"/>
      <c r="Q282"/>
    </row>
    <row r="283" spans="1:17" ht="20.25">
      <c r="A283" s="54" t="str">
        <f>IF(C283="","",COUNTA($C$5:C283))</f>
        <v/>
      </c>
      <c r="B283" s="53" t="str">
        <f t="shared" si="20"/>
        <v/>
      </c>
      <c r="C283" s="43"/>
      <c r="D283" s="58"/>
      <c r="E283" s="57" t="str">
        <f t="shared" si="17"/>
        <v/>
      </c>
      <c r="F283" s="93" t="str">
        <f t="shared" si="18"/>
        <v/>
      </c>
      <c r="G283" s="93" t="str">
        <f t="shared" si="19"/>
        <v/>
      </c>
      <c r="M283"/>
      <c r="N283"/>
      <c r="O283"/>
      <c r="P283"/>
      <c r="Q283"/>
    </row>
    <row r="284" spans="1:17" ht="20.25">
      <c r="A284" s="54" t="str">
        <f>IF(C284="","",COUNTA($C$5:C284))</f>
        <v/>
      </c>
      <c r="B284" s="53" t="str">
        <f t="shared" si="20"/>
        <v/>
      </c>
      <c r="C284" s="43"/>
      <c r="D284" s="58"/>
      <c r="E284" s="57" t="str">
        <f t="shared" si="17"/>
        <v/>
      </c>
      <c r="F284" s="93" t="str">
        <f t="shared" si="18"/>
        <v/>
      </c>
      <c r="G284" s="93" t="str">
        <f t="shared" si="19"/>
        <v/>
      </c>
      <c r="M284"/>
      <c r="N284"/>
      <c r="O284"/>
      <c r="P284"/>
      <c r="Q284"/>
    </row>
    <row r="285" spans="1:17" ht="20.25">
      <c r="A285" s="54" t="str">
        <f>IF(C285="","",COUNTA($C$5:C285))</f>
        <v/>
      </c>
      <c r="B285" s="53" t="str">
        <f t="shared" si="20"/>
        <v/>
      </c>
      <c r="C285" s="43"/>
      <c r="D285" s="58"/>
      <c r="E285" s="57" t="str">
        <f t="shared" si="17"/>
        <v/>
      </c>
      <c r="F285" s="93" t="str">
        <f t="shared" si="18"/>
        <v/>
      </c>
      <c r="G285" s="93" t="str">
        <f t="shared" si="19"/>
        <v/>
      </c>
      <c r="M285"/>
      <c r="N285"/>
      <c r="O285"/>
      <c r="P285"/>
      <c r="Q285"/>
    </row>
    <row r="286" spans="1:17" ht="20.25">
      <c r="A286" s="54" t="str">
        <f>IF(C286="","",COUNTA($C$5:C286))</f>
        <v/>
      </c>
      <c r="B286" s="53" t="str">
        <f t="shared" si="20"/>
        <v/>
      </c>
      <c r="C286" s="43"/>
      <c r="D286" s="58"/>
      <c r="E286" s="57" t="str">
        <f t="shared" si="17"/>
        <v/>
      </c>
      <c r="F286" s="93" t="str">
        <f t="shared" si="18"/>
        <v/>
      </c>
      <c r="G286" s="93" t="str">
        <f t="shared" si="19"/>
        <v/>
      </c>
      <c r="M286"/>
      <c r="N286"/>
      <c r="O286"/>
      <c r="P286"/>
      <c r="Q286"/>
    </row>
    <row r="287" spans="1:17" ht="20.25">
      <c r="A287" s="54" t="str">
        <f>IF(C287="","",COUNTA($C$5:C287))</f>
        <v/>
      </c>
      <c r="B287" s="53" t="str">
        <f t="shared" si="20"/>
        <v/>
      </c>
      <c r="C287" s="43"/>
      <c r="D287" s="58"/>
      <c r="E287" s="57" t="str">
        <f t="shared" si="17"/>
        <v/>
      </c>
      <c r="F287" s="93" t="str">
        <f t="shared" si="18"/>
        <v/>
      </c>
      <c r="G287" s="93" t="str">
        <f t="shared" si="19"/>
        <v/>
      </c>
      <c r="M287"/>
      <c r="N287"/>
      <c r="O287"/>
      <c r="P287"/>
      <c r="Q287"/>
    </row>
    <row r="288" spans="1:17" ht="20.25">
      <c r="A288" s="54" t="str">
        <f>IF(C288="","",COUNTA($C$5:C288))</f>
        <v/>
      </c>
      <c r="B288" s="53" t="str">
        <f t="shared" si="20"/>
        <v/>
      </c>
      <c r="C288" s="43"/>
      <c r="D288" s="58"/>
      <c r="E288" s="57" t="str">
        <f t="shared" si="17"/>
        <v/>
      </c>
      <c r="F288" s="93" t="str">
        <f t="shared" si="18"/>
        <v/>
      </c>
      <c r="G288" s="93" t="str">
        <f t="shared" si="19"/>
        <v/>
      </c>
    </row>
    <row r="289" spans="1:7" ht="20.25">
      <c r="A289" s="54" t="str">
        <f>IF(C289="","",COUNTA($C$5:C289))</f>
        <v/>
      </c>
      <c r="B289" s="53" t="str">
        <f t="shared" si="20"/>
        <v/>
      </c>
      <c r="C289" s="43"/>
      <c r="D289" s="58"/>
      <c r="E289" s="57" t="str">
        <f t="shared" si="17"/>
        <v/>
      </c>
      <c r="F289" s="93" t="str">
        <f t="shared" si="18"/>
        <v/>
      </c>
      <c r="G289" s="93" t="str">
        <f t="shared" si="19"/>
        <v/>
      </c>
    </row>
    <row r="290" spans="1:7" ht="20.25">
      <c r="A290" s="54" t="str">
        <f>IF(C290="","",COUNTA($C$5:C290))</f>
        <v/>
      </c>
      <c r="B290" s="53" t="str">
        <f t="shared" si="20"/>
        <v/>
      </c>
      <c r="C290" s="43"/>
      <c r="D290" s="58"/>
      <c r="E290" s="57" t="str">
        <f t="shared" si="17"/>
        <v/>
      </c>
      <c r="F290" s="93" t="str">
        <f t="shared" si="18"/>
        <v/>
      </c>
      <c r="G290" s="93" t="str">
        <f t="shared" si="19"/>
        <v/>
      </c>
    </row>
    <row r="291" spans="1:7" ht="20.25">
      <c r="A291" s="54" t="str">
        <f>IF(C291="","",COUNTA($C$5:C291))</f>
        <v/>
      </c>
      <c r="B291" s="53" t="str">
        <f t="shared" si="20"/>
        <v/>
      </c>
      <c r="C291" s="43"/>
      <c r="D291" s="58"/>
      <c r="E291" s="57" t="str">
        <f t="shared" si="17"/>
        <v/>
      </c>
      <c r="F291" s="93" t="str">
        <f t="shared" si="18"/>
        <v/>
      </c>
      <c r="G291" s="93" t="str">
        <f t="shared" si="19"/>
        <v/>
      </c>
    </row>
    <row r="292" spans="1:7" ht="20.25">
      <c r="A292" s="54" t="str">
        <f>IF(C292="","",COUNTA($C$5:C292))</f>
        <v/>
      </c>
      <c r="B292" s="53" t="str">
        <f t="shared" si="20"/>
        <v/>
      </c>
      <c r="C292" s="43"/>
      <c r="D292" s="58"/>
      <c r="E292" s="57" t="str">
        <f t="shared" si="17"/>
        <v/>
      </c>
      <c r="F292" s="93" t="str">
        <f t="shared" si="18"/>
        <v/>
      </c>
      <c r="G292" s="93" t="str">
        <f t="shared" si="19"/>
        <v/>
      </c>
    </row>
    <row r="293" spans="1:7" ht="20.25">
      <c r="A293" s="54" t="str">
        <f>IF(C293="","",COUNTA($C$5:C293))</f>
        <v/>
      </c>
      <c r="B293" s="53" t="str">
        <f t="shared" si="20"/>
        <v/>
      </c>
      <c r="C293" s="43"/>
      <c r="D293" s="58"/>
      <c r="E293" s="57" t="str">
        <f t="shared" si="17"/>
        <v/>
      </c>
      <c r="F293" s="93" t="str">
        <f t="shared" si="18"/>
        <v/>
      </c>
      <c r="G293" s="93" t="str">
        <f t="shared" si="19"/>
        <v/>
      </c>
    </row>
    <row r="294" spans="1:7" ht="20.25">
      <c r="A294" s="54" t="str">
        <f>IF(C294="","",COUNTA($C$5:C294))</f>
        <v/>
      </c>
      <c r="B294" s="53" t="str">
        <f t="shared" si="20"/>
        <v/>
      </c>
      <c r="C294" s="43"/>
      <c r="D294" s="58"/>
      <c r="E294" s="57" t="str">
        <f t="shared" si="17"/>
        <v/>
      </c>
      <c r="F294" s="93" t="str">
        <f t="shared" si="18"/>
        <v/>
      </c>
      <c r="G294" s="93" t="str">
        <f t="shared" si="19"/>
        <v/>
      </c>
    </row>
    <row r="295" spans="1:7" ht="20.25">
      <c r="A295" s="54" t="str">
        <f>IF(C295="","",COUNTA($C$5:C295))</f>
        <v/>
      </c>
      <c r="B295" s="53" t="str">
        <f t="shared" si="20"/>
        <v/>
      </c>
      <c r="C295" s="43"/>
      <c r="D295" s="58"/>
      <c r="E295" s="57" t="str">
        <f t="shared" si="17"/>
        <v/>
      </c>
      <c r="F295" s="93" t="str">
        <f t="shared" si="18"/>
        <v/>
      </c>
      <c r="G295" s="93" t="str">
        <f t="shared" si="19"/>
        <v/>
      </c>
    </row>
    <row r="296" spans="1:7" ht="20.25">
      <c r="A296" s="54" t="str">
        <f>IF(C296="","",COUNTA($C$5:C296))</f>
        <v/>
      </c>
      <c r="B296" s="53" t="str">
        <f t="shared" si="20"/>
        <v/>
      </c>
      <c r="C296" s="43"/>
      <c r="D296" s="58"/>
      <c r="E296" s="57" t="str">
        <f t="shared" si="17"/>
        <v/>
      </c>
      <c r="F296" s="93" t="str">
        <f t="shared" si="18"/>
        <v/>
      </c>
      <c r="G296" s="93" t="str">
        <f t="shared" si="19"/>
        <v/>
      </c>
    </row>
    <row r="297" spans="1:7" ht="20.25">
      <c r="A297" s="54" t="str">
        <f>IF(C297="","",COUNTA($C$5:C297))</f>
        <v/>
      </c>
      <c r="B297" s="53" t="str">
        <f t="shared" si="20"/>
        <v/>
      </c>
      <c r="C297" s="43"/>
      <c r="D297" s="58"/>
      <c r="E297" s="57" t="str">
        <f t="shared" si="17"/>
        <v/>
      </c>
      <c r="F297" s="93" t="str">
        <f t="shared" si="18"/>
        <v/>
      </c>
      <c r="G297" s="93" t="str">
        <f t="shared" si="19"/>
        <v/>
      </c>
    </row>
    <row r="298" spans="1:7" ht="20.25">
      <c r="A298" s="54" t="str">
        <f>IF(C298="","",COUNTA($C$5:C298))</f>
        <v/>
      </c>
      <c r="B298" s="53" t="str">
        <f t="shared" si="20"/>
        <v/>
      </c>
      <c r="C298" s="43"/>
      <c r="D298" s="58"/>
      <c r="E298" s="57" t="str">
        <f t="shared" si="17"/>
        <v/>
      </c>
      <c r="F298" s="93" t="str">
        <f t="shared" si="18"/>
        <v/>
      </c>
      <c r="G298" s="93" t="str">
        <f t="shared" si="19"/>
        <v/>
      </c>
    </row>
    <row r="299" spans="1:7" ht="20.25">
      <c r="A299" s="54" t="str">
        <f>IF(C299="","",COUNTA($C$5:C299))</f>
        <v/>
      </c>
      <c r="B299" s="53" t="str">
        <f t="shared" si="20"/>
        <v/>
      </c>
      <c r="C299" s="43"/>
      <c r="D299" s="58"/>
      <c r="E299" s="57" t="str">
        <f t="shared" si="17"/>
        <v/>
      </c>
      <c r="F299" s="93" t="str">
        <f t="shared" si="18"/>
        <v/>
      </c>
      <c r="G299" s="93" t="str">
        <f t="shared" si="19"/>
        <v/>
      </c>
    </row>
    <row r="300" spans="1:7" ht="20.25">
      <c r="A300" s="54" t="str">
        <f>IF(C300="","",COUNTA($C$5:C300))</f>
        <v/>
      </c>
      <c r="B300" s="53" t="str">
        <f t="shared" si="20"/>
        <v/>
      </c>
      <c r="C300" s="43"/>
      <c r="D300" s="58"/>
      <c r="E300" s="57" t="str">
        <f t="shared" si="17"/>
        <v/>
      </c>
      <c r="F300" s="93" t="str">
        <f t="shared" si="18"/>
        <v/>
      </c>
      <c r="G300" s="93" t="str">
        <f t="shared" si="19"/>
        <v/>
      </c>
    </row>
    <row r="301" spans="1:7" ht="20.25">
      <c r="A301" s="54" t="str">
        <f>IF(C301="","",COUNTA($C$5:C301))</f>
        <v/>
      </c>
      <c r="B301" s="53" t="str">
        <f t="shared" si="20"/>
        <v/>
      </c>
      <c r="C301" s="43"/>
      <c r="D301" s="58"/>
      <c r="E301" s="57" t="str">
        <f t="shared" si="17"/>
        <v/>
      </c>
      <c r="F301" s="93" t="str">
        <f t="shared" si="18"/>
        <v/>
      </c>
      <c r="G301" s="93" t="str">
        <f t="shared" si="19"/>
        <v/>
      </c>
    </row>
    <row r="302" spans="1:7" ht="20.25">
      <c r="A302" s="54" t="str">
        <f>IF(C302="","",COUNTA($C$5:C302))</f>
        <v/>
      </c>
      <c r="B302" s="53" t="str">
        <f t="shared" si="20"/>
        <v/>
      </c>
      <c r="C302" s="43"/>
      <c r="D302" s="58"/>
      <c r="E302" s="57" t="str">
        <f t="shared" si="17"/>
        <v/>
      </c>
      <c r="F302" s="93" t="str">
        <f t="shared" si="18"/>
        <v/>
      </c>
      <c r="G302" s="93" t="str">
        <f t="shared" si="19"/>
        <v/>
      </c>
    </row>
    <row r="303" spans="1:7" ht="20.25">
      <c r="A303" s="54" t="str">
        <f>IF(C303="","",COUNTA($C$5:C303))</f>
        <v/>
      </c>
      <c r="B303" s="53" t="str">
        <f t="shared" si="20"/>
        <v/>
      </c>
      <c r="C303" s="43"/>
      <c r="D303" s="58"/>
      <c r="E303" s="57" t="str">
        <f t="shared" si="17"/>
        <v/>
      </c>
      <c r="F303" s="93" t="str">
        <f t="shared" si="18"/>
        <v/>
      </c>
      <c r="G303" s="93" t="str">
        <f t="shared" si="19"/>
        <v/>
      </c>
    </row>
    <row r="304" spans="1:7" ht="20.25">
      <c r="A304" s="54" t="str">
        <f>IF(C304="","",COUNTA($C$5:C304))</f>
        <v/>
      </c>
      <c r="B304" s="53" t="str">
        <f t="shared" si="20"/>
        <v/>
      </c>
      <c r="C304" s="43"/>
      <c r="D304" s="58"/>
      <c r="E304" s="57" t="str">
        <f t="shared" si="17"/>
        <v/>
      </c>
      <c r="F304" s="93" t="str">
        <f t="shared" si="18"/>
        <v/>
      </c>
      <c r="G304" s="93" t="str">
        <f t="shared" si="19"/>
        <v/>
      </c>
    </row>
    <row r="305" spans="1:7" ht="20.25">
      <c r="A305" s="54" t="str">
        <f>IF(C305="","",COUNTA($C$5:C305))</f>
        <v/>
      </c>
      <c r="B305" s="53" t="str">
        <f t="shared" si="20"/>
        <v/>
      </c>
      <c r="C305" s="43"/>
      <c r="D305" s="58"/>
      <c r="E305" s="57" t="str">
        <f t="shared" si="17"/>
        <v/>
      </c>
      <c r="F305" s="93" t="str">
        <f t="shared" si="18"/>
        <v/>
      </c>
      <c r="G305" s="93" t="str">
        <f t="shared" si="19"/>
        <v/>
      </c>
    </row>
    <row r="306" spans="1:7" ht="20.25">
      <c r="A306" s="54" t="str">
        <f>IF(C306="","",COUNTA($C$5:C306))</f>
        <v/>
      </c>
      <c r="B306" s="53" t="str">
        <f t="shared" si="20"/>
        <v/>
      </c>
      <c r="C306" s="43"/>
      <c r="D306" s="58"/>
      <c r="E306" s="57" t="str">
        <f t="shared" si="17"/>
        <v/>
      </c>
      <c r="F306" s="93" t="str">
        <f t="shared" si="18"/>
        <v/>
      </c>
      <c r="G306" s="93" t="str">
        <f t="shared" si="19"/>
        <v/>
      </c>
    </row>
    <row r="307" spans="1:7" ht="20.25">
      <c r="A307" s="54" t="str">
        <f>IF(C307="","",COUNTA($C$5:C307))</f>
        <v/>
      </c>
      <c r="B307" s="53" t="str">
        <f t="shared" si="20"/>
        <v/>
      </c>
      <c r="C307" s="43"/>
      <c r="D307" s="58"/>
      <c r="E307" s="57" t="str">
        <f t="shared" si="17"/>
        <v/>
      </c>
      <c r="F307" s="93" t="str">
        <f t="shared" si="18"/>
        <v/>
      </c>
      <c r="G307" s="93" t="str">
        <f t="shared" si="19"/>
        <v/>
      </c>
    </row>
    <row r="308" spans="1:7" ht="20.25">
      <c r="A308" s="54" t="str">
        <f>IF(C308="","",COUNTA($C$5:C308))</f>
        <v/>
      </c>
      <c r="B308" s="53" t="str">
        <f t="shared" si="20"/>
        <v/>
      </c>
      <c r="C308" s="43"/>
      <c r="D308" s="58"/>
      <c r="E308" s="57" t="str">
        <f t="shared" si="17"/>
        <v/>
      </c>
      <c r="F308" s="93" t="str">
        <f t="shared" si="18"/>
        <v/>
      </c>
      <c r="G308" s="93" t="str">
        <f t="shared" si="19"/>
        <v/>
      </c>
    </row>
    <row r="309" spans="1:7" ht="20.25">
      <c r="A309" s="54" t="str">
        <f>IF(C309="","",COUNTA($C$5:C309))</f>
        <v/>
      </c>
      <c r="B309" s="53" t="str">
        <f t="shared" si="20"/>
        <v/>
      </c>
      <c r="C309" s="43"/>
      <c r="D309" s="58"/>
      <c r="E309" s="57" t="str">
        <f t="shared" si="17"/>
        <v/>
      </c>
      <c r="F309" s="93" t="str">
        <f t="shared" si="18"/>
        <v/>
      </c>
      <c r="G309" s="93" t="str">
        <f t="shared" si="19"/>
        <v/>
      </c>
    </row>
    <row r="310" spans="1:7" ht="20.25">
      <c r="A310" s="54" t="str">
        <f>IF(C310="","",COUNTA($C$5:C310))</f>
        <v/>
      </c>
      <c r="B310" s="53" t="str">
        <f t="shared" si="20"/>
        <v/>
      </c>
      <c r="C310" s="43"/>
      <c r="D310" s="58"/>
      <c r="E310" s="57" t="str">
        <f t="shared" si="17"/>
        <v/>
      </c>
      <c r="F310" s="93" t="str">
        <f t="shared" si="18"/>
        <v/>
      </c>
      <c r="G310" s="93" t="str">
        <f t="shared" si="19"/>
        <v/>
      </c>
    </row>
    <row r="311" spans="1:7" ht="20.25">
      <c r="A311" s="54" t="str">
        <f>IF(C311="","",COUNTA($C$5:C311))</f>
        <v/>
      </c>
      <c r="B311" s="53" t="str">
        <f t="shared" si="20"/>
        <v/>
      </c>
      <c r="C311" s="43"/>
      <c r="D311" s="58"/>
      <c r="E311" s="57" t="str">
        <f t="shared" si="17"/>
        <v/>
      </c>
      <c r="F311" s="93" t="str">
        <f t="shared" si="18"/>
        <v/>
      </c>
      <c r="G311" s="93" t="str">
        <f t="shared" si="19"/>
        <v/>
      </c>
    </row>
    <row r="312" spans="1:7" ht="20.25">
      <c r="A312" s="54" t="str">
        <f>IF(C312="","",COUNTA($C$5:C312))</f>
        <v/>
      </c>
      <c r="B312" s="53" t="str">
        <f t="shared" si="20"/>
        <v/>
      </c>
      <c r="C312" s="43"/>
      <c r="D312" s="58"/>
      <c r="E312" s="57" t="str">
        <f t="shared" si="17"/>
        <v/>
      </c>
      <c r="F312" s="93" t="str">
        <f t="shared" si="18"/>
        <v/>
      </c>
      <c r="G312" s="93" t="str">
        <f t="shared" si="19"/>
        <v/>
      </c>
    </row>
    <row r="313" spans="1:7" ht="20.25">
      <c r="A313" s="54" t="str">
        <f>IF(C313="","",COUNTA($C$5:C313))</f>
        <v/>
      </c>
      <c r="B313" s="53" t="str">
        <f t="shared" si="20"/>
        <v/>
      </c>
      <c r="C313" s="43"/>
      <c r="D313" s="58"/>
      <c r="E313" s="57" t="str">
        <f t="shared" si="17"/>
        <v/>
      </c>
      <c r="F313" s="93" t="str">
        <f t="shared" si="18"/>
        <v/>
      </c>
      <c r="G313" s="93" t="str">
        <f t="shared" si="19"/>
        <v/>
      </c>
    </row>
    <row r="314" spans="1:7" ht="20.25">
      <c r="A314" s="54" t="str">
        <f>IF(C314="","",COUNTA($C$5:C314))</f>
        <v/>
      </c>
      <c r="B314" s="53" t="str">
        <f t="shared" si="20"/>
        <v/>
      </c>
      <c r="C314" s="43"/>
      <c r="D314" s="58"/>
      <c r="E314" s="57" t="str">
        <f t="shared" si="17"/>
        <v/>
      </c>
      <c r="F314" s="93" t="str">
        <f t="shared" si="18"/>
        <v/>
      </c>
      <c r="G314" s="93" t="str">
        <f t="shared" si="19"/>
        <v/>
      </c>
    </row>
    <row r="315" spans="1:7" ht="20.25">
      <c r="A315" s="54" t="str">
        <f>IF(C315="","",COUNTA($C$5:C315))</f>
        <v/>
      </c>
      <c r="B315" s="53" t="str">
        <f t="shared" si="20"/>
        <v/>
      </c>
      <c r="C315" s="43"/>
      <c r="D315" s="58"/>
      <c r="E315" s="57" t="str">
        <f t="shared" si="17"/>
        <v/>
      </c>
      <c r="F315" s="93" t="str">
        <f t="shared" si="18"/>
        <v/>
      </c>
      <c r="G315" s="93" t="str">
        <f t="shared" si="19"/>
        <v/>
      </c>
    </row>
    <row r="316" spans="1:7" ht="20.25">
      <c r="A316" s="54" t="str">
        <f>IF(C316="","",COUNTA($C$5:C316))</f>
        <v/>
      </c>
      <c r="B316" s="53" t="str">
        <f t="shared" si="20"/>
        <v/>
      </c>
      <c r="C316" s="43"/>
      <c r="D316" s="58"/>
      <c r="E316" s="57" t="str">
        <f t="shared" si="17"/>
        <v/>
      </c>
      <c r="F316" s="93" t="str">
        <f t="shared" si="18"/>
        <v/>
      </c>
      <c r="G316" s="93" t="str">
        <f t="shared" si="19"/>
        <v/>
      </c>
    </row>
    <row r="317" spans="1:7" ht="20.25">
      <c r="A317" s="54" t="str">
        <f>IF(C317="","",COUNTA($C$5:C317))</f>
        <v/>
      </c>
      <c r="B317" s="53" t="str">
        <f t="shared" si="20"/>
        <v/>
      </c>
      <c r="C317" s="43"/>
      <c r="D317" s="58"/>
      <c r="E317" s="57" t="str">
        <f t="shared" si="17"/>
        <v/>
      </c>
      <c r="F317" s="93" t="str">
        <f t="shared" si="18"/>
        <v/>
      </c>
      <c r="G317" s="93" t="str">
        <f t="shared" si="19"/>
        <v/>
      </c>
    </row>
    <row r="318" spans="1:7" ht="20.25">
      <c r="A318" s="54" t="str">
        <f>IF(C318="","",COUNTA($C$5:C318))</f>
        <v/>
      </c>
      <c r="B318" s="53" t="str">
        <f t="shared" si="20"/>
        <v/>
      </c>
      <c r="C318" s="43"/>
      <c r="D318" s="58"/>
      <c r="E318" s="57" t="str">
        <f t="shared" si="17"/>
        <v/>
      </c>
      <c r="F318" s="93" t="str">
        <f t="shared" si="18"/>
        <v/>
      </c>
      <c r="G318" s="93" t="str">
        <f t="shared" si="19"/>
        <v/>
      </c>
    </row>
    <row r="319" spans="1:7" ht="20.25">
      <c r="A319" s="54" t="str">
        <f>IF(C319="","",COUNTA($C$5:C319))</f>
        <v/>
      </c>
      <c r="B319" s="53" t="str">
        <f t="shared" si="20"/>
        <v/>
      </c>
      <c r="C319" s="43"/>
      <c r="D319" s="58"/>
      <c r="E319" s="57" t="str">
        <f t="shared" si="17"/>
        <v/>
      </c>
      <c r="F319" s="93" t="str">
        <f t="shared" si="18"/>
        <v/>
      </c>
      <c r="G319" s="93" t="str">
        <f t="shared" si="19"/>
        <v/>
      </c>
    </row>
    <row r="320" spans="1:7" ht="20.25">
      <c r="A320" s="54" t="str">
        <f>IF(C320="","",COUNTA($C$5:C320))</f>
        <v/>
      </c>
      <c r="B320" s="53" t="str">
        <f t="shared" si="20"/>
        <v/>
      </c>
      <c r="C320" s="43"/>
      <c r="D320" s="58"/>
      <c r="E320" s="57" t="str">
        <f t="shared" si="17"/>
        <v/>
      </c>
      <c r="F320" s="93" t="str">
        <f t="shared" si="18"/>
        <v/>
      </c>
      <c r="G320" s="93" t="str">
        <f t="shared" si="19"/>
        <v/>
      </c>
    </row>
    <row r="321" spans="1:7" ht="20.25">
      <c r="A321" s="54" t="str">
        <f>IF(C321="","",COUNTA($C$5:C321))</f>
        <v/>
      </c>
      <c r="B321" s="53" t="str">
        <f t="shared" si="20"/>
        <v/>
      </c>
      <c r="C321" s="43"/>
      <c r="D321" s="58"/>
      <c r="E321" s="57" t="str">
        <f t="shared" si="17"/>
        <v/>
      </c>
      <c r="F321" s="93" t="str">
        <f t="shared" si="18"/>
        <v/>
      </c>
      <c r="G321" s="93" t="str">
        <f t="shared" si="19"/>
        <v/>
      </c>
    </row>
    <row r="322" spans="1:7" ht="20.25">
      <c r="A322" s="54" t="str">
        <f>IF(C322="","",COUNTA($C$5:C322))</f>
        <v/>
      </c>
      <c r="B322" s="53" t="str">
        <f t="shared" si="20"/>
        <v/>
      </c>
      <c r="C322" s="43"/>
      <c r="D322" s="58"/>
      <c r="E322" s="57" t="str">
        <f t="shared" si="17"/>
        <v/>
      </c>
      <c r="F322" s="93" t="str">
        <f t="shared" si="18"/>
        <v/>
      </c>
      <c r="G322" s="93" t="str">
        <f t="shared" si="19"/>
        <v/>
      </c>
    </row>
    <row r="323" spans="1:7" ht="20.25">
      <c r="A323" s="54" t="str">
        <f>IF(C323="","",COUNTA($C$5:C323))</f>
        <v/>
      </c>
      <c r="B323" s="53" t="str">
        <f t="shared" si="20"/>
        <v/>
      </c>
      <c r="C323" s="43"/>
      <c r="D323" s="58"/>
      <c r="E323" s="57" t="str">
        <f t="shared" si="17"/>
        <v/>
      </c>
      <c r="F323" s="93" t="str">
        <f t="shared" si="18"/>
        <v/>
      </c>
      <c r="G323" s="93" t="str">
        <f t="shared" si="19"/>
        <v/>
      </c>
    </row>
    <row r="324" spans="1:7" ht="20.25">
      <c r="A324" s="54" t="str">
        <f>IF(C324="","",COUNTA($C$5:C324))</f>
        <v/>
      </c>
      <c r="B324" s="53" t="str">
        <f t="shared" si="20"/>
        <v/>
      </c>
      <c r="C324" s="43"/>
      <c r="D324" s="58"/>
      <c r="E324" s="57" t="str">
        <f t="shared" si="17"/>
        <v/>
      </c>
      <c r="F324" s="93" t="str">
        <f t="shared" si="18"/>
        <v/>
      </c>
      <c r="G324" s="93" t="str">
        <f t="shared" si="19"/>
        <v/>
      </c>
    </row>
    <row r="325" spans="1:7" ht="20.25">
      <c r="A325" s="54" t="str">
        <f>IF(C325="","",COUNTA($C$5:C325))</f>
        <v/>
      </c>
      <c r="B325" s="53" t="str">
        <f t="shared" si="20"/>
        <v/>
      </c>
      <c r="C325" s="43"/>
      <c r="D325" s="58"/>
      <c r="E325" s="57" t="str">
        <f t="shared" ref="E325:E388" si="21">IF(B325="","",VLOOKUP(B325,أول_ز,4))</f>
        <v/>
      </c>
      <c r="F325" s="93" t="str">
        <f t="shared" si="18"/>
        <v/>
      </c>
      <c r="G325" s="93" t="str">
        <f t="shared" si="19"/>
        <v/>
      </c>
    </row>
    <row r="326" spans="1:7" ht="20.25">
      <c r="A326" s="54" t="str">
        <f>IF(C326="","",COUNTA($C$5:C326))</f>
        <v/>
      </c>
      <c r="B326" s="53" t="str">
        <f t="shared" si="20"/>
        <v/>
      </c>
      <c r="C326" s="43"/>
      <c r="D326" s="58"/>
      <c r="E326" s="57" t="str">
        <f t="shared" si="21"/>
        <v/>
      </c>
      <c r="F326" s="93" t="str">
        <f t="shared" ref="F326:F389" si="22">IF(E326=E327,"","نهاية اللجنة")</f>
        <v/>
      </c>
      <c r="G326" s="93" t="str">
        <f t="shared" ref="G326:G389" si="23">IF(D326=D327,"","نهاية الفصل")</f>
        <v/>
      </c>
    </row>
    <row r="327" spans="1:7" ht="20.25">
      <c r="A327" s="54" t="str">
        <f>IF(C327="","",COUNTA($C$5:C327))</f>
        <v/>
      </c>
      <c r="B327" s="53" t="str">
        <f t="shared" ref="B327:B390" si="24">IF(C327="","",B326+1)</f>
        <v/>
      </c>
      <c r="C327" s="43"/>
      <c r="D327" s="58"/>
      <c r="E327" s="57" t="str">
        <f t="shared" si="21"/>
        <v/>
      </c>
      <c r="F327" s="93" t="str">
        <f t="shared" si="22"/>
        <v/>
      </c>
      <c r="G327" s="93" t="str">
        <f t="shared" si="23"/>
        <v/>
      </c>
    </row>
    <row r="328" spans="1:7" ht="20.25">
      <c r="A328" s="54" t="str">
        <f>IF(C328="","",COUNTA($C$5:C328))</f>
        <v/>
      </c>
      <c r="B328" s="53" t="str">
        <f t="shared" si="24"/>
        <v/>
      </c>
      <c r="C328" s="43"/>
      <c r="D328" s="58"/>
      <c r="E328" s="57" t="str">
        <f t="shared" si="21"/>
        <v/>
      </c>
      <c r="F328" s="93" t="str">
        <f t="shared" si="22"/>
        <v/>
      </c>
      <c r="G328" s="93" t="str">
        <f t="shared" si="23"/>
        <v/>
      </c>
    </row>
    <row r="329" spans="1:7" ht="20.25">
      <c r="A329" s="54" t="str">
        <f>IF(C329="","",COUNTA($C$5:C329))</f>
        <v/>
      </c>
      <c r="B329" s="53" t="str">
        <f t="shared" si="24"/>
        <v/>
      </c>
      <c r="C329" s="43"/>
      <c r="D329" s="58"/>
      <c r="E329" s="57" t="str">
        <f t="shared" si="21"/>
        <v/>
      </c>
      <c r="F329" s="93" t="str">
        <f t="shared" si="22"/>
        <v/>
      </c>
      <c r="G329" s="93" t="str">
        <f t="shared" si="23"/>
        <v/>
      </c>
    </row>
    <row r="330" spans="1:7" ht="20.25">
      <c r="A330" s="54" t="str">
        <f>IF(C330="","",COUNTA($C$5:C330))</f>
        <v/>
      </c>
      <c r="B330" s="53" t="str">
        <f t="shared" si="24"/>
        <v/>
      </c>
      <c r="C330" s="43"/>
      <c r="D330" s="58"/>
      <c r="E330" s="57" t="str">
        <f t="shared" si="21"/>
        <v/>
      </c>
      <c r="F330" s="93" t="str">
        <f t="shared" si="22"/>
        <v/>
      </c>
      <c r="G330" s="93" t="str">
        <f t="shared" si="23"/>
        <v/>
      </c>
    </row>
    <row r="331" spans="1:7" ht="20.25">
      <c r="A331" s="54" t="str">
        <f>IF(C331="","",COUNTA($C$5:C331))</f>
        <v/>
      </c>
      <c r="B331" s="53" t="str">
        <f t="shared" si="24"/>
        <v/>
      </c>
      <c r="C331" s="43"/>
      <c r="D331" s="58"/>
      <c r="E331" s="57" t="str">
        <f t="shared" si="21"/>
        <v/>
      </c>
      <c r="F331" s="93" t="str">
        <f t="shared" si="22"/>
        <v/>
      </c>
      <c r="G331" s="93" t="str">
        <f t="shared" si="23"/>
        <v/>
      </c>
    </row>
    <row r="332" spans="1:7" ht="20.25">
      <c r="A332" s="54" t="str">
        <f>IF(C332="","",COUNTA($C$5:C332))</f>
        <v/>
      </c>
      <c r="B332" s="53" t="str">
        <f t="shared" si="24"/>
        <v/>
      </c>
      <c r="C332" s="43"/>
      <c r="D332" s="58"/>
      <c r="E332" s="57" t="str">
        <f t="shared" si="21"/>
        <v/>
      </c>
      <c r="F332" s="93" t="str">
        <f t="shared" si="22"/>
        <v/>
      </c>
      <c r="G332" s="93" t="str">
        <f t="shared" si="23"/>
        <v/>
      </c>
    </row>
    <row r="333" spans="1:7" ht="20.25">
      <c r="A333" s="54" t="str">
        <f>IF(C333="","",COUNTA($C$5:C333))</f>
        <v/>
      </c>
      <c r="B333" s="53" t="str">
        <f t="shared" si="24"/>
        <v/>
      </c>
      <c r="C333" s="43"/>
      <c r="D333" s="58"/>
      <c r="E333" s="57" t="str">
        <f t="shared" si="21"/>
        <v/>
      </c>
      <c r="F333" s="93" t="str">
        <f t="shared" si="22"/>
        <v/>
      </c>
      <c r="G333" s="93" t="str">
        <f t="shared" si="23"/>
        <v/>
      </c>
    </row>
    <row r="334" spans="1:7" ht="20.25">
      <c r="A334" s="54" t="str">
        <f>IF(C334="","",COUNTA($C$5:C334))</f>
        <v/>
      </c>
      <c r="B334" s="53" t="str">
        <f t="shared" si="24"/>
        <v/>
      </c>
      <c r="C334" s="43"/>
      <c r="D334" s="58"/>
      <c r="E334" s="57" t="str">
        <f t="shared" si="21"/>
        <v/>
      </c>
      <c r="F334" s="93" t="str">
        <f t="shared" si="22"/>
        <v/>
      </c>
      <c r="G334" s="93" t="str">
        <f t="shared" si="23"/>
        <v/>
      </c>
    </row>
    <row r="335" spans="1:7" ht="20.25">
      <c r="A335" s="54" t="str">
        <f>IF(C335="","",COUNTA($C$5:C335))</f>
        <v/>
      </c>
      <c r="B335" s="53" t="str">
        <f t="shared" si="24"/>
        <v/>
      </c>
      <c r="C335" s="43"/>
      <c r="D335" s="58"/>
      <c r="E335" s="57" t="str">
        <f t="shared" si="21"/>
        <v/>
      </c>
      <c r="F335" s="93" t="str">
        <f t="shared" si="22"/>
        <v/>
      </c>
      <c r="G335" s="93" t="str">
        <f t="shared" si="23"/>
        <v/>
      </c>
    </row>
    <row r="336" spans="1:7" ht="20.25">
      <c r="A336" s="54" t="str">
        <f>IF(C336="","",COUNTA($C$5:C336))</f>
        <v/>
      </c>
      <c r="B336" s="53" t="str">
        <f t="shared" si="24"/>
        <v/>
      </c>
      <c r="C336" s="43"/>
      <c r="D336" s="58"/>
      <c r="E336" s="57" t="str">
        <f t="shared" si="21"/>
        <v/>
      </c>
      <c r="F336" s="93" t="str">
        <f t="shared" si="22"/>
        <v/>
      </c>
      <c r="G336" s="93" t="str">
        <f t="shared" si="23"/>
        <v/>
      </c>
    </row>
    <row r="337" spans="1:7" ht="20.25">
      <c r="A337" s="54" t="str">
        <f>IF(C337="","",COUNTA($C$5:C337))</f>
        <v/>
      </c>
      <c r="B337" s="53" t="str">
        <f t="shared" si="24"/>
        <v/>
      </c>
      <c r="C337" s="43"/>
      <c r="D337" s="58"/>
      <c r="E337" s="57" t="str">
        <f t="shared" si="21"/>
        <v/>
      </c>
      <c r="F337" s="93" t="str">
        <f t="shared" si="22"/>
        <v/>
      </c>
      <c r="G337" s="93" t="str">
        <f t="shared" si="23"/>
        <v/>
      </c>
    </row>
    <row r="338" spans="1:7" ht="20.25">
      <c r="A338" s="54" t="str">
        <f>IF(C338="","",COUNTA($C$5:C338))</f>
        <v/>
      </c>
      <c r="B338" s="53" t="str">
        <f t="shared" si="24"/>
        <v/>
      </c>
      <c r="C338" s="43"/>
      <c r="D338" s="58"/>
      <c r="E338" s="57" t="str">
        <f t="shared" si="21"/>
        <v/>
      </c>
      <c r="F338" s="93" t="str">
        <f t="shared" si="22"/>
        <v/>
      </c>
      <c r="G338" s="93" t="str">
        <f t="shared" si="23"/>
        <v/>
      </c>
    </row>
    <row r="339" spans="1:7" ht="20.25">
      <c r="A339" s="54" t="str">
        <f>IF(C339="","",COUNTA($C$5:C339))</f>
        <v/>
      </c>
      <c r="B339" s="53" t="str">
        <f t="shared" si="24"/>
        <v/>
      </c>
      <c r="C339" s="43"/>
      <c r="D339" s="58"/>
      <c r="E339" s="57" t="str">
        <f t="shared" si="21"/>
        <v/>
      </c>
      <c r="F339" s="93" t="str">
        <f t="shared" si="22"/>
        <v/>
      </c>
      <c r="G339" s="93" t="str">
        <f t="shared" si="23"/>
        <v/>
      </c>
    </row>
    <row r="340" spans="1:7" ht="20.25">
      <c r="A340" s="54" t="str">
        <f>IF(C340="","",COUNTA($C$5:C340))</f>
        <v/>
      </c>
      <c r="B340" s="53" t="str">
        <f t="shared" si="24"/>
        <v/>
      </c>
      <c r="C340" s="43"/>
      <c r="D340" s="58"/>
      <c r="E340" s="57" t="str">
        <f t="shared" si="21"/>
        <v/>
      </c>
      <c r="F340" s="93" t="str">
        <f t="shared" si="22"/>
        <v/>
      </c>
      <c r="G340" s="93" t="str">
        <f t="shared" si="23"/>
        <v/>
      </c>
    </row>
    <row r="341" spans="1:7" ht="20.25">
      <c r="A341" s="54" t="str">
        <f>IF(C341="","",COUNTA($C$5:C341))</f>
        <v/>
      </c>
      <c r="B341" s="53" t="str">
        <f t="shared" si="24"/>
        <v/>
      </c>
      <c r="C341" s="43"/>
      <c r="D341" s="58"/>
      <c r="E341" s="57" t="str">
        <f t="shared" si="21"/>
        <v/>
      </c>
      <c r="F341" s="93" t="str">
        <f t="shared" si="22"/>
        <v/>
      </c>
      <c r="G341" s="93" t="str">
        <f t="shared" si="23"/>
        <v/>
      </c>
    </row>
    <row r="342" spans="1:7" ht="20.25">
      <c r="A342" s="54" t="str">
        <f>IF(C342="","",COUNTA($C$5:C342))</f>
        <v/>
      </c>
      <c r="B342" s="53" t="str">
        <f t="shared" si="24"/>
        <v/>
      </c>
      <c r="C342" s="43"/>
      <c r="D342" s="58"/>
      <c r="E342" s="57" t="str">
        <f t="shared" si="21"/>
        <v/>
      </c>
      <c r="F342" s="93" t="str">
        <f t="shared" si="22"/>
        <v/>
      </c>
      <c r="G342" s="93" t="str">
        <f t="shared" si="23"/>
        <v/>
      </c>
    </row>
    <row r="343" spans="1:7" ht="20.25">
      <c r="A343" s="54" t="str">
        <f>IF(C343="","",COUNTA($C$5:C343))</f>
        <v/>
      </c>
      <c r="B343" s="53" t="str">
        <f t="shared" si="24"/>
        <v/>
      </c>
      <c r="C343" s="43"/>
      <c r="D343" s="58"/>
      <c r="E343" s="57" t="str">
        <f t="shared" si="21"/>
        <v/>
      </c>
      <c r="F343" s="93" t="str">
        <f t="shared" si="22"/>
        <v/>
      </c>
      <c r="G343" s="93" t="str">
        <f t="shared" si="23"/>
        <v/>
      </c>
    </row>
    <row r="344" spans="1:7" ht="20.25">
      <c r="A344" s="54" t="str">
        <f>IF(C344="","",COUNTA($C$5:C344))</f>
        <v/>
      </c>
      <c r="B344" s="53" t="str">
        <f t="shared" si="24"/>
        <v/>
      </c>
      <c r="C344" s="43"/>
      <c r="D344" s="58"/>
      <c r="E344" s="57" t="str">
        <f t="shared" si="21"/>
        <v/>
      </c>
      <c r="F344" s="93" t="str">
        <f t="shared" si="22"/>
        <v/>
      </c>
      <c r="G344" s="93" t="str">
        <f t="shared" si="23"/>
        <v/>
      </c>
    </row>
    <row r="345" spans="1:7" ht="20.25">
      <c r="A345" s="54" t="str">
        <f>IF(C345="","",COUNTA($C$5:C345))</f>
        <v/>
      </c>
      <c r="B345" s="53" t="str">
        <f t="shared" si="24"/>
        <v/>
      </c>
      <c r="C345" s="43"/>
      <c r="D345" s="58"/>
      <c r="E345" s="57" t="str">
        <f t="shared" si="21"/>
        <v/>
      </c>
      <c r="F345" s="93" t="str">
        <f t="shared" si="22"/>
        <v/>
      </c>
      <c r="G345" s="93" t="str">
        <f t="shared" si="23"/>
        <v/>
      </c>
    </row>
    <row r="346" spans="1:7" ht="20.25">
      <c r="A346" s="54" t="str">
        <f>IF(C346="","",COUNTA($C$5:C346))</f>
        <v/>
      </c>
      <c r="B346" s="53" t="str">
        <f t="shared" si="24"/>
        <v/>
      </c>
      <c r="C346" s="43"/>
      <c r="D346" s="58"/>
      <c r="E346" s="57" t="str">
        <f t="shared" si="21"/>
        <v/>
      </c>
      <c r="F346" s="93" t="str">
        <f t="shared" si="22"/>
        <v/>
      </c>
      <c r="G346" s="93" t="str">
        <f t="shared" si="23"/>
        <v/>
      </c>
    </row>
    <row r="347" spans="1:7" ht="20.25">
      <c r="A347" s="54" t="str">
        <f>IF(C347="","",COUNTA($C$5:C347))</f>
        <v/>
      </c>
      <c r="B347" s="53" t="str">
        <f t="shared" si="24"/>
        <v/>
      </c>
      <c r="C347" s="43"/>
      <c r="D347" s="58"/>
      <c r="E347" s="57" t="str">
        <f t="shared" si="21"/>
        <v/>
      </c>
      <c r="F347" s="93" t="str">
        <f t="shared" si="22"/>
        <v/>
      </c>
      <c r="G347" s="93" t="str">
        <f t="shared" si="23"/>
        <v/>
      </c>
    </row>
    <row r="348" spans="1:7" ht="20.25">
      <c r="A348" s="54" t="str">
        <f>IF(C348="","",COUNTA($C$5:C348))</f>
        <v/>
      </c>
      <c r="B348" s="53" t="str">
        <f t="shared" si="24"/>
        <v/>
      </c>
      <c r="C348" s="43"/>
      <c r="D348" s="58"/>
      <c r="E348" s="57" t="str">
        <f t="shared" si="21"/>
        <v/>
      </c>
      <c r="F348" s="93" t="str">
        <f t="shared" si="22"/>
        <v/>
      </c>
      <c r="G348" s="93" t="str">
        <f t="shared" si="23"/>
        <v/>
      </c>
    </row>
    <row r="349" spans="1:7" ht="20.25">
      <c r="A349" s="54" t="str">
        <f>IF(C349="","",COUNTA($C$5:C349))</f>
        <v/>
      </c>
      <c r="B349" s="53" t="str">
        <f t="shared" si="24"/>
        <v/>
      </c>
      <c r="C349" s="43"/>
      <c r="D349" s="58"/>
      <c r="E349" s="57" t="str">
        <f t="shared" si="21"/>
        <v/>
      </c>
      <c r="F349" s="93" t="str">
        <f t="shared" si="22"/>
        <v/>
      </c>
      <c r="G349" s="93" t="str">
        <f t="shared" si="23"/>
        <v/>
      </c>
    </row>
    <row r="350" spans="1:7" ht="20.25">
      <c r="A350" s="54" t="str">
        <f>IF(C350="","",COUNTA($C$5:C350))</f>
        <v/>
      </c>
      <c r="B350" s="53" t="str">
        <f t="shared" si="24"/>
        <v/>
      </c>
      <c r="C350" s="43"/>
      <c r="D350" s="58"/>
      <c r="E350" s="57" t="str">
        <f t="shared" si="21"/>
        <v/>
      </c>
      <c r="F350" s="93" t="str">
        <f t="shared" si="22"/>
        <v/>
      </c>
      <c r="G350" s="93" t="str">
        <f t="shared" si="23"/>
        <v/>
      </c>
    </row>
    <row r="351" spans="1:7" ht="20.25">
      <c r="A351" s="54" t="str">
        <f>IF(C351="","",COUNTA($C$5:C351))</f>
        <v/>
      </c>
      <c r="B351" s="53" t="str">
        <f t="shared" si="24"/>
        <v/>
      </c>
      <c r="C351" s="43"/>
      <c r="D351" s="58"/>
      <c r="E351" s="57" t="str">
        <f t="shared" si="21"/>
        <v/>
      </c>
      <c r="F351" s="93" t="str">
        <f t="shared" si="22"/>
        <v/>
      </c>
      <c r="G351" s="93" t="str">
        <f t="shared" si="23"/>
        <v/>
      </c>
    </row>
    <row r="352" spans="1:7" ht="20.25">
      <c r="A352" s="54" t="str">
        <f>IF(C352="","",COUNTA($C$5:C352))</f>
        <v/>
      </c>
      <c r="B352" s="53" t="str">
        <f t="shared" si="24"/>
        <v/>
      </c>
      <c r="C352" s="43"/>
      <c r="D352" s="58"/>
      <c r="E352" s="57" t="str">
        <f t="shared" si="21"/>
        <v/>
      </c>
      <c r="F352" s="93" t="str">
        <f t="shared" si="22"/>
        <v/>
      </c>
      <c r="G352" s="93" t="str">
        <f t="shared" si="23"/>
        <v/>
      </c>
    </row>
    <row r="353" spans="1:7" ht="20.25">
      <c r="A353" s="54" t="str">
        <f>IF(C353="","",COUNTA($C$5:C353))</f>
        <v/>
      </c>
      <c r="B353" s="53" t="str">
        <f t="shared" si="24"/>
        <v/>
      </c>
      <c r="C353" s="43"/>
      <c r="D353" s="58"/>
      <c r="E353" s="57" t="str">
        <f t="shared" si="21"/>
        <v/>
      </c>
      <c r="F353" s="93" t="str">
        <f t="shared" si="22"/>
        <v/>
      </c>
      <c r="G353" s="93" t="str">
        <f t="shared" si="23"/>
        <v/>
      </c>
    </row>
    <row r="354" spans="1:7" ht="20.25">
      <c r="A354" s="54" t="str">
        <f>IF(C354="","",COUNTA($C$5:C354))</f>
        <v/>
      </c>
      <c r="B354" s="53" t="str">
        <f t="shared" si="24"/>
        <v/>
      </c>
      <c r="C354" s="43"/>
      <c r="D354" s="58"/>
      <c r="E354" s="57" t="str">
        <f t="shared" si="21"/>
        <v/>
      </c>
      <c r="F354" s="93" t="str">
        <f t="shared" si="22"/>
        <v/>
      </c>
      <c r="G354" s="93" t="str">
        <f t="shared" si="23"/>
        <v/>
      </c>
    </row>
    <row r="355" spans="1:7" ht="20.25">
      <c r="A355" s="54" t="str">
        <f>IF(C355="","",COUNTA($C$5:C355))</f>
        <v/>
      </c>
      <c r="B355" s="53" t="str">
        <f t="shared" si="24"/>
        <v/>
      </c>
      <c r="C355" s="43"/>
      <c r="D355" s="58"/>
      <c r="E355" s="57" t="str">
        <f t="shared" si="21"/>
        <v/>
      </c>
      <c r="F355" s="93" t="str">
        <f t="shared" si="22"/>
        <v/>
      </c>
      <c r="G355" s="93" t="str">
        <f t="shared" si="23"/>
        <v/>
      </c>
    </row>
    <row r="356" spans="1:7" ht="20.25">
      <c r="A356" s="54" t="str">
        <f>IF(C356="","",COUNTA($C$5:C356))</f>
        <v/>
      </c>
      <c r="B356" s="53" t="str">
        <f t="shared" si="24"/>
        <v/>
      </c>
      <c r="C356" s="43"/>
      <c r="D356" s="58"/>
      <c r="E356" s="57" t="str">
        <f t="shared" si="21"/>
        <v/>
      </c>
      <c r="F356" s="93" t="str">
        <f t="shared" si="22"/>
        <v/>
      </c>
      <c r="G356" s="93" t="str">
        <f t="shared" si="23"/>
        <v/>
      </c>
    </row>
    <row r="357" spans="1:7" ht="20.25">
      <c r="A357" s="54" t="str">
        <f>IF(C357="","",COUNTA($C$5:C357))</f>
        <v/>
      </c>
      <c r="B357" s="53" t="str">
        <f t="shared" si="24"/>
        <v/>
      </c>
      <c r="C357" s="43"/>
      <c r="D357" s="58"/>
      <c r="E357" s="57" t="str">
        <f t="shared" si="21"/>
        <v/>
      </c>
      <c r="F357" s="93" t="str">
        <f t="shared" si="22"/>
        <v/>
      </c>
      <c r="G357" s="93" t="str">
        <f t="shared" si="23"/>
        <v/>
      </c>
    </row>
    <row r="358" spans="1:7" ht="20.25">
      <c r="A358" s="54" t="str">
        <f>IF(C358="","",COUNTA($C$5:C358))</f>
        <v/>
      </c>
      <c r="B358" s="53" t="str">
        <f t="shared" si="24"/>
        <v/>
      </c>
      <c r="C358" s="43"/>
      <c r="D358" s="58"/>
      <c r="E358" s="57" t="str">
        <f t="shared" si="21"/>
        <v/>
      </c>
      <c r="F358" s="93" t="str">
        <f t="shared" si="22"/>
        <v/>
      </c>
      <c r="G358" s="93" t="str">
        <f t="shared" si="23"/>
        <v/>
      </c>
    </row>
    <row r="359" spans="1:7" ht="20.25">
      <c r="A359" s="54" t="str">
        <f>IF(C359="","",COUNTA($C$5:C359))</f>
        <v/>
      </c>
      <c r="B359" s="53" t="str">
        <f t="shared" si="24"/>
        <v/>
      </c>
      <c r="C359" s="43"/>
      <c r="D359" s="58"/>
      <c r="E359" s="57" t="str">
        <f t="shared" si="21"/>
        <v/>
      </c>
      <c r="F359" s="93" t="str">
        <f t="shared" si="22"/>
        <v/>
      </c>
      <c r="G359" s="93" t="str">
        <f t="shared" si="23"/>
        <v/>
      </c>
    </row>
    <row r="360" spans="1:7" ht="20.25">
      <c r="A360" s="54" t="str">
        <f>IF(C360="","",COUNTA($C$5:C360))</f>
        <v/>
      </c>
      <c r="B360" s="53" t="str">
        <f t="shared" si="24"/>
        <v/>
      </c>
      <c r="C360" s="43"/>
      <c r="D360" s="58"/>
      <c r="E360" s="57" t="str">
        <f t="shared" si="21"/>
        <v/>
      </c>
      <c r="F360" s="93" t="str">
        <f t="shared" si="22"/>
        <v/>
      </c>
      <c r="G360" s="93" t="str">
        <f t="shared" si="23"/>
        <v/>
      </c>
    </row>
    <row r="361" spans="1:7" ht="20.25">
      <c r="A361" s="54" t="str">
        <f>IF(C361="","",COUNTA($C$5:C361))</f>
        <v/>
      </c>
      <c r="B361" s="53" t="str">
        <f t="shared" si="24"/>
        <v/>
      </c>
      <c r="C361" s="43"/>
      <c r="D361" s="58"/>
      <c r="E361" s="57" t="str">
        <f t="shared" si="21"/>
        <v/>
      </c>
      <c r="F361" s="93" t="str">
        <f t="shared" si="22"/>
        <v/>
      </c>
      <c r="G361" s="93" t="str">
        <f t="shared" si="23"/>
        <v/>
      </c>
    </row>
    <row r="362" spans="1:7" ht="20.25">
      <c r="A362" s="54" t="str">
        <f>IF(C362="","",COUNTA($C$5:C362))</f>
        <v/>
      </c>
      <c r="B362" s="53" t="str">
        <f t="shared" si="24"/>
        <v/>
      </c>
      <c r="C362" s="43"/>
      <c r="D362" s="58"/>
      <c r="E362" s="57" t="str">
        <f t="shared" si="21"/>
        <v/>
      </c>
      <c r="F362" s="93" t="str">
        <f t="shared" si="22"/>
        <v/>
      </c>
      <c r="G362" s="93" t="str">
        <f t="shared" si="23"/>
        <v/>
      </c>
    </row>
    <row r="363" spans="1:7" ht="20.25">
      <c r="A363" s="54" t="str">
        <f>IF(C363="","",COUNTA($C$5:C363))</f>
        <v/>
      </c>
      <c r="B363" s="53" t="str">
        <f t="shared" si="24"/>
        <v/>
      </c>
      <c r="C363" s="43"/>
      <c r="D363" s="58"/>
      <c r="E363" s="57" t="str">
        <f t="shared" si="21"/>
        <v/>
      </c>
      <c r="F363" s="93" t="str">
        <f t="shared" si="22"/>
        <v/>
      </c>
      <c r="G363" s="93" t="str">
        <f t="shared" si="23"/>
        <v/>
      </c>
    </row>
    <row r="364" spans="1:7" ht="20.25">
      <c r="A364" s="54" t="str">
        <f>IF(C364="","",COUNTA($C$5:C364))</f>
        <v/>
      </c>
      <c r="B364" s="53" t="str">
        <f t="shared" si="24"/>
        <v/>
      </c>
      <c r="C364" s="43"/>
      <c r="D364" s="58"/>
      <c r="E364" s="57" t="str">
        <f t="shared" si="21"/>
        <v/>
      </c>
      <c r="F364" s="93" t="str">
        <f t="shared" si="22"/>
        <v/>
      </c>
      <c r="G364" s="93" t="str">
        <f t="shared" si="23"/>
        <v/>
      </c>
    </row>
    <row r="365" spans="1:7" ht="20.25">
      <c r="A365" s="54" t="str">
        <f>IF(C365="","",COUNTA($C$5:C365))</f>
        <v/>
      </c>
      <c r="B365" s="53" t="str">
        <f t="shared" si="24"/>
        <v/>
      </c>
      <c r="C365" s="43"/>
      <c r="D365" s="58"/>
      <c r="E365" s="57" t="str">
        <f t="shared" si="21"/>
        <v/>
      </c>
      <c r="F365" s="93" t="str">
        <f t="shared" si="22"/>
        <v/>
      </c>
      <c r="G365" s="93" t="str">
        <f t="shared" si="23"/>
        <v/>
      </c>
    </row>
    <row r="366" spans="1:7" ht="20.25">
      <c r="A366" s="54" t="str">
        <f>IF(C366="","",COUNTA($C$5:C366))</f>
        <v/>
      </c>
      <c r="B366" s="53" t="str">
        <f t="shared" si="24"/>
        <v/>
      </c>
      <c r="C366" s="43"/>
      <c r="D366" s="58"/>
      <c r="E366" s="57" t="str">
        <f t="shared" si="21"/>
        <v/>
      </c>
      <c r="F366" s="93" t="str">
        <f t="shared" si="22"/>
        <v/>
      </c>
      <c r="G366" s="93" t="str">
        <f t="shared" si="23"/>
        <v/>
      </c>
    </row>
    <row r="367" spans="1:7" ht="20.25">
      <c r="A367" s="54" t="str">
        <f>IF(C367="","",COUNTA($C$5:C367))</f>
        <v/>
      </c>
      <c r="B367" s="53" t="str">
        <f t="shared" si="24"/>
        <v/>
      </c>
      <c r="C367" s="43"/>
      <c r="D367" s="58"/>
      <c r="E367" s="57" t="str">
        <f t="shared" si="21"/>
        <v/>
      </c>
      <c r="F367" s="93" t="str">
        <f t="shared" si="22"/>
        <v/>
      </c>
      <c r="G367" s="93" t="str">
        <f t="shared" si="23"/>
        <v/>
      </c>
    </row>
    <row r="368" spans="1:7" ht="20.25">
      <c r="A368" s="54" t="str">
        <f>IF(C368="","",COUNTA($C$5:C368))</f>
        <v/>
      </c>
      <c r="B368" s="53" t="str">
        <f t="shared" si="24"/>
        <v/>
      </c>
      <c r="C368" s="43"/>
      <c r="D368" s="58"/>
      <c r="E368" s="57" t="str">
        <f t="shared" si="21"/>
        <v/>
      </c>
      <c r="F368" s="93" t="str">
        <f t="shared" si="22"/>
        <v/>
      </c>
      <c r="G368" s="93" t="str">
        <f t="shared" si="23"/>
        <v/>
      </c>
    </row>
    <row r="369" spans="1:7" ht="20.25">
      <c r="A369" s="54" t="str">
        <f>IF(C369="","",COUNTA($C$5:C369))</f>
        <v/>
      </c>
      <c r="B369" s="53" t="str">
        <f t="shared" si="24"/>
        <v/>
      </c>
      <c r="C369" s="43"/>
      <c r="D369" s="58"/>
      <c r="E369" s="57" t="str">
        <f t="shared" si="21"/>
        <v/>
      </c>
      <c r="F369" s="93" t="str">
        <f t="shared" si="22"/>
        <v/>
      </c>
      <c r="G369" s="93" t="str">
        <f t="shared" si="23"/>
        <v/>
      </c>
    </row>
    <row r="370" spans="1:7" ht="20.25">
      <c r="A370" s="54" t="str">
        <f>IF(C370="","",COUNTA($C$5:C370))</f>
        <v/>
      </c>
      <c r="B370" s="53" t="str">
        <f t="shared" si="24"/>
        <v/>
      </c>
      <c r="C370" s="43"/>
      <c r="D370" s="58"/>
      <c r="E370" s="57" t="str">
        <f t="shared" si="21"/>
        <v/>
      </c>
      <c r="F370" s="93" t="str">
        <f t="shared" si="22"/>
        <v/>
      </c>
      <c r="G370" s="93" t="str">
        <f t="shared" si="23"/>
        <v/>
      </c>
    </row>
    <row r="371" spans="1:7" ht="20.25">
      <c r="A371" s="54" t="str">
        <f>IF(C371="","",COUNTA($C$5:C371))</f>
        <v/>
      </c>
      <c r="B371" s="53" t="str">
        <f t="shared" si="24"/>
        <v/>
      </c>
      <c r="C371" s="43"/>
      <c r="D371" s="58"/>
      <c r="E371" s="57" t="str">
        <f t="shared" si="21"/>
        <v/>
      </c>
      <c r="F371" s="93" t="str">
        <f t="shared" si="22"/>
        <v/>
      </c>
      <c r="G371" s="93" t="str">
        <f t="shared" si="23"/>
        <v/>
      </c>
    </row>
    <row r="372" spans="1:7" ht="20.25">
      <c r="A372" s="54" t="str">
        <f>IF(C372="","",COUNTA($C$5:C372))</f>
        <v/>
      </c>
      <c r="B372" s="53" t="str">
        <f t="shared" si="24"/>
        <v/>
      </c>
      <c r="C372" s="43"/>
      <c r="D372" s="58"/>
      <c r="E372" s="57" t="str">
        <f t="shared" si="21"/>
        <v/>
      </c>
      <c r="F372" s="93" t="str">
        <f t="shared" si="22"/>
        <v/>
      </c>
      <c r="G372" s="93" t="str">
        <f t="shared" si="23"/>
        <v/>
      </c>
    </row>
    <row r="373" spans="1:7" ht="20.25">
      <c r="A373" s="54" t="str">
        <f>IF(C373="","",COUNTA($C$5:C373))</f>
        <v/>
      </c>
      <c r="B373" s="53" t="str">
        <f t="shared" si="24"/>
        <v/>
      </c>
      <c r="C373" s="43"/>
      <c r="D373" s="58"/>
      <c r="E373" s="57" t="str">
        <f t="shared" si="21"/>
        <v/>
      </c>
      <c r="F373" s="93" t="str">
        <f t="shared" si="22"/>
        <v/>
      </c>
      <c r="G373" s="93" t="str">
        <f t="shared" si="23"/>
        <v/>
      </c>
    </row>
    <row r="374" spans="1:7" ht="20.25">
      <c r="A374" s="54" t="str">
        <f>IF(C374="","",COUNTA($C$5:C374))</f>
        <v/>
      </c>
      <c r="B374" s="53" t="str">
        <f t="shared" si="24"/>
        <v/>
      </c>
      <c r="C374" s="43"/>
      <c r="D374" s="58"/>
      <c r="E374" s="57" t="str">
        <f t="shared" si="21"/>
        <v/>
      </c>
      <c r="F374" s="93" t="str">
        <f t="shared" si="22"/>
        <v/>
      </c>
      <c r="G374" s="93" t="str">
        <f t="shared" si="23"/>
        <v/>
      </c>
    </row>
    <row r="375" spans="1:7" ht="20.25">
      <c r="A375" s="54" t="str">
        <f>IF(C375="","",COUNTA($C$5:C375))</f>
        <v/>
      </c>
      <c r="B375" s="53" t="str">
        <f t="shared" si="24"/>
        <v/>
      </c>
      <c r="C375" s="43"/>
      <c r="D375" s="58"/>
      <c r="E375" s="57" t="str">
        <f t="shared" si="21"/>
        <v/>
      </c>
      <c r="F375" s="93" t="str">
        <f t="shared" si="22"/>
        <v/>
      </c>
      <c r="G375" s="93" t="str">
        <f t="shared" si="23"/>
        <v/>
      </c>
    </row>
    <row r="376" spans="1:7" ht="20.25">
      <c r="A376" s="54" t="str">
        <f>IF(C376="","",COUNTA($C$5:C376))</f>
        <v/>
      </c>
      <c r="B376" s="53" t="str">
        <f t="shared" si="24"/>
        <v/>
      </c>
      <c r="C376" s="43"/>
      <c r="D376" s="58"/>
      <c r="E376" s="57" t="str">
        <f t="shared" si="21"/>
        <v/>
      </c>
      <c r="F376" s="93" t="str">
        <f t="shared" si="22"/>
        <v/>
      </c>
      <c r="G376" s="93" t="str">
        <f t="shared" si="23"/>
        <v/>
      </c>
    </row>
    <row r="377" spans="1:7" ht="20.25">
      <c r="A377" s="54" t="str">
        <f>IF(C377="","",COUNTA($C$5:C377))</f>
        <v/>
      </c>
      <c r="B377" s="53" t="str">
        <f t="shared" si="24"/>
        <v/>
      </c>
      <c r="C377" s="43"/>
      <c r="D377" s="58"/>
      <c r="E377" s="57" t="str">
        <f t="shared" si="21"/>
        <v/>
      </c>
      <c r="F377" s="93" t="str">
        <f t="shared" si="22"/>
        <v/>
      </c>
      <c r="G377" s="93" t="str">
        <f t="shared" si="23"/>
        <v/>
      </c>
    </row>
    <row r="378" spans="1:7" ht="20.25">
      <c r="A378" s="54" t="str">
        <f>IF(C378="","",COUNTA($C$5:C378))</f>
        <v/>
      </c>
      <c r="B378" s="53" t="str">
        <f t="shared" si="24"/>
        <v/>
      </c>
      <c r="C378" s="43"/>
      <c r="D378" s="58"/>
      <c r="E378" s="57" t="str">
        <f t="shared" si="21"/>
        <v/>
      </c>
      <c r="F378" s="93" t="str">
        <f t="shared" si="22"/>
        <v/>
      </c>
      <c r="G378" s="93" t="str">
        <f t="shared" si="23"/>
        <v/>
      </c>
    </row>
    <row r="379" spans="1:7" ht="20.25">
      <c r="A379" s="54" t="str">
        <f>IF(C379="","",COUNTA($C$5:C379))</f>
        <v/>
      </c>
      <c r="B379" s="53" t="str">
        <f t="shared" si="24"/>
        <v/>
      </c>
      <c r="C379" s="43"/>
      <c r="D379" s="58"/>
      <c r="E379" s="57" t="str">
        <f t="shared" si="21"/>
        <v/>
      </c>
      <c r="F379" s="93" t="str">
        <f t="shared" si="22"/>
        <v/>
      </c>
      <c r="G379" s="93" t="str">
        <f t="shared" si="23"/>
        <v/>
      </c>
    </row>
    <row r="380" spans="1:7" ht="20.25">
      <c r="A380" s="54" t="str">
        <f>IF(C380="","",COUNTA($C$5:C380))</f>
        <v/>
      </c>
      <c r="B380" s="53" t="str">
        <f t="shared" si="24"/>
        <v/>
      </c>
      <c r="C380" s="43"/>
      <c r="D380" s="58"/>
      <c r="E380" s="57" t="str">
        <f t="shared" si="21"/>
        <v/>
      </c>
      <c r="F380" s="93" t="str">
        <f t="shared" si="22"/>
        <v/>
      </c>
      <c r="G380" s="93" t="str">
        <f t="shared" si="23"/>
        <v/>
      </c>
    </row>
    <row r="381" spans="1:7" ht="20.25">
      <c r="A381" s="54" t="str">
        <f>IF(C381="","",COUNTA($C$5:C381))</f>
        <v/>
      </c>
      <c r="B381" s="53" t="str">
        <f t="shared" si="24"/>
        <v/>
      </c>
      <c r="C381" s="43"/>
      <c r="D381" s="58"/>
      <c r="E381" s="57" t="str">
        <f t="shared" si="21"/>
        <v/>
      </c>
      <c r="F381" s="93" t="str">
        <f t="shared" si="22"/>
        <v/>
      </c>
      <c r="G381" s="93" t="str">
        <f t="shared" si="23"/>
        <v/>
      </c>
    </row>
    <row r="382" spans="1:7" ht="20.25">
      <c r="A382" s="54" t="str">
        <f>IF(C382="","",COUNTA($C$5:C382))</f>
        <v/>
      </c>
      <c r="B382" s="53" t="str">
        <f t="shared" si="24"/>
        <v/>
      </c>
      <c r="C382" s="43"/>
      <c r="D382" s="58"/>
      <c r="E382" s="57" t="str">
        <f t="shared" si="21"/>
        <v/>
      </c>
      <c r="F382" s="93" t="str">
        <f t="shared" si="22"/>
        <v/>
      </c>
      <c r="G382" s="93" t="str">
        <f t="shared" si="23"/>
        <v/>
      </c>
    </row>
    <row r="383" spans="1:7" ht="20.25">
      <c r="A383" s="54" t="str">
        <f>IF(C383="","",COUNTA($C$5:C383))</f>
        <v/>
      </c>
      <c r="B383" s="53" t="str">
        <f t="shared" si="24"/>
        <v/>
      </c>
      <c r="C383" s="43"/>
      <c r="D383" s="58"/>
      <c r="E383" s="57" t="str">
        <f t="shared" si="21"/>
        <v/>
      </c>
      <c r="F383" s="93" t="str">
        <f t="shared" si="22"/>
        <v/>
      </c>
      <c r="G383" s="93" t="str">
        <f t="shared" si="23"/>
        <v/>
      </c>
    </row>
    <row r="384" spans="1:7" ht="20.25">
      <c r="A384" s="54" t="str">
        <f>IF(C384="","",COUNTA($C$5:C384))</f>
        <v/>
      </c>
      <c r="B384" s="53" t="str">
        <f t="shared" si="24"/>
        <v/>
      </c>
      <c r="C384" s="43"/>
      <c r="D384" s="58"/>
      <c r="E384" s="57" t="str">
        <f t="shared" si="21"/>
        <v/>
      </c>
      <c r="F384" s="93" t="str">
        <f t="shared" si="22"/>
        <v/>
      </c>
      <c r="G384" s="93" t="str">
        <f t="shared" si="23"/>
        <v/>
      </c>
    </row>
    <row r="385" spans="1:7" ht="20.25">
      <c r="A385" s="54" t="str">
        <f>IF(C385="","",COUNTA($C$5:C385))</f>
        <v/>
      </c>
      <c r="B385" s="53" t="str">
        <f t="shared" si="24"/>
        <v/>
      </c>
      <c r="C385" s="43"/>
      <c r="D385" s="58"/>
      <c r="E385" s="57" t="str">
        <f t="shared" si="21"/>
        <v/>
      </c>
      <c r="F385" s="93" t="str">
        <f t="shared" si="22"/>
        <v/>
      </c>
      <c r="G385" s="93" t="str">
        <f t="shared" si="23"/>
        <v/>
      </c>
    </row>
    <row r="386" spans="1:7" ht="20.25">
      <c r="A386" s="54" t="str">
        <f>IF(C386="","",COUNTA($C$5:C386))</f>
        <v/>
      </c>
      <c r="B386" s="53" t="str">
        <f t="shared" si="24"/>
        <v/>
      </c>
      <c r="C386" s="43"/>
      <c r="D386" s="58"/>
      <c r="E386" s="57" t="str">
        <f t="shared" si="21"/>
        <v/>
      </c>
      <c r="F386" s="93" t="str">
        <f t="shared" si="22"/>
        <v/>
      </c>
      <c r="G386" s="93" t="str">
        <f t="shared" si="23"/>
        <v/>
      </c>
    </row>
    <row r="387" spans="1:7" ht="20.25">
      <c r="A387" s="54" t="str">
        <f>IF(C387="","",COUNTA($C$5:C387))</f>
        <v/>
      </c>
      <c r="B387" s="53" t="str">
        <f t="shared" si="24"/>
        <v/>
      </c>
      <c r="C387" s="43"/>
      <c r="D387" s="58"/>
      <c r="E387" s="57" t="str">
        <f t="shared" si="21"/>
        <v/>
      </c>
      <c r="F387" s="93" t="str">
        <f t="shared" si="22"/>
        <v/>
      </c>
      <c r="G387" s="93" t="str">
        <f t="shared" si="23"/>
        <v/>
      </c>
    </row>
    <row r="388" spans="1:7" ht="20.25">
      <c r="A388" s="54" t="str">
        <f>IF(C388="","",COUNTA($C$5:C388))</f>
        <v/>
      </c>
      <c r="B388" s="53" t="str">
        <f t="shared" si="24"/>
        <v/>
      </c>
      <c r="C388" s="43"/>
      <c r="D388" s="58"/>
      <c r="E388" s="57" t="str">
        <f t="shared" si="21"/>
        <v/>
      </c>
      <c r="F388" s="93" t="str">
        <f t="shared" si="22"/>
        <v/>
      </c>
      <c r="G388" s="93" t="str">
        <f t="shared" si="23"/>
        <v/>
      </c>
    </row>
    <row r="389" spans="1:7" ht="20.25">
      <c r="A389" s="54" t="str">
        <f>IF(C389="","",COUNTA($C$5:C389))</f>
        <v/>
      </c>
      <c r="B389" s="53" t="str">
        <f t="shared" si="24"/>
        <v/>
      </c>
      <c r="C389" s="43"/>
      <c r="D389" s="58"/>
      <c r="E389" s="57" t="str">
        <f t="shared" ref="E389:E452" si="25">IF(B389="","",VLOOKUP(B389,أول_ز,4))</f>
        <v/>
      </c>
      <c r="F389" s="93" t="str">
        <f t="shared" si="22"/>
        <v/>
      </c>
      <c r="G389" s="93" t="str">
        <f t="shared" si="23"/>
        <v/>
      </c>
    </row>
    <row r="390" spans="1:7" ht="20.25">
      <c r="A390" s="54" t="str">
        <f>IF(C390="","",COUNTA($C$5:C390))</f>
        <v/>
      </c>
      <c r="B390" s="53" t="str">
        <f t="shared" si="24"/>
        <v/>
      </c>
      <c r="C390" s="43"/>
      <c r="D390" s="58"/>
      <c r="E390" s="57" t="str">
        <f t="shared" si="25"/>
        <v/>
      </c>
      <c r="F390" s="93" t="str">
        <f t="shared" ref="F390:F453" si="26">IF(E390=E391,"","نهاية اللجنة")</f>
        <v/>
      </c>
      <c r="G390" s="93" t="str">
        <f t="shared" ref="G390:G453" si="27">IF(D390=D391,"","نهاية الفصل")</f>
        <v/>
      </c>
    </row>
    <row r="391" spans="1:7" ht="20.25">
      <c r="A391" s="54" t="str">
        <f>IF(C391="","",COUNTA($C$5:C391))</f>
        <v/>
      </c>
      <c r="B391" s="53" t="str">
        <f t="shared" ref="B391:B454" si="28">IF(C391="","",B390+1)</f>
        <v/>
      </c>
      <c r="C391" s="43"/>
      <c r="D391" s="58"/>
      <c r="E391" s="57" t="str">
        <f t="shared" si="25"/>
        <v/>
      </c>
      <c r="F391" s="93" t="str">
        <f t="shared" si="26"/>
        <v/>
      </c>
      <c r="G391" s="93" t="str">
        <f t="shared" si="27"/>
        <v/>
      </c>
    </row>
    <row r="392" spans="1:7" ht="20.25">
      <c r="A392" s="54" t="str">
        <f>IF(C392="","",COUNTA($C$5:C392))</f>
        <v/>
      </c>
      <c r="B392" s="53" t="str">
        <f t="shared" si="28"/>
        <v/>
      </c>
      <c r="C392" s="43"/>
      <c r="D392" s="58"/>
      <c r="E392" s="57" t="str">
        <f t="shared" si="25"/>
        <v/>
      </c>
      <c r="F392" s="93" t="str">
        <f t="shared" si="26"/>
        <v/>
      </c>
      <c r="G392" s="93" t="str">
        <f t="shared" si="27"/>
        <v/>
      </c>
    </row>
    <row r="393" spans="1:7" ht="20.25">
      <c r="A393" s="54" t="str">
        <f>IF(C393="","",COUNTA($C$5:C393))</f>
        <v/>
      </c>
      <c r="B393" s="53" t="str">
        <f t="shared" si="28"/>
        <v/>
      </c>
      <c r="C393" s="43"/>
      <c r="D393" s="58"/>
      <c r="E393" s="57" t="str">
        <f t="shared" si="25"/>
        <v/>
      </c>
      <c r="F393" s="93" t="str">
        <f t="shared" si="26"/>
        <v/>
      </c>
      <c r="G393" s="93" t="str">
        <f t="shared" si="27"/>
        <v/>
      </c>
    </row>
    <row r="394" spans="1:7" ht="20.25">
      <c r="A394" s="54" t="str">
        <f>IF(C394="","",COUNTA($C$5:C394))</f>
        <v/>
      </c>
      <c r="B394" s="53" t="str">
        <f t="shared" si="28"/>
        <v/>
      </c>
      <c r="C394" s="43"/>
      <c r="D394" s="58"/>
      <c r="E394" s="57" t="str">
        <f t="shared" si="25"/>
        <v/>
      </c>
      <c r="F394" s="93" t="str">
        <f t="shared" si="26"/>
        <v/>
      </c>
      <c r="G394" s="93" t="str">
        <f t="shared" si="27"/>
        <v/>
      </c>
    </row>
    <row r="395" spans="1:7" ht="20.25">
      <c r="A395" s="54" t="str">
        <f>IF(C395="","",COUNTA($C$5:C395))</f>
        <v/>
      </c>
      <c r="B395" s="53" t="str">
        <f t="shared" si="28"/>
        <v/>
      </c>
      <c r="C395" s="43"/>
      <c r="D395" s="58"/>
      <c r="E395" s="57" t="str">
        <f t="shared" si="25"/>
        <v/>
      </c>
      <c r="F395" s="93" t="str">
        <f t="shared" si="26"/>
        <v/>
      </c>
      <c r="G395" s="93" t="str">
        <f t="shared" si="27"/>
        <v/>
      </c>
    </row>
    <row r="396" spans="1:7" ht="20.25">
      <c r="A396" s="54" t="str">
        <f>IF(C396="","",COUNTA($C$5:C396))</f>
        <v/>
      </c>
      <c r="B396" s="53" t="str">
        <f t="shared" si="28"/>
        <v/>
      </c>
      <c r="C396" s="43"/>
      <c r="D396" s="58"/>
      <c r="E396" s="57" t="str">
        <f t="shared" si="25"/>
        <v/>
      </c>
      <c r="F396" s="93" t="str">
        <f t="shared" si="26"/>
        <v/>
      </c>
      <c r="G396" s="93" t="str">
        <f t="shared" si="27"/>
        <v/>
      </c>
    </row>
    <row r="397" spans="1:7" ht="20.25">
      <c r="A397" s="54" t="str">
        <f>IF(C397="","",COUNTA($C$5:C397))</f>
        <v/>
      </c>
      <c r="B397" s="53" t="str">
        <f t="shared" si="28"/>
        <v/>
      </c>
      <c r="C397" s="43"/>
      <c r="D397" s="58"/>
      <c r="E397" s="57" t="str">
        <f t="shared" si="25"/>
        <v/>
      </c>
      <c r="F397" s="93" t="str">
        <f t="shared" si="26"/>
        <v/>
      </c>
      <c r="G397" s="93" t="str">
        <f t="shared" si="27"/>
        <v/>
      </c>
    </row>
    <row r="398" spans="1:7" ht="20.25">
      <c r="A398" s="54" t="str">
        <f>IF(C398="","",COUNTA($C$5:C398))</f>
        <v/>
      </c>
      <c r="B398" s="53" t="str">
        <f t="shared" si="28"/>
        <v/>
      </c>
      <c r="C398" s="43"/>
      <c r="D398" s="58"/>
      <c r="E398" s="57" t="str">
        <f t="shared" si="25"/>
        <v/>
      </c>
      <c r="F398" s="93" t="str">
        <f t="shared" si="26"/>
        <v/>
      </c>
      <c r="G398" s="93" t="str">
        <f t="shared" si="27"/>
        <v/>
      </c>
    </row>
    <row r="399" spans="1:7" ht="20.25">
      <c r="A399" s="54" t="str">
        <f>IF(C399="","",COUNTA($C$5:C399))</f>
        <v/>
      </c>
      <c r="B399" s="53" t="str">
        <f t="shared" si="28"/>
        <v/>
      </c>
      <c r="C399" s="43"/>
      <c r="D399" s="58"/>
      <c r="E399" s="57" t="str">
        <f t="shared" si="25"/>
        <v/>
      </c>
      <c r="F399" s="93" t="str">
        <f t="shared" si="26"/>
        <v/>
      </c>
      <c r="G399" s="93" t="str">
        <f t="shared" si="27"/>
        <v/>
      </c>
    </row>
    <row r="400" spans="1:7" ht="20.25">
      <c r="A400" s="54" t="str">
        <f>IF(C400="","",COUNTA($C$5:C400))</f>
        <v/>
      </c>
      <c r="B400" s="53" t="str">
        <f t="shared" si="28"/>
        <v/>
      </c>
      <c r="C400" s="43"/>
      <c r="D400" s="58"/>
      <c r="E400" s="57" t="str">
        <f t="shared" si="25"/>
        <v/>
      </c>
      <c r="F400" s="93" t="str">
        <f t="shared" si="26"/>
        <v/>
      </c>
      <c r="G400" s="93" t="str">
        <f t="shared" si="27"/>
        <v/>
      </c>
    </row>
    <row r="401" spans="1:7" ht="20.25">
      <c r="A401" s="54" t="str">
        <f>IF(C401="","",COUNTA($C$5:C401))</f>
        <v/>
      </c>
      <c r="B401" s="53" t="str">
        <f t="shared" si="28"/>
        <v/>
      </c>
      <c r="C401" s="43"/>
      <c r="D401" s="58"/>
      <c r="E401" s="57" t="str">
        <f t="shared" si="25"/>
        <v/>
      </c>
      <c r="F401" s="93" t="str">
        <f t="shared" si="26"/>
        <v/>
      </c>
      <c r="G401" s="93" t="str">
        <f t="shared" si="27"/>
        <v/>
      </c>
    </row>
    <row r="402" spans="1:7" ht="20.25">
      <c r="A402" s="54" t="str">
        <f>IF(C402="","",COUNTA($C$5:C402))</f>
        <v/>
      </c>
      <c r="B402" s="53" t="str">
        <f t="shared" si="28"/>
        <v/>
      </c>
      <c r="C402" s="43"/>
      <c r="D402" s="58"/>
      <c r="E402" s="57" t="str">
        <f t="shared" si="25"/>
        <v/>
      </c>
      <c r="F402" s="93" t="str">
        <f t="shared" si="26"/>
        <v/>
      </c>
      <c r="G402" s="93" t="str">
        <f t="shared" si="27"/>
        <v/>
      </c>
    </row>
    <row r="403" spans="1:7" ht="20.25">
      <c r="A403" s="54" t="str">
        <f>IF(C403="","",COUNTA($C$5:C403))</f>
        <v/>
      </c>
      <c r="B403" s="53" t="str">
        <f t="shared" si="28"/>
        <v/>
      </c>
      <c r="C403" s="43"/>
      <c r="D403" s="58"/>
      <c r="E403" s="57" t="str">
        <f t="shared" si="25"/>
        <v/>
      </c>
      <c r="F403" s="93" t="str">
        <f t="shared" si="26"/>
        <v/>
      </c>
      <c r="G403" s="93" t="str">
        <f t="shared" si="27"/>
        <v/>
      </c>
    </row>
    <row r="404" spans="1:7" ht="20.25">
      <c r="A404" s="54" t="str">
        <f>IF(C404="","",COUNTA($C$5:C404))</f>
        <v/>
      </c>
      <c r="B404" s="53" t="str">
        <f t="shared" si="28"/>
        <v/>
      </c>
      <c r="C404" s="43"/>
      <c r="D404" s="58"/>
      <c r="E404" s="57" t="str">
        <f t="shared" si="25"/>
        <v/>
      </c>
      <c r="F404" s="93" t="str">
        <f t="shared" si="26"/>
        <v/>
      </c>
      <c r="G404" s="93" t="str">
        <f t="shared" si="27"/>
        <v/>
      </c>
    </row>
    <row r="405" spans="1:7" ht="20.25">
      <c r="A405" s="54" t="str">
        <f>IF(C405="","",COUNTA($C$5:C405))</f>
        <v/>
      </c>
      <c r="B405" s="53" t="str">
        <f t="shared" si="28"/>
        <v/>
      </c>
      <c r="C405" s="43"/>
      <c r="D405" s="58"/>
      <c r="E405" s="57" t="str">
        <f t="shared" si="25"/>
        <v/>
      </c>
      <c r="F405" s="93" t="str">
        <f t="shared" si="26"/>
        <v/>
      </c>
      <c r="G405" s="93" t="str">
        <f t="shared" si="27"/>
        <v/>
      </c>
    </row>
    <row r="406" spans="1:7" ht="20.25">
      <c r="A406" s="54" t="str">
        <f>IF(C406="","",COUNTA($C$5:C406))</f>
        <v/>
      </c>
      <c r="B406" s="53" t="str">
        <f t="shared" si="28"/>
        <v/>
      </c>
      <c r="C406" s="43"/>
      <c r="D406" s="58"/>
      <c r="E406" s="57" t="str">
        <f t="shared" si="25"/>
        <v/>
      </c>
      <c r="F406" s="93" t="str">
        <f t="shared" si="26"/>
        <v/>
      </c>
      <c r="G406" s="93" t="str">
        <f t="shared" si="27"/>
        <v/>
      </c>
    </row>
    <row r="407" spans="1:7" ht="20.25">
      <c r="A407" s="54" t="str">
        <f>IF(C407="","",COUNTA($C$5:C407))</f>
        <v/>
      </c>
      <c r="B407" s="53" t="str">
        <f t="shared" si="28"/>
        <v/>
      </c>
      <c r="C407" s="43"/>
      <c r="D407" s="58"/>
      <c r="E407" s="57" t="str">
        <f t="shared" si="25"/>
        <v/>
      </c>
      <c r="F407" s="93" t="str">
        <f t="shared" si="26"/>
        <v/>
      </c>
      <c r="G407" s="93" t="str">
        <f t="shared" si="27"/>
        <v/>
      </c>
    </row>
    <row r="408" spans="1:7" ht="20.25">
      <c r="A408" s="54" t="str">
        <f>IF(C408="","",COUNTA($C$5:C408))</f>
        <v/>
      </c>
      <c r="B408" s="53" t="str">
        <f t="shared" si="28"/>
        <v/>
      </c>
      <c r="C408" s="43"/>
      <c r="D408" s="58"/>
      <c r="E408" s="57" t="str">
        <f t="shared" si="25"/>
        <v/>
      </c>
      <c r="F408" s="93" t="str">
        <f t="shared" si="26"/>
        <v/>
      </c>
      <c r="G408" s="93" t="str">
        <f t="shared" si="27"/>
        <v/>
      </c>
    </row>
    <row r="409" spans="1:7" ht="20.25">
      <c r="A409" s="54" t="str">
        <f>IF(C409="","",COUNTA($C$5:C409))</f>
        <v/>
      </c>
      <c r="B409" s="53" t="str">
        <f t="shared" si="28"/>
        <v/>
      </c>
      <c r="C409" s="43"/>
      <c r="D409" s="58"/>
      <c r="E409" s="57" t="str">
        <f t="shared" si="25"/>
        <v/>
      </c>
      <c r="F409" s="93" t="str">
        <f t="shared" si="26"/>
        <v/>
      </c>
      <c r="G409" s="93" t="str">
        <f t="shared" si="27"/>
        <v/>
      </c>
    </row>
    <row r="410" spans="1:7" ht="20.25">
      <c r="A410" s="54" t="str">
        <f>IF(C410="","",COUNTA($C$5:C410))</f>
        <v/>
      </c>
      <c r="B410" s="53" t="str">
        <f t="shared" si="28"/>
        <v/>
      </c>
      <c r="C410" s="43"/>
      <c r="D410" s="58"/>
      <c r="E410" s="57" t="str">
        <f t="shared" si="25"/>
        <v/>
      </c>
      <c r="F410" s="93" t="str">
        <f t="shared" si="26"/>
        <v/>
      </c>
      <c r="G410" s="93" t="str">
        <f t="shared" si="27"/>
        <v/>
      </c>
    </row>
    <row r="411" spans="1:7" ht="20.25">
      <c r="A411" s="54" t="str">
        <f>IF(C411="","",COUNTA($C$5:C411))</f>
        <v/>
      </c>
      <c r="B411" s="53" t="str">
        <f t="shared" si="28"/>
        <v/>
      </c>
      <c r="C411" s="43"/>
      <c r="D411" s="58"/>
      <c r="E411" s="57" t="str">
        <f t="shared" si="25"/>
        <v/>
      </c>
      <c r="F411" s="93" t="str">
        <f t="shared" si="26"/>
        <v/>
      </c>
      <c r="G411" s="93" t="str">
        <f t="shared" si="27"/>
        <v/>
      </c>
    </row>
    <row r="412" spans="1:7" ht="20.25">
      <c r="A412" s="54" t="str">
        <f>IF(C412="","",COUNTA($C$5:C412))</f>
        <v/>
      </c>
      <c r="B412" s="53" t="str">
        <f t="shared" si="28"/>
        <v/>
      </c>
      <c r="C412" s="43"/>
      <c r="D412" s="58"/>
      <c r="E412" s="57" t="str">
        <f t="shared" si="25"/>
        <v/>
      </c>
      <c r="F412" s="93" t="str">
        <f t="shared" si="26"/>
        <v/>
      </c>
      <c r="G412" s="93" t="str">
        <f t="shared" si="27"/>
        <v/>
      </c>
    </row>
    <row r="413" spans="1:7" ht="20.25">
      <c r="A413" s="54" t="str">
        <f>IF(C413="","",COUNTA($C$5:C413))</f>
        <v/>
      </c>
      <c r="B413" s="53" t="str">
        <f t="shared" si="28"/>
        <v/>
      </c>
      <c r="C413" s="43"/>
      <c r="D413" s="58"/>
      <c r="E413" s="57" t="str">
        <f t="shared" si="25"/>
        <v/>
      </c>
      <c r="F413" s="93" t="str">
        <f t="shared" si="26"/>
        <v/>
      </c>
      <c r="G413" s="93" t="str">
        <f t="shared" si="27"/>
        <v/>
      </c>
    </row>
    <row r="414" spans="1:7" ht="20.25">
      <c r="A414" s="54" t="str">
        <f>IF(C414="","",COUNTA($C$5:C414))</f>
        <v/>
      </c>
      <c r="B414" s="53" t="str">
        <f t="shared" si="28"/>
        <v/>
      </c>
      <c r="C414" s="43"/>
      <c r="D414" s="58"/>
      <c r="E414" s="57" t="str">
        <f t="shared" si="25"/>
        <v/>
      </c>
      <c r="F414" s="93" t="str">
        <f t="shared" si="26"/>
        <v/>
      </c>
      <c r="G414" s="93" t="str">
        <f t="shared" si="27"/>
        <v/>
      </c>
    </row>
    <row r="415" spans="1:7" ht="20.25">
      <c r="A415" s="54" t="str">
        <f>IF(C415="","",COUNTA($C$5:C415))</f>
        <v/>
      </c>
      <c r="B415" s="53" t="str">
        <f t="shared" si="28"/>
        <v/>
      </c>
      <c r="C415" s="43"/>
      <c r="D415" s="58"/>
      <c r="E415" s="57" t="str">
        <f t="shared" si="25"/>
        <v/>
      </c>
      <c r="F415" s="93" t="str">
        <f t="shared" si="26"/>
        <v/>
      </c>
      <c r="G415" s="93" t="str">
        <f t="shared" si="27"/>
        <v/>
      </c>
    </row>
    <row r="416" spans="1:7" ht="20.25">
      <c r="A416" s="54" t="str">
        <f>IF(C416="","",COUNTA($C$5:C416))</f>
        <v/>
      </c>
      <c r="B416" s="53" t="str">
        <f t="shared" si="28"/>
        <v/>
      </c>
      <c r="C416" s="43"/>
      <c r="D416" s="58"/>
      <c r="E416" s="57" t="str">
        <f t="shared" si="25"/>
        <v/>
      </c>
      <c r="F416" s="93" t="str">
        <f t="shared" si="26"/>
        <v/>
      </c>
      <c r="G416" s="93" t="str">
        <f t="shared" si="27"/>
        <v/>
      </c>
    </row>
    <row r="417" spans="1:7" ht="20.25">
      <c r="A417" s="54" t="str">
        <f>IF(C417="","",COUNTA($C$5:C417))</f>
        <v/>
      </c>
      <c r="B417" s="53" t="str">
        <f t="shared" si="28"/>
        <v/>
      </c>
      <c r="C417" s="43"/>
      <c r="D417" s="58"/>
      <c r="E417" s="57" t="str">
        <f t="shared" si="25"/>
        <v/>
      </c>
      <c r="F417" s="93" t="str">
        <f t="shared" si="26"/>
        <v/>
      </c>
      <c r="G417" s="93" t="str">
        <f t="shared" si="27"/>
        <v/>
      </c>
    </row>
    <row r="418" spans="1:7" ht="20.25">
      <c r="A418" s="54" t="str">
        <f>IF(C418="","",COUNTA($C$5:C418))</f>
        <v/>
      </c>
      <c r="B418" s="53" t="str">
        <f t="shared" si="28"/>
        <v/>
      </c>
      <c r="C418" s="43"/>
      <c r="D418" s="58"/>
      <c r="E418" s="57" t="str">
        <f t="shared" si="25"/>
        <v/>
      </c>
      <c r="F418" s="93" t="str">
        <f t="shared" si="26"/>
        <v/>
      </c>
      <c r="G418" s="93" t="str">
        <f t="shared" si="27"/>
        <v/>
      </c>
    </row>
    <row r="419" spans="1:7" ht="20.25">
      <c r="A419" s="54" t="str">
        <f>IF(C419="","",COUNTA($C$5:C419))</f>
        <v/>
      </c>
      <c r="B419" s="53" t="str">
        <f t="shared" si="28"/>
        <v/>
      </c>
      <c r="C419" s="43"/>
      <c r="D419" s="58"/>
      <c r="E419" s="57" t="str">
        <f t="shared" si="25"/>
        <v/>
      </c>
      <c r="F419" s="93" t="str">
        <f t="shared" si="26"/>
        <v/>
      </c>
      <c r="G419" s="93" t="str">
        <f t="shared" si="27"/>
        <v/>
      </c>
    </row>
    <row r="420" spans="1:7" ht="20.25">
      <c r="A420" s="54" t="str">
        <f>IF(C420="","",COUNTA($C$5:C420))</f>
        <v/>
      </c>
      <c r="B420" s="53" t="str">
        <f t="shared" si="28"/>
        <v/>
      </c>
      <c r="C420" s="43"/>
      <c r="D420" s="58"/>
      <c r="E420" s="57" t="str">
        <f t="shared" si="25"/>
        <v/>
      </c>
      <c r="F420" s="93" t="str">
        <f t="shared" si="26"/>
        <v/>
      </c>
      <c r="G420" s="93" t="str">
        <f t="shared" si="27"/>
        <v/>
      </c>
    </row>
    <row r="421" spans="1:7" ht="20.25">
      <c r="A421" s="54" t="str">
        <f>IF(C421="","",COUNTA($C$5:C421))</f>
        <v/>
      </c>
      <c r="B421" s="53" t="str">
        <f t="shared" si="28"/>
        <v/>
      </c>
      <c r="C421" s="43"/>
      <c r="D421" s="58"/>
      <c r="E421" s="57" t="str">
        <f t="shared" si="25"/>
        <v/>
      </c>
      <c r="F421" s="93" t="str">
        <f t="shared" si="26"/>
        <v/>
      </c>
      <c r="G421" s="93" t="str">
        <f t="shared" si="27"/>
        <v/>
      </c>
    </row>
    <row r="422" spans="1:7" ht="20.25">
      <c r="A422" s="54" t="str">
        <f>IF(C422="","",COUNTA($C$5:C422))</f>
        <v/>
      </c>
      <c r="B422" s="53" t="str">
        <f t="shared" si="28"/>
        <v/>
      </c>
      <c r="C422" s="43"/>
      <c r="D422" s="58"/>
      <c r="E422" s="57" t="str">
        <f t="shared" si="25"/>
        <v/>
      </c>
      <c r="F422" s="93" t="str">
        <f t="shared" si="26"/>
        <v/>
      </c>
      <c r="G422" s="93" t="str">
        <f t="shared" si="27"/>
        <v/>
      </c>
    </row>
    <row r="423" spans="1:7" ht="20.25">
      <c r="A423" s="54" t="str">
        <f>IF(C423="","",COUNTA($C$5:C423))</f>
        <v/>
      </c>
      <c r="B423" s="53" t="str">
        <f t="shared" si="28"/>
        <v/>
      </c>
      <c r="C423" s="43"/>
      <c r="D423" s="58"/>
      <c r="E423" s="57" t="str">
        <f t="shared" si="25"/>
        <v/>
      </c>
      <c r="F423" s="93" t="str">
        <f t="shared" si="26"/>
        <v/>
      </c>
      <c r="G423" s="93" t="str">
        <f t="shared" si="27"/>
        <v/>
      </c>
    </row>
    <row r="424" spans="1:7" ht="20.25">
      <c r="A424" s="54" t="str">
        <f>IF(C424="","",COUNTA($C$5:C424))</f>
        <v/>
      </c>
      <c r="B424" s="53" t="str">
        <f t="shared" si="28"/>
        <v/>
      </c>
      <c r="C424" s="43"/>
      <c r="D424" s="58"/>
      <c r="E424" s="57" t="str">
        <f t="shared" si="25"/>
        <v/>
      </c>
      <c r="F424" s="93" t="str">
        <f t="shared" si="26"/>
        <v/>
      </c>
      <c r="G424" s="93" t="str">
        <f t="shared" si="27"/>
        <v/>
      </c>
    </row>
    <row r="425" spans="1:7" ht="20.25">
      <c r="A425" s="54" t="str">
        <f>IF(C425="","",COUNTA($C$5:C425))</f>
        <v/>
      </c>
      <c r="B425" s="53" t="str">
        <f t="shared" si="28"/>
        <v/>
      </c>
      <c r="C425" s="43"/>
      <c r="D425" s="58"/>
      <c r="E425" s="57" t="str">
        <f t="shared" si="25"/>
        <v/>
      </c>
      <c r="F425" s="93" t="str">
        <f t="shared" si="26"/>
        <v/>
      </c>
      <c r="G425" s="93" t="str">
        <f t="shared" si="27"/>
        <v/>
      </c>
    </row>
    <row r="426" spans="1:7" ht="20.25">
      <c r="A426" s="54" t="str">
        <f>IF(C426="","",COUNTA($C$5:C426))</f>
        <v/>
      </c>
      <c r="B426" s="53" t="str">
        <f t="shared" si="28"/>
        <v/>
      </c>
      <c r="C426" s="43"/>
      <c r="D426" s="58"/>
      <c r="E426" s="57" t="str">
        <f t="shared" si="25"/>
        <v/>
      </c>
      <c r="F426" s="93" t="str">
        <f t="shared" si="26"/>
        <v/>
      </c>
      <c r="G426" s="93" t="str">
        <f t="shared" si="27"/>
        <v/>
      </c>
    </row>
    <row r="427" spans="1:7" ht="20.25">
      <c r="A427" s="54" t="str">
        <f>IF(C427="","",COUNTA($C$5:C427))</f>
        <v/>
      </c>
      <c r="B427" s="53" t="str">
        <f t="shared" si="28"/>
        <v/>
      </c>
      <c r="C427" s="43"/>
      <c r="D427" s="58"/>
      <c r="E427" s="57" t="str">
        <f t="shared" si="25"/>
        <v/>
      </c>
      <c r="F427" s="93" t="str">
        <f t="shared" si="26"/>
        <v/>
      </c>
      <c r="G427" s="93" t="str">
        <f t="shared" si="27"/>
        <v/>
      </c>
    </row>
    <row r="428" spans="1:7" ht="20.25">
      <c r="A428" s="54" t="str">
        <f>IF(C428="","",COUNTA($C$5:C428))</f>
        <v/>
      </c>
      <c r="B428" s="53" t="str">
        <f t="shared" si="28"/>
        <v/>
      </c>
      <c r="C428" s="43"/>
      <c r="D428" s="58"/>
      <c r="E428" s="57" t="str">
        <f t="shared" si="25"/>
        <v/>
      </c>
      <c r="F428" s="93" t="str">
        <f t="shared" si="26"/>
        <v/>
      </c>
      <c r="G428" s="93" t="str">
        <f t="shared" si="27"/>
        <v/>
      </c>
    </row>
    <row r="429" spans="1:7" ht="20.25">
      <c r="A429" s="54" t="str">
        <f>IF(C429="","",COUNTA($C$5:C429))</f>
        <v/>
      </c>
      <c r="B429" s="53" t="str">
        <f t="shared" si="28"/>
        <v/>
      </c>
      <c r="C429" s="43"/>
      <c r="D429" s="58"/>
      <c r="E429" s="57" t="str">
        <f t="shared" si="25"/>
        <v/>
      </c>
      <c r="F429" s="93" t="str">
        <f t="shared" si="26"/>
        <v/>
      </c>
      <c r="G429" s="93" t="str">
        <f t="shared" si="27"/>
        <v/>
      </c>
    </row>
    <row r="430" spans="1:7" ht="20.25">
      <c r="A430" s="54" t="str">
        <f>IF(C430="","",COUNTA($C$5:C430))</f>
        <v/>
      </c>
      <c r="B430" s="53" t="str">
        <f t="shared" si="28"/>
        <v/>
      </c>
      <c r="C430" s="43"/>
      <c r="D430" s="58"/>
      <c r="E430" s="57" t="str">
        <f t="shared" si="25"/>
        <v/>
      </c>
      <c r="F430" s="93" t="str">
        <f t="shared" si="26"/>
        <v/>
      </c>
      <c r="G430" s="93" t="str">
        <f t="shared" si="27"/>
        <v/>
      </c>
    </row>
    <row r="431" spans="1:7" ht="20.25">
      <c r="A431" s="54" t="str">
        <f>IF(C431="","",COUNTA($C$5:C431))</f>
        <v/>
      </c>
      <c r="B431" s="53" t="str">
        <f t="shared" si="28"/>
        <v/>
      </c>
      <c r="C431" s="43"/>
      <c r="D431" s="58"/>
      <c r="E431" s="57" t="str">
        <f t="shared" si="25"/>
        <v/>
      </c>
      <c r="F431" s="93" t="str">
        <f t="shared" si="26"/>
        <v/>
      </c>
      <c r="G431" s="93" t="str">
        <f t="shared" si="27"/>
        <v/>
      </c>
    </row>
    <row r="432" spans="1:7" ht="20.25">
      <c r="A432" s="54" t="str">
        <f>IF(C432="","",COUNTA($C$5:C432))</f>
        <v/>
      </c>
      <c r="B432" s="53" t="str">
        <f t="shared" si="28"/>
        <v/>
      </c>
      <c r="C432" s="43"/>
      <c r="D432" s="58"/>
      <c r="E432" s="57" t="str">
        <f t="shared" si="25"/>
        <v/>
      </c>
      <c r="F432" s="93" t="str">
        <f t="shared" si="26"/>
        <v/>
      </c>
      <c r="G432" s="93" t="str">
        <f t="shared" si="27"/>
        <v/>
      </c>
    </row>
    <row r="433" spans="1:7" ht="20.25">
      <c r="A433" s="54" t="str">
        <f>IF(C433="","",COUNTA($C$5:C433))</f>
        <v/>
      </c>
      <c r="B433" s="53" t="str">
        <f t="shared" si="28"/>
        <v/>
      </c>
      <c r="C433" s="43"/>
      <c r="D433" s="58"/>
      <c r="E433" s="57" t="str">
        <f t="shared" si="25"/>
        <v/>
      </c>
      <c r="F433" s="93" t="str">
        <f t="shared" si="26"/>
        <v/>
      </c>
      <c r="G433" s="93" t="str">
        <f t="shared" si="27"/>
        <v/>
      </c>
    </row>
    <row r="434" spans="1:7" ht="20.25">
      <c r="A434" s="54" t="str">
        <f>IF(C434="","",COUNTA($C$5:C434))</f>
        <v/>
      </c>
      <c r="B434" s="53" t="str">
        <f t="shared" si="28"/>
        <v/>
      </c>
      <c r="C434" s="43"/>
      <c r="D434" s="58"/>
      <c r="E434" s="57" t="str">
        <f t="shared" si="25"/>
        <v/>
      </c>
      <c r="F434" s="93" t="str">
        <f t="shared" si="26"/>
        <v/>
      </c>
      <c r="G434" s="93" t="str">
        <f t="shared" si="27"/>
        <v/>
      </c>
    </row>
    <row r="435" spans="1:7" ht="20.25">
      <c r="A435" s="54" t="str">
        <f>IF(C435="","",COUNTA($C$5:C435))</f>
        <v/>
      </c>
      <c r="B435" s="53" t="str">
        <f t="shared" si="28"/>
        <v/>
      </c>
      <c r="C435" s="43"/>
      <c r="D435" s="58"/>
      <c r="E435" s="57" t="str">
        <f t="shared" si="25"/>
        <v/>
      </c>
      <c r="F435" s="93" t="str">
        <f t="shared" si="26"/>
        <v/>
      </c>
      <c r="G435" s="93" t="str">
        <f t="shared" si="27"/>
        <v/>
      </c>
    </row>
    <row r="436" spans="1:7" ht="20.25">
      <c r="A436" s="54" t="str">
        <f>IF(C436="","",COUNTA($C$5:C436))</f>
        <v/>
      </c>
      <c r="B436" s="53" t="str">
        <f t="shared" si="28"/>
        <v/>
      </c>
      <c r="C436" s="43"/>
      <c r="D436" s="58"/>
      <c r="E436" s="57" t="str">
        <f t="shared" si="25"/>
        <v/>
      </c>
      <c r="F436" s="93" t="str">
        <f t="shared" si="26"/>
        <v/>
      </c>
      <c r="G436" s="93" t="str">
        <f t="shared" si="27"/>
        <v/>
      </c>
    </row>
    <row r="437" spans="1:7" ht="20.25">
      <c r="A437" s="54" t="str">
        <f>IF(C437="","",COUNTA($C$5:C437))</f>
        <v/>
      </c>
      <c r="B437" s="53" t="str">
        <f t="shared" si="28"/>
        <v/>
      </c>
      <c r="C437" s="43"/>
      <c r="D437" s="58"/>
      <c r="E437" s="57" t="str">
        <f t="shared" si="25"/>
        <v/>
      </c>
      <c r="F437" s="93" t="str">
        <f t="shared" si="26"/>
        <v/>
      </c>
      <c r="G437" s="93" t="str">
        <f t="shared" si="27"/>
        <v/>
      </c>
    </row>
    <row r="438" spans="1:7" ht="20.25">
      <c r="A438" s="54" t="str">
        <f>IF(C438="","",COUNTA($C$5:C438))</f>
        <v/>
      </c>
      <c r="B438" s="53" t="str">
        <f t="shared" si="28"/>
        <v/>
      </c>
      <c r="C438" s="43"/>
      <c r="D438" s="58"/>
      <c r="E438" s="57" t="str">
        <f t="shared" si="25"/>
        <v/>
      </c>
      <c r="F438" s="93" t="str">
        <f t="shared" si="26"/>
        <v/>
      </c>
      <c r="G438" s="93" t="str">
        <f t="shared" si="27"/>
        <v/>
      </c>
    </row>
    <row r="439" spans="1:7" ht="20.25">
      <c r="A439" s="54" t="str">
        <f>IF(C439="","",COUNTA($C$5:C439))</f>
        <v/>
      </c>
      <c r="B439" s="53" t="str">
        <f t="shared" si="28"/>
        <v/>
      </c>
      <c r="C439" s="43"/>
      <c r="D439" s="58"/>
      <c r="E439" s="57" t="str">
        <f t="shared" si="25"/>
        <v/>
      </c>
      <c r="F439" s="93" t="str">
        <f t="shared" si="26"/>
        <v/>
      </c>
      <c r="G439" s="93" t="str">
        <f t="shared" si="27"/>
        <v/>
      </c>
    </row>
    <row r="440" spans="1:7" ht="20.25">
      <c r="A440" s="54" t="str">
        <f>IF(C440="","",COUNTA($C$5:C440))</f>
        <v/>
      </c>
      <c r="B440" s="53" t="str">
        <f t="shared" si="28"/>
        <v/>
      </c>
      <c r="C440" s="43"/>
      <c r="D440" s="58"/>
      <c r="E440" s="57" t="str">
        <f t="shared" si="25"/>
        <v/>
      </c>
      <c r="F440" s="93" t="str">
        <f t="shared" si="26"/>
        <v/>
      </c>
      <c r="G440" s="93" t="str">
        <f t="shared" si="27"/>
        <v/>
      </c>
    </row>
    <row r="441" spans="1:7" ht="20.25">
      <c r="A441" s="54" t="str">
        <f>IF(C441="","",COUNTA($C$5:C441))</f>
        <v/>
      </c>
      <c r="B441" s="53" t="str">
        <f t="shared" si="28"/>
        <v/>
      </c>
      <c r="C441" s="43"/>
      <c r="D441" s="58"/>
      <c r="E441" s="57" t="str">
        <f t="shared" si="25"/>
        <v/>
      </c>
      <c r="F441" s="93" t="str">
        <f t="shared" si="26"/>
        <v/>
      </c>
      <c r="G441" s="93" t="str">
        <f t="shared" si="27"/>
        <v/>
      </c>
    </row>
    <row r="442" spans="1:7" ht="20.25">
      <c r="A442" s="54" t="str">
        <f>IF(C442="","",COUNTA($C$5:C442))</f>
        <v/>
      </c>
      <c r="B442" s="53" t="str">
        <f t="shared" si="28"/>
        <v/>
      </c>
      <c r="C442" s="43"/>
      <c r="D442" s="58"/>
      <c r="E442" s="57" t="str">
        <f t="shared" si="25"/>
        <v/>
      </c>
      <c r="F442" s="93" t="str">
        <f t="shared" si="26"/>
        <v/>
      </c>
      <c r="G442" s="93" t="str">
        <f t="shared" si="27"/>
        <v/>
      </c>
    </row>
    <row r="443" spans="1:7" ht="20.25">
      <c r="A443" s="54" t="str">
        <f>IF(C443="","",COUNTA($C$5:C443))</f>
        <v/>
      </c>
      <c r="B443" s="53" t="str">
        <f t="shared" si="28"/>
        <v/>
      </c>
      <c r="C443" s="43"/>
      <c r="D443" s="58"/>
      <c r="E443" s="57" t="str">
        <f t="shared" si="25"/>
        <v/>
      </c>
      <c r="F443" s="93" t="str">
        <f t="shared" si="26"/>
        <v/>
      </c>
      <c r="G443" s="93" t="str">
        <f t="shared" si="27"/>
        <v/>
      </c>
    </row>
    <row r="444" spans="1:7" ht="20.25">
      <c r="A444" s="54" t="str">
        <f>IF(C444="","",COUNTA($C$5:C444))</f>
        <v/>
      </c>
      <c r="B444" s="53" t="str">
        <f t="shared" si="28"/>
        <v/>
      </c>
      <c r="C444" s="43"/>
      <c r="D444" s="58"/>
      <c r="E444" s="57" t="str">
        <f t="shared" si="25"/>
        <v/>
      </c>
      <c r="F444" s="93" t="str">
        <f t="shared" si="26"/>
        <v/>
      </c>
      <c r="G444" s="93" t="str">
        <f t="shared" si="27"/>
        <v/>
      </c>
    </row>
    <row r="445" spans="1:7" ht="20.25">
      <c r="A445" s="54" t="str">
        <f>IF(C445="","",COUNTA($C$5:C445))</f>
        <v/>
      </c>
      <c r="B445" s="53" t="str">
        <f t="shared" si="28"/>
        <v/>
      </c>
      <c r="C445" s="43"/>
      <c r="D445" s="58"/>
      <c r="E445" s="57" t="str">
        <f t="shared" si="25"/>
        <v/>
      </c>
      <c r="F445" s="93" t="str">
        <f t="shared" si="26"/>
        <v/>
      </c>
      <c r="G445" s="93" t="str">
        <f t="shared" si="27"/>
        <v/>
      </c>
    </row>
    <row r="446" spans="1:7" ht="20.25">
      <c r="A446" s="54" t="str">
        <f>IF(C446="","",COUNTA($C$5:C446))</f>
        <v/>
      </c>
      <c r="B446" s="53" t="str">
        <f t="shared" si="28"/>
        <v/>
      </c>
      <c r="C446" s="43"/>
      <c r="D446" s="58"/>
      <c r="E446" s="57" t="str">
        <f t="shared" si="25"/>
        <v/>
      </c>
      <c r="F446" s="93" t="str">
        <f t="shared" si="26"/>
        <v/>
      </c>
      <c r="G446" s="93" t="str">
        <f t="shared" si="27"/>
        <v/>
      </c>
    </row>
    <row r="447" spans="1:7" ht="20.25">
      <c r="A447" s="54" t="str">
        <f>IF(C447="","",COUNTA($C$5:C447))</f>
        <v/>
      </c>
      <c r="B447" s="53" t="str">
        <f t="shared" si="28"/>
        <v/>
      </c>
      <c r="C447" s="43"/>
      <c r="D447" s="58"/>
      <c r="E447" s="57" t="str">
        <f t="shared" si="25"/>
        <v/>
      </c>
      <c r="F447" s="93" t="str">
        <f t="shared" si="26"/>
        <v/>
      </c>
      <c r="G447" s="93" t="str">
        <f t="shared" si="27"/>
        <v/>
      </c>
    </row>
    <row r="448" spans="1:7" ht="20.25">
      <c r="A448" s="54" t="str">
        <f>IF(C448="","",COUNTA($C$5:C448))</f>
        <v/>
      </c>
      <c r="B448" s="53" t="str">
        <f t="shared" si="28"/>
        <v/>
      </c>
      <c r="C448" s="43"/>
      <c r="D448" s="58"/>
      <c r="E448" s="57" t="str">
        <f t="shared" si="25"/>
        <v/>
      </c>
      <c r="F448" s="93" t="str">
        <f t="shared" si="26"/>
        <v/>
      </c>
      <c r="G448" s="93" t="str">
        <f t="shared" si="27"/>
        <v/>
      </c>
    </row>
    <row r="449" spans="1:7" ht="20.25">
      <c r="A449" s="54" t="str">
        <f>IF(C449="","",COUNTA($C$5:C449))</f>
        <v/>
      </c>
      <c r="B449" s="53" t="str">
        <f t="shared" si="28"/>
        <v/>
      </c>
      <c r="C449" s="43"/>
      <c r="D449" s="58"/>
      <c r="E449" s="57" t="str">
        <f t="shared" si="25"/>
        <v/>
      </c>
      <c r="F449" s="93" t="str">
        <f t="shared" si="26"/>
        <v/>
      </c>
      <c r="G449" s="93" t="str">
        <f t="shared" si="27"/>
        <v/>
      </c>
    </row>
    <row r="450" spans="1:7" ht="20.25">
      <c r="A450" s="54" t="str">
        <f>IF(C450="","",COUNTA($C$5:C450))</f>
        <v/>
      </c>
      <c r="B450" s="53" t="str">
        <f t="shared" si="28"/>
        <v/>
      </c>
      <c r="C450" s="43"/>
      <c r="D450" s="58"/>
      <c r="E450" s="57" t="str">
        <f t="shared" si="25"/>
        <v/>
      </c>
      <c r="F450" s="93" t="str">
        <f t="shared" si="26"/>
        <v/>
      </c>
      <c r="G450" s="93" t="str">
        <f t="shared" si="27"/>
        <v/>
      </c>
    </row>
    <row r="451" spans="1:7" ht="20.25">
      <c r="A451" s="54" t="str">
        <f>IF(C451="","",COUNTA($C$5:C451))</f>
        <v/>
      </c>
      <c r="B451" s="53" t="str">
        <f t="shared" si="28"/>
        <v/>
      </c>
      <c r="C451" s="43"/>
      <c r="D451" s="58"/>
      <c r="E451" s="57" t="str">
        <f t="shared" si="25"/>
        <v/>
      </c>
      <c r="F451" s="93" t="str">
        <f t="shared" si="26"/>
        <v/>
      </c>
      <c r="G451" s="93" t="str">
        <f t="shared" si="27"/>
        <v/>
      </c>
    </row>
    <row r="452" spans="1:7" ht="20.25">
      <c r="A452" s="54" t="str">
        <f>IF(C452="","",COUNTA($C$5:C452))</f>
        <v/>
      </c>
      <c r="B452" s="53" t="str">
        <f t="shared" si="28"/>
        <v/>
      </c>
      <c r="C452" s="43"/>
      <c r="D452" s="58"/>
      <c r="E452" s="57" t="str">
        <f t="shared" si="25"/>
        <v/>
      </c>
      <c r="F452" s="93" t="str">
        <f t="shared" si="26"/>
        <v/>
      </c>
      <c r="G452" s="93" t="str">
        <f t="shared" si="27"/>
        <v/>
      </c>
    </row>
    <row r="453" spans="1:7" ht="20.25">
      <c r="A453" s="54" t="str">
        <f>IF(C453="","",COUNTA($C$5:C453))</f>
        <v/>
      </c>
      <c r="B453" s="53" t="str">
        <f t="shared" si="28"/>
        <v/>
      </c>
      <c r="C453" s="43"/>
      <c r="D453" s="58"/>
      <c r="E453" s="57" t="str">
        <f t="shared" ref="E453:E516" si="29">IF(B453="","",VLOOKUP(B453,أول_ز,4))</f>
        <v/>
      </c>
      <c r="F453" s="93" t="str">
        <f t="shared" si="26"/>
        <v/>
      </c>
      <c r="G453" s="93" t="str">
        <f t="shared" si="27"/>
        <v/>
      </c>
    </row>
    <row r="454" spans="1:7" ht="20.25">
      <c r="A454" s="54" t="str">
        <f>IF(C454="","",COUNTA($C$5:C454))</f>
        <v/>
      </c>
      <c r="B454" s="53" t="str">
        <f t="shared" si="28"/>
        <v/>
      </c>
      <c r="C454" s="43"/>
      <c r="D454" s="58"/>
      <c r="E454" s="57" t="str">
        <f t="shared" si="29"/>
        <v/>
      </c>
      <c r="F454" s="93" t="str">
        <f t="shared" ref="F454:F517" si="30">IF(E454=E455,"","نهاية اللجنة")</f>
        <v/>
      </c>
      <c r="G454" s="93" t="str">
        <f t="shared" ref="G454:G517" si="31">IF(D454=D455,"","نهاية الفصل")</f>
        <v/>
      </c>
    </row>
    <row r="455" spans="1:7" ht="20.25">
      <c r="A455" s="54" t="str">
        <f>IF(C455="","",COUNTA($C$5:C455))</f>
        <v/>
      </c>
      <c r="B455" s="53" t="str">
        <f t="shared" ref="B455:B500" si="32">IF(C455="","",B454+1)</f>
        <v/>
      </c>
      <c r="C455" s="43"/>
      <c r="D455" s="58"/>
      <c r="E455" s="57" t="str">
        <f t="shared" si="29"/>
        <v/>
      </c>
      <c r="F455" s="93" t="str">
        <f t="shared" si="30"/>
        <v/>
      </c>
      <c r="G455" s="93" t="str">
        <f t="shared" si="31"/>
        <v/>
      </c>
    </row>
    <row r="456" spans="1:7" ht="20.25">
      <c r="A456" s="54" t="str">
        <f>IF(C456="","",COUNTA($C$5:C456))</f>
        <v/>
      </c>
      <c r="B456" s="53" t="str">
        <f t="shared" si="32"/>
        <v/>
      </c>
      <c r="C456" s="43"/>
      <c r="D456" s="58"/>
      <c r="E456" s="57" t="str">
        <f t="shared" si="29"/>
        <v/>
      </c>
      <c r="F456" s="93" t="str">
        <f t="shared" si="30"/>
        <v/>
      </c>
      <c r="G456" s="93" t="str">
        <f t="shared" si="31"/>
        <v/>
      </c>
    </row>
    <row r="457" spans="1:7" ht="20.25">
      <c r="A457" s="54" t="str">
        <f>IF(C457="","",COUNTA($C$5:C457))</f>
        <v/>
      </c>
      <c r="B457" s="53" t="str">
        <f t="shared" si="32"/>
        <v/>
      </c>
      <c r="C457" s="43"/>
      <c r="D457" s="58"/>
      <c r="E457" s="57" t="str">
        <f t="shared" si="29"/>
        <v/>
      </c>
      <c r="F457" s="93" t="str">
        <f t="shared" si="30"/>
        <v/>
      </c>
      <c r="G457" s="93" t="str">
        <f t="shared" si="31"/>
        <v/>
      </c>
    </row>
    <row r="458" spans="1:7" ht="20.25">
      <c r="A458" s="54" t="str">
        <f>IF(C458="","",COUNTA($C$5:C458))</f>
        <v/>
      </c>
      <c r="B458" s="53" t="str">
        <f t="shared" si="32"/>
        <v/>
      </c>
      <c r="C458" s="43"/>
      <c r="D458" s="58"/>
      <c r="E458" s="57" t="str">
        <f t="shared" si="29"/>
        <v/>
      </c>
      <c r="F458" s="93" t="str">
        <f t="shared" si="30"/>
        <v/>
      </c>
      <c r="G458" s="93" t="str">
        <f t="shared" si="31"/>
        <v/>
      </c>
    </row>
    <row r="459" spans="1:7" ht="20.25">
      <c r="A459" s="54" t="str">
        <f>IF(C459="","",COUNTA($C$5:C459))</f>
        <v/>
      </c>
      <c r="B459" s="53" t="str">
        <f t="shared" si="32"/>
        <v/>
      </c>
      <c r="C459" s="43"/>
      <c r="D459" s="58"/>
      <c r="E459" s="57" t="str">
        <f t="shared" si="29"/>
        <v/>
      </c>
      <c r="F459" s="93" t="str">
        <f t="shared" si="30"/>
        <v/>
      </c>
      <c r="G459" s="93" t="str">
        <f t="shared" si="31"/>
        <v/>
      </c>
    </row>
    <row r="460" spans="1:7" ht="20.25">
      <c r="A460" s="54" t="str">
        <f>IF(C460="","",COUNTA($C$5:C460))</f>
        <v/>
      </c>
      <c r="B460" s="53" t="str">
        <f t="shared" si="32"/>
        <v/>
      </c>
      <c r="C460" s="43"/>
      <c r="D460" s="58"/>
      <c r="E460" s="57" t="str">
        <f t="shared" si="29"/>
        <v/>
      </c>
      <c r="F460" s="93" t="str">
        <f t="shared" si="30"/>
        <v/>
      </c>
      <c r="G460" s="93" t="str">
        <f t="shared" si="31"/>
        <v/>
      </c>
    </row>
    <row r="461" spans="1:7" ht="20.25">
      <c r="A461" s="54" t="str">
        <f>IF(C461="","",COUNTA($C$5:C461))</f>
        <v/>
      </c>
      <c r="B461" s="53" t="str">
        <f t="shared" si="32"/>
        <v/>
      </c>
      <c r="C461" s="43"/>
      <c r="D461" s="58"/>
      <c r="E461" s="57" t="str">
        <f t="shared" si="29"/>
        <v/>
      </c>
      <c r="F461" s="93" t="str">
        <f t="shared" si="30"/>
        <v/>
      </c>
      <c r="G461" s="93" t="str">
        <f t="shared" si="31"/>
        <v/>
      </c>
    </row>
    <row r="462" spans="1:7" ht="20.25">
      <c r="A462" s="54" t="str">
        <f>IF(C462="","",COUNTA($C$5:C462))</f>
        <v/>
      </c>
      <c r="B462" s="53" t="str">
        <f t="shared" si="32"/>
        <v/>
      </c>
      <c r="C462" s="43"/>
      <c r="D462" s="58"/>
      <c r="E462" s="57" t="str">
        <f t="shared" si="29"/>
        <v/>
      </c>
      <c r="F462" s="93" t="str">
        <f t="shared" si="30"/>
        <v/>
      </c>
      <c r="G462" s="93" t="str">
        <f t="shared" si="31"/>
        <v/>
      </c>
    </row>
    <row r="463" spans="1:7" ht="20.25">
      <c r="A463" s="54" t="str">
        <f>IF(C463="","",COUNTA($C$5:C463))</f>
        <v/>
      </c>
      <c r="B463" s="53" t="str">
        <f t="shared" si="32"/>
        <v/>
      </c>
      <c r="C463" s="43"/>
      <c r="D463" s="58"/>
      <c r="E463" s="57" t="str">
        <f t="shared" si="29"/>
        <v/>
      </c>
      <c r="F463" s="93" t="str">
        <f t="shared" si="30"/>
        <v/>
      </c>
      <c r="G463" s="93" t="str">
        <f t="shared" si="31"/>
        <v/>
      </c>
    </row>
    <row r="464" spans="1:7" ht="20.25">
      <c r="A464" s="54" t="str">
        <f>IF(C464="","",COUNTA($C$5:C464))</f>
        <v/>
      </c>
      <c r="B464" s="53" t="str">
        <f t="shared" si="32"/>
        <v/>
      </c>
      <c r="C464" s="43"/>
      <c r="D464" s="58"/>
      <c r="E464" s="57" t="str">
        <f t="shared" si="29"/>
        <v/>
      </c>
      <c r="F464" s="93" t="str">
        <f t="shared" si="30"/>
        <v/>
      </c>
      <c r="G464" s="93" t="str">
        <f t="shared" si="31"/>
        <v/>
      </c>
    </row>
    <row r="465" spans="1:7" ht="20.25">
      <c r="A465" s="54" t="str">
        <f>IF(C465="","",COUNTA($C$5:C465))</f>
        <v/>
      </c>
      <c r="B465" s="53" t="str">
        <f t="shared" si="32"/>
        <v/>
      </c>
      <c r="C465" s="43"/>
      <c r="D465" s="58"/>
      <c r="E465" s="57" t="str">
        <f t="shared" si="29"/>
        <v/>
      </c>
      <c r="F465" s="93" t="str">
        <f t="shared" si="30"/>
        <v/>
      </c>
      <c r="G465" s="93" t="str">
        <f t="shared" si="31"/>
        <v/>
      </c>
    </row>
    <row r="466" spans="1:7" ht="20.25">
      <c r="A466" s="54" t="str">
        <f>IF(C466="","",COUNTA($C$5:C466))</f>
        <v/>
      </c>
      <c r="B466" s="53" t="str">
        <f t="shared" si="32"/>
        <v/>
      </c>
      <c r="C466" s="43"/>
      <c r="D466" s="58"/>
      <c r="E466" s="57" t="str">
        <f t="shared" si="29"/>
        <v/>
      </c>
      <c r="F466" s="93" t="str">
        <f t="shared" si="30"/>
        <v/>
      </c>
      <c r="G466" s="93" t="str">
        <f t="shared" si="31"/>
        <v/>
      </c>
    </row>
    <row r="467" spans="1:7" ht="20.25">
      <c r="A467" s="54" t="str">
        <f>IF(C467="","",COUNTA($C$5:C467))</f>
        <v/>
      </c>
      <c r="B467" s="53" t="str">
        <f t="shared" si="32"/>
        <v/>
      </c>
      <c r="C467" s="43"/>
      <c r="D467" s="58"/>
      <c r="E467" s="57" t="str">
        <f t="shared" si="29"/>
        <v/>
      </c>
      <c r="F467" s="93" t="str">
        <f t="shared" si="30"/>
        <v/>
      </c>
      <c r="G467" s="93" t="str">
        <f t="shared" si="31"/>
        <v/>
      </c>
    </row>
    <row r="468" spans="1:7" ht="20.25">
      <c r="A468" s="54" t="str">
        <f>IF(C468="","",COUNTA($C$5:C468))</f>
        <v/>
      </c>
      <c r="B468" s="53" t="str">
        <f t="shared" si="32"/>
        <v/>
      </c>
      <c r="C468" s="43"/>
      <c r="D468" s="58"/>
      <c r="E468" s="57" t="str">
        <f t="shared" si="29"/>
        <v/>
      </c>
      <c r="F468" s="93" t="str">
        <f t="shared" si="30"/>
        <v/>
      </c>
      <c r="G468" s="93" t="str">
        <f t="shared" si="31"/>
        <v/>
      </c>
    </row>
    <row r="469" spans="1:7" ht="20.25">
      <c r="A469" s="54" t="str">
        <f>IF(C469="","",COUNTA($C$5:C469))</f>
        <v/>
      </c>
      <c r="B469" s="53" t="str">
        <f t="shared" si="32"/>
        <v/>
      </c>
      <c r="C469" s="43"/>
      <c r="D469" s="58"/>
      <c r="E469" s="57" t="str">
        <f t="shared" si="29"/>
        <v/>
      </c>
      <c r="F469" s="93" t="str">
        <f t="shared" si="30"/>
        <v/>
      </c>
      <c r="G469" s="93" t="str">
        <f t="shared" si="31"/>
        <v/>
      </c>
    </row>
    <row r="470" spans="1:7" ht="20.25">
      <c r="A470" s="54" t="str">
        <f>IF(C470="","",COUNTA($C$5:C470))</f>
        <v/>
      </c>
      <c r="B470" s="53" t="str">
        <f t="shared" si="32"/>
        <v/>
      </c>
      <c r="C470" s="43"/>
      <c r="D470" s="58"/>
      <c r="E470" s="57" t="str">
        <f t="shared" si="29"/>
        <v/>
      </c>
      <c r="F470" s="93" t="str">
        <f t="shared" si="30"/>
        <v/>
      </c>
      <c r="G470" s="93" t="str">
        <f t="shared" si="31"/>
        <v/>
      </c>
    </row>
    <row r="471" spans="1:7" ht="20.25">
      <c r="A471" s="54" t="str">
        <f>IF(C471="","",COUNTA($C$5:C471))</f>
        <v/>
      </c>
      <c r="B471" s="53" t="str">
        <f t="shared" si="32"/>
        <v/>
      </c>
      <c r="C471" s="43"/>
      <c r="D471" s="58"/>
      <c r="E471" s="57" t="str">
        <f t="shared" si="29"/>
        <v/>
      </c>
      <c r="F471" s="93" t="str">
        <f t="shared" si="30"/>
        <v/>
      </c>
      <c r="G471" s="93" t="str">
        <f t="shared" si="31"/>
        <v/>
      </c>
    </row>
    <row r="472" spans="1:7" ht="20.25">
      <c r="A472" s="54" t="str">
        <f>IF(C472="","",COUNTA($C$5:C472))</f>
        <v/>
      </c>
      <c r="B472" s="53" t="str">
        <f t="shared" si="32"/>
        <v/>
      </c>
      <c r="C472" s="43"/>
      <c r="D472" s="58"/>
      <c r="E472" s="57" t="str">
        <f t="shared" si="29"/>
        <v/>
      </c>
      <c r="F472" s="93" t="str">
        <f t="shared" si="30"/>
        <v/>
      </c>
      <c r="G472" s="93" t="str">
        <f t="shared" si="31"/>
        <v/>
      </c>
    </row>
    <row r="473" spans="1:7" ht="20.25">
      <c r="A473" s="54" t="str">
        <f>IF(C473="","",COUNTA($C$5:C473))</f>
        <v/>
      </c>
      <c r="B473" s="53" t="str">
        <f t="shared" si="32"/>
        <v/>
      </c>
      <c r="C473" s="43"/>
      <c r="D473" s="58"/>
      <c r="E473" s="57" t="str">
        <f t="shared" si="29"/>
        <v/>
      </c>
      <c r="F473" s="93" t="str">
        <f t="shared" si="30"/>
        <v/>
      </c>
      <c r="G473" s="93" t="str">
        <f t="shared" si="31"/>
        <v/>
      </c>
    </row>
    <row r="474" spans="1:7" ht="20.25">
      <c r="A474" s="54" t="str">
        <f>IF(C474="","",COUNTA($C$5:C474))</f>
        <v/>
      </c>
      <c r="B474" s="53" t="str">
        <f t="shared" si="32"/>
        <v/>
      </c>
      <c r="C474" s="43"/>
      <c r="D474" s="58"/>
      <c r="E474" s="57" t="str">
        <f t="shared" si="29"/>
        <v/>
      </c>
      <c r="F474" s="93" t="str">
        <f t="shared" si="30"/>
        <v/>
      </c>
      <c r="G474" s="93" t="str">
        <f t="shared" si="31"/>
        <v/>
      </c>
    </row>
    <row r="475" spans="1:7" ht="20.25">
      <c r="A475" s="54" t="str">
        <f>IF(C475="","",COUNTA($C$5:C475))</f>
        <v/>
      </c>
      <c r="B475" s="53" t="str">
        <f t="shared" si="32"/>
        <v/>
      </c>
      <c r="C475" s="43"/>
      <c r="D475" s="58"/>
      <c r="E475" s="57" t="str">
        <f t="shared" si="29"/>
        <v/>
      </c>
      <c r="F475" s="93" t="str">
        <f t="shared" si="30"/>
        <v/>
      </c>
      <c r="G475" s="93" t="str">
        <f t="shared" si="31"/>
        <v/>
      </c>
    </row>
    <row r="476" spans="1:7" ht="20.25">
      <c r="A476" s="54" t="str">
        <f>IF(C476="","",COUNTA($C$5:C476))</f>
        <v/>
      </c>
      <c r="B476" s="53" t="str">
        <f t="shared" si="32"/>
        <v/>
      </c>
      <c r="C476" s="43"/>
      <c r="D476" s="58"/>
      <c r="E476" s="57" t="str">
        <f t="shared" si="29"/>
        <v/>
      </c>
      <c r="F476" s="93" t="str">
        <f t="shared" si="30"/>
        <v/>
      </c>
      <c r="G476" s="93" t="str">
        <f t="shared" si="31"/>
        <v/>
      </c>
    </row>
    <row r="477" spans="1:7" ht="20.25">
      <c r="A477" s="54" t="str">
        <f>IF(C477="","",COUNTA($C$5:C477))</f>
        <v/>
      </c>
      <c r="B477" s="53" t="str">
        <f t="shared" si="32"/>
        <v/>
      </c>
      <c r="C477" s="43"/>
      <c r="D477" s="58"/>
      <c r="E477" s="57" t="str">
        <f t="shared" si="29"/>
        <v/>
      </c>
      <c r="F477" s="93" t="str">
        <f t="shared" si="30"/>
        <v/>
      </c>
      <c r="G477" s="93" t="str">
        <f t="shared" si="31"/>
        <v/>
      </c>
    </row>
    <row r="478" spans="1:7" ht="20.25">
      <c r="A478" s="54" t="str">
        <f>IF(C478="","",COUNTA($C$5:C478))</f>
        <v/>
      </c>
      <c r="B478" s="53" t="str">
        <f t="shared" si="32"/>
        <v/>
      </c>
      <c r="C478" s="43"/>
      <c r="D478" s="58"/>
      <c r="E478" s="57" t="str">
        <f t="shared" si="29"/>
        <v/>
      </c>
      <c r="F478" s="93" t="str">
        <f t="shared" si="30"/>
        <v/>
      </c>
      <c r="G478" s="93" t="str">
        <f t="shared" si="31"/>
        <v/>
      </c>
    </row>
    <row r="479" spans="1:7" ht="20.25">
      <c r="A479" s="54" t="str">
        <f>IF(C479="","",COUNTA($C$5:C479))</f>
        <v/>
      </c>
      <c r="B479" s="53" t="str">
        <f t="shared" si="32"/>
        <v/>
      </c>
      <c r="C479" s="43"/>
      <c r="D479" s="58"/>
      <c r="E479" s="57" t="str">
        <f t="shared" si="29"/>
        <v/>
      </c>
      <c r="F479" s="93" t="str">
        <f t="shared" si="30"/>
        <v/>
      </c>
      <c r="G479" s="93" t="str">
        <f t="shared" si="31"/>
        <v/>
      </c>
    </row>
    <row r="480" spans="1:7" ht="20.25">
      <c r="A480" s="54" t="str">
        <f>IF(C480="","",COUNTA($C$5:C480))</f>
        <v/>
      </c>
      <c r="B480" s="53" t="str">
        <f t="shared" si="32"/>
        <v/>
      </c>
      <c r="C480" s="43"/>
      <c r="D480" s="58"/>
      <c r="E480" s="57" t="str">
        <f t="shared" si="29"/>
        <v/>
      </c>
      <c r="F480" s="93" t="str">
        <f t="shared" si="30"/>
        <v/>
      </c>
      <c r="G480" s="93" t="str">
        <f t="shared" si="31"/>
        <v/>
      </c>
    </row>
    <row r="481" spans="1:7" ht="20.25">
      <c r="A481" s="54" t="str">
        <f>IF(C481="","",COUNTA($C$5:C481))</f>
        <v/>
      </c>
      <c r="B481" s="53" t="str">
        <f t="shared" si="32"/>
        <v/>
      </c>
      <c r="C481" s="43"/>
      <c r="D481" s="58"/>
      <c r="E481" s="57" t="str">
        <f t="shared" si="29"/>
        <v/>
      </c>
      <c r="F481" s="93" t="str">
        <f t="shared" si="30"/>
        <v/>
      </c>
      <c r="G481" s="93" t="str">
        <f t="shared" si="31"/>
        <v/>
      </c>
    </row>
    <row r="482" spans="1:7" ht="20.25">
      <c r="A482" s="54" t="str">
        <f>IF(C482="","",COUNTA($C$5:C482))</f>
        <v/>
      </c>
      <c r="B482" s="53" t="str">
        <f t="shared" si="32"/>
        <v/>
      </c>
      <c r="C482" s="43"/>
      <c r="D482" s="58"/>
      <c r="E482" s="57" t="str">
        <f t="shared" si="29"/>
        <v/>
      </c>
      <c r="F482" s="93" t="str">
        <f t="shared" si="30"/>
        <v/>
      </c>
      <c r="G482" s="93" t="str">
        <f t="shared" si="31"/>
        <v/>
      </c>
    </row>
    <row r="483" spans="1:7" ht="20.25">
      <c r="A483" s="54" t="str">
        <f>IF(C483="","",COUNTA($C$5:C483))</f>
        <v/>
      </c>
      <c r="B483" s="53" t="str">
        <f t="shared" si="32"/>
        <v/>
      </c>
      <c r="C483" s="43"/>
      <c r="D483" s="58"/>
      <c r="E483" s="57" t="str">
        <f t="shared" si="29"/>
        <v/>
      </c>
      <c r="F483" s="93" t="str">
        <f t="shared" si="30"/>
        <v/>
      </c>
      <c r="G483" s="93" t="str">
        <f t="shared" si="31"/>
        <v/>
      </c>
    </row>
    <row r="484" spans="1:7" ht="20.25">
      <c r="A484" s="54" t="str">
        <f>IF(C484="","",COUNTA($C$5:C484))</f>
        <v/>
      </c>
      <c r="B484" s="53" t="str">
        <f t="shared" si="32"/>
        <v/>
      </c>
      <c r="C484" s="43"/>
      <c r="D484" s="58"/>
      <c r="E484" s="57" t="str">
        <f t="shared" si="29"/>
        <v/>
      </c>
      <c r="F484" s="93" t="str">
        <f t="shared" si="30"/>
        <v/>
      </c>
      <c r="G484" s="93" t="str">
        <f t="shared" si="31"/>
        <v/>
      </c>
    </row>
    <row r="485" spans="1:7" ht="20.25">
      <c r="A485" s="54" t="str">
        <f>IF(C485="","",COUNTA($C$5:C485))</f>
        <v/>
      </c>
      <c r="B485" s="53" t="str">
        <f t="shared" si="32"/>
        <v/>
      </c>
      <c r="C485" s="43"/>
      <c r="D485" s="58"/>
      <c r="E485" s="57" t="str">
        <f t="shared" si="29"/>
        <v/>
      </c>
      <c r="F485" s="93" t="str">
        <f t="shared" si="30"/>
        <v/>
      </c>
      <c r="G485" s="93" t="str">
        <f t="shared" si="31"/>
        <v/>
      </c>
    </row>
    <row r="486" spans="1:7" ht="20.25">
      <c r="A486" s="54" t="str">
        <f>IF(C486="","",COUNTA($C$5:C486))</f>
        <v/>
      </c>
      <c r="B486" s="53" t="str">
        <f t="shared" si="32"/>
        <v/>
      </c>
      <c r="C486" s="43"/>
      <c r="D486" s="58"/>
      <c r="E486" s="57" t="str">
        <f t="shared" si="29"/>
        <v/>
      </c>
      <c r="F486" s="93" t="str">
        <f t="shared" si="30"/>
        <v/>
      </c>
      <c r="G486" s="93" t="str">
        <f t="shared" si="31"/>
        <v/>
      </c>
    </row>
    <row r="487" spans="1:7" ht="20.25">
      <c r="A487" s="54" t="str">
        <f>IF(C487="","",COUNTA($C$5:C487))</f>
        <v/>
      </c>
      <c r="B487" s="53" t="str">
        <f t="shared" si="32"/>
        <v/>
      </c>
      <c r="C487" s="43"/>
      <c r="D487" s="58"/>
      <c r="E487" s="57" t="str">
        <f t="shared" si="29"/>
        <v/>
      </c>
      <c r="F487" s="93" t="str">
        <f t="shared" si="30"/>
        <v/>
      </c>
      <c r="G487" s="93" t="str">
        <f t="shared" si="31"/>
        <v/>
      </c>
    </row>
    <row r="488" spans="1:7" ht="20.25">
      <c r="A488" s="54" t="str">
        <f>IF(C488="","",COUNTA($C$5:C488))</f>
        <v/>
      </c>
      <c r="B488" s="53" t="str">
        <f t="shared" si="32"/>
        <v/>
      </c>
      <c r="C488" s="43"/>
      <c r="D488" s="58"/>
      <c r="E488" s="57" t="str">
        <f t="shared" si="29"/>
        <v/>
      </c>
      <c r="F488" s="93" t="str">
        <f t="shared" si="30"/>
        <v/>
      </c>
      <c r="G488" s="93" t="str">
        <f t="shared" si="31"/>
        <v/>
      </c>
    </row>
    <row r="489" spans="1:7" ht="20.25">
      <c r="A489" s="54" t="str">
        <f>IF(C489="","",COUNTA($C$5:C489))</f>
        <v/>
      </c>
      <c r="B489" s="53" t="str">
        <f t="shared" si="32"/>
        <v/>
      </c>
      <c r="C489" s="43"/>
      <c r="D489" s="58"/>
      <c r="E489" s="57" t="str">
        <f t="shared" si="29"/>
        <v/>
      </c>
      <c r="F489" s="93" t="str">
        <f t="shared" si="30"/>
        <v/>
      </c>
      <c r="G489" s="93" t="str">
        <f t="shared" si="31"/>
        <v/>
      </c>
    </row>
    <row r="490" spans="1:7" ht="20.25">
      <c r="A490" s="54" t="str">
        <f>IF(C490="","",COUNTA($C$5:C490))</f>
        <v/>
      </c>
      <c r="B490" s="53" t="str">
        <f t="shared" si="32"/>
        <v/>
      </c>
      <c r="C490" s="43"/>
      <c r="D490" s="58"/>
      <c r="E490" s="57" t="str">
        <f t="shared" si="29"/>
        <v/>
      </c>
      <c r="F490" s="93" t="str">
        <f t="shared" si="30"/>
        <v/>
      </c>
      <c r="G490" s="93" t="str">
        <f t="shared" si="31"/>
        <v/>
      </c>
    </row>
    <row r="491" spans="1:7" ht="20.25">
      <c r="A491" s="54" t="str">
        <f>IF(C491="","",COUNTA($C$5:C491))</f>
        <v/>
      </c>
      <c r="B491" s="53" t="str">
        <f t="shared" si="32"/>
        <v/>
      </c>
      <c r="C491" s="36"/>
      <c r="D491" s="36"/>
      <c r="E491" s="57" t="str">
        <f t="shared" si="29"/>
        <v/>
      </c>
      <c r="F491" s="93" t="str">
        <f t="shared" si="30"/>
        <v/>
      </c>
      <c r="G491" s="93" t="str">
        <f t="shared" si="31"/>
        <v/>
      </c>
    </row>
    <row r="492" spans="1:7" ht="20.25">
      <c r="A492" s="54" t="str">
        <f>IF(C492="","",COUNTA($C$5:C492))</f>
        <v/>
      </c>
      <c r="B492" s="53" t="str">
        <f t="shared" si="32"/>
        <v/>
      </c>
      <c r="C492" s="37"/>
      <c r="D492" s="37"/>
      <c r="E492" s="57" t="str">
        <f t="shared" si="29"/>
        <v/>
      </c>
      <c r="F492" s="93" t="str">
        <f t="shared" si="30"/>
        <v/>
      </c>
      <c r="G492" s="93" t="str">
        <f t="shared" si="31"/>
        <v/>
      </c>
    </row>
    <row r="493" spans="1:7" ht="20.25">
      <c r="A493" s="54" t="str">
        <f>IF(C493="","",COUNTA($C$5:C493))</f>
        <v/>
      </c>
      <c r="B493" s="53" t="str">
        <f t="shared" si="32"/>
        <v/>
      </c>
      <c r="C493" s="36"/>
      <c r="D493" s="36"/>
      <c r="E493" s="57" t="str">
        <f t="shared" si="29"/>
        <v/>
      </c>
      <c r="F493" s="93" t="str">
        <f t="shared" si="30"/>
        <v/>
      </c>
      <c r="G493" s="93" t="str">
        <f t="shared" si="31"/>
        <v/>
      </c>
    </row>
    <row r="494" spans="1:7" ht="20.25">
      <c r="A494" s="54" t="str">
        <f>IF(C494="","",COUNTA($C$5:C494))</f>
        <v/>
      </c>
      <c r="B494" s="53" t="str">
        <f t="shared" si="32"/>
        <v/>
      </c>
      <c r="C494" s="36"/>
      <c r="D494" s="36"/>
      <c r="E494" s="57" t="str">
        <f t="shared" si="29"/>
        <v/>
      </c>
      <c r="F494" s="93" t="str">
        <f t="shared" si="30"/>
        <v/>
      </c>
      <c r="G494" s="93" t="str">
        <f t="shared" si="31"/>
        <v/>
      </c>
    </row>
    <row r="495" spans="1:7" ht="20.25">
      <c r="A495" s="54" t="str">
        <f>IF(C495="","",COUNTA($C$5:C495))</f>
        <v/>
      </c>
      <c r="B495" s="53" t="str">
        <f t="shared" si="32"/>
        <v/>
      </c>
      <c r="C495" s="37"/>
      <c r="D495" s="37"/>
      <c r="E495" s="57" t="str">
        <f t="shared" si="29"/>
        <v/>
      </c>
      <c r="F495" s="93" t="str">
        <f t="shared" si="30"/>
        <v/>
      </c>
      <c r="G495" s="93" t="str">
        <f t="shared" si="31"/>
        <v/>
      </c>
    </row>
    <row r="496" spans="1:7" ht="20.25">
      <c r="A496" s="54" t="str">
        <f>IF(C496="","",COUNTA($C$5:C496))</f>
        <v/>
      </c>
      <c r="B496" s="53" t="str">
        <f t="shared" si="32"/>
        <v/>
      </c>
      <c r="C496" s="36"/>
      <c r="D496" s="36"/>
      <c r="E496" s="57" t="str">
        <f t="shared" si="29"/>
        <v/>
      </c>
      <c r="F496" s="93" t="str">
        <f t="shared" si="30"/>
        <v/>
      </c>
      <c r="G496" s="93" t="str">
        <f t="shared" si="31"/>
        <v/>
      </c>
    </row>
    <row r="497" spans="1:7" ht="20.25">
      <c r="A497" s="54" t="str">
        <f>IF(C497="","",COUNTA($C$5:C497))</f>
        <v/>
      </c>
      <c r="B497" s="53" t="str">
        <f t="shared" si="32"/>
        <v/>
      </c>
      <c r="C497" s="36"/>
      <c r="D497" s="36"/>
      <c r="E497" s="57" t="str">
        <f t="shared" si="29"/>
        <v/>
      </c>
      <c r="F497" s="93" t="str">
        <f t="shared" si="30"/>
        <v/>
      </c>
      <c r="G497" s="93" t="str">
        <f t="shared" si="31"/>
        <v/>
      </c>
    </row>
    <row r="498" spans="1:7" ht="20.25">
      <c r="A498" s="54" t="str">
        <f>IF(C498="","",COUNTA($C$5:C498))</f>
        <v/>
      </c>
      <c r="B498" s="53" t="str">
        <f t="shared" si="32"/>
        <v/>
      </c>
      <c r="C498" s="37"/>
      <c r="D498" s="37"/>
      <c r="E498" s="57" t="str">
        <f t="shared" si="29"/>
        <v/>
      </c>
      <c r="F498" s="93" t="str">
        <f t="shared" si="30"/>
        <v/>
      </c>
      <c r="G498" s="93" t="str">
        <f t="shared" si="31"/>
        <v/>
      </c>
    </row>
    <row r="499" spans="1:7" ht="20.25">
      <c r="A499" s="54" t="str">
        <f>IF(C499="","",COUNTA($C$5:C499))</f>
        <v/>
      </c>
      <c r="B499" s="53" t="str">
        <f t="shared" si="32"/>
        <v/>
      </c>
      <c r="C499" s="36"/>
      <c r="D499" s="36"/>
      <c r="E499" s="57" t="str">
        <f t="shared" si="29"/>
        <v/>
      </c>
      <c r="F499" s="93" t="str">
        <f t="shared" si="30"/>
        <v/>
      </c>
      <c r="G499" s="93" t="str">
        <f t="shared" si="31"/>
        <v/>
      </c>
    </row>
    <row r="500" spans="1:7" ht="20.25">
      <c r="A500" s="54" t="str">
        <f>IF(C500="","",COUNTA($C$5:C500))</f>
        <v/>
      </c>
      <c r="B500" s="53" t="str">
        <f t="shared" si="32"/>
        <v/>
      </c>
      <c r="C500" s="36"/>
      <c r="D500" s="36"/>
      <c r="E500" s="57" t="str">
        <f t="shared" si="29"/>
        <v/>
      </c>
      <c r="F500" s="93" t="str">
        <f t="shared" si="30"/>
        <v/>
      </c>
      <c r="G500" s="93" t="str">
        <f t="shared" si="31"/>
        <v/>
      </c>
    </row>
    <row r="501" spans="1:7" ht="20.25">
      <c r="A501" s="54" t="str">
        <f>IF(C501="","",COUNTA($C$5:C501))</f>
        <v/>
      </c>
      <c r="B501" s="44"/>
      <c r="C501" s="45"/>
      <c r="D501" s="60"/>
      <c r="E501" s="57" t="str">
        <f t="shared" si="29"/>
        <v/>
      </c>
      <c r="F501" s="93" t="str">
        <f t="shared" si="30"/>
        <v/>
      </c>
      <c r="G501" s="93" t="str">
        <f t="shared" si="31"/>
        <v/>
      </c>
    </row>
    <row r="502" spans="1:7" ht="20.25">
      <c r="A502" s="54" t="str">
        <f>IF(C502="","",COUNTA($C$5:C502))</f>
        <v/>
      </c>
      <c r="B502" s="44"/>
      <c r="C502" s="46"/>
      <c r="D502" s="61"/>
      <c r="E502" s="57" t="str">
        <f t="shared" si="29"/>
        <v/>
      </c>
      <c r="F502" s="93" t="str">
        <f t="shared" si="30"/>
        <v/>
      </c>
      <c r="G502" s="93" t="str">
        <f t="shared" si="31"/>
        <v/>
      </c>
    </row>
    <row r="503" spans="1:7" ht="20.25">
      <c r="A503" s="54" t="str">
        <f>IF(C503="","",COUNTA($C$5:C503))</f>
        <v/>
      </c>
      <c r="B503" s="44"/>
      <c r="C503" s="46"/>
      <c r="D503" s="61"/>
      <c r="E503" s="57" t="str">
        <f t="shared" si="29"/>
        <v/>
      </c>
      <c r="F503" s="93" t="str">
        <f t="shared" si="30"/>
        <v/>
      </c>
      <c r="G503" s="93" t="str">
        <f t="shared" si="31"/>
        <v/>
      </c>
    </row>
    <row r="504" spans="1:7" ht="20.25">
      <c r="A504" s="54" t="str">
        <f>IF(C504="","",COUNTA($C$5:C504))</f>
        <v/>
      </c>
      <c r="B504" s="44"/>
      <c r="C504" s="46"/>
      <c r="D504" s="61"/>
      <c r="E504" s="57" t="str">
        <f t="shared" si="29"/>
        <v/>
      </c>
      <c r="F504" s="93" t="str">
        <f t="shared" si="30"/>
        <v/>
      </c>
      <c r="G504" s="93" t="str">
        <f t="shared" si="31"/>
        <v/>
      </c>
    </row>
    <row r="505" spans="1:7" ht="20.25">
      <c r="A505" s="54" t="str">
        <f>IF(C505="","",COUNTA($C$5:C505))</f>
        <v/>
      </c>
      <c r="B505" s="44"/>
      <c r="C505" s="46"/>
      <c r="D505" s="61"/>
      <c r="E505" s="57" t="str">
        <f t="shared" si="29"/>
        <v/>
      </c>
      <c r="F505" s="93" t="str">
        <f t="shared" si="30"/>
        <v/>
      </c>
      <c r="G505" s="93" t="str">
        <f t="shared" si="31"/>
        <v/>
      </c>
    </row>
    <row r="506" spans="1:7" ht="20.25">
      <c r="A506" s="54" t="str">
        <f>IF(C506="","",COUNTA($C$5:C506))</f>
        <v/>
      </c>
      <c r="B506" s="44"/>
      <c r="C506" s="46"/>
      <c r="D506" s="61"/>
      <c r="E506" s="57" t="str">
        <f t="shared" si="29"/>
        <v/>
      </c>
      <c r="F506" s="93" t="str">
        <f t="shared" si="30"/>
        <v/>
      </c>
      <c r="G506" s="93" t="str">
        <f t="shared" si="31"/>
        <v/>
      </c>
    </row>
    <row r="507" spans="1:7" ht="20.25">
      <c r="A507" s="54" t="str">
        <f>IF(C507="","",COUNTA($C$5:C507))</f>
        <v/>
      </c>
      <c r="B507" s="44"/>
      <c r="C507" s="46"/>
      <c r="D507" s="61"/>
      <c r="E507" s="57" t="str">
        <f t="shared" si="29"/>
        <v/>
      </c>
      <c r="F507" s="93" t="str">
        <f t="shared" si="30"/>
        <v/>
      </c>
      <c r="G507" s="93" t="str">
        <f t="shared" si="31"/>
        <v/>
      </c>
    </row>
    <row r="508" spans="1:7" ht="20.25">
      <c r="A508" s="54" t="str">
        <f>IF(C508="","",COUNTA($C$5:C508))</f>
        <v/>
      </c>
      <c r="B508" s="44"/>
      <c r="C508" s="46"/>
      <c r="D508" s="61"/>
      <c r="E508" s="57" t="str">
        <f t="shared" si="29"/>
        <v/>
      </c>
      <c r="F508" s="93" t="str">
        <f t="shared" si="30"/>
        <v/>
      </c>
      <c r="G508" s="93" t="str">
        <f t="shared" si="31"/>
        <v/>
      </c>
    </row>
    <row r="509" spans="1:7" ht="20.25">
      <c r="A509" s="54" t="str">
        <f>IF(C509="","",COUNTA($C$5:C509))</f>
        <v/>
      </c>
      <c r="B509" s="44"/>
      <c r="C509" s="46"/>
      <c r="D509" s="61"/>
      <c r="E509" s="57" t="str">
        <f t="shared" si="29"/>
        <v/>
      </c>
      <c r="F509" s="93" t="str">
        <f t="shared" si="30"/>
        <v/>
      </c>
      <c r="G509" s="93" t="str">
        <f t="shared" si="31"/>
        <v/>
      </c>
    </row>
    <row r="510" spans="1:7" ht="20.25">
      <c r="A510" s="54" t="str">
        <f>IF(C510="","",COUNTA($C$5:C510))</f>
        <v/>
      </c>
      <c r="B510" s="44"/>
      <c r="C510" s="46"/>
      <c r="D510" s="61"/>
      <c r="E510" s="57" t="str">
        <f t="shared" si="29"/>
        <v/>
      </c>
      <c r="F510" s="93" t="str">
        <f t="shared" si="30"/>
        <v/>
      </c>
      <c r="G510" s="93" t="str">
        <f t="shared" si="31"/>
        <v/>
      </c>
    </row>
    <row r="511" spans="1:7" ht="20.25">
      <c r="A511" s="54" t="str">
        <f>IF(C511="","",COUNTA($C$5:C511))</f>
        <v/>
      </c>
      <c r="B511" s="44"/>
      <c r="C511" s="46"/>
      <c r="D511" s="61"/>
      <c r="E511" s="57" t="str">
        <f t="shared" si="29"/>
        <v/>
      </c>
      <c r="F511" s="93" t="str">
        <f t="shared" si="30"/>
        <v/>
      </c>
      <c r="G511" s="93" t="str">
        <f t="shared" si="31"/>
        <v/>
      </c>
    </row>
    <row r="512" spans="1:7" ht="20.25">
      <c r="A512" s="54" t="str">
        <f>IF(C512="","",COUNTA($C$5:C512))</f>
        <v/>
      </c>
      <c r="B512" s="44"/>
      <c r="C512" s="46"/>
      <c r="D512" s="61"/>
      <c r="E512" s="57" t="str">
        <f t="shared" si="29"/>
        <v/>
      </c>
      <c r="F512" s="93" t="str">
        <f t="shared" si="30"/>
        <v/>
      </c>
      <c r="G512" s="93" t="str">
        <f t="shared" si="31"/>
        <v/>
      </c>
    </row>
    <row r="513" spans="1:7" ht="20.25">
      <c r="A513" s="54" t="str">
        <f>IF(C513="","",COUNTA($C$5:C513))</f>
        <v/>
      </c>
      <c r="B513" s="44"/>
      <c r="C513" s="46"/>
      <c r="D513" s="61"/>
      <c r="E513" s="57" t="str">
        <f t="shared" si="29"/>
        <v/>
      </c>
      <c r="F513" s="93" t="str">
        <f t="shared" si="30"/>
        <v/>
      </c>
      <c r="G513" s="93" t="str">
        <f t="shared" si="31"/>
        <v/>
      </c>
    </row>
    <row r="514" spans="1:7" ht="20.25">
      <c r="A514" s="54" t="str">
        <f>IF(C514="","",COUNTA($C$5:C514))</f>
        <v/>
      </c>
      <c r="B514" s="47"/>
      <c r="C514" s="48"/>
      <c r="D514" s="62"/>
      <c r="E514" s="57" t="str">
        <f t="shared" si="29"/>
        <v/>
      </c>
      <c r="F514" s="93" t="str">
        <f t="shared" si="30"/>
        <v/>
      </c>
      <c r="G514" s="93" t="str">
        <f t="shared" si="31"/>
        <v/>
      </c>
    </row>
    <row r="515" spans="1:7" ht="20.25">
      <c r="A515" s="54" t="str">
        <f>IF(C515="","",COUNTA($C$5:C515))</f>
        <v/>
      </c>
      <c r="B515" s="47"/>
      <c r="C515" s="48"/>
      <c r="D515" s="62"/>
      <c r="E515" s="57" t="str">
        <f t="shared" si="29"/>
        <v/>
      </c>
      <c r="F515" s="93" t="str">
        <f t="shared" si="30"/>
        <v/>
      </c>
      <c r="G515" s="93" t="str">
        <f t="shared" si="31"/>
        <v/>
      </c>
    </row>
    <row r="516" spans="1:7" ht="20.25">
      <c r="A516" s="54" t="str">
        <f>IF(C516="","",COUNTA($C$5:C516))</f>
        <v/>
      </c>
      <c r="B516" s="47"/>
      <c r="C516" s="46"/>
      <c r="D516" s="61"/>
      <c r="E516" s="57" t="str">
        <f t="shared" si="29"/>
        <v/>
      </c>
      <c r="F516" s="93" t="str">
        <f t="shared" si="30"/>
        <v/>
      </c>
      <c r="G516" s="93" t="str">
        <f t="shared" si="31"/>
        <v/>
      </c>
    </row>
    <row r="517" spans="1:7" ht="20.25">
      <c r="A517" s="54" t="str">
        <f>IF(C517="","",COUNTA($C$5:C517))</f>
        <v/>
      </c>
      <c r="B517" s="47"/>
      <c r="C517" s="46"/>
      <c r="D517" s="61"/>
      <c r="E517" s="57" t="str">
        <f t="shared" ref="E517:E580" si="33">IF(B517="","",VLOOKUP(B517,أول_ز,4))</f>
        <v/>
      </c>
      <c r="F517" s="93" t="str">
        <f t="shared" si="30"/>
        <v/>
      </c>
      <c r="G517" s="93" t="str">
        <f t="shared" si="31"/>
        <v/>
      </c>
    </row>
    <row r="518" spans="1:7" ht="20.25">
      <c r="A518" s="54" t="str">
        <f>IF(C518="","",COUNTA($C$5:C518))</f>
        <v/>
      </c>
      <c r="B518" s="47"/>
      <c r="C518" s="46"/>
      <c r="D518" s="61"/>
      <c r="E518" s="57" t="str">
        <f t="shared" si="33"/>
        <v/>
      </c>
      <c r="F518" s="93" t="str">
        <f t="shared" ref="F518:F581" si="34">IF(E518=E519,"","نهاية اللجنة")</f>
        <v/>
      </c>
      <c r="G518" s="93" t="str">
        <f t="shared" ref="G518:G581" si="35">IF(D518=D519,"","نهاية الفصل")</f>
        <v/>
      </c>
    </row>
    <row r="519" spans="1:7" ht="20.25">
      <c r="A519" s="54" t="str">
        <f>IF(C519="","",COUNTA($C$5:C519))</f>
        <v/>
      </c>
      <c r="B519" s="35"/>
      <c r="C519" s="38"/>
      <c r="D519" s="38"/>
      <c r="E519" s="57" t="str">
        <f t="shared" si="33"/>
        <v/>
      </c>
      <c r="F519" s="93" t="str">
        <f t="shared" si="34"/>
        <v/>
      </c>
      <c r="G519" s="93" t="str">
        <f t="shared" si="35"/>
        <v/>
      </c>
    </row>
    <row r="520" spans="1:7" ht="20.25">
      <c r="A520" s="54" t="str">
        <f>IF(C520="","",COUNTA($C$5:C520))</f>
        <v/>
      </c>
      <c r="B520" s="35"/>
      <c r="C520" s="38"/>
      <c r="D520" s="38"/>
      <c r="E520" s="57" t="str">
        <f t="shared" si="33"/>
        <v/>
      </c>
      <c r="F520" s="93" t="str">
        <f t="shared" si="34"/>
        <v/>
      </c>
      <c r="G520" s="93" t="str">
        <f t="shared" si="35"/>
        <v/>
      </c>
    </row>
    <row r="521" spans="1:7" ht="20.25">
      <c r="A521" s="54" t="str">
        <f>IF(C521="","",COUNTA($C$5:C521))</f>
        <v/>
      </c>
      <c r="B521" s="35"/>
      <c r="C521" s="39"/>
      <c r="D521" s="39"/>
      <c r="E521" s="57" t="str">
        <f t="shared" si="33"/>
        <v/>
      </c>
      <c r="F521" s="93" t="str">
        <f t="shared" si="34"/>
        <v/>
      </c>
      <c r="G521" s="93" t="str">
        <f t="shared" si="35"/>
        <v/>
      </c>
    </row>
    <row r="522" spans="1:7" ht="20.25">
      <c r="A522" s="54" t="str">
        <f>IF(C522="","",COUNTA($C$5:C522))</f>
        <v/>
      </c>
      <c r="B522" s="35"/>
      <c r="C522" s="40"/>
      <c r="D522" s="40"/>
      <c r="E522" s="57" t="str">
        <f t="shared" si="33"/>
        <v/>
      </c>
      <c r="F522" s="93" t="str">
        <f t="shared" si="34"/>
        <v/>
      </c>
      <c r="G522" s="93" t="str">
        <f t="shared" si="35"/>
        <v/>
      </c>
    </row>
    <row r="523" spans="1:7" ht="20.25">
      <c r="A523" s="54" t="str">
        <f>IF(C523="","",COUNTA($C$5:C523))</f>
        <v/>
      </c>
      <c r="B523" s="35"/>
      <c r="C523" s="39"/>
      <c r="D523" s="39"/>
      <c r="E523" s="57" t="str">
        <f t="shared" si="33"/>
        <v/>
      </c>
      <c r="F523" s="93" t="str">
        <f t="shared" si="34"/>
        <v/>
      </c>
      <c r="G523" s="93" t="str">
        <f t="shared" si="35"/>
        <v/>
      </c>
    </row>
    <row r="524" spans="1:7" ht="20.25">
      <c r="A524" s="54" t="str">
        <f>IF(C524="","",COUNTA($C$5:C524))</f>
        <v/>
      </c>
      <c r="B524" s="35"/>
      <c r="C524" s="39"/>
      <c r="D524" s="39"/>
      <c r="E524" s="57" t="str">
        <f t="shared" si="33"/>
        <v/>
      </c>
      <c r="F524" s="93" t="str">
        <f t="shared" si="34"/>
        <v/>
      </c>
      <c r="G524" s="93" t="str">
        <f t="shared" si="35"/>
        <v/>
      </c>
    </row>
    <row r="525" spans="1:7" ht="20.25">
      <c r="A525" s="54" t="str">
        <f>IF(C525="","",COUNTA($C$5:C525))</f>
        <v/>
      </c>
      <c r="B525" s="35"/>
      <c r="C525" s="40"/>
      <c r="D525" s="40"/>
      <c r="E525" s="57" t="str">
        <f t="shared" si="33"/>
        <v/>
      </c>
      <c r="F525" s="93" t="str">
        <f t="shared" si="34"/>
        <v/>
      </c>
      <c r="G525" s="93" t="str">
        <f t="shared" si="35"/>
        <v/>
      </c>
    </row>
    <row r="526" spans="1:7" ht="20.25">
      <c r="A526" s="54" t="str">
        <f>IF(C526="","",COUNTA($C$5:C526))</f>
        <v/>
      </c>
      <c r="B526" s="35"/>
      <c r="C526" s="39"/>
      <c r="D526" s="39"/>
      <c r="E526" s="57" t="str">
        <f t="shared" si="33"/>
        <v/>
      </c>
      <c r="F526" s="93" t="str">
        <f t="shared" si="34"/>
        <v/>
      </c>
      <c r="G526" s="93" t="str">
        <f t="shared" si="35"/>
        <v/>
      </c>
    </row>
    <row r="527" spans="1:7" ht="20.25">
      <c r="A527" s="54" t="str">
        <f>IF(C527="","",COUNTA($C$5:C527))</f>
        <v/>
      </c>
      <c r="B527" s="35"/>
      <c r="C527" s="39"/>
      <c r="D527" s="39"/>
      <c r="E527" s="57" t="str">
        <f t="shared" si="33"/>
        <v/>
      </c>
      <c r="F527" s="93" t="str">
        <f t="shared" si="34"/>
        <v/>
      </c>
      <c r="G527" s="93" t="str">
        <f t="shared" si="35"/>
        <v/>
      </c>
    </row>
    <row r="528" spans="1:7" ht="20.25">
      <c r="A528" s="54" t="str">
        <f>IF(C528="","",COUNTA($C$5:C528))</f>
        <v/>
      </c>
      <c r="B528" s="35"/>
      <c r="C528" s="40"/>
      <c r="D528" s="40"/>
      <c r="E528" s="57" t="str">
        <f t="shared" si="33"/>
        <v/>
      </c>
      <c r="F528" s="93" t="str">
        <f t="shared" si="34"/>
        <v/>
      </c>
      <c r="G528" s="93" t="str">
        <f t="shared" si="35"/>
        <v/>
      </c>
    </row>
    <row r="529" spans="1:7" ht="20.25">
      <c r="A529" s="54" t="str">
        <f>IF(C529="","",COUNTA($C$5:C529))</f>
        <v/>
      </c>
      <c r="B529" s="35"/>
      <c r="C529" s="39"/>
      <c r="D529" s="39"/>
      <c r="E529" s="57" t="str">
        <f t="shared" si="33"/>
        <v/>
      </c>
      <c r="F529" s="93" t="str">
        <f t="shared" si="34"/>
        <v/>
      </c>
      <c r="G529" s="93" t="str">
        <f t="shared" si="35"/>
        <v/>
      </c>
    </row>
    <row r="530" spans="1:7" ht="20.25">
      <c r="A530" s="54" t="str">
        <f>IF(C530="","",COUNTA($C$5:C530))</f>
        <v/>
      </c>
      <c r="B530" s="35"/>
      <c r="C530" s="39"/>
      <c r="D530" s="39"/>
      <c r="E530" s="57" t="str">
        <f t="shared" si="33"/>
        <v/>
      </c>
      <c r="F530" s="93" t="str">
        <f t="shared" si="34"/>
        <v/>
      </c>
      <c r="G530" s="93" t="str">
        <f t="shared" si="35"/>
        <v/>
      </c>
    </row>
    <row r="531" spans="1:7" ht="20.25">
      <c r="A531" s="54" t="str">
        <f>IF(C531="","",COUNTA($C$5:C531))</f>
        <v/>
      </c>
      <c r="B531" s="35"/>
      <c r="C531" s="40"/>
      <c r="D531" s="40"/>
      <c r="E531" s="57" t="str">
        <f t="shared" si="33"/>
        <v/>
      </c>
      <c r="F531" s="93" t="str">
        <f t="shared" si="34"/>
        <v/>
      </c>
      <c r="G531" s="93" t="str">
        <f t="shared" si="35"/>
        <v/>
      </c>
    </row>
    <row r="532" spans="1:7" ht="20.25">
      <c r="A532" s="54" t="str">
        <f>IF(C532="","",COUNTA($C$5:C532))</f>
        <v/>
      </c>
      <c r="B532" s="35"/>
      <c r="C532" s="39"/>
      <c r="D532" s="39"/>
      <c r="E532" s="57" t="str">
        <f t="shared" si="33"/>
        <v/>
      </c>
      <c r="F532" s="93" t="str">
        <f t="shared" si="34"/>
        <v/>
      </c>
      <c r="G532" s="93" t="str">
        <f t="shared" si="35"/>
        <v/>
      </c>
    </row>
    <row r="533" spans="1:7" ht="20.25">
      <c r="A533" s="54" t="str">
        <f>IF(C533="","",COUNTA($C$5:C533))</f>
        <v/>
      </c>
      <c r="B533" s="35"/>
      <c r="C533" s="39"/>
      <c r="D533" s="39"/>
      <c r="E533" s="57" t="str">
        <f t="shared" si="33"/>
        <v/>
      </c>
      <c r="F533" s="93" t="str">
        <f t="shared" si="34"/>
        <v/>
      </c>
      <c r="G533" s="93" t="str">
        <f t="shared" si="35"/>
        <v/>
      </c>
    </row>
    <row r="534" spans="1:7" ht="20.25">
      <c r="A534" s="54" t="str">
        <f>IF(C534="","",COUNTA($C$5:C534))</f>
        <v/>
      </c>
      <c r="B534" s="35"/>
      <c r="C534" s="40"/>
      <c r="D534" s="40"/>
      <c r="E534" s="57" t="str">
        <f t="shared" si="33"/>
        <v/>
      </c>
      <c r="F534" s="93" t="str">
        <f t="shared" si="34"/>
        <v/>
      </c>
      <c r="G534" s="93" t="str">
        <f t="shared" si="35"/>
        <v/>
      </c>
    </row>
    <row r="535" spans="1:7" ht="20.25">
      <c r="A535" s="54" t="str">
        <f>IF(C535="","",COUNTA($C$5:C535))</f>
        <v/>
      </c>
      <c r="B535" s="35"/>
      <c r="C535" s="39"/>
      <c r="D535" s="39"/>
      <c r="E535" s="57" t="str">
        <f t="shared" si="33"/>
        <v/>
      </c>
      <c r="F535" s="93" t="str">
        <f t="shared" si="34"/>
        <v/>
      </c>
      <c r="G535" s="93" t="str">
        <f t="shared" si="35"/>
        <v/>
      </c>
    </row>
    <row r="536" spans="1:7" ht="20.25">
      <c r="A536" s="54" t="str">
        <f>IF(C536="","",COUNTA($C$5:C536))</f>
        <v/>
      </c>
      <c r="B536" s="35"/>
      <c r="C536" s="39"/>
      <c r="D536" s="39"/>
      <c r="E536" s="57" t="str">
        <f t="shared" si="33"/>
        <v/>
      </c>
      <c r="F536" s="93" t="str">
        <f t="shared" si="34"/>
        <v/>
      </c>
      <c r="G536" s="93" t="str">
        <f t="shared" si="35"/>
        <v/>
      </c>
    </row>
    <row r="537" spans="1:7" ht="20.25">
      <c r="A537" s="54" t="str">
        <f>IF(C537="","",COUNTA($C$5:C537))</f>
        <v/>
      </c>
      <c r="B537" s="35"/>
      <c r="C537" s="40"/>
      <c r="D537" s="40"/>
      <c r="E537" s="57" t="str">
        <f t="shared" si="33"/>
        <v/>
      </c>
      <c r="F537" s="93" t="str">
        <f t="shared" si="34"/>
        <v/>
      </c>
      <c r="G537" s="93" t="str">
        <f t="shared" si="35"/>
        <v/>
      </c>
    </row>
    <row r="538" spans="1:7" ht="20.25">
      <c r="A538" s="54" t="str">
        <f>IF(C538="","",COUNTA($C$5:C538))</f>
        <v/>
      </c>
      <c r="B538" s="35"/>
      <c r="C538" s="39"/>
      <c r="D538" s="39"/>
      <c r="E538" s="57" t="str">
        <f t="shared" si="33"/>
        <v/>
      </c>
      <c r="F538" s="93" t="str">
        <f t="shared" si="34"/>
        <v/>
      </c>
      <c r="G538" s="93" t="str">
        <f t="shared" si="35"/>
        <v/>
      </c>
    </row>
    <row r="539" spans="1:7" ht="20.25">
      <c r="A539" s="54" t="str">
        <f>IF(C539="","",COUNTA($C$5:C539))</f>
        <v/>
      </c>
      <c r="B539" s="35"/>
      <c r="C539" s="41"/>
      <c r="D539" s="41"/>
      <c r="E539" s="57" t="str">
        <f t="shared" si="33"/>
        <v/>
      </c>
      <c r="F539" s="93" t="str">
        <f t="shared" si="34"/>
        <v/>
      </c>
      <c r="G539" s="93" t="str">
        <f t="shared" si="35"/>
        <v/>
      </c>
    </row>
    <row r="540" spans="1:7" ht="20.25">
      <c r="A540" s="54" t="str">
        <f>IF(C540="","",COUNTA($C$5:C540))</f>
        <v/>
      </c>
      <c r="B540" s="35"/>
      <c r="C540" s="41"/>
      <c r="D540" s="41"/>
      <c r="E540" s="57" t="str">
        <f t="shared" si="33"/>
        <v/>
      </c>
      <c r="F540" s="93" t="str">
        <f t="shared" si="34"/>
        <v/>
      </c>
      <c r="G540" s="93" t="str">
        <f t="shared" si="35"/>
        <v/>
      </c>
    </row>
    <row r="541" spans="1:7" ht="20.25">
      <c r="A541" s="54" t="str">
        <f>IF(C541="","",COUNTA($C$5:C541))</f>
        <v/>
      </c>
      <c r="B541" s="35"/>
      <c r="C541" s="41"/>
      <c r="D541" s="41"/>
      <c r="E541" s="57" t="str">
        <f t="shared" si="33"/>
        <v/>
      </c>
      <c r="F541" s="93" t="str">
        <f t="shared" si="34"/>
        <v/>
      </c>
      <c r="G541" s="93" t="str">
        <f t="shared" si="35"/>
        <v/>
      </c>
    </row>
    <row r="542" spans="1:7" ht="20.25">
      <c r="A542" s="54" t="str">
        <f>IF(C542="","",COUNTA($C$5:C542))</f>
        <v/>
      </c>
      <c r="B542" s="35"/>
      <c r="C542" s="41"/>
      <c r="D542" s="41"/>
      <c r="E542" s="57" t="str">
        <f t="shared" si="33"/>
        <v/>
      </c>
      <c r="F542" s="93" t="str">
        <f t="shared" si="34"/>
        <v/>
      </c>
      <c r="G542" s="93" t="str">
        <f t="shared" si="35"/>
        <v/>
      </c>
    </row>
    <row r="543" spans="1:7" ht="20.25">
      <c r="A543" s="54" t="str">
        <f>IF(C543="","",COUNTA($C$5:C543))</f>
        <v/>
      </c>
      <c r="B543" s="35"/>
      <c r="C543" s="41"/>
      <c r="D543" s="41"/>
      <c r="E543" s="57" t="str">
        <f t="shared" si="33"/>
        <v/>
      </c>
      <c r="F543" s="93" t="str">
        <f t="shared" si="34"/>
        <v/>
      </c>
      <c r="G543" s="93" t="str">
        <f t="shared" si="35"/>
        <v/>
      </c>
    </row>
    <row r="544" spans="1:7" ht="20.25">
      <c r="A544" s="54" t="str">
        <f>IF(C544="","",COUNTA($C$5:C544))</f>
        <v/>
      </c>
      <c r="B544" s="35"/>
      <c r="C544" s="41"/>
      <c r="D544" s="41"/>
      <c r="E544" s="57" t="str">
        <f t="shared" si="33"/>
        <v/>
      </c>
      <c r="F544" s="93" t="str">
        <f t="shared" si="34"/>
        <v/>
      </c>
      <c r="G544" s="93" t="str">
        <f t="shared" si="35"/>
        <v/>
      </c>
    </row>
    <row r="545" spans="1:7" ht="20.25">
      <c r="A545" s="54" t="str">
        <f>IF(C545="","",COUNTA($C$5:C545))</f>
        <v/>
      </c>
      <c r="B545" s="35"/>
      <c r="C545" s="41"/>
      <c r="D545" s="41"/>
      <c r="E545" s="57" t="str">
        <f t="shared" si="33"/>
        <v/>
      </c>
      <c r="F545" s="93" t="str">
        <f t="shared" si="34"/>
        <v/>
      </c>
      <c r="G545" s="93" t="str">
        <f t="shared" si="35"/>
        <v/>
      </c>
    </row>
    <row r="546" spans="1:7" ht="20.25">
      <c r="A546" s="54" t="str">
        <f>IF(C546="","",COUNTA($C$5:C546))</f>
        <v/>
      </c>
      <c r="B546" s="35"/>
      <c r="C546" s="41"/>
      <c r="D546" s="41"/>
      <c r="E546" s="57" t="str">
        <f t="shared" si="33"/>
        <v/>
      </c>
      <c r="F546" s="93" t="str">
        <f t="shared" si="34"/>
        <v/>
      </c>
      <c r="G546" s="93" t="str">
        <f t="shared" si="35"/>
        <v/>
      </c>
    </row>
    <row r="547" spans="1:7" ht="20.25">
      <c r="A547" s="54" t="str">
        <f>IF(C547="","",COUNTA($C$5:C547))</f>
        <v/>
      </c>
      <c r="B547" s="35"/>
      <c r="C547" s="41"/>
      <c r="D547" s="41"/>
      <c r="E547" s="57" t="str">
        <f t="shared" si="33"/>
        <v/>
      </c>
      <c r="F547" s="93" t="str">
        <f t="shared" si="34"/>
        <v/>
      </c>
      <c r="G547" s="93" t="str">
        <f t="shared" si="35"/>
        <v/>
      </c>
    </row>
    <row r="548" spans="1:7" ht="20.25">
      <c r="A548" s="54" t="str">
        <f>IF(C548="","",COUNTA($C$5:C548))</f>
        <v/>
      </c>
      <c r="B548" s="35"/>
      <c r="C548" s="41"/>
      <c r="D548" s="41"/>
      <c r="E548" s="57" t="str">
        <f t="shared" si="33"/>
        <v/>
      </c>
      <c r="F548" s="93" t="str">
        <f t="shared" si="34"/>
        <v/>
      </c>
      <c r="G548" s="93" t="str">
        <f t="shared" si="35"/>
        <v/>
      </c>
    </row>
    <row r="549" spans="1:7" ht="20.25">
      <c r="A549" s="54" t="str">
        <f>IF(C549="","",COUNTA($C$5:C549))</f>
        <v/>
      </c>
      <c r="B549" s="35"/>
      <c r="C549" s="41"/>
      <c r="D549" s="41"/>
      <c r="E549" s="57" t="str">
        <f t="shared" si="33"/>
        <v/>
      </c>
      <c r="F549" s="93" t="str">
        <f t="shared" si="34"/>
        <v/>
      </c>
      <c r="G549" s="93" t="str">
        <f t="shared" si="35"/>
        <v/>
      </c>
    </row>
    <row r="550" spans="1:7" ht="20.25">
      <c r="A550" s="54" t="str">
        <f>IF(C550="","",COUNTA($C$5:C550))</f>
        <v/>
      </c>
      <c r="B550" s="35"/>
      <c r="C550" s="41"/>
      <c r="D550" s="41"/>
      <c r="E550" s="57" t="str">
        <f t="shared" si="33"/>
        <v/>
      </c>
      <c r="F550" s="93" t="str">
        <f t="shared" si="34"/>
        <v/>
      </c>
      <c r="G550" s="93" t="str">
        <f t="shared" si="35"/>
        <v/>
      </c>
    </row>
    <row r="551" spans="1:7" ht="20.25">
      <c r="A551" s="54" t="str">
        <f>IF(C551="","",COUNTA($C$5:C551))</f>
        <v/>
      </c>
      <c r="B551" s="35"/>
      <c r="C551" s="41"/>
      <c r="D551" s="41"/>
      <c r="E551" s="57" t="str">
        <f t="shared" si="33"/>
        <v/>
      </c>
      <c r="F551" s="93" t="str">
        <f t="shared" si="34"/>
        <v/>
      </c>
      <c r="G551" s="93" t="str">
        <f t="shared" si="35"/>
        <v/>
      </c>
    </row>
    <row r="552" spans="1:7" ht="20.25">
      <c r="A552" s="54" t="str">
        <f>IF(C552="","",COUNTA($C$5:C552))</f>
        <v/>
      </c>
      <c r="B552" s="35"/>
      <c r="C552" s="41"/>
      <c r="D552" s="41"/>
      <c r="E552" s="57" t="str">
        <f t="shared" si="33"/>
        <v/>
      </c>
      <c r="F552" s="93" t="str">
        <f t="shared" si="34"/>
        <v/>
      </c>
      <c r="G552" s="93" t="str">
        <f t="shared" si="35"/>
        <v/>
      </c>
    </row>
    <row r="553" spans="1:7" ht="20.25">
      <c r="A553" s="54" t="str">
        <f>IF(C553="","",COUNTA($C$5:C553))</f>
        <v/>
      </c>
      <c r="B553" s="35"/>
      <c r="C553" s="41"/>
      <c r="D553" s="41"/>
      <c r="E553" s="57" t="str">
        <f t="shared" si="33"/>
        <v/>
      </c>
      <c r="F553" s="93" t="str">
        <f t="shared" si="34"/>
        <v/>
      </c>
      <c r="G553" s="93" t="str">
        <f t="shared" si="35"/>
        <v/>
      </c>
    </row>
    <row r="554" spans="1:7" ht="20.25">
      <c r="A554" s="54" t="str">
        <f>IF(C554="","",COUNTA($C$5:C554))</f>
        <v/>
      </c>
      <c r="B554" s="35"/>
      <c r="C554" s="41"/>
      <c r="D554" s="41"/>
      <c r="E554" s="57" t="str">
        <f t="shared" si="33"/>
        <v/>
      </c>
      <c r="F554" s="93" t="str">
        <f t="shared" si="34"/>
        <v/>
      </c>
      <c r="G554" s="93" t="str">
        <f t="shared" si="35"/>
        <v/>
      </c>
    </row>
    <row r="555" spans="1:7" ht="20.25">
      <c r="A555" s="54" t="str">
        <f>IF(C555="","",COUNTA($C$5:C555))</f>
        <v/>
      </c>
      <c r="B555" s="35"/>
      <c r="C555" s="41"/>
      <c r="D555" s="41"/>
      <c r="E555" s="57" t="str">
        <f t="shared" si="33"/>
        <v/>
      </c>
      <c r="F555" s="93" t="str">
        <f t="shared" si="34"/>
        <v/>
      </c>
      <c r="G555" s="93" t="str">
        <f t="shared" si="35"/>
        <v/>
      </c>
    </row>
    <row r="556" spans="1:7" ht="20.25">
      <c r="A556" s="54" t="str">
        <f>IF(C556="","",COUNTA($C$5:C556))</f>
        <v/>
      </c>
      <c r="B556" s="35"/>
      <c r="C556" s="41"/>
      <c r="D556" s="41"/>
      <c r="E556" s="57" t="str">
        <f t="shared" si="33"/>
        <v/>
      </c>
      <c r="F556" s="93" t="str">
        <f t="shared" si="34"/>
        <v/>
      </c>
      <c r="G556" s="93" t="str">
        <f t="shared" si="35"/>
        <v/>
      </c>
    </row>
    <row r="557" spans="1:7" ht="20.25">
      <c r="A557" s="54" t="str">
        <f>IF(C557="","",COUNTA($C$5:C557))</f>
        <v/>
      </c>
      <c r="B557" s="35"/>
      <c r="C557" s="41"/>
      <c r="D557" s="41"/>
      <c r="E557" s="57" t="str">
        <f t="shared" si="33"/>
        <v/>
      </c>
      <c r="F557" s="93" t="str">
        <f t="shared" si="34"/>
        <v/>
      </c>
      <c r="G557" s="93" t="str">
        <f t="shared" si="35"/>
        <v/>
      </c>
    </row>
    <row r="558" spans="1:7" ht="20.25">
      <c r="A558" s="54" t="str">
        <f>IF(C558="","",COUNTA($C$5:C558))</f>
        <v/>
      </c>
      <c r="B558" s="35"/>
      <c r="C558" s="41"/>
      <c r="D558" s="41"/>
      <c r="E558" s="57" t="str">
        <f t="shared" si="33"/>
        <v/>
      </c>
      <c r="F558" s="93" t="str">
        <f t="shared" si="34"/>
        <v/>
      </c>
      <c r="G558" s="93" t="str">
        <f t="shared" si="35"/>
        <v/>
      </c>
    </row>
    <row r="559" spans="1:7" ht="20.25">
      <c r="A559" s="54" t="str">
        <f>IF(C559="","",COUNTA($C$5:C559))</f>
        <v/>
      </c>
      <c r="B559" s="35"/>
      <c r="C559" s="41"/>
      <c r="D559" s="41"/>
      <c r="E559" s="57" t="str">
        <f t="shared" si="33"/>
        <v/>
      </c>
      <c r="F559" s="93" t="str">
        <f t="shared" si="34"/>
        <v/>
      </c>
      <c r="G559" s="93" t="str">
        <f t="shared" si="35"/>
        <v/>
      </c>
    </row>
    <row r="560" spans="1:7" ht="20.25">
      <c r="A560" s="54" t="str">
        <f>IF(C560="","",COUNTA($C$5:C560))</f>
        <v/>
      </c>
      <c r="B560" s="35"/>
      <c r="C560" s="42"/>
      <c r="D560" s="42"/>
      <c r="E560" s="57" t="str">
        <f t="shared" si="33"/>
        <v/>
      </c>
      <c r="F560" s="93" t="str">
        <f t="shared" si="34"/>
        <v/>
      </c>
      <c r="G560" s="93" t="str">
        <f t="shared" si="35"/>
        <v/>
      </c>
    </row>
    <row r="561" spans="1:7" ht="20.25">
      <c r="A561" s="54" t="str">
        <f>IF(C561="","",COUNTA($C$5:C561))</f>
        <v/>
      </c>
      <c r="B561" s="35"/>
      <c r="C561" s="42"/>
      <c r="D561" s="42"/>
      <c r="E561" s="57" t="str">
        <f t="shared" si="33"/>
        <v/>
      </c>
      <c r="F561" s="93" t="str">
        <f t="shared" si="34"/>
        <v/>
      </c>
      <c r="G561" s="93" t="str">
        <f t="shared" si="35"/>
        <v/>
      </c>
    </row>
    <row r="562" spans="1:7" ht="20.25">
      <c r="A562" s="54" t="str">
        <f>IF(C562="","",COUNTA($C$5:C562))</f>
        <v/>
      </c>
      <c r="B562" s="35"/>
      <c r="C562" s="42"/>
      <c r="D562" s="42"/>
      <c r="E562" s="57" t="str">
        <f t="shared" si="33"/>
        <v/>
      </c>
      <c r="F562" s="93" t="str">
        <f t="shared" si="34"/>
        <v/>
      </c>
      <c r="G562" s="93" t="str">
        <f t="shared" si="35"/>
        <v/>
      </c>
    </row>
    <row r="563" spans="1:7" ht="20.25">
      <c r="A563" s="54" t="str">
        <f>IF(C563="","",COUNTA($C$5:C563))</f>
        <v/>
      </c>
      <c r="B563" s="35"/>
      <c r="C563" s="42"/>
      <c r="D563" s="42"/>
      <c r="E563" s="57" t="str">
        <f t="shared" si="33"/>
        <v/>
      </c>
      <c r="F563" s="93" t="str">
        <f t="shared" si="34"/>
        <v/>
      </c>
      <c r="G563" s="93" t="str">
        <f t="shared" si="35"/>
        <v/>
      </c>
    </row>
    <row r="564" spans="1:7" ht="20.25">
      <c r="A564" s="54" t="str">
        <f>IF(C564="","",COUNTA($C$5:C564))</f>
        <v/>
      </c>
      <c r="B564" s="35"/>
      <c r="C564" s="42"/>
      <c r="D564" s="42"/>
      <c r="E564" s="57" t="str">
        <f t="shared" si="33"/>
        <v/>
      </c>
      <c r="F564" s="93" t="str">
        <f t="shared" si="34"/>
        <v/>
      </c>
      <c r="G564" s="93" t="str">
        <f t="shared" si="35"/>
        <v/>
      </c>
    </row>
    <row r="565" spans="1:7" ht="20.25">
      <c r="A565" s="54" t="str">
        <f>IF(C565="","",COUNTA($C$5:C565))</f>
        <v/>
      </c>
      <c r="B565" s="35"/>
      <c r="C565" s="42"/>
      <c r="D565" s="42"/>
      <c r="E565" s="57" t="str">
        <f t="shared" si="33"/>
        <v/>
      </c>
      <c r="F565" s="93" t="str">
        <f t="shared" si="34"/>
        <v/>
      </c>
      <c r="G565" s="93" t="str">
        <f t="shared" si="35"/>
        <v/>
      </c>
    </row>
    <row r="566" spans="1:7" ht="20.25">
      <c r="A566" s="54" t="str">
        <f>IF(C566="","",COUNTA($C$5:C566))</f>
        <v/>
      </c>
      <c r="B566" s="35"/>
      <c r="C566" s="42"/>
      <c r="D566" s="42"/>
      <c r="E566" s="57" t="str">
        <f t="shared" si="33"/>
        <v/>
      </c>
      <c r="F566" s="93" t="str">
        <f t="shared" si="34"/>
        <v/>
      </c>
      <c r="G566" s="93" t="str">
        <f t="shared" si="35"/>
        <v/>
      </c>
    </row>
    <row r="567" spans="1:7" ht="20.25">
      <c r="A567" s="54" t="str">
        <f>IF(C567="","",COUNTA($C$5:C567))</f>
        <v/>
      </c>
      <c r="B567" s="35"/>
      <c r="C567" s="42"/>
      <c r="D567" s="42"/>
      <c r="E567" s="57" t="str">
        <f t="shared" si="33"/>
        <v/>
      </c>
      <c r="F567" s="93" t="str">
        <f t="shared" si="34"/>
        <v/>
      </c>
      <c r="G567" s="93" t="str">
        <f t="shared" si="35"/>
        <v/>
      </c>
    </row>
    <row r="568" spans="1:7" ht="20.25">
      <c r="A568" s="54" t="str">
        <f>IF(C568="","",COUNTA($C$5:C568))</f>
        <v/>
      </c>
      <c r="B568" s="35"/>
      <c r="C568" s="42"/>
      <c r="D568" s="42"/>
      <c r="E568" s="57" t="str">
        <f t="shared" si="33"/>
        <v/>
      </c>
      <c r="F568" s="93" t="str">
        <f t="shared" si="34"/>
        <v/>
      </c>
      <c r="G568" s="93" t="str">
        <f t="shared" si="35"/>
        <v/>
      </c>
    </row>
    <row r="569" spans="1:7" ht="20.25">
      <c r="A569" s="54" t="str">
        <f>IF(C569="","",COUNTA($C$5:C569))</f>
        <v/>
      </c>
      <c r="B569" s="35"/>
      <c r="C569" s="42"/>
      <c r="D569" s="42"/>
      <c r="E569" s="57" t="str">
        <f t="shared" si="33"/>
        <v/>
      </c>
      <c r="F569" s="93" t="str">
        <f t="shared" si="34"/>
        <v/>
      </c>
      <c r="G569" s="93" t="str">
        <f t="shared" si="35"/>
        <v/>
      </c>
    </row>
    <row r="570" spans="1:7" ht="20.25">
      <c r="A570" s="54" t="str">
        <f>IF(C570="","",COUNTA($C$5:C570))</f>
        <v/>
      </c>
      <c r="B570" s="35"/>
      <c r="C570" s="42"/>
      <c r="D570" s="42"/>
      <c r="E570" s="57" t="str">
        <f t="shared" si="33"/>
        <v/>
      </c>
      <c r="F570" s="93" t="str">
        <f t="shared" si="34"/>
        <v/>
      </c>
      <c r="G570" s="93" t="str">
        <f t="shared" si="35"/>
        <v/>
      </c>
    </row>
    <row r="571" spans="1:7" ht="20.25">
      <c r="A571" s="54" t="str">
        <f>IF(C571="","",COUNTA($C$5:C571))</f>
        <v/>
      </c>
      <c r="B571" s="35"/>
      <c r="C571" s="42"/>
      <c r="D571" s="42"/>
      <c r="E571" s="57" t="str">
        <f t="shared" si="33"/>
        <v/>
      </c>
      <c r="F571" s="93" t="str">
        <f t="shared" si="34"/>
        <v/>
      </c>
      <c r="G571" s="93" t="str">
        <f t="shared" si="35"/>
        <v/>
      </c>
    </row>
    <row r="572" spans="1:7" ht="20.25">
      <c r="A572" s="54" t="str">
        <f>IF(C572="","",COUNTA($C$5:C572))</f>
        <v/>
      </c>
      <c r="B572" s="35"/>
      <c r="C572" s="42"/>
      <c r="D572" s="42"/>
      <c r="E572" s="57" t="str">
        <f t="shared" si="33"/>
        <v/>
      </c>
      <c r="F572" s="93" t="str">
        <f t="shared" si="34"/>
        <v/>
      </c>
      <c r="G572" s="93" t="str">
        <f t="shared" si="35"/>
        <v/>
      </c>
    </row>
    <row r="573" spans="1:7" ht="20.25">
      <c r="A573" s="54" t="str">
        <f>IF(C573="","",COUNTA($C$5:C573))</f>
        <v/>
      </c>
      <c r="B573" s="35"/>
      <c r="C573" s="42"/>
      <c r="D573" s="42"/>
      <c r="E573" s="57" t="str">
        <f t="shared" si="33"/>
        <v/>
      </c>
      <c r="F573" s="93" t="str">
        <f t="shared" si="34"/>
        <v/>
      </c>
      <c r="G573" s="93" t="str">
        <f t="shared" si="35"/>
        <v/>
      </c>
    </row>
    <row r="574" spans="1:7" ht="20.25">
      <c r="A574" s="54" t="str">
        <f>IF(C574="","",COUNTA($C$5:C574))</f>
        <v/>
      </c>
      <c r="B574" s="35"/>
      <c r="C574" s="42"/>
      <c r="D574" s="42"/>
      <c r="E574" s="57" t="str">
        <f t="shared" si="33"/>
        <v/>
      </c>
      <c r="F574" s="93" t="str">
        <f t="shared" si="34"/>
        <v/>
      </c>
      <c r="G574" s="93" t="str">
        <f t="shared" si="35"/>
        <v/>
      </c>
    </row>
    <row r="575" spans="1:7" ht="20.25">
      <c r="A575" s="54" t="str">
        <f>IF(C575="","",COUNTA($C$5:C575))</f>
        <v/>
      </c>
      <c r="B575" s="35"/>
      <c r="C575" s="42"/>
      <c r="D575" s="42"/>
      <c r="E575" s="57" t="str">
        <f t="shared" si="33"/>
        <v/>
      </c>
      <c r="F575" s="93" t="str">
        <f t="shared" si="34"/>
        <v/>
      </c>
      <c r="G575" s="93" t="str">
        <f t="shared" si="35"/>
        <v/>
      </c>
    </row>
    <row r="576" spans="1:7" ht="20.25">
      <c r="A576" s="54" t="str">
        <f>IF(C576="","",COUNTA($C$5:C576))</f>
        <v/>
      </c>
      <c r="B576" s="35"/>
      <c r="C576" s="42"/>
      <c r="D576" s="42"/>
      <c r="E576" s="57" t="str">
        <f t="shared" si="33"/>
        <v/>
      </c>
      <c r="F576" s="93" t="str">
        <f t="shared" si="34"/>
        <v/>
      </c>
      <c r="G576" s="93" t="str">
        <f t="shared" si="35"/>
        <v/>
      </c>
    </row>
    <row r="577" spans="1:7" ht="20.25">
      <c r="A577" s="54" t="str">
        <f>IF(C577="","",COUNTA($C$5:C577))</f>
        <v/>
      </c>
      <c r="B577" s="35"/>
      <c r="C577" s="42"/>
      <c r="D577" s="42"/>
      <c r="E577" s="57" t="str">
        <f t="shared" si="33"/>
        <v/>
      </c>
      <c r="F577" s="93" t="str">
        <f t="shared" si="34"/>
        <v/>
      </c>
      <c r="G577" s="93" t="str">
        <f t="shared" si="35"/>
        <v/>
      </c>
    </row>
    <row r="578" spans="1:7" ht="20.25">
      <c r="A578" s="54" t="str">
        <f>IF(C578="","",COUNTA($C$5:C578))</f>
        <v/>
      </c>
      <c r="B578" s="35"/>
      <c r="C578" s="42"/>
      <c r="D578" s="42"/>
      <c r="E578" s="57" t="str">
        <f t="shared" si="33"/>
        <v/>
      </c>
      <c r="F578" s="93" t="str">
        <f t="shared" si="34"/>
        <v/>
      </c>
      <c r="G578" s="93" t="str">
        <f t="shared" si="35"/>
        <v/>
      </c>
    </row>
    <row r="579" spans="1:7" ht="20.25">
      <c r="A579" s="54" t="str">
        <f>IF(C579="","",COUNTA($C$5:C579))</f>
        <v/>
      </c>
      <c r="B579" s="35"/>
      <c r="C579" s="42"/>
      <c r="D579" s="42"/>
      <c r="E579" s="57" t="str">
        <f t="shared" si="33"/>
        <v/>
      </c>
      <c r="F579" s="93" t="str">
        <f t="shared" si="34"/>
        <v/>
      </c>
      <c r="G579" s="93" t="str">
        <f t="shared" si="35"/>
        <v/>
      </c>
    </row>
    <row r="580" spans="1:7" ht="20.25">
      <c r="A580" s="54" t="str">
        <f>IF(C580="","",COUNTA($C$5:C580))</f>
        <v/>
      </c>
      <c r="B580" s="35"/>
      <c r="C580" s="42"/>
      <c r="D580" s="42"/>
      <c r="E580" s="57" t="str">
        <f t="shared" si="33"/>
        <v/>
      </c>
      <c r="F580" s="93" t="str">
        <f t="shared" si="34"/>
        <v/>
      </c>
      <c r="G580" s="93" t="str">
        <f t="shared" si="35"/>
        <v/>
      </c>
    </row>
    <row r="581" spans="1:7" ht="20.25">
      <c r="A581" s="54" t="str">
        <f>IF(C581="","",COUNTA($C$5:C581))</f>
        <v/>
      </c>
      <c r="B581" s="35"/>
      <c r="C581" s="42"/>
      <c r="D581" s="42"/>
      <c r="E581" s="57" t="str">
        <f t="shared" ref="E581:E604" si="36">IF(B581="","",VLOOKUP(B581,أول_ز,4))</f>
        <v/>
      </c>
      <c r="F581" s="93" t="str">
        <f t="shared" si="34"/>
        <v/>
      </c>
      <c r="G581" s="93" t="str">
        <f t="shared" si="35"/>
        <v/>
      </c>
    </row>
    <row r="582" spans="1:7" ht="20.25">
      <c r="A582" s="54" t="str">
        <f>IF(C582="","",COUNTA($C$5:C582))</f>
        <v/>
      </c>
      <c r="B582" s="35"/>
      <c r="C582" s="42"/>
      <c r="D582" s="42"/>
      <c r="E582" s="57" t="str">
        <f t="shared" si="36"/>
        <v/>
      </c>
      <c r="F582" s="93" t="str">
        <f t="shared" ref="F582:F604" si="37">IF(E582=E583,"","نهاية اللجنة")</f>
        <v/>
      </c>
      <c r="G582" s="93" t="str">
        <f t="shared" ref="G582:G604" si="38">IF(D582=D583,"","نهاية الفصل")</f>
        <v/>
      </c>
    </row>
    <row r="583" spans="1:7" ht="20.25">
      <c r="A583" s="54" t="str">
        <f>IF(C583="","",COUNTA($C$5:C583))</f>
        <v/>
      </c>
      <c r="B583" s="35"/>
      <c r="C583" s="42"/>
      <c r="D583" s="42"/>
      <c r="E583" s="57" t="str">
        <f t="shared" si="36"/>
        <v/>
      </c>
      <c r="F583" s="93" t="str">
        <f t="shared" si="37"/>
        <v/>
      </c>
      <c r="G583" s="93" t="str">
        <f t="shared" si="38"/>
        <v/>
      </c>
    </row>
    <row r="584" spans="1:7" ht="20.25">
      <c r="A584" s="54" t="str">
        <f>IF(C584="","",COUNTA($C$5:C584))</f>
        <v/>
      </c>
      <c r="B584" s="35"/>
      <c r="C584" s="42"/>
      <c r="D584" s="42"/>
      <c r="E584" s="57" t="str">
        <f t="shared" si="36"/>
        <v/>
      </c>
      <c r="F584" s="93" t="str">
        <f t="shared" si="37"/>
        <v/>
      </c>
      <c r="G584" s="93" t="str">
        <f t="shared" si="38"/>
        <v/>
      </c>
    </row>
    <row r="585" spans="1:7" ht="20.25">
      <c r="A585" s="54" t="str">
        <f>IF(C585="","",COUNTA($C$5:C585))</f>
        <v/>
      </c>
      <c r="B585" s="35"/>
      <c r="C585" s="42"/>
      <c r="D585" s="42"/>
      <c r="E585" s="57" t="str">
        <f t="shared" si="36"/>
        <v/>
      </c>
      <c r="F585" s="93" t="str">
        <f t="shared" si="37"/>
        <v/>
      </c>
      <c r="G585" s="93" t="str">
        <f t="shared" si="38"/>
        <v/>
      </c>
    </row>
    <row r="586" spans="1:7" ht="20.25">
      <c r="A586" s="54" t="str">
        <f>IF(C586="","",COUNTA($C$5:C586))</f>
        <v/>
      </c>
      <c r="B586" s="35"/>
      <c r="C586" s="42"/>
      <c r="D586" s="42"/>
      <c r="E586" s="57" t="str">
        <f t="shared" si="36"/>
        <v/>
      </c>
      <c r="F586" s="93" t="str">
        <f t="shared" si="37"/>
        <v/>
      </c>
      <c r="G586" s="93" t="str">
        <f t="shared" si="38"/>
        <v/>
      </c>
    </row>
    <row r="587" spans="1:7" ht="20.25">
      <c r="A587" s="54" t="str">
        <f>IF(C587="","",COUNTA($C$5:C587))</f>
        <v/>
      </c>
      <c r="B587" s="35"/>
      <c r="C587" s="42"/>
      <c r="D587" s="42"/>
      <c r="E587" s="57" t="str">
        <f t="shared" si="36"/>
        <v/>
      </c>
      <c r="F587" s="93" t="str">
        <f t="shared" si="37"/>
        <v/>
      </c>
      <c r="G587" s="93" t="str">
        <f t="shared" si="38"/>
        <v/>
      </c>
    </row>
    <row r="588" spans="1:7" ht="20.25">
      <c r="A588" s="54" t="str">
        <f>IF(C588="","",COUNTA($C$5:C588))</f>
        <v/>
      </c>
      <c r="B588" s="35"/>
      <c r="C588" s="42"/>
      <c r="D588" s="42"/>
      <c r="E588" s="57" t="str">
        <f t="shared" si="36"/>
        <v/>
      </c>
      <c r="F588" s="93" t="str">
        <f t="shared" si="37"/>
        <v/>
      </c>
      <c r="G588" s="93" t="str">
        <f t="shared" si="38"/>
        <v/>
      </c>
    </row>
    <row r="589" spans="1:7" ht="20.25">
      <c r="A589" s="54" t="str">
        <f>IF(C589="","",COUNTA($C$5:C589))</f>
        <v/>
      </c>
      <c r="B589" s="35"/>
      <c r="C589" s="42"/>
      <c r="D589" s="42"/>
      <c r="E589" s="57" t="str">
        <f t="shared" si="36"/>
        <v/>
      </c>
      <c r="F589" s="93" t="str">
        <f t="shared" si="37"/>
        <v/>
      </c>
      <c r="G589" s="93" t="str">
        <f t="shared" si="38"/>
        <v/>
      </c>
    </row>
    <row r="590" spans="1:7" ht="20.25">
      <c r="A590" s="54" t="str">
        <f>IF(C590="","",COUNTA($C$5:C590))</f>
        <v/>
      </c>
      <c r="B590" s="35"/>
      <c r="C590" s="42"/>
      <c r="D590" s="42"/>
      <c r="E590" s="57" t="str">
        <f t="shared" si="36"/>
        <v/>
      </c>
      <c r="F590" s="93" t="str">
        <f t="shared" si="37"/>
        <v/>
      </c>
      <c r="G590" s="93" t="str">
        <f t="shared" si="38"/>
        <v/>
      </c>
    </row>
    <row r="591" spans="1:7" ht="20.25">
      <c r="A591" s="54" t="str">
        <f>IF(C591="","",COUNTA($C$5:C591))</f>
        <v/>
      </c>
      <c r="B591" s="35"/>
      <c r="C591" s="42"/>
      <c r="D591" s="42"/>
      <c r="E591" s="57" t="str">
        <f t="shared" si="36"/>
        <v/>
      </c>
      <c r="F591" s="93" t="str">
        <f t="shared" si="37"/>
        <v/>
      </c>
      <c r="G591" s="93" t="str">
        <f t="shared" si="38"/>
        <v/>
      </c>
    </row>
    <row r="592" spans="1:7" ht="20.25">
      <c r="A592" s="54" t="str">
        <f>IF(C592="","",COUNTA($C$5:C592))</f>
        <v/>
      </c>
      <c r="B592" s="35"/>
      <c r="C592" s="42"/>
      <c r="D592" s="42"/>
      <c r="E592" s="57" t="str">
        <f t="shared" si="36"/>
        <v/>
      </c>
      <c r="F592" s="93" t="str">
        <f t="shared" si="37"/>
        <v/>
      </c>
      <c r="G592" s="93" t="str">
        <f t="shared" si="38"/>
        <v/>
      </c>
    </row>
    <row r="593" spans="1:7" ht="20.25">
      <c r="A593" s="54" t="str">
        <f>IF(C593="","",COUNTA($C$5:C593))</f>
        <v/>
      </c>
      <c r="B593" s="35"/>
      <c r="C593" s="42"/>
      <c r="D593" s="42"/>
      <c r="E593" s="57" t="str">
        <f t="shared" si="36"/>
        <v/>
      </c>
      <c r="F593" s="93" t="str">
        <f t="shared" si="37"/>
        <v/>
      </c>
      <c r="G593" s="93" t="str">
        <f t="shared" si="38"/>
        <v/>
      </c>
    </row>
    <row r="594" spans="1:7" ht="20.25">
      <c r="A594" s="54" t="str">
        <f>IF(C594="","",COUNTA($C$5:C594))</f>
        <v/>
      </c>
      <c r="B594" s="35"/>
      <c r="C594" s="42"/>
      <c r="D594" s="42"/>
      <c r="E594" s="57" t="str">
        <f t="shared" si="36"/>
        <v/>
      </c>
      <c r="F594" s="93" t="str">
        <f t="shared" si="37"/>
        <v/>
      </c>
      <c r="G594" s="93" t="str">
        <f t="shared" si="38"/>
        <v/>
      </c>
    </row>
    <row r="595" spans="1:7" ht="20.25">
      <c r="A595" s="54" t="str">
        <f>IF(C595="","",COUNTA($C$5:C595))</f>
        <v/>
      </c>
      <c r="B595" s="35"/>
      <c r="C595" s="42"/>
      <c r="D595" s="42"/>
      <c r="E595" s="57" t="str">
        <f t="shared" si="36"/>
        <v/>
      </c>
      <c r="F595" s="93" t="str">
        <f t="shared" si="37"/>
        <v/>
      </c>
      <c r="G595" s="93" t="str">
        <f t="shared" si="38"/>
        <v/>
      </c>
    </row>
    <row r="596" spans="1:7" ht="20.25">
      <c r="A596" s="54" t="str">
        <f>IF(C596="","",COUNTA($C$5:C596))</f>
        <v/>
      </c>
      <c r="B596" s="35"/>
      <c r="C596" s="42"/>
      <c r="D596" s="42"/>
      <c r="E596" s="57" t="str">
        <f t="shared" si="36"/>
        <v/>
      </c>
      <c r="F596" s="93" t="str">
        <f t="shared" si="37"/>
        <v/>
      </c>
      <c r="G596" s="93" t="str">
        <f t="shared" si="38"/>
        <v/>
      </c>
    </row>
    <row r="597" spans="1:7" ht="20.25">
      <c r="A597" s="54" t="str">
        <f>IF(C597="","",COUNTA($C$5:C597))</f>
        <v/>
      </c>
      <c r="B597" s="35"/>
      <c r="C597" s="42"/>
      <c r="D597" s="42"/>
      <c r="E597" s="57" t="str">
        <f t="shared" si="36"/>
        <v/>
      </c>
      <c r="F597" s="93" t="str">
        <f t="shared" si="37"/>
        <v/>
      </c>
      <c r="G597" s="93" t="str">
        <f t="shared" si="38"/>
        <v/>
      </c>
    </row>
    <row r="598" spans="1:7" ht="20.25">
      <c r="A598" s="54" t="str">
        <f>IF(C598="","",COUNTA($C$5:C598))</f>
        <v/>
      </c>
      <c r="B598" s="35"/>
      <c r="C598" s="42"/>
      <c r="D598" s="42"/>
      <c r="E598" s="57" t="str">
        <f t="shared" si="36"/>
        <v/>
      </c>
      <c r="F598" s="93" t="str">
        <f t="shared" si="37"/>
        <v/>
      </c>
      <c r="G598" s="93" t="str">
        <f t="shared" si="38"/>
        <v/>
      </c>
    </row>
    <row r="599" spans="1:7" ht="20.25">
      <c r="A599" s="54" t="str">
        <f>IF(C599="","",COUNTA($C$5:C599))</f>
        <v/>
      </c>
      <c r="B599" s="35"/>
      <c r="C599" s="42"/>
      <c r="D599" s="42"/>
      <c r="E599" s="57" t="str">
        <f t="shared" si="36"/>
        <v/>
      </c>
      <c r="F599" s="93" t="str">
        <f t="shared" si="37"/>
        <v/>
      </c>
      <c r="G599" s="93" t="str">
        <f t="shared" si="38"/>
        <v/>
      </c>
    </row>
    <row r="600" spans="1:7" ht="20.25">
      <c r="A600" s="54" t="str">
        <f>IF(C600="","",COUNTA($C$5:C600))</f>
        <v/>
      </c>
      <c r="B600" s="35"/>
      <c r="C600" s="42"/>
      <c r="D600" s="42"/>
      <c r="E600" s="57" t="str">
        <f t="shared" si="36"/>
        <v/>
      </c>
      <c r="F600" s="93" t="str">
        <f t="shared" si="37"/>
        <v/>
      </c>
      <c r="G600" s="93" t="str">
        <f t="shared" si="38"/>
        <v/>
      </c>
    </row>
    <row r="601" spans="1:7" ht="20.25">
      <c r="A601" s="54" t="str">
        <f>IF(C601="","",COUNTA($C$5:C601))</f>
        <v/>
      </c>
      <c r="B601" s="35"/>
      <c r="C601" s="42"/>
      <c r="D601" s="42"/>
      <c r="E601" s="57" t="str">
        <f t="shared" si="36"/>
        <v/>
      </c>
      <c r="F601" s="93" t="str">
        <f t="shared" si="37"/>
        <v/>
      </c>
      <c r="G601" s="93" t="str">
        <f t="shared" si="38"/>
        <v/>
      </c>
    </row>
    <row r="602" spans="1:7" ht="20.25">
      <c r="A602" s="54" t="str">
        <f>IF(C602="","",COUNTA($C$5:C602))</f>
        <v/>
      </c>
      <c r="B602" s="35"/>
      <c r="C602" s="42"/>
      <c r="D602" s="42"/>
      <c r="E602" s="57" t="str">
        <f t="shared" si="36"/>
        <v/>
      </c>
      <c r="F602" s="93" t="str">
        <f t="shared" si="37"/>
        <v/>
      </c>
      <c r="G602" s="93" t="str">
        <f t="shared" si="38"/>
        <v/>
      </c>
    </row>
    <row r="603" spans="1:7" ht="20.25">
      <c r="A603" s="54" t="str">
        <f>IF(C603="","",COUNTA($C$5:C603))</f>
        <v/>
      </c>
      <c r="B603" s="35"/>
      <c r="C603" s="42"/>
      <c r="D603" s="42"/>
      <c r="E603" s="57" t="str">
        <f t="shared" si="36"/>
        <v/>
      </c>
      <c r="F603" s="93" t="str">
        <f t="shared" si="37"/>
        <v/>
      </c>
      <c r="G603" s="93" t="str">
        <f t="shared" si="38"/>
        <v/>
      </c>
    </row>
    <row r="604" spans="1:7" ht="20.25">
      <c r="A604" s="54" t="str">
        <f>IF(C604="","",COUNTA($C$5:C604))</f>
        <v/>
      </c>
      <c r="B604" s="35"/>
      <c r="C604" s="42"/>
      <c r="D604" s="42"/>
      <c r="E604" s="57" t="str">
        <f t="shared" si="36"/>
        <v/>
      </c>
      <c r="F604" s="93" t="str">
        <f t="shared" si="37"/>
        <v/>
      </c>
      <c r="G604" s="93" t="str">
        <f t="shared" si="38"/>
        <v/>
      </c>
    </row>
    <row r="605" spans="1:7">
      <c r="E605" s="51"/>
    </row>
    <row r="606" spans="1:7">
      <c r="E606" s="51"/>
    </row>
    <row r="607" spans="1:7">
      <c r="E607" s="51"/>
    </row>
    <row r="608" spans="1:7">
      <c r="E608" s="51"/>
    </row>
    <row r="609" spans="5:5">
      <c r="E609" s="51"/>
    </row>
    <row r="610" spans="5:5">
      <c r="E610" s="51"/>
    </row>
  </sheetData>
  <sheetCalcPr fullCalcOnLoad="1"/>
  <mergeCells count="1">
    <mergeCell ref="G2:K2"/>
  </mergeCells>
  <phoneticPr fontId="0" type="noConversion"/>
  <conditionalFormatting sqref="C42">
    <cfRule type="duplicateValues" dxfId="117" priority="874"/>
  </conditionalFormatting>
  <conditionalFormatting sqref="C491:D604 C5:C490">
    <cfRule type="duplicateValues" dxfId="116" priority="873"/>
  </conditionalFormatting>
  <conditionalFormatting sqref="C491:D604 C5:C490">
    <cfRule type="duplicateValues" dxfId="115" priority="872"/>
  </conditionalFormatting>
  <conditionalFormatting sqref="C491:D604 C5:C490">
    <cfRule type="duplicateValues" dxfId="114" priority="871" stopIfTrue="1"/>
  </conditionalFormatting>
  <conditionalFormatting sqref="C155:C204">
    <cfRule type="duplicateValues" dxfId="113" priority="870"/>
  </conditionalFormatting>
  <conditionalFormatting sqref="C155:C204">
    <cfRule type="duplicateValues" dxfId="112" priority="869"/>
  </conditionalFormatting>
  <conditionalFormatting sqref="C155:C204">
    <cfRule type="duplicateValues" dxfId="111" priority="868" stopIfTrue="1"/>
  </conditionalFormatting>
  <conditionalFormatting sqref="C216:C264 C266:C293">
    <cfRule type="duplicateValues" dxfId="110" priority="867"/>
  </conditionalFormatting>
  <conditionalFormatting sqref="C205:C293">
    <cfRule type="duplicateValues" dxfId="109" priority="866"/>
  </conditionalFormatting>
  <conditionalFormatting sqref="C205:C293">
    <cfRule type="duplicateValues" dxfId="108" priority="865"/>
  </conditionalFormatting>
  <conditionalFormatting sqref="C205:C293">
    <cfRule type="duplicateValues" dxfId="107" priority="864" stopIfTrue="1"/>
  </conditionalFormatting>
  <conditionalFormatting sqref="C386">
    <cfRule type="duplicateValues" dxfId="106" priority="862"/>
  </conditionalFormatting>
  <conditionalFormatting sqref="C386">
    <cfRule type="duplicateValues" dxfId="105" priority="861"/>
  </conditionalFormatting>
  <conditionalFormatting sqref="C387:C394 C217:C265 C267:C385">
    <cfRule type="duplicateValues" dxfId="104" priority="860"/>
  </conditionalFormatting>
  <conditionalFormatting sqref="C443:C446 C395:C400">
    <cfRule type="duplicateValues" dxfId="103" priority="856"/>
  </conditionalFormatting>
  <conditionalFormatting sqref="C401:C442 C447:C467">
    <cfRule type="duplicateValues" dxfId="102" priority="855"/>
  </conditionalFormatting>
  <conditionalFormatting sqref="C395:C468">
    <cfRule type="duplicateValues" dxfId="101" priority="854"/>
  </conditionalFormatting>
  <conditionalFormatting sqref="C396:C445 C447:C468">
    <cfRule type="duplicateValues" dxfId="100" priority="853"/>
  </conditionalFormatting>
  <conditionalFormatting sqref="C395:C468">
    <cfRule type="duplicateValues" dxfId="99" priority="852" stopIfTrue="1"/>
  </conditionalFormatting>
  <conditionalFormatting sqref="C491:D516 C469:C490">
    <cfRule type="duplicateValues" dxfId="98" priority="851"/>
  </conditionalFormatting>
  <conditionalFormatting sqref="C491:D516 C469:C490">
    <cfRule type="duplicateValues" dxfId="97" priority="850"/>
  </conditionalFormatting>
  <conditionalFormatting sqref="C516:D538">
    <cfRule type="duplicateValues" dxfId="96" priority="849" stopIfTrue="1"/>
  </conditionalFormatting>
  <conditionalFormatting sqref="G5:G604">
    <cfRule type="containsText" dxfId="95" priority="845" stopIfTrue="1" operator="containsText" text="نهاية الفصل">
      <formula>NOT(ISERROR(SEARCH("نهاية الفصل",G5)))</formula>
    </cfRule>
  </conditionalFormatting>
  <conditionalFormatting sqref="C5:C490">
    <cfRule type="duplicateValues" dxfId="94" priority="824"/>
  </conditionalFormatting>
  <conditionalFormatting sqref="C5:C490">
    <cfRule type="duplicateValues" dxfId="93" priority="823"/>
  </conditionalFormatting>
  <conditionalFormatting sqref="C5:C490">
    <cfRule type="duplicateValues" dxfId="92" priority="822" stopIfTrue="1"/>
  </conditionalFormatting>
  <conditionalFormatting sqref="C5:C490">
    <cfRule type="duplicateValues" dxfId="91" priority="811"/>
  </conditionalFormatting>
  <conditionalFormatting sqref="C5:C490">
    <cfRule type="duplicateValues" dxfId="90" priority="810"/>
  </conditionalFormatting>
  <conditionalFormatting sqref="C5:C490">
    <cfRule type="duplicateValues" dxfId="89" priority="809" stopIfTrue="1"/>
  </conditionalFormatting>
  <conditionalFormatting sqref="C395:C400 C440:C446">
    <cfRule type="duplicateValues" dxfId="88" priority="808"/>
  </conditionalFormatting>
  <conditionalFormatting sqref="C401:C472">
    <cfRule type="duplicateValues" dxfId="87" priority="807"/>
  </conditionalFormatting>
  <conditionalFormatting sqref="C395:C473">
    <cfRule type="duplicateValues" dxfId="86" priority="806"/>
  </conditionalFormatting>
  <conditionalFormatting sqref="C396:C473">
    <cfRule type="duplicateValues" dxfId="85" priority="805"/>
  </conditionalFormatting>
  <conditionalFormatting sqref="C395:C473">
    <cfRule type="duplicateValues" dxfId="84" priority="804" stopIfTrue="1"/>
  </conditionalFormatting>
  <conditionalFormatting sqref="C491:D520 C466:C490">
    <cfRule type="duplicateValues" dxfId="83" priority="803"/>
  </conditionalFormatting>
  <conditionalFormatting sqref="C491:D520 C466:C490">
    <cfRule type="duplicateValues" dxfId="82" priority="802"/>
  </conditionalFormatting>
  <conditionalFormatting sqref="C382">
    <cfRule type="duplicateValues" dxfId="81" priority="800"/>
  </conditionalFormatting>
  <conditionalFormatting sqref="C382">
    <cfRule type="duplicateValues" dxfId="80" priority="799"/>
  </conditionalFormatting>
  <conditionalFormatting sqref="C383:C395 C215:C262 C264:C381">
    <cfRule type="duplicateValues" dxfId="79" priority="798"/>
  </conditionalFormatting>
  <conditionalFormatting sqref="C396:C437">
    <cfRule type="duplicateValues" dxfId="78" priority="797"/>
  </conditionalFormatting>
  <conditionalFormatting sqref="C5:C490">
    <cfRule type="duplicateValues" dxfId="77" priority="796"/>
  </conditionalFormatting>
  <conditionalFormatting sqref="C426">
    <cfRule type="duplicateValues" dxfId="76" priority="795"/>
  </conditionalFormatting>
  <conditionalFormatting sqref="C5:C490">
    <cfRule type="duplicateValues" dxfId="75" priority="794"/>
  </conditionalFormatting>
  <conditionalFormatting sqref="C5:C490">
    <cfRule type="duplicateValues" dxfId="74" priority="793" stopIfTrue="1"/>
  </conditionalFormatting>
  <conditionalFormatting sqref="C491:D515 C490">
    <cfRule type="duplicateValues" dxfId="73" priority="792"/>
  </conditionalFormatting>
  <conditionalFormatting sqref="C491:D515 C490">
    <cfRule type="duplicateValues" dxfId="72" priority="791"/>
  </conditionalFormatting>
  <conditionalFormatting sqref="C491:D515 C490">
    <cfRule type="duplicateValues" dxfId="71" priority="790" stopIfTrue="1"/>
  </conditionalFormatting>
  <conditionalFormatting sqref="C500:D500">
    <cfRule type="duplicateValues" dxfId="70" priority="789"/>
  </conditionalFormatting>
  <conditionalFormatting sqref="C425:C475">
    <cfRule type="duplicateValues" dxfId="69" priority="788"/>
  </conditionalFormatting>
  <conditionalFormatting sqref="C425:C475">
    <cfRule type="duplicateValues" dxfId="68" priority="787"/>
  </conditionalFormatting>
  <conditionalFormatting sqref="C491:D491 C468:C490">
    <cfRule type="duplicateValues" dxfId="67" priority="786"/>
  </conditionalFormatting>
  <conditionalFormatting sqref="C491:D491 C468:C490">
    <cfRule type="duplicateValues" dxfId="66" priority="785"/>
  </conditionalFormatting>
  <conditionalFormatting sqref="C491:D491 C468:C490">
    <cfRule type="duplicateValues" dxfId="65" priority="784" stopIfTrue="1"/>
  </conditionalFormatting>
  <conditionalFormatting sqref="C473">
    <cfRule type="duplicateValues" dxfId="64" priority="783"/>
  </conditionalFormatting>
  <conditionalFormatting sqref="C396:C422">
    <cfRule type="duplicateValues" dxfId="63" priority="778"/>
  </conditionalFormatting>
  <conditionalFormatting sqref="C5:C490">
    <cfRule type="duplicateValues" dxfId="62" priority="777"/>
  </conditionalFormatting>
  <conditionalFormatting sqref="C5:C490">
    <cfRule type="duplicateValues" dxfId="61" priority="776"/>
  </conditionalFormatting>
  <conditionalFormatting sqref="C5:C490">
    <cfRule type="duplicateValues" dxfId="60" priority="775" stopIfTrue="1"/>
  </conditionalFormatting>
  <conditionalFormatting sqref="C396:C423">
    <cfRule type="duplicateValues" dxfId="59" priority="770"/>
  </conditionalFormatting>
  <conditionalFormatting sqref="C5:C490">
    <cfRule type="duplicateValues" dxfId="58" priority="769"/>
  </conditionalFormatting>
  <conditionalFormatting sqref="C5:C490">
    <cfRule type="duplicateValues" dxfId="57" priority="768"/>
  </conditionalFormatting>
  <conditionalFormatting sqref="C5:C490">
    <cfRule type="duplicateValues" dxfId="56" priority="767" stopIfTrue="1"/>
  </conditionalFormatting>
  <conditionalFormatting sqref="C396:C424">
    <cfRule type="duplicateValues" dxfId="55" priority="762"/>
  </conditionalFormatting>
  <conditionalFormatting sqref="C5:C490">
    <cfRule type="duplicateValues" dxfId="54" priority="761"/>
  </conditionalFormatting>
  <conditionalFormatting sqref="C5:C490">
    <cfRule type="duplicateValues" dxfId="53" priority="760"/>
  </conditionalFormatting>
  <conditionalFormatting sqref="C5:C490">
    <cfRule type="duplicateValues" dxfId="52" priority="759" stopIfTrue="1"/>
  </conditionalFormatting>
  <conditionalFormatting sqref="C445:C451">
    <cfRule type="duplicateValues" dxfId="51" priority="758"/>
  </conditionalFormatting>
  <conditionalFormatting sqref="C431">
    <cfRule type="duplicateValues" dxfId="50" priority="757"/>
  </conditionalFormatting>
  <conditionalFormatting sqref="C478">
    <cfRule type="duplicateValues" dxfId="49" priority="756"/>
  </conditionalFormatting>
  <conditionalFormatting sqref="C396:C425">
    <cfRule type="duplicateValues" dxfId="48" priority="751"/>
  </conditionalFormatting>
  <conditionalFormatting sqref="C5:C490">
    <cfRule type="duplicateValues" dxfId="47" priority="750"/>
  </conditionalFormatting>
  <conditionalFormatting sqref="C5:C490">
    <cfRule type="duplicateValues" dxfId="46" priority="749"/>
  </conditionalFormatting>
  <conditionalFormatting sqref="C5:C490">
    <cfRule type="duplicateValues" dxfId="45" priority="748" stopIfTrue="1"/>
  </conditionalFormatting>
  <conditionalFormatting sqref="C396:C426">
    <cfRule type="duplicateValues" dxfId="44" priority="743"/>
  </conditionalFormatting>
  <conditionalFormatting sqref="C5:C490">
    <cfRule type="duplicateValues" dxfId="43" priority="742"/>
  </conditionalFormatting>
  <conditionalFormatting sqref="C5:C490">
    <cfRule type="duplicateValues" dxfId="42" priority="741"/>
  </conditionalFormatting>
  <conditionalFormatting sqref="C5:C490">
    <cfRule type="duplicateValues" dxfId="41" priority="740" stopIfTrue="1"/>
  </conditionalFormatting>
  <conditionalFormatting sqref="C41">
    <cfRule type="duplicateValues" dxfId="40" priority="739"/>
  </conditionalFormatting>
  <conditionalFormatting sqref="C380">
    <cfRule type="duplicateValues" dxfId="39" priority="738"/>
  </conditionalFormatting>
  <conditionalFormatting sqref="C380">
    <cfRule type="duplicateValues" dxfId="38" priority="737"/>
  </conditionalFormatting>
  <conditionalFormatting sqref="C381:C393 C214:C261 C263:C379">
    <cfRule type="duplicateValues" dxfId="37" priority="736"/>
  </conditionalFormatting>
  <conditionalFormatting sqref="C394:C426">
    <cfRule type="duplicateValues" dxfId="36" priority="735"/>
  </conditionalFormatting>
  <conditionalFormatting sqref="C5:C490">
    <cfRule type="duplicateValues" dxfId="35" priority="734"/>
  </conditionalFormatting>
  <conditionalFormatting sqref="C5:C490">
    <cfRule type="duplicateValues" dxfId="34" priority="733"/>
  </conditionalFormatting>
  <conditionalFormatting sqref="C76:C77">
    <cfRule type="duplicateValues" dxfId="33" priority="732"/>
  </conditionalFormatting>
  <conditionalFormatting sqref="C76:C77">
    <cfRule type="duplicateValues" dxfId="32" priority="731"/>
  </conditionalFormatting>
  <conditionalFormatting sqref="C76:C77">
    <cfRule type="duplicateValues" dxfId="31" priority="730" stopIfTrue="1"/>
  </conditionalFormatting>
  <conditionalFormatting sqref="C147">
    <cfRule type="duplicateValues" dxfId="30" priority="729"/>
  </conditionalFormatting>
  <conditionalFormatting sqref="C147">
    <cfRule type="duplicateValues" dxfId="29" priority="728"/>
  </conditionalFormatting>
  <conditionalFormatting sqref="C147">
    <cfRule type="duplicateValues" dxfId="28" priority="727" stopIfTrue="1"/>
  </conditionalFormatting>
  <conditionalFormatting sqref="C5:C490">
    <cfRule type="duplicateValues" dxfId="27" priority="726" stopIfTrue="1"/>
  </conditionalFormatting>
  <conditionalFormatting sqref="C16">
    <cfRule type="duplicateValues" dxfId="26" priority="725"/>
  </conditionalFormatting>
  <conditionalFormatting sqref="C16">
    <cfRule type="duplicateValues" dxfId="25" priority="724"/>
  </conditionalFormatting>
  <conditionalFormatting sqref="C16">
    <cfRule type="duplicateValues" dxfId="24" priority="723" stopIfTrue="1"/>
  </conditionalFormatting>
  <conditionalFormatting sqref="C506:D506">
    <cfRule type="duplicateValues" dxfId="23" priority="722"/>
  </conditionalFormatting>
  <conditionalFormatting sqref="C484">
    <cfRule type="duplicateValues" dxfId="22" priority="721"/>
  </conditionalFormatting>
  <conditionalFormatting sqref="C502:D502">
    <cfRule type="duplicateValues" dxfId="21" priority="720"/>
  </conditionalFormatting>
  <conditionalFormatting sqref="C508:D508">
    <cfRule type="duplicateValues" dxfId="20" priority="719"/>
  </conditionalFormatting>
  <conditionalFormatting sqref="C470">
    <cfRule type="duplicateValues" dxfId="19" priority="718"/>
  </conditionalFormatting>
  <conditionalFormatting sqref="C428">
    <cfRule type="duplicateValues" dxfId="18" priority="717"/>
  </conditionalFormatting>
  <conditionalFormatting sqref="C475">
    <cfRule type="duplicateValues" dxfId="17" priority="716"/>
  </conditionalFormatting>
  <conditionalFormatting sqref="C508:D512">
    <cfRule type="duplicateValues" dxfId="16" priority="715" stopIfTrue="1"/>
  </conditionalFormatting>
  <conditionalFormatting sqref="C492:D492">
    <cfRule type="duplicateValues" dxfId="15" priority="714"/>
  </conditionalFormatting>
  <conditionalFormatting sqref="C498:D498">
    <cfRule type="duplicateValues" dxfId="14" priority="713"/>
  </conditionalFormatting>
  <conditionalFormatting sqref="C494:D494">
    <cfRule type="duplicateValues" dxfId="13" priority="712"/>
  </conditionalFormatting>
  <conditionalFormatting sqref="C482">
    <cfRule type="duplicateValues" dxfId="12" priority="710"/>
  </conditionalFormatting>
  <conditionalFormatting sqref="C482">
    <cfRule type="duplicateValues" dxfId="11" priority="708"/>
  </conditionalFormatting>
  <conditionalFormatting sqref="C482">
    <cfRule type="duplicateValues" dxfId="10" priority="707" stopIfTrue="1"/>
  </conditionalFormatting>
  <conditionalFormatting sqref="C501:D501">
    <cfRule type="duplicateValues" dxfId="9" priority="186"/>
  </conditionalFormatting>
  <conditionalFormatting sqref="C507:D507">
    <cfRule type="duplicateValues" dxfId="8" priority="185"/>
  </conditionalFormatting>
  <conditionalFormatting sqref="C503:D503">
    <cfRule type="duplicateValues" dxfId="7" priority="184"/>
  </conditionalFormatting>
  <conditionalFormatting sqref="C509:D509">
    <cfRule type="duplicateValues" dxfId="6" priority="183"/>
  </conditionalFormatting>
  <conditionalFormatting sqref="C493:D493">
    <cfRule type="duplicateValues" dxfId="5" priority="182"/>
  </conditionalFormatting>
  <conditionalFormatting sqref="C499:D499">
    <cfRule type="duplicateValues" dxfId="4" priority="181"/>
  </conditionalFormatting>
  <conditionalFormatting sqref="C495:D495">
    <cfRule type="duplicateValues" dxfId="3" priority="180"/>
  </conditionalFormatting>
  <conditionalFormatting sqref="C5:C490">
    <cfRule type="duplicateValues" dxfId="2" priority="178" stopIfTrue="1"/>
  </conditionalFormatting>
  <conditionalFormatting sqref="B5:B500">
    <cfRule type="duplicateValues" dxfId="1" priority="177" stopIfTrue="1"/>
  </conditionalFormatting>
  <conditionalFormatting sqref="F5:F604">
    <cfRule type="containsText" dxfId="0" priority="1" stopIfTrue="1" operator="containsText" text="نهاية اللجنة">
      <formula>NOT(ISERROR(SEARCH("نهاية اللجنة",F5)))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Button 12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6</xdr:row>
                    <xdr:rowOff>133350</xdr:rowOff>
                  </from>
                  <to>
                    <xdr:col>9</xdr:col>
                    <xdr:colOff>190500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Button 13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9</xdr:row>
                    <xdr:rowOff>123825</xdr:rowOff>
                  </from>
                  <to>
                    <xdr:col>9</xdr:col>
                    <xdr:colOff>190500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Button 14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8</xdr:row>
                    <xdr:rowOff>0</xdr:rowOff>
                  </from>
                  <to>
                    <xdr:col>9</xdr:col>
                    <xdr:colOff>190500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Button 15">
              <controlPr defaultSize="0" print="0" autoFill="0" autoPict="0" macro="[0]!gemd_Sheets_Go">
                <anchor moveWithCells="1" sizeWithCells="1">
                  <from>
                    <xdr:col>8</xdr:col>
                    <xdr:colOff>9525</xdr:colOff>
                    <xdr:row>5</xdr:row>
                    <xdr:rowOff>9525</xdr:rowOff>
                  </from>
                  <to>
                    <xdr:col>9</xdr:col>
                    <xdr:colOff>190500</xdr:colOff>
                    <xdr:row>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>
    <tabColor rgb="FF00B050"/>
  </sheetPr>
  <dimension ref="A1:AB49"/>
  <sheetViews>
    <sheetView rightToLeft="1" view="pageBreakPreview" zoomScale="85" zoomScaleNormal="100" zoomScaleSheetLayoutView="100" workbookViewId="0">
      <selection activeCell="C3" sqref="C3:H3"/>
    </sheetView>
  </sheetViews>
  <sheetFormatPr defaultRowHeight="18"/>
  <cols>
    <col min="1" max="1" width="4.875" style="5" customWidth="1"/>
    <col min="2" max="2" width="5.25" style="5" customWidth="1"/>
    <col min="3" max="4" width="4.625" style="5" customWidth="1"/>
    <col min="5" max="5" width="7.75" style="5" bestFit="1" customWidth="1"/>
    <col min="6" max="6" width="3.5" style="5" customWidth="1"/>
    <col min="7" max="7" width="6.625" style="7" bestFit="1" customWidth="1"/>
    <col min="8" max="8" width="5.25" style="5" bestFit="1" customWidth="1"/>
    <col min="9" max="9" width="3.25" style="5" customWidth="1"/>
    <col min="10" max="10" width="5.375" style="5" bestFit="1" customWidth="1"/>
    <col min="11" max="11" width="5.25" style="5" customWidth="1"/>
    <col min="12" max="13" width="4.625" style="5" customWidth="1"/>
    <col min="14" max="14" width="7.75" style="5" bestFit="1" customWidth="1"/>
    <col min="15" max="15" width="4.625" style="5" customWidth="1"/>
    <col min="16" max="16" width="6.625" style="5" bestFit="1" customWidth="1"/>
    <col min="17" max="17" width="5.25" style="5" bestFit="1" customWidth="1"/>
    <col min="18" max="18" width="4.625" style="66" customWidth="1"/>
    <col min="19" max="21" width="4.625" style="65" customWidth="1"/>
    <col min="22" max="22" width="5.375" style="65" customWidth="1"/>
    <col min="23" max="23" width="5.125" style="65" bestFit="1" customWidth="1"/>
    <col min="24" max="24" width="9.25" style="65" customWidth="1"/>
    <col min="25" max="25" width="5.125" style="65" customWidth="1"/>
    <col min="26" max="26" width="10.375" style="65" bestFit="1" customWidth="1"/>
    <col min="27" max="27" width="8.375" style="3" bestFit="1" customWidth="1"/>
    <col min="28" max="28" width="5.5" style="3" bestFit="1" customWidth="1"/>
    <col min="29" max="38" width="4.625" style="3" customWidth="1"/>
    <col min="39" max="16384" width="9" style="3"/>
  </cols>
  <sheetData>
    <row r="1" spans="1:28" ht="18.75" customHeight="1">
      <c r="A1" s="183" t="str">
        <f>'بيانات أساسية'!$D$6</f>
        <v>أولاد طوق غرب للتعليم الأساسي</v>
      </c>
      <c r="B1" s="184"/>
      <c r="C1" s="184"/>
      <c r="D1" s="184"/>
      <c r="E1" s="184"/>
      <c r="F1" s="184"/>
      <c r="G1" s="184"/>
      <c r="H1" s="8">
        <v>1</v>
      </c>
      <c r="I1" s="4"/>
      <c r="J1" s="183" t="str">
        <f>'بيانات أساسية'!$D$6</f>
        <v>أولاد طوق غرب للتعليم الأساسي</v>
      </c>
      <c r="K1" s="184"/>
      <c r="L1" s="184"/>
      <c r="M1" s="184"/>
      <c r="N1" s="184"/>
      <c r="O1" s="184"/>
      <c r="P1" s="184"/>
      <c r="Q1" s="8">
        <f>$H$1+1</f>
        <v>2</v>
      </c>
      <c r="R1" s="95"/>
      <c r="S1" s="95"/>
      <c r="T1" s="94">
        <f>MAX(الطلبة!A5:A604)</f>
        <v>184</v>
      </c>
      <c r="AA1" s="65"/>
      <c r="AB1" s="65"/>
    </row>
    <row r="2" spans="1:28" ht="18.75" customHeight="1">
      <c r="A2" s="185" t="str">
        <f>الطلبة!C2</f>
        <v>الأول الاعدادي</v>
      </c>
      <c r="B2" s="186"/>
      <c r="C2" s="186"/>
      <c r="D2" s="186"/>
      <c r="E2" s="178" t="s">
        <v>8</v>
      </c>
      <c r="F2" s="178"/>
      <c r="G2" s="2">
        <f>IF(H1&gt;T1,"",VLOOKUP($H$1,الطلبة!$A$5:$E$604,5))</f>
        <v>1</v>
      </c>
      <c r="H2" s="10" t="s">
        <v>6</v>
      </c>
      <c r="I2" s="4"/>
      <c r="J2" s="185" t="str">
        <f>الطلبة!C2</f>
        <v>الأول الاعدادي</v>
      </c>
      <c r="K2" s="186"/>
      <c r="L2" s="186"/>
      <c r="M2" s="186"/>
      <c r="N2" s="178" t="s">
        <v>8</v>
      </c>
      <c r="O2" s="178"/>
      <c r="P2" s="2">
        <f>IF(H1+1&gt;T1,"",VLOOKUP($H$1+1,الطلبة!$A$5:$E$604,5))</f>
        <v>1</v>
      </c>
      <c r="Q2" s="10" t="s">
        <v>6</v>
      </c>
    </row>
    <row r="3" spans="1:28" ht="19.5" customHeight="1">
      <c r="A3" s="177" t="s">
        <v>9</v>
      </c>
      <c r="B3" s="178"/>
      <c r="C3" s="178" t="str">
        <f>IF(H1&gt;T1,"",VLOOKUP($H$1,الطلبة!$A$5:$E$604,3))</f>
        <v>ابراهيم بهجت حمدى مدنى</v>
      </c>
      <c r="D3" s="178"/>
      <c r="E3" s="178"/>
      <c r="F3" s="178"/>
      <c r="G3" s="178"/>
      <c r="H3" s="179"/>
      <c r="I3" s="4"/>
      <c r="J3" s="177" t="s">
        <v>9</v>
      </c>
      <c r="K3" s="178"/>
      <c r="L3" s="178" t="str">
        <f>IF(H1+1&gt;T1,"",VLOOKUP($H$1+1,الطلبة!$A$5:$E$604,3))</f>
        <v>ابراهيم على ابراهيم احمد</v>
      </c>
      <c r="M3" s="178"/>
      <c r="N3" s="178"/>
      <c r="O3" s="178"/>
      <c r="P3" s="178"/>
      <c r="Q3" s="179"/>
      <c r="U3" s="96"/>
      <c r="V3" s="96"/>
      <c r="W3" s="97"/>
      <c r="X3" s="187" t="str">
        <f>الطلبة!$C$2</f>
        <v>الأول الاعدادي</v>
      </c>
      <c r="Y3" s="187"/>
      <c r="Z3" s="187"/>
    </row>
    <row r="4" spans="1:28" ht="19.5" customHeight="1" thickBot="1">
      <c r="A4" s="180" t="s">
        <v>7</v>
      </c>
      <c r="B4" s="181"/>
      <c r="C4" s="181"/>
      <c r="D4" s="182">
        <f>IF(H1&gt;T1,"",VLOOKUP($H$1,الطلبة!$A$5:$E$604,2))</f>
        <v>201</v>
      </c>
      <c r="E4" s="182"/>
      <c r="F4" s="67"/>
      <c r="G4" s="11" t="s">
        <v>31</v>
      </c>
      <c r="H4" s="69" t="str">
        <f>IF(H1&gt;T1,"",VLOOKUP($H$1,الطلبة!$A$5:$E$604,4))</f>
        <v>1/1</v>
      </c>
      <c r="I4" s="4"/>
      <c r="J4" s="180" t="s">
        <v>7</v>
      </c>
      <c r="K4" s="181"/>
      <c r="L4" s="181"/>
      <c r="M4" s="182">
        <f>IF(H1+1&gt;T1,"",VLOOKUP($H$1+1,الطلبة!$A$5:$E$604,2))</f>
        <v>202</v>
      </c>
      <c r="N4" s="182"/>
      <c r="O4" s="67"/>
      <c r="P4" s="11" t="s">
        <v>31</v>
      </c>
      <c r="Q4" s="69" t="str">
        <f>IF(H1+1&gt;T1,"",VLOOKUP($H$1+1,الطلبة!$A$5:$E$604,4))</f>
        <v>1/1</v>
      </c>
      <c r="U4" s="96"/>
      <c r="V4" s="96"/>
      <c r="W4" s="96"/>
      <c r="X4" s="96"/>
    </row>
    <row r="5" spans="1:28" ht="8.65" customHeight="1" thickBot="1">
      <c r="A5" s="5">
        <v>0</v>
      </c>
    </row>
    <row r="6" spans="1:28" ht="19.5" customHeight="1">
      <c r="A6" s="183" t="str">
        <f>'بيانات أساسية'!$D$6</f>
        <v>أولاد طوق غرب للتعليم الأساسي</v>
      </c>
      <c r="B6" s="184"/>
      <c r="C6" s="184"/>
      <c r="D6" s="184"/>
      <c r="E6" s="184"/>
      <c r="F6" s="184"/>
      <c r="G6" s="184"/>
      <c r="H6" s="8">
        <f>$H$1+2</f>
        <v>3</v>
      </c>
      <c r="I6" s="4"/>
      <c r="J6" s="183" t="str">
        <f>'بيانات أساسية'!$D$6</f>
        <v>أولاد طوق غرب للتعليم الأساسي</v>
      </c>
      <c r="K6" s="184"/>
      <c r="L6" s="184"/>
      <c r="M6" s="184"/>
      <c r="N6" s="184"/>
      <c r="O6" s="184"/>
      <c r="P6" s="184"/>
      <c r="Q6" s="8">
        <f>$H$1+3</f>
        <v>4</v>
      </c>
      <c r="T6" s="65" t="s">
        <v>3</v>
      </c>
    </row>
    <row r="7" spans="1:28" ht="18.75" customHeight="1">
      <c r="A7" s="185" t="str">
        <f>الطلبة!C2</f>
        <v>الأول الاعدادي</v>
      </c>
      <c r="B7" s="186"/>
      <c r="C7" s="186"/>
      <c r="D7" s="186"/>
      <c r="E7" s="178" t="s">
        <v>8</v>
      </c>
      <c r="F7" s="178"/>
      <c r="G7" s="2">
        <f>IF(H1+2&gt;T1,"",VLOOKUP($H$1+2,الطلبة!$A$5:$E$604,5))</f>
        <v>1</v>
      </c>
      <c r="H7" s="10" t="s">
        <v>6</v>
      </c>
      <c r="I7" s="4"/>
      <c r="J7" s="185" t="str">
        <f>الطلبة!C2</f>
        <v>الأول الاعدادي</v>
      </c>
      <c r="K7" s="186"/>
      <c r="L7" s="186"/>
      <c r="M7" s="186"/>
      <c r="N7" s="178" t="s">
        <v>8</v>
      </c>
      <c r="O7" s="178"/>
      <c r="P7" s="2">
        <f>IF(H1+3&gt;T1,"",VLOOKUP($H$1+3,الطلبة!$A$5:$E$604,5))</f>
        <v>1</v>
      </c>
      <c r="Q7" s="10" t="s">
        <v>6</v>
      </c>
      <c r="T7" s="65" t="s">
        <v>3</v>
      </c>
    </row>
    <row r="8" spans="1:28" ht="19.5" customHeight="1">
      <c r="A8" s="177" t="s">
        <v>9</v>
      </c>
      <c r="B8" s="178"/>
      <c r="C8" s="178" t="str">
        <f>IF(H1+2&gt;T1,"",VLOOKUP($H$1+2,الطلبة!$A$5:$E$604,3))</f>
        <v>ابراهيم محروس عجور عبدالنبى</v>
      </c>
      <c r="D8" s="178"/>
      <c r="E8" s="178"/>
      <c r="F8" s="178"/>
      <c r="G8" s="178"/>
      <c r="H8" s="179"/>
      <c r="I8" s="4"/>
      <c r="J8" s="177" t="s">
        <v>9</v>
      </c>
      <c r="K8" s="178"/>
      <c r="L8" s="178" t="str">
        <f>IF(H1+3&gt;T1,"",VLOOKUP($H$1+3,الطلبة!$A$5:$E$604,3))</f>
        <v>ابراهيم نصري العبد طلب</v>
      </c>
      <c r="M8" s="178"/>
      <c r="N8" s="178"/>
      <c r="O8" s="178"/>
      <c r="P8" s="178"/>
      <c r="Q8" s="179"/>
      <c r="U8" s="65" t="s">
        <v>3</v>
      </c>
    </row>
    <row r="9" spans="1:28" ht="19.5" customHeight="1" thickBot="1">
      <c r="A9" s="180" t="s">
        <v>7</v>
      </c>
      <c r="B9" s="181"/>
      <c r="C9" s="181"/>
      <c r="D9" s="182">
        <f>IF(H1+2&gt;T1,"",VLOOKUP($H$1+2,الطلبة!$A$5:$E$604,2))</f>
        <v>203</v>
      </c>
      <c r="E9" s="182"/>
      <c r="F9" s="67"/>
      <c r="G9" s="11"/>
      <c r="H9" s="69" t="str">
        <f>IF(H1+2&gt;T1,"",VLOOKUP($H$1+2,الطلبة!$A$5:$E$604,4))</f>
        <v>1/1</v>
      </c>
      <c r="I9" s="4"/>
      <c r="J9" s="180" t="s">
        <v>7</v>
      </c>
      <c r="K9" s="181"/>
      <c r="L9" s="181"/>
      <c r="M9" s="182">
        <f>IF(H1+3&gt;T1,"",VLOOKUP($H$1+3,الطلبة!$A$5:$E$604,2))</f>
        <v>204</v>
      </c>
      <c r="N9" s="182"/>
      <c r="O9" s="67"/>
      <c r="P9" s="11" t="s">
        <v>31</v>
      </c>
      <c r="Q9" s="69" t="str">
        <f>IF(H1+3&gt;T1,"",VLOOKUP($H$1+3,الطلبة!$A$5:$E$604,4))</f>
        <v>1/1</v>
      </c>
      <c r="Z9" s="65" t="s">
        <v>3</v>
      </c>
    </row>
    <row r="10" spans="1:28" ht="8.65" customHeight="1" thickBot="1"/>
    <row r="11" spans="1:28" ht="18.75" customHeight="1">
      <c r="A11" s="183" t="str">
        <f>'بيانات أساسية'!$D$6</f>
        <v>أولاد طوق غرب للتعليم الأساسي</v>
      </c>
      <c r="B11" s="184"/>
      <c r="C11" s="184"/>
      <c r="D11" s="184"/>
      <c r="E11" s="184"/>
      <c r="F11" s="184"/>
      <c r="G11" s="184"/>
      <c r="H11" s="8">
        <f>$H$1+4</f>
        <v>5</v>
      </c>
      <c r="I11" s="4"/>
      <c r="J11" s="183" t="str">
        <f>'بيانات أساسية'!$D$6</f>
        <v>أولاد طوق غرب للتعليم الأساسي</v>
      </c>
      <c r="K11" s="184"/>
      <c r="L11" s="184"/>
      <c r="M11" s="184"/>
      <c r="N11" s="184"/>
      <c r="O11" s="184"/>
      <c r="P11" s="184"/>
      <c r="Q11" s="8">
        <f>$H$1+5</f>
        <v>6</v>
      </c>
      <c r="V11" s="65" t="s">
        <v>3</v>
      </c>
    </row>
    <row r="12" spans="1:28" ht="19.5" customHeight="1">
      <c r="A12" s="185" t="str">
        <f>الطلبة!C2</f>
        <v>الأول الاعدادي</v>
      </c>
      <c r="B12" s="186"/>
      <c r="C12" s="186"/>
      <c r="D12" s="186"/>
      <c r="E12" s="178" t="s">
        <v>8</v>
      </c>
      <c r="F12" s="178"/>
      <c r="G12" s="2">
        <f>IF(H1+4&gt;T1,"",VLOOKUP($H$1+4,الطلبة!$A$5:$E$604,5))</f>
        <v>1</v>
      </c>
      <c r="H12" s="10" t="s">
        <v>6</v>
      </c>
      <c r="I12" s="4"/>
      <c r="J12" s="185" t="str">
        <f>الطلبة!C2</f>
        <v>الأول الاعدادي</v>
      </c>
      <c r="K12" s="186"/>
      <c r="L12" s="186"/>
      <c r="M12" s="186"/>
      <c r="N12" s="178" t="s">
        <v>8</v>
      </c>
      <c r="O12" s="178"/>
      <c r="P12" s="2">
        <f>IF(H1+5&gt;T1,"",VLOOKUP($H$1+5,الطلبة!$A$5:$E$604,5))</f>
        <v>1</v>
      </c>
      <c r="Q12" s="10" t="s">
        <v>6</v>
      </c>
    </row>
    <row r="13" spans="1:28" ht="18.75" customHeight="1">
      <c r="A13" s="177" t="s">
        <v>9</v>
      </c>
      <c r="B13" s="178"/>
      <c r="C13" s="178" t="str">
        <f>IF(H1+4&gt;T1,"",VLOOKUP($H$1+4,الطلبة!$A$5:$E$604,3))</f>
        <v>احمد حسن فوزي ابراهيم</v>
      </c>
      <c r="D13" s="178"/>
      <c r="E13" s="178"/>
      <c r="F13" s="178"/>
      <c r="G13" s="178"/>
      <c r="H13" s="179"/>
      <c r="I13" s="4"/>
      <c r="J13" s="177" t="s">
        <v>9</v>
      </c>
      <c r="K13" s="178"/>
      <c r="L13" s="178" t="str">
        <f>IF(H1+5&gt;T1,"",VLOOKUP($H$1+5,الطلبة!$A$5:$E$604,3))</f>
        <v>احمد حسن محمود طلب</v>
      </c>
      <c r="M13" s="178"/>
      <c r="N13" s="178"/>
      <c r="O13" s="178"/>
      <c r="P13" s="178"/>
      <c r="Q13" s="179"/>
      <c r="U13" s="65" t="s">
        <v>3</v>
      </c>
      <c r="X13" s="65" t="s">
        <v>3</v>
      </c>
    </row>
    <row r="14" spans="1:28" ht="19.5" customHeight="1" thickBot="1">
      <c r="A14" s="180" t="s">
        <v>7</v>
      </c>
      <c r="B14" s="181"/>
      <c r="C14" s="181"/>
      <c r="D14" s="182">
        <f>IF(H1+4&gt;T1,"",VLOOKUP($H$1+4,الطلبة!$A$5:$E$604,2))</f>
        <v>205</v>
      </c>
      <c r="E14" s="182"/>
      <c r="F14" s="67"/>
      <c r="G14" s="11" t="s">
        <v>31</v>
      </c>
      <c r="H14" s="69" t="str">
        <f>IF(H1+4&gt;T1,"",VLOOKUP($H$1+4,الطلبة!$A$5:$E$604,4))</f>
        <v>1/1</v>
      </c>
      <c r="I14" s="4"/>
      <c r="J14" s="180" t="s">
        <v>7</v>
      </c>
      <c r="K14" s="181"/>
      <c r="L14" s="181"/>
      <c r="M14" s="182">
        <f>IF(H1+5&gt;T1,"",VLOOKUP($H$1+5,الطلبة!$A$5:$E$604,2))</f>
        <v>206</v>
      </c>
      <c r="N14" s="182"/>
      <c r="O14" s="67"/>
      <c r="P14" s="11" t="s">
        <v>31</v>
      </c>
      <c r="Q14" s="69" t="str">
        <f>IF(H1+5&gt;T1,"",VLOOKUP($H$1+5,الطلبة!$A$5:$E$604,4))</f>
        <v>1/1</v>
      </c>
    </row>
    <row r="15" spans="1:28" ht="8.65" customHeight="1" thickBot="1"/>
    <row r="16" spans="1:28" ht="19.5" customHeight="1">
      <c r="A16" s="183" t="str">
        <f>'بيانات أساسية'!$D$6</f>
        <v>أولاد طوق غرب للتعليم الأساسي</v>
      </c>
      <c r="B16" s="184"/>
      <c r="C16" s="184"/>
      <c r="D16" s="184"/>
      <c r="E16" s="184"/>
      <c r="F16" s="184"/>
      <c r="G16" s="184"/>
      <c r="H16" s="8">
        <f>$H$1+6</f>
        <v>7</v>
      </c>
      <c r="I16" s="4"/>
      <c r="J16" s="183" t="str">
        <f>'بيانات أساسية'!$D$6</f>
        <v>أولاد طوق غرب للتعليم الأساسي</v>
      </c>
      <c r="K16" s="184"/>
      <c r="L16" s="184"/>
      <c r="M16" s="184"/>
      <c r="N16" s="184"/>
      <c r="O16" s="184"/>
      <c r="P16" s="184"/>
      <c r="Q16" s="8">
        <f>$H$1+7</f>
        <v>8</v>
      </c>
    </row>
    <row r="17" spans="1:17" ht="18.75" customHeight="1">
      <c r="A17" s="185" t="str">
        <f>الطلبة!C2</f>
        <v>الأول الاعدادي</v>
      </c>
      <c r="B17" s="186"/>
      <c r="C17" s="186"/>
      <c r="D17" s="186"/>
      <c r="E17" s="178" t="s">
        <v>8</v>
      </c>
      <c r="F17" s="178"/>
      <c r="G17" s="2">
        <f>IF(H1+6&gt;T1,"",VLOOKUP($H$1+6,الطلبة!$A$5:$E$604,5))</f>
        <v>1</v>
      </c>
      <c r="H17" s="10" t="s">
        <v>6</v>
      </c>
      <c r="I17" s="4"/>
      <c r="J17" s="185" t="str">
        <f>الطلبة!C2</f>
        <v>الأول الاعدادي</v>
      </c>
      <c r="K17" s="186"/>
      <c r="L17" s="186"/>
      <c r="M17" s="186"/>
      <c r="N17" s="178" t="s">
        <v>8</v>
      </c>
      <c r="O17" s="178"/>
      <c r="P17" s="2">
        <f>IF(H1+7&gt;T1,"",VLOOKUP($H$1+7,الطلبة!$A$5:$E$604,5))</f>
        <v>1</v>
      </c>
      <c r="Q17" s="10" t="s">
        <v>6</v>
      </c>
    </row>
    <row r="18" spans="1:17" ht="19.5" customHeight="1">
      <c r="A18" s="177" t="s">
        <v>9</v>
      </c>
      <c r="B18" s="178"/>
      <c r="C18" s="178" t="str">
        <f>IF(H1+6&gt;T1,"",VLOOKUP($H$1+6,الطلبة!$A$5:$E$604,3))</f>
        <v>احمد حمد فتحى احمد</v>
      </c>
      <c r="D18" s="178"/>
      <c r="E18" s="178"/>
      <c r="F18" s="178"/>
      <c r="G18" s="178"/>
      <c r="H18" s="179"/>
      <c r="I18" s="4"/>
      <c r="J18" s="177" t="s">
        <v>9</v>
      </c>
      <c r="K18" s="178"/>
      <c r="L18" s="178" t="str">
        <f>IF(H1+7&gt;T1,"",VLOOKUP($H$1+7,الطلبة!$A$5:$E$604,3))</f>
        <v>احمد رفاعى فوزى احمد</v>
      </c>
      <c r="M18" s="178"/>
      <c r="N18" s="178"/>
      <c r="O18" s="178"/>
      <c r="P18" s="178"/>
      <c r="Q18" s="179"/>
    </row>
    <row r="19" spans="1:17" ht="19.5" customHeight="1" thickBot="1">
      <c r="A19" s="180" t="s">
        <v>7</v>
      </c>
      <c r="B19" s="181"/>
      <c r="C19" s="181"/>
      <c r="D19" s="182">
        <f>IF(H1+6&gt;T1,"",VLOOKUP($H$1+6,الطلبة!$A$5:$E$604,2))</f>
        <v>207</v>
      </c>
      <c r="E19" s="182"/>
      <c r="F19" s="67"/>
      <c r="G19" s="11" t="s">
        <v>31</v>
      </c>
      <c r="H19" s="69" t="str">
        <f>IF(H1+6&gt;T1,"",VLOOKUP($H$1+6,الطلبة!$A$5:$E$604,4))</f>
        <v>1/1</v>
      </c>
      <c r="I19" s="4"/>
      <c r="J19" s="180" t="s">
        <v>7</v>
      </c>
      <c r="K19" s="181"/>
      <c r="L19" s="181"/>
      <c r="M19" s="182">
        <f>IF(H1+7&gt;T1,"",VLOOKUP($H$1+7,الطلبة!$A$5:$E$604,2))</f>
        <v>208</v>
      </c>
      <c r="N19" s="182"/>
      <c r="O19" s="67"/>
      <c r="P19" s="11" t="s">
        <v>31</v>
      </c>
      <c r="Q19" s="69" t="str">
        <f>IF(H1+7&gt;T1,"",VLOOKUP($H$1+7,الطلبة!$A$5:$E$604,4))</f>
        <v>1/1</v>
      </c>
    </row>
    <row r="20" spans="1:17" ht="8.65" customHeight="1" thickBot="1"/>
    <row r="21" spans="1:17" ht="18.75" customHeight="1">
      <c r="A21" s="183" t="str">
        <f>'بيانات أساسية'!$D$6</f>
        <v>أولاد طوق غرب للتعليم الأساسي</v>
      </c>
      <c r="B21" s="184"/>
      <c r="C21" s="184"/>
      <c r="D21" s="184"/>
      <c r="E21" s="184"/>
      <c r="F21" s="184"/>
      <c r="G21" s="184"/>
      <c r="H21" s="8">
        <f>$H$1+8</f>
        <v>9</v>
      </c>
      <c r="I21" s="4"/>
      <c r="J21" s="183" t="str">
        <f>'بيانات أساسية'!$D$6</f>
        <v>أولاد طوق غرب للتعليم الأساسي</v>
      </c>
      <c r="K21" s="184"/>
      <c r="L21" s="184"/>
      <c r="M21" s="184"/>
      <c r="N21" s="184"/>
      <c r="O21" s="184"/>
      <c r="P21" s="184"/>
      <c r="Q21" s="8">
        <f>$H$1+9</f>
        <v>10</v>
      </c>
    </row>
    <row r="22" spans="1:17" ht="19.5" customHeight="1">
      <c r="A22" s="185" t="str">
        <f>الطلبة!C2</f>
        <v>الأول الاعدادي</v>
      </c>
      <c r="B22" s="186"/>
      <c r="C22" s="186"/>
      <c r="D22" s="186"/>
      <c r="E22" s="178" t="s">
        <v>8</v>
      </c>
      <c r="F22" s="178"/>
      <c r="G22" s="2">
        <f>IF(H1+8&gt;T1,"",VLOOKUP($H$1+8,الطلبة!$A$5:$E$604,5))</f>
        <v>1</v>
      </c>
      <c r="H22" s="10" t="s">
        <v>6</v>
      </c>
      <c r="I22" s="4"/>
      <c r="J22" s="185" t="str">
        <f>الطلبة!C2</f>
        <v>الأول الاعدادي</v>
      </c>
      <c r="K22" s="186"/>
      <c r="L22" s="186"/>
      <c r="M22" s="186"/>
      <c r="N22" s="178" t="s">
        <v>8</v>
      </c>
      <c r="O22" s="178"/>
      <c r="P22" s="2">
        <f>IF(H1+9&gt;T1,"",VLOOKUP($H$1+9,الطلبة!$A$5:$E$604,5))</f>
        <v>1</v>
      </c>
      <c r="Q22" s="10" t="s">
        <v>6</v>
      </c>
    </row>
    <row r="23" spans="1:17" ht="18.75" customHeight="1">
      <c r="A23" s="177" t="s">
        <v>9</v>
      </c>
      <c r="B23" s="178"/>
      <c r="C23" s="178" t="str">
        <f>IF(H1+8&gt;T1,"",VLOOKUP($H$1+8,الطلبة!$A$5:$E$604,3))</f>
        <v>احمد عبدالعال كيلانى محمد</v>
      </c>
      <c r="D23" s="178"/>
      <c r="E23" s="178"/>
      <c r="F23" s="178"/>
      <c r="G23" s="178"/>
      <c r="H23" s="179"/>
      <c r="I23" s="4"/>
      <c r="J23" s="177" t="s">
        <v>9</v>
      </c>
      <c r="K23" s="178"/>
      <c r="L23" s="178" t="str">
        <f>IF(H1+9&gt;T1,"",VLOOKUP($H$1+9,الطلبة!$A$5:$E$604,3))</f>
        <v>احمد عبدالناصر عبده على</v>
      </c>
      <c r="M23" s="178"/>
      <c r="N23" s="178"/>
      <c r="O23" s="178"/>
      <c r="P23" s="178"/>
      <c r="Q23" s="179"/>
    </row>
    <row r="24" spans="1:17" ht="19.5" customHeight="1" thickBot="1">
      <c r="A24" s="180" t="s">
        <v>7</v>
      </c>
      <c r="B24" s="181"/>
      <c r="C24" s="181"/>
      <c r="D24" s="12"/>
      <c r="E24" s="67">
        <f>IF(H1+8&gt;T1,"",VLOOKUP($H$1+8,الطلبة!$A$5:$E$604,2))</f>
        <v>209</v>
      </c>
      <c r="F24" s="67"/>
      <c r="G24" s="11" t="s">
        <v>31</v>
      </c>
      <c r="H24" s="69" t="str">
        <f>IF(H1+8&gt;T1,"",VLOOKUP($H$1+8,الطلبة!$A$5:$E$604,4))</f>
        <v>1/1</v>
      </c>
      <c r="I24" s="4"/>
      <c r="J24" s="180" t="s">
        <v>7</v>
      </c>
      <c r="K24" s="181"/>
      <c r="L24" s="181"/>
      <c r="M24" s="12"/>
      <c r="N24" s="182">
        <f>IF(H1+9&gt;T1,"",VLOOKUP($H$1+9,الطلبة!$A$5:$E$604,2))</f>
        <v>210</v>
      </c>
      <c r="O24" s="182" t="s">
        <v>6</v>
      </c>
      <c r="P24" s="11" t="s">
        <v>31</v>
      </c>
      <c r="Q24" s="69" t="str">
        <f>IF(H1+9&gt;T1,"",VLOOKUP($H$1+9,الطلبة!$A$5:$E$604,4))</f>
        <v>1/1</v>
      </c>
    </row>
    <row r="25" spans="1:17" ht="8.65" customHeight="1" thickBot="1"/>
    <row r="26" spans="1:17" ht="19.5" customHeight="1">
      <c r="A26" s="183" t="str">
        <f>'بيانات أساسية'!$D$6</f>
        <v>أولاد طوق غرب للتعليم الأساسي</v>
      </c>
      <c r="B26" s="184"/>
      <c r="C26" s="184"/>
      <c r="D26" s="184"/>
      <c r="E26" s="184"/>
      <c r="F26" s="184"/>
      <c r="G26" s="184"/>
      <c r="H26" s="8">
        <f>$H$1+10</f>
        <v>11</v>
      </c>
      <c r="I26" s="4"/>
      <c r="J26" s="183" t="str">
        <f>'بيانات أساسية'!$D$6</f>
        <v>أولاد طوق غرب للتعليم الأساسي</v>
      </c>
      <c r="K26" s="184"/>
      <c r="L26" s="184"/>
      <c r="M26" s="184"/>
      <c r="N26" s="184"/>
      <c r="O26" s="184"/>
      <c r="P26" s="184"/>
      <c r="Q26" s="8">
        <f>$H$1+11</f>
        <v>12</v>
      </c>
    </row>
    <row r="27" spans="1:17" ht="18.75" customHeight="1">
      <c r="A27" s="185" t="str">
        <f>الطلبة!C2</f>
        <v>الأول الاعدادي</v>
      </c>
      <c r="B27" s="186"/>
      <c r="C27" s="186"/>
      <c r="D27" s="186"/>
      <c r="E27" s="178" t="s">
        <v>8</v>
      </c>
      <c r="F27" s="178"/>
      <c r="G27" s="2">
        <f>IF(H1+10&gt;T1,"",VLOOKUP($H$1+10,الطلبة!$A$5:$E$604,5))</f>
        <v>1</v>
      </c>
      <c r="H27" s="10" t="s">
        <v>6</v>
      </c>
      <c r="I27" s="4"/>
      <c r="J27" s="185" t="str">
        <f>الطلبة!C2</f>
        <v>الأول الاعدادي</v>
      </c>
      <c r="K27" s="186"/>
      <c r="L27" s="186"/>
      <c r="M27" s="186"/>
      <c r="N27" s="178" t="s">
        <v>8</v>
      </c>
      <c r="O27" s="178"/>
      <c r="P27" s="2">
        <f>IF(H1+11&gt;T1,"",VLOOKUP($H$1+11,الطلبة!$A$5:$E$604,5))</f>
        <v>1</v>
      </c>
      <c r="Q27" s="10" t="s">
        <v>6</v>
      </c>
    </row>
    <row r="28" spans="1:17" ht="19.5" customHeight="1">
      <c r="A28" s="177" t="s">
        <v>9</v>
      </c>
      <c r="B28" s="178"/>
      <c r="C28" s="178" t="str">
        <f>IF(H1+10&gt;T1,"",VLOOKUP($H$1+10,الطلبة!$A$5:$E$604,3))</f>
        <v>احمد عبده محمود طلب</v>
      </c>
      <c r="D28" s="178"/>
      <c r="E28" s="178"/>
      <c r="F28" s="178"/>
      <c r="G28" s="178"/>
      <c r="H28" s="179"/>
      <c r="I28" s="4"/>
      <c r="J28" s="177" t="s">
        <v>9</v>
      </c>
      <c r="K28" s="178"/>
      <c r="L28" s="178" t="str">
        <f>IF(H1+11&gt;T1,"",VLOOKUP($H$1+11,الطلبة!$A$5:$E$604,3))</f>
        <v>احمد على محمد طلب</v>
      </c>
      <c r="M28" s="178"/>
      <c r="N28" s="178"/>
      <c r="O28" s="178"/>
      <c r="P28" s="178"/>
      <c r="Q28" s="179"/>
    </row>
    <row r="29" spans="1:17" ht="19.5" customHeight="1" thickBot="1">
      <c r="A29" s="180" t="s">
        <v>7</v>
      </c>
      <c r="B29" s="181"/>
      <c r="C29" s="181"/>
      <c r="D29" s="182">
        <f>IF(H1+10&gt;T1,"",VLOOKUP($H$1+10,الطلبة!$A$5:$E$604,2))</f>
        <v>211</v>
      </c>
      <c r="E29" s="182"/>
      <c r="F29" s="67"/>
      <c r="G29" s="11" t="s">
        <v>31</v>
      </c>
      <c r="H29" s="69" t="str">
        <f>IF(H1+10&gt;T1,"",VLOOKUP($H$1+10,الطلبة!$A$5:$E$604,4))</f>
        <v>1/1</v>
      </c>
      <c r="I29" s="4"/>
      <c r="J29" s="180" t="s">
        <v>7</v>
      </c>
      <c r="K29" s="181"/>
      <c r="L29" s="181"/>
      <c r="M29" s="182">
        <f>IF(H1+11&gt;T1,"",VLOOKUP($H$1+11,الطلبة!$A$5:$E$604,2))</f>
        <v>212</v>
      </c>
      <c r="N29" s="182"/>
      <c r="O29" s="67"/>
      <c r="P29" s="11" t="s">
        <v>31</v>
      </c>
      <c r="Q29" s="68" t="str">
        <f>IF(H1+11&gt;T1,"",VLOOKUP($H$1+11,الطلبة!$A$5:$E$604,4))</f>
        <v>1/1</v>
      </c>
    </row>
    <row r="30" spans="1:17" ht="8.65" customHeight="1" thickBot="1"/>
    <row r="31" spans="1:17" ht="18.75" customHeight="1">
      <c r="A31" s="183" t="str">
        <f>'بيانات أساسية'!$D$6</f>
        <v>أولاد طوق غرب للتعليم الأساسي</v>
      </c>
      <c r="B31" s="184"/>
      <c r="C31" s="184"/>
      <c r="D31" s="184"/>
      <c r="E31" s="184"/>
      <c r="F31" s="184"/>
      <c r="G31" s="184"/>
      <c r="H31" s="8">
        <f>$H$1+12</f>
        <v>13</v>
      </c>
      <c r="I31" s="4"/>
      <c r="J31" s="183" t="str">
        <f>'بيانات أساسية'!$D$6</f>
        <v>أولاد طوق غرب للتعليم الأساسي</v>
      </c>
      <c r="K31" s="184"/>
      <c r="L31" s="184"/>
      <c r="M31" s="184"/>
      <c r="N31" s="184"/>
      <c r="O31" s="184"/>
      <c r="P31" s="184"/>
      <c r="Q31" s="8">
        <f>$H$1+13</f>
        <v>14</v>
      </c>
    </row>
    <row r="32" spans="1:17" ht="19.5" customHeight="1">
      <c r="A32" s="185" t="str">
        <f>الطلبة!C2</f>
        <v>الأول الاعدادي</v>
      </c>
      <c r="B32" s="186"/>
      <c r="C32" s="186"/>
      <c r="D32" s="186"/>
      <c r="E32" s="178" t="s">
        <v>8</v>
      </c>
      <c r="F32" s="178"/>
      <c r="G32" s="2">
        <f>IF(H1+12&gt;T1,"",VLOOKUP($H$1+12,الطلبة!$A$5:$E$604,5))</f>
        <v>1</v>
      </c>
      <c r="H32" s="10" t="s">
        <v>6</v>
      </c>
      <c r="I32" s="4"/>
      <c r="J32" s="185" t="str">
        <f>الطلبة!C2</f>
        <v>الأول الاعدادي</v>
      </c>
      <c r="K32" s="186"/>
      <c r="L32" s="186"/>
      <c r="M32" s="186"/>
      <c r="N32" s="178" t="s">
        <v>8</v>
      </c>
      <c r="O32" s="178"/>
      <c r="P32" s="6">
        <f>IF(H13+1&gt;T1,"",VLOOKUP($H$1+13,الطلبة!$A$5:$E$604,5))</f>
        <v>1</v>
      </c>
      <c r="Q32" s="10" t="s">
        <v>6</v>
      </c>
    </row>
    <row r="33" spans="1:26" ht="18.75" customHeight="1">
      <c r="A33" s="177" t="s">
        <v>9</v>
      </c>
      <c r="B33" s="178"/>
      <c r="C33" s="178" t="str">
        <f>IF(H1+12&gt;T1,"",VLOOKUP($H$1+12,الطلبة!$A$5:$E$604,3))</f>
        <v>احمد فريد على احمد</v>
      </c>
      <c r="D33" s="178"/>
      <c r="E33" s="178"/>
      <c r="F33" s="178"/>
      <c r="G33" s="178"/>
      <c r="H33" s="179"/>
      <c r="I33" s="4"/>
      <c r="J33" s="177" t="s">
        <v>9</v>
      </c>
      <c r="K33" s="178"/>
      <c r="L33" s="178" t="str">
        <f>IF(H1+13&gt;T1,"",VLOOKUP($H$1+13,الطلبة!$A$5:$E$604,3))</f>
        <v>احمد كرم تغيان بديوي</v>
      </c>
      <c r="M33" s="178"/>
      <c r="N33" s="178"/>
      <c r="O33" s="178"/>
      <c r="P33" s="178"/>
      <c r="Q33" s="179"/>
    </row>
    <row r="34" spans="1:26" ht="19.5" customHeight="1" thickBot="1">
      <c r="A34" s="180" t="s">
        <v>7</v>
      </c>
      <c r="B34" s="181"/>
      <c r="C34" s="181"/>
      <c r="D34" s="12"/>
      <c r="E34" s="67">
        <f>IF(H1+12&gt;T1,"",VLOOKUP($H$1+12,الطلبة!$A$5:$E$604,2))</f>
        <v>213</v>
      </c>
      <c r="F34" s="67"/>
      <c r="G34" s="11" t="s">
        <v>31</v>
      </c>
      <c r="H34" s="69" t="str">
        <f>IF(H1+12&gt;T1,"",VLOOKUP($H$1+12,الطلبة!$A$5:$E$604,4))</f>
        <v>1/1</v>
      </c>
      <c r="I34" s="4"/>
      <c r="J34" s="180" t="s">
        <v>7</v>
      </c>
      <c r="K34" s="181"/>
      <c r="L34" s="181"/>
      <c r="M34" s="12"/>
      <c r="N34" s="67">
        <f>IF(H1+13&gt;T1,"",VLOOKUP($H$1+13,الطلبة!$A$5:$E$604,2))</f>
        <v>214</v>
      </c>
      <c r="O34" s="67"/>
      <c r="P34" s="11" t="s">
        <v>31</v>
      </c>
      <c r="Q34" s="69" t="str">
        <f>IF(H13+1&gt;T1,"",VLOOKUP($H$1+13,الطلبة!$A$5:$E$604,4))</f>
        <v>1/1</v>
      </c>
    </row>
    <row r="35" spans="1:26" ht="8.65" customHeight="1" thickBot="1"/>
    <row r="36" spans="1:26" ht="19.5" customHeight="1">
      <c r="A36" s="183" t="str">
        <f>'بيانات أساسية'!$D$6</f>
        <v>أولاد طوق غرب للتعليم الأساسي</v>
      </c>
      <c r="B36" s="184"/>
      <c r="C36" s="184"/>
      <c r="D36" s="184"/>
      <c r="E36" s="184"/>
      <c r="F36" s="184"/>
      <c r="G36" s="184"/>
      <c r="H36" s="8">
        <f>$H$1+14</f>
        <v>15</v>
      </c>
      <c r="I36" s="4"/>
      <c r="J36" s="183" t="str">
        <f>'بيانات أساسية'!$D$6</f>
        <v>أولاد طوق غرب للتعليم الأساسي</v>
      </c>
      <c r="K36" s="184"/>
      <c r="L36" s="184"/>
      <c r="M36" s="184"/>
      <c r="N36" s="184"/>
      <c r="O36" s="184"/>
      <c r="P36" s="184"/>
      <c r="Q36" s="8">
        <f>$H$1+15</f>
        <v>16</v>
      </c>
    </row>
    <row r="37" spans="1:26" ht="18.75" customHeight="1">
      <c r="A37" s="185" t="str">
        <f>الطلبة!C2</f>
        <v>الأول الاعدادي</v>
      </c>
      <c r="B37" s="186"/>
      <c r="C37" s="186"/>
      <c r="D37" s="186"/>
      <c r="E37" s="178" t="s">
        <v>8</v>
      </c>
      <c r="F37" s="178"/>
      <c r="G37" s="2">
        <f>IF(H1+14&gt;T1,"",VLOOKUP($H$1+14,الطلبة!$A$5:$E$604,5))</f>
        <v>1</v>
      </c>
      <c r="H37" s="10" t="s">
        <v>6</v>
      </c>
      <c r="I37" s="4"/>
      <c r="J37" s="185" t="str">
        <f>الطلبة!C2</f>
        <v>الأول الاعدادي</v>
      </c>
      <c r="K37" s="186"/>
      <c r="L37" s="186"/>
      <c r="M37" s="186"/>
      <c r="N37" s="178" t="s">
        <v>8</v>
      </c>
      <c r="O37" s="178"/>
      <c r="P37" s="2">
        <f>IF(H1+15&gt;T1,"",VLOOKUP($H$1+15,الطلبة!$A$5:$E$604,5))</f>
        <v>1</v>
      </c>
      <c r="Q37" s="10" t="s">
        <v>6</v>
      </c>
    </row>
    <row r="38" spans="1:26" ht="19.5" customHeight="1">
      <c r="A38" s="177" t="s">
        <v>9</v>
      </c>
      <c r="B38" s="178"/>
      <c r="C38" s="178" t="str">
        <f>IF(H1+14&gt;T1,"",VLOOKUP($H$1+14,الطلبة!$A$5:$E$604,3))</f>
        <v>ادهم حماده حمدان عباس</v>
      </c>
      <c r="D38" s="178"/>
      <c r="E38" s="178"/>
      <c r="F38" s="178"/>
      <c r="G38" s="178"/>
      <c r="H38" s="179"/>
      <c r="I38" s="4"/>
      <c r="J38" s="177" t="s">
        <v>9</v>
      </c>
      <c r="K38" s="178"/>
      <c r="L38" s="178" t="str">
        <f>IF(H1+15&gt;T1,"",VLOOKUP($H$1+15,الطلبة!$A$5:$E$604,3))</f>
        <v>اسامه على مهدى السيد</v>
      </c>
      <c r="M38" s="178"/>
      <c r="N38" s="178"/>
      <c r="O38" s="178"/>
      <c r="P38" s="178"/>
      <c r="Q38" s="179"/>
      <c r="Z38" s="65" t="s">
        <v>3</v>
      </c>
    </row>
    <row r="39" spans="1:26" ht="19.5" customHeight="1" thickBot="1">
      <c r="A39" s="180" t="s">
        <v>7</v>
      </c>
      <c r="B39" s="181"/>
      <c r="C39" s="181"/>
      <c r="D39" s="182">
        <f>IF(H1+14&gt;T1,"",VLOOKUP($H$1+14,الطلبة!$A$5:$E$604,2))</f>
        <v>215</v>
      </c>
      <c r="E39" s="182"/>
      <c r="F39" s="67"/>
      <c r="G39" s="11" t="s">
        <v>31</v>
      </c>
      <c r="H39" s="69" t="str">
        <f>IF(H1+14&gt;T1,"",VLOOKUP($H$1+14,الطلبة!$A$5:$E$604,4))</f>
        <v>1/1</v>
      </c>
      <c r="I39" s="4"/>
      <c r="J39" s="180" t="s">
        <v>7</v>
      </c>
      <c r="K39" s="181"/>
      <c r="L39" s="181"/>
      <c r="M39" s="182">
        <f>IF(H1+15&gt;T1,"",VLOOKUP($H$1+15,الطلبة!$A$5:$E$604,2))</f>
        <v>216</v>
      </c>
      <c r="N39" s="182"/>
      <c r="O39" s="67"/>
      <c r="P39" s="11" t="s">
        <v>31</v>
      </c>
      <c r="Q39" s="69" t="str">
        <f>IF(H1+15&gt;T1,"",VLOOKUP($H$1+15,الطلبة!$A$5:$E$604,4))</f>
        <v>1/1</v>
      </c>
    </row>
    <row r="40" spans="1:26" ht="8.65" customHeight="1" thickBot="1"/>
    <row r="41" spans="1:26" ht="18.75" customHeight="1">
      <c r="A41" s="183" t="str">
        <f>'بيانات أساسية'!$D$6</f>
        <v>أولاد طوق غرب للتعليم الأساسي</v>
      </c>
      <c r="B41" s="184"/>
      <c r="C41" s="184"/>
      <c r="D41" s="184"/>
      <c r="E41" s="184"/>
      <c r="F41" s="184"/>
      <c r="G41" s="184"/>
      <c r="H41" s="8">
        <f>$H$1+16</f>
        <v>17</v>
      </c>
      <c r="I41" s="4"/>
      <c r="J41" s="183" t="str">
        <f>'بيانات أساسية'!$D$6</f>
        <v>أولاد طوق غرب للتعليم الأساسي</v>
      </c>
      <c r="K41" s="184"/>
      <c r="L41" s="184"/>
      <c r="M41" s="184"/>
      <c r="N41" s="184"/>
      <c r="O41" s="184"/>
      <c r="P41" s="184"/>
      <c r="Q41" s="8">
        <f>$H$1+17</f>
        <v>18</v>
      </c>
    </row>
    <row r="42" spans="1:26" ht="19.5" customHeight="1">
      <c r="A42" s="185" t="s">
        <v>4</v>
      </c>
      <c r="B42" s="186"/>
      <c r="C42" s="186"/>
      <c r="D42" s="186"/>
      <c r="E42" s="178" t="s">
        <v>8</v>
      </c>
      <c r="F42" s="178"/>
      <c r="G42" s="2">
        <f>IF(H1+16&gt;T1,"",VLOOKUP($H$1+16,الطلبة!$A$5:$E$604,5))</f>
        <v>1</v>
      </c>
      <c r="H42" s="10" t="s">
        <v>6</v>
      </c>
      <c r="I42" s="4"/>
      <c r="J42" s="185" t="str">
        <f>الطلبة!C2</f>
        <v>الأول الاعدادي</v>
      </c>
      <c r="K42" s="186"/>
      <c r="L42" s="186"/>
      <c r="M42" s="186"/>
      <c r="N42" s="178" t="s">
        <v>8</v>
      </c>
      <c r="O42" s="178"/>
      <c r="P42" s="2">
        <f>IF(H1+17&gt;T1,"",VLOOKUP($H$1+17,الطلبة!$A$5:$E$604,5))</f>
        <v>1</v>
      </c>
      <c r="Q42" s="10" t="s">
        <v>6</v>
      </c>
    </row>
    <row r="43" spans="1:26" ht="18.75" customHeight="1">
      <c r="A43" s="177" t="s">
        <v>9</v>
      </c>
      <c r="B43" s="178"/>
      <c r="C43" s="178" t="str">
        <f>IF(H1+16&gt;T1,"",VLOOKUP($H$1+16,الطلبة!$A$5:$E$604,3))</f>
        <v>اسلام حامد عبدالحميد حسن</v>
      </c>
      <c r="D43" s="178"/>
      <c r="E43" s="178"/>
      <c r="F43" s="178"/>
      <c r="G43" s="178"/>
      <c r="H43" s="179"/>
      <c r="I43" s="4"/>
      <c r="J43" s="177" t="s">
        <v>9</v>
      </c>
      <c r="K43" s="178"/>
      <c r="L43" s="178" t="str">
        <f>IF(H1+17&gt;T1,"",VLOOKUP($H$1+17,الطلبة!$A$5:$E$604,3))</f>
        <v>اسلام رفاعى محمد احمد</v>
      </c>
      <c r="M43" s="178"/>
      <c r="N43" s="178"/>
      <c r="O43" s="178"/>
      <c r="P43" s="178"/>
      <c r="Q43" s="179"/>
    </row>
    <row r="44" spans="1:26" ht="19.5" customHeight="1" thickBot="1">
      <c r="A44" s="180" t="s">
        <v>7</v>
      </c>
      <c r="B44" s="181"/>
      <c r="C44" s="181"/>
      <c r="D44" s="182">
        <f>IF(H1+16&gt;T1,"",VLOOKUP($H$1+16,الطلبة!$A$5:$E$604,2))</f>
        <v>217</v>
      </c>
      <c r="E44" s="182"/>
      <c r="F44" s="67"/>
      <c r="G44" s="11" t="s">
        <v>31</v>
      </c>
      <c r="H44" s="69" t="str">
        <f>IF(H1+16&gt;T1,"",VLOOKUP($H$1+16,الطلبة!$A$5:$E$604,4))</f>
        <v>1/1</v>
      </c>
      <c r="I44" s="4"/>
      <c r="J44" s="180" t="s">
        <v>7</v>
      </c>
      <c r="K44" s="181"/>
      <c r="L44" s="181"/>
      <c r="M44" s="182">
        <f>IF(H1+17&gt;T1,"",VLOOKUP($H$1+17,الطلبة!$A$5:$E$604,2))</f>
        <v>218</v>
      </c>
      <c r="N44" s="182"/>
      <c r="O44" s="67"/>
      <c r="P44" s="11" t="s">
        <v>31</v>
      </c>
      <c r="Q44" s="69" t="str">
        <f>IF(H1+17&gt;T1,"",VLOOKUP($H$1+17,الطلبة!$A$5:$E$604,4))</f>
        <v>1/1</v>
      </c>
    </row>
    <row r="45" spans="1:26" ht="8.65" customHeight="1" thickBot="1"/>
    <row r="46" spans="1:26" ht="19.5" customHeight="1">
      <c r="A46" s="183" t="str">
        <f>'بيانات أساسية'!$D$6</f>
        <v>أولاد طوق غرب للتعليم الأساسي</v>
      </c>
      <c r="B46" s="184"/>
      <c r="C46" s="184"/>
      <c r="D46" s="184"/>
      <c r="E46" s="184"/>
      <c r="F46" s="184"/>
      <c r="G46" s="184"/>
      <c r="H46" s="8">
        <f>$H$1+18</f>
        <v>19</v>
      </c>
      <c r="I46" s="4"/>
      <c r="J46" s="183" t="str">
        <f>'بيانات أساسية'!$D$6</f>
        <v>أولاد طوق غرب للتعليم الأساسي</v>
      </c>
      <c r="K46" s="184"/>
      <c r="L46" s="184"/>
      <c r="M46" s="184"/>
      <c r="N46" s="184"/>
      <c r="O46" s="184"/>
      <c r="P46" s="184"/>
      <c r="Q46" s="8">
        <f>$H$1+19</f>
        <v>20</v>
      </c>
    </row>
    <row r="47" spans="1:26" ht="18.75" customHeight="1">
      <c r="A47" s="185" t="str">
        <f>الطلبة!C2</f>
        <v>الأول الاعدادي</v>
      </c>
      <c r="B47" s="186"/>
      <c r="C47" s="186"/>
      <c r="D47" s="186"/>
      <c r="E47" s="178" t="s">
        <v>8</v>
      </c>
      <c r="F47" s="178"/>
      <c r="G47" s="2">
        <f>IF(H1+18&gt;T1,"",VLOOKUP($H$1+18,الطلبة!$A$5:$E$604,5))</f>
        <v>1</v>
      </c>
      <c r="H47" s="9" t="s">
        <v>6</v>
      </c>
      <c r="I47" s="4"/>
      <c r="J47" s="185" t="str">
        <f>الطلبة!C2</f>
        <v>الأول الاعدادي</v>
      </c>
      <c r="K47" s="186"/>
      <c r="L47" s="186"/>
      <c r="M47" s="186"/>
      <c r="N47" s="178" t="s">
        <v>8</v>
      </c>
      <c r="O47" s="178"/>
      <c r="P47" s="2">
        <f>IF(H1+19&gt;T1,"",VLOOKUP($H$1+19,الطلبة!$A$5:$E$604,5))</f>
        <v>1</v>
      </c>
      <c r="Q47" s="10" t="s">
        <v>6</v>
      </c>
    </row>
    <row r="48" spans="1:26" ht="19.5" customHeight="1">
      <c r="A48" s="177" t="s">
        <v>9</v>
      </c>
      <c r="B48" s="178"/>
      <c r="C48" s="178" t="str">
        <f>IF(H1+18&gt;T1,"",VLOOKUP($H$1+18,الطلبة!$A$5:$E$604,3))</f>
        <v>اسماعيل راجح اسماعيل محمد</v>
      </c>
      <c r="D48" s="178"/>
      <c r="E48" s="178"/>
      <c r="F48" s="178"/>
      <c r="G48" s="178"/>
      <c r="H48" s="179"/>
      <c r="I48" s="4"/>
      <c r="J48" s="177" t="s">
        <v>9</v>
      </c>
      <c r="K48" s="178"/>
      <c r="L48" s="178" t="str">
        <f>IF(H1+19&gt;T1,"",VLOOKUP($H$1+19,الطلبة!$A$5:$E$604,3))</f>
        <v>اشرف معتمد كليب صادق</v>
      </c>
      <c r="M48" s="178"/>
      <c r="N48" s="178"/>
      <c r="O48" s="178"/>
      <c r="P48" s="178"/>
      <c r="Q48" s="179"/>
    </row>
    <row r="49" spans="1:17" ht="19.5" customHeight="1" thickBot="1">
      <c r="A49" s="180" t="s">
        <v>7</v>
      </c>
      <c r="B49" s="181"/>
      <c r="C49" s="181"/>
      <c r="D49" s="182">
        <f>IF(H1+18&gt;T1,"",VLOOKUP($H$1+18,الطلبة!$A$5:$E$604,2))</f>
        <v>219</v>
      </c>
      <c r="E49" s="182"/>
      <c r="F49" s="67"/>
      <c r="G49" s="11" t="s">
        <v>31</v>
      </c>
      <c r="H49" s="69" t="str">
        <f>IF(H1+18&gt;T1,"",VLOOKUP($H$1+18,الطلبة!$A$5:$E$604,4))</f>
        <v>1/1</v>
      </c>
      <c r="I49" s="4"/>
      <c r="J49" s="180" t="s">
        <v>7</v>
      </c>
      <c r="K49" s="181"/>
      <c r="L49" s="181"/>
      <c r="M49" s="12"/>
      <c r="N49" s="67">
        <f>IF(H1+19&gt;T1,"",VLOOKUP($H$1+19,الطلبة!$A$5:$E$604,2))</f>
        <v>220</v>
      </c>
      <c r="O49" s="67"/>
      <c r="P49" s="11" t="s">
        <v>31</v>
      </c>
      <c r="Q49" s="69" t="str">
        <f>IF(H1+19&gt;T1,"",VLOOKUP($H$1+19,الطلبة!$A$5:$E$604,4))</f>
        <v>1/1</v>
      </c>
    </row>
  </sheetData>
  <mergeCells count="137">
    <mergeCell ref="A49:C49"/>
    <mergeCell ref="J49:L49"/>
    <mergeCell ref="J8:K8"/>
    <mergeCell ref="L8:Q8"/>
    <mergeCell ref="A9:C9"/>
    <mergeCell ref="J9:L9"/>
    <mergeCell ref="A13:B13"/>
    <mergeCell ref="C13:H13"/>
    <mergeCell ref="A16:G16"/>
    <mergeCell ref="J16:P16"/>
    <mergeCell ref="X3:Z3"/>
    <mergeCell ref="J6:P6"/>
    <mergeCell ref="A7:D7"/>
    <mergeCell ref="L13:Q13"/>
    <mergeCell ref="M4:N4"/>
    <mergeCell ref="M9:N9"/>
    <mergeCell ref="A6:G6"/>
    <mergeCell ref="A4:C4"/>
    <mergeCell ref="J4:L4"/>
    <mergeCell ref="C8:H8"/>
    <mergeCell ref="A1:G1"/>
    <mergeCell ref="J1:P1"/>
    <mergeCell ref="J3:K3"/>
    <mergeCell ref="L3:Q3"/>
    <mergeCell ref="E2:F2"/>
    <mergeCell ref="N2:O2"/>
    <mergeCell ref="D4:E4"/>
    <mergeCell ref="J7:M7"/>
    <mergeCell ref="A2:D2"/>
    <mergeCell ref="J2:M2"/>
    <mergeCell ref="A3:B3"/>
    <mergeCell ref="C3:H3"/>
    <mergeCell ref="J11:P11"/>
    <mergeCell ref="M14:N14"/>
    <mergeCell ref="D9:E9"/>
    <mergeCell ref="A12:D12"/>
    <mergeCell ref="J14:L14"/>
    <mergeCell ref="A14:C14"/>
    <mergeCell ref="D14:E14"/>
    <mergeCell ref="A8:B8"/>
    <mergeCell ref="J13:K13"/>
    <mergeCell ref="A21:G21"/>
    <mergeCell ref="J21:P21"/>
    <mergeCell ref="A17:D17"/>
    <mergeCell ref="J17:M17"/>
    <mergeCell ref="E17:F17"/>
    <mergeCell ref="A18:B18"/>
    <mergeCell ref="C18:H18"/>
    <mergeCell ref="J18:K18"/>
    <mergeCell ref="L18:Q18"/>
    <mergeCell ref="N17:O17"/>
    <mergeCell ref="A19:C19"/>
    <mergeCell ref="J19:L19"/>
    <mergeCell ref="A22:D22"/>
    <mergeCell ref="J22:M22"/>
    <mergeCell ref="E22:F22"/>
    <mergeCell ref="N22:O22"/>
    <mergeCell ref="A29:C29"/>
    <mergeCell ref="A23:B23"/>
    <mergeCell ref="C23:H23"/>
    <mergeCell ref="J23:K23"/>
    <mergeCell ref="J29:L29"/>
    <mergeCell ref="A28:B28"/>
    <mergeCell ref="C28:H28"/>
    <mergeCell ref="J28:K28"/>
    <mergeCell ref="L28:Q28"/>
    <mergeCell ref="A24:C24"/>
    <mergeCell ref="N24:O24"/>
    <mergeCell ref="A26:G26"/>
    <mergeCell ref="J26:P26"/>
    <mergeCell ref="A27:D27"/>
    <mergeCell ref="J27:M27"/>
    <mergeCell ref="E27:F27"/>
    <mergeCell ref="J47:M47"/>
    <mergeCell ref="J48:K48"/>
    <mergeCell ref="L48:Q48"/>
    <mergeCell ref="N42:O42"/>
    <mergeCell ref="J43:K43"/>
    <mergeCell ref="L23:Q23"/>
    <mergeCell ref="N27:O27"/>
    <mergeCell ref="J24:L24"/>
    <mergeCell ref="A33:B33"/>
    <mergeCell ref="C33:H33"/>
    <mergeCell ref="J33:K33"/>
    <mergeCell ref="L33:Q33"/>
    <mergeCell ref="A46:G46"/>
    <mergeCell ref="J46:P46"/>
    <mergeCell ref="N32:O32"/>
    <mergeCell ref="A31:G31"/>
    <mergeCell ref="J31:P31"/>
    <mergeCell ref="A32:D32"/>
    <mergeCell ref="J32:M32"/>
    <mergeCell ref="E32:F32"/>
    <mergeCell ref="L38:Q38"/>
    <mergeCell ref="J34:L34"/>
    <mergeCell ref="A34:C34"/>
    <mergeCell ref="A36:G36"/>
    <mergeCell ref="J36:P36"/>
    <mergeCell ref="A37:D37"/>
    <mergeCell ref="J37:M37"/>
    <mergeCell ref="J39:L39"/>
    <mergeCell ref="A38:B38"/>
    <mergeCell ref="C38:H38"/>
    <mergeCell ref="J38:K38"/>
    <mergeCell ref="N7:O7"/>
    <mergeCell ref="E7:F7"/>
    <mergeCell ref="E12:F12"/>
    <mergeCell ref="N12:O12"/>
    <mergeCell ref="A11:G11"/>
    <mergeCell ref="J12:M12"/>
    <mergeCell ref="M39:N39"/>
    <mergeCell ref="E47:F47"/>
    <mergeCell ref="N47:O47"/>
    <mergeCell ref="J41:P41"/>
    <mergeCell ref="A41:G41"/>
    <mergeCell ref="N37:O37"/>
    <mergeCell ref="A42:D42"/>
    <mergeCell ref="J42:M42"/>
    <mergeCell ref="E42:F42"/>
    <mergeCell ref="A39:C39"/>
    <mergeCell ref="M44:N44"/>
    <mergeCell ref="J44:L44"/>
    <mergeCell ref="D49:E49"/>
    <mergeCell ref="M19:N19"/>
    <mergeCell ref="D19:E19"/>
    <mergeCell ref="D29:E29"/>
    <mergeCell ref="M29:N29"/>
    <mergeCell ref="D39:E39"/>
    <mergeCell ref="E37:F37"/>
    <mergeCell ref="L43:Q43"/>
    <mergeCell ref="A43:B43"/>
    <mergeCell ref="C43:H43"/>
    <mergeCell ref="A48:B48"/>
    <mergeCell ref="C48:H48"/>
    <mergeCell ref="A44:C44"/>
    <mergeCell ref="D44:E44"/>
    <mergeCell ref="A47:D47"/>
  </mergeCells>
  <phoneticPr fontId="0" type="noConversion"/>
  <printOptions horizontalCentered="1" verticalCentered="1"/>
  <pageMargins left="0.31496062992125984" right="0.23622047244094491" top="0.19685039370078741" bottom="0.15748031496062992" header="0" footer="0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3" r:id="rId4" name="Spinner 21">
              <controlPr defaultSize="0" autoPict="0">
                <anchor moveWithCells="1" sizeWithCells="1">
                  <from>
                    <xdr:col>18</xdr:col>
                    <xdr:colOff>342900</xdr:colOff>
                    <xdr:row>5</xdr:row>
                    <xdr:rowOff>104775</xdr:rowOff>
                  </from>
                  <to>
                    <xdr:col>21</xdr:col>
                    <xdr:colOff>152400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5" name="Button 22">
              <controlPr defaultSize="0" print="0" autoFill="0" autoPict="0" macro="[0]!طباعة_أولى">
                <anchor moveWithCells="1" sizeWithCells="1">
                  <from>
                    <xdr:col>18</xdr:col>
                    <xdr:colOff>342900</xdr:colOff>
                    <xdr:row>3</xdr:row>
                    <xdr:rowOff>38100</xdr:rowOff>
                  </from>
                  <to>
                    <xdr:col>21</xdr:col>
                    <xdr:colOff>152400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6" name="Button 24">
              <controlPr defaultSize="0" print="0" autoFill="0" autoPict="0" macro="[0]!gemd_Sheets_Go">
                <anchor moveWithCells="1" sizeWithCells="1">
                  <from>
                    <xdr:col>20</xdr:col>
                    <xdr:colOff>9525</xdr:colOff>
                    <xdr:row>1</xdr:row>
                    <xdr:rowOff>152400</xdr:rowOff>
                  </from>
                  <to>
                    <xdr:col>22</xdr:col>
                    <xdr:colOff>114300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3" r:id="rId7" name="Button 3445">
              <controlPr defaultSize="0" print="0" autoFill="0" autoPict="0" macro="[0]!gemd_Sheets_Go">
                <anchor moveWithCells="1" sizeWithCells="1">
                  <from>
                    <xdr:col>17</xdr:col>
                    <xdr:colOff>190500</xdr:colOff>
                    <xdr:row>1</xdr:row>
                    <xdr:rowOff>161925</xdr:rowOff>
                  </from>
                  <to>
                    <xdr:col>20</xdr:col>
                    <xdr:colOff>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5" r:id="rId8" name="Button 3447">
              <controlPr defaultSize="0" print="0" autoFill="0" autoPict="0" macro="[0]!gemd_Sheets_Go">
                <anchor moveWithCells="1" sizeWithCells="1">
                  <from>
                    <xdr:col>20</xdr:col>
                    <xdr:colOff>9525</xdr:colOff>
                    <xdr:row>0</xdr:row>
                    <xdr:rowOff>19050</xdr:rowOff>
                  </from>
                  <to>
                    <xdr:col>22</xdr:col>
                    <xdr:colOff>114300</xdr:colOff>
                    <xdr:row>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6" r:id="rId9" name="Button 3448">
              <controlPr defaultSize="0" print="0" autoFill="0" autoPict="0" macro="[0]!gemd_Sheets_Go">
                <anchor moveWithCells="1" sizeWithCells="1">
                  <from>
                    <xdr:col>17</xdr:col>
                    <xdr:colOff>190500</xdr:colOff>
                    <xdr:row>0</xdr:row>
                    <xdr:rowOff>19050</xdr:rowOff>
                  </from>
                  <to>
                    <xdr:col>20</xdr:col>
                    <xdr:colOff>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4">
    <tabColor rgb="FFFF0000"/>
  </sheetPr>
  <dimension ref="A1:Q37"/>
  <sheetViews>
    <sheetView rightToLeft="1" view="pageBreakPreview" zoomScale="70" zoomScaleNormal="100" zoomScaleSheetLayoutView="70" workbookViewId="0">
      <selection activeCell="F32" sqref="F32"/>
    </sheetView>
  </sheetViews>
  <sheetFormatPr defaultRowHeight="14.25"/>
  <cols>
    <col min="1" max="1" width="6.5" style="76" customWidth="1"/>
    <col min="2" max="2" width="27.125" style="76" customWidth="1"/>
    <col min="3" max="3" width="9" style="76"/>
    <col min="4" max="4" width="1.75" style="76" customWidth="1"/>
    <col min="5" max="5" width="6.5" style="76" customWidth="1"/>
    <col min="6" max="6" width="27.125" style="76" customWidth="1"/>
    <col min="7" max="7" width="9" style="76"/>
    <col min="8" max="8" width="2" customWidth="1"/>
    <col min="9" max="9" width="4.5" customWidth="1"/>
    <col min="10" max="10" width="5.625" customWidth="1"/>
    <col min="11" max="11" width="4.75" customWidth="1"/>
    <col min="12" max="12" width="5.5" customWidth="1"/>
    <col min="13" max="13" width="6.5" customWidth="1"/>
    <col min="14" max="14" width="6.25" customWidth="1"/>
  </cols>
  <sheetData>
    <row r="1" spans="1:17" ht="18">
      <c r="A1" s="70"/>
      <c r="B1" s="188" t="str">
        <f>'بيانات أساسية'!$D4</f>
        <v>محافظة سوهاج</v>
      </c>
      <c r="C1" s="188"/>
      <c r="D1" s="188"/>
      <c r="E1" s="188"/>
      <c r="F1" s="188" t="str">
        <f>'بيانات أساسية'!$D4</f>
        <v>محافظة سوهاج</v>
      </c>
      <c r="G1" s="188"/>
      <c r="K1">
        <v>1</v>
      </c>
      <c r="L1">
        <f>MAX(اللجان!B5:B44)</f>
        <v>8</v>
      </c>
      <c r="M1">
        <f>VLOOKUP(C5,اللجان!B5:F44,4)</f>
        <v>23</v>
      </c>
      <c r="N1">
        <f>VLOOKUP(G5,اللجان!B5:F44,4)</f>
        <v>23</v>
      </c>
    </row>
    <row r="2" spans="1:17" ht="18">
      <c r="A2" s="70"/>
      <c r="B2" s="188" t="str">
        <f>'بيانات أساسية'!$D5</f>
        <v>إدارة دارالسلام التعليمية</v>
      </c>
      <c r="C2" s="188"/>
      <c r="D2" s="70"/>
      <c r="E2" s="70"/>
      <c r="F2" s="188" t="str">
        <f>'بيانات أساسية'!$D5</f>
        <v>إدارة دارالسلام التعليمية</v>
      </c>
      <c r="G2" s="188"/>
    </row>
    <row r="3" spans="1:17" ht="18">
      <c r="A3" s="70"/>
      <c r="B3" s="188" t="str">
        <f>'بيانات أساسية'!$D6</f>
        <v>أولاد طوق غرب للتعليم الأساسي</v>
      </c>
      <c r="C3" s="188"/>
      <c r="D3" s="70"/>
      <c r="E3" s="70"/>
      <c r="F3" s="188" t="str">
        <f>'بيانات أساسية'!$D6</f>
        <v>أولاد طوق غرب للتعليم الأساسي</v>
      </c>
      <c r="G3" s="188"/>
    </row>
    <row r="4" spans="1:17" ht="26.25">
      <c r="A4" s="70"/>
      <c r="B4" s="189" t="str">
        <f>'بيانات أساسية'!D15</f>
        <v>2019/2018م</v>
      </c>
      <c r="C4" s="189"/>
      <c r="D4" s="70"/>
      <c r="E4" s="70"/>
      <c r="F4" s="189" t="str">
        <f>'بيانات أساسية'!D15</f>
        <v>2019/2018م</v>
      </c>
      <c r="G4" s="189"/>
      <c r="O4" s="187" t="str">
        <f>الطلبة!$C$2</f>
        <v>الأول الاعدادي</v>
      </c>
      <c r="P4" s="187"/>
      <c r="Q4" s="187"/>
    </row>
    <row r="5" spans="1:17" ht="27.75">
      <c r="A5" s="71"/>
      <c r="B5" s="77" t="s">
        <v>32</v>
      </c>
      <c r="C5" s="120">
        <f>IF(K1&gt;L1,"",K1)</f>
        <v>1</v>
      </c>
      <c r="D5" s="71"/>
      <c r="E5" s="71"/>
      <c r="F5" s="77" t="str">
        <f>B5</f>
        <v xml:space="preserve">كشف مناداة لجنة رقم </v>
      </c>
      <c r="G5" s="120">
        <f>IF(K1+1&gt;L1,"",K1+1)</f>
        <v>2</v>
      </c>
    </row>
    <row r="6" spans="1:17" ht="18.75" thickBot="1">
      <c r="A6" s="72"/>
      <c r="B6" s="190" t="str">
        <f>'بيانات أساسية'!$D$14</f>
        <v>الأول الاعدادي</v>
      </c>
      <c r="C6" s="190"/>
      <c r="D6" s="74"/>
      <c r="E6" s="72"/>
      <c r="F6" s="190" t="str">
        <f>'بيانات أساسية'!$D$14</f>
        <v>الأول الاعدادي</v>
      </c>
      <c r="G6" s="190"/>
    </row>
    <row r="7" spans="1:17" ht="33" customHeight="1" thickTop="1" thickBot="1">
      <c r="A7" s="131" t="s">
        <v>0</v>
      </c>
      <c r="B7" s="125" t="s">
        <v>14</v>
      </c>
      <c r="C7" s="135" t="s">
        <v>1</v>
      </c>
      <c r="D7" s="115"/>
      <c r="E7" s="121" t="s">
        <v>0</v>
      </c>
      <c r="F7" s="125" t="s">
        <v>14</v>
      </c>
      <c r="G7" s="135" t="s">
        <v>1</v>
      </c>
    </row>
    <row r="8" spans="1:17" ht="27.95" customHeight="1" thickTop="1">
      <c r="A8" s="132">
        <f>IF(M1="","",1)</f>
        <v>1</v>
      </c>
      <c r="B8" s="126" t="str">
        <f>IF(A8="","",VLOOKUP(C8,بيانات,2))</f>
        <v>ابراهيم بهجت حمدى مدنى</v>
      </c>
      <c r="C8" s="136">
        <f>IF(C5="","",VLOOKUP(C5,اللجان!B5:F44,2))</f>
        <v>201</v>
      </c>
      <c r="D8" s="115"/>
      <c r="E8" s="122">
        <f>IF(N1="","",1)</f>
        <v>1</v>
      </c>
      <c r="F8" s="126" t="str">
        <f>IF(E8="","",VLOOKUP(G8,بيانات,2))</f>
        <v>اسماء عاشور محمد فايز</v>
      </c>
      <c r="G8" s="136">
        <f>IF(G5="","",VLOOKUP(G5,اللجان!B5:F44,2))</f>
        <v>225</v>
      </c>
    </row>
    <row r="9" spans="1:17" ht="27.95" customHeight="1">
      <c r="A9" s="132">
        <f>IF(A8="","",IF(A8+1&gt;$M$1,"",A8+1))</f>
        <v>2</v>
      </c>
      <c r="B9" s="128" t="str">
        <f t="shared" ref="B9:B29" si="0">IF(A9="","",VLOOKUP(C9,بيانات,2))</f>
        <v>ابراهيم على ابراهيم احمد</v>
      </c>
      <c r="C9" s="136">
        <f>IF(A8="","",IF(A9="","",C8+1))</f>
        <v>202</v>
      </c>
      <c r="D9" s="115"/>
      <c r="E9" s="123">
        <f>IF(E8="","",IF(E8+1&gt;$N$1,"",E8+1))</f>
        <v>2</v>
      </c>
      <c r="F9" s="126" t="str">
        <f t="shared" ref="F9:F29" si="1">IF(E9="","",VLOOKUP(G9,بيانات,2))</f>
        <v>اسماء ناصر كليب صادق</v>
      </c>
      <c r="G9" s="136">
        <f>IF(E8="","",IF(E9="","",G8+1))</f>
        <v>226</v>
      </c>
    </row>
    <row r="10" spans="1:17" ht="27.95" customHeight="1">
      <c r="A10" s="132">
        <f t="shared" ref="A10:A30" si="2">IF(A9="","",IF(A9+1&gt;$M$1,"",A9+1))</f>
        <v>3</v>
      </c>
      <c r="B10" s="128" t="str">
        <f t="shared" si="0"/>
        <v>ابراهيم محروس عجور عبدالنبى</v>
      </c>
      <c r="C10" s="136">
        <f t="shared" ref="C10:C28" si="3">IF(A9="","",IF(A10="","",C9+1))</f>
        <v>203</v>
      </c>
      <c r="D10" s="75"/>
      <c r="E10" s="124">
        <f t="shared" ref="E10:E30" si="4">IF(E9="","",IF(E9+1&gt;$N$1,"",E9+1))</f>
        <v>3</v>
      </c>
      <c r="F10" s="126" t="str">
        <f t="shared" si="1"/>
        <v>امل سلامه فتحى عبدالموجود</v>
      </c>
      <c r="G10" s="136">
        <f t="shared" ref="G10:G28" si="5">IF(E9="","",IF(E10="","",G9+1))</f>
        <v>227</v>
      </c>
    </row>
    <row r="11" spans="1:17" ht="27.95" customHeight="1">
      <c r="A11" s="132">
        <f t="shared" si="2"/>
        <v>4</v>
      </c>
      <c r="B11" s="128" t="str">
        <f t="shared" si="0"/>
        <v>ابراهيم نصري العبد طلب</v>
      </c>
      <c r="C11" s="136">
        <f t="shared" si="3"/>
        <v>204</v>
      </c>
      <c r="D11" s="75"/>
      <c r="E11" s="124">
        <f t="shared" si="4"/>
        <v>4</v>
      </c>
      <c r="F11" s="126" t="str">
        <f t="shared" si="1"/>
        <v>امل عبدالرؤف مسعد احمد</v>
      </c>
      <c r="G11" s="136">
        <f t="shared" si="5"/>
        <v>228</v>
      </c>
      <c r="K11" t="s">
        <v>3</v>
      </c>
      <c r="M11" s="119"/>
    </row>
    <row r="12" spans="1:17" ht="27.95" customHeight="1">
      <c r="A12" s="132">
        <f t="shared" si="2"/>
        <v>5</v>
      </c>
      <c r="B12" s="128" t="str">
        <f t="shared" si="0"/>
        <v>احمد حسن فوزي ابراهيم</v>
      </c>
      <c r="C12" s="136">
        <f t="shared" si="3"/>
        <v>205</v>
      </c>
      <c r="D12" s="75"/>
      <c r="E12" s="124">
        <f t="shared" si="4"/>
        <v>5</v>
      </c>
      <c r="F12" s="126" t="str">
        <f t="shared" si="1"/>
        <v>امل عبدالنظير طلب حسن</v>
      </c>
      <c r="G12" s="136">
        <f t="shared" si="5"/>
        <v>229</v>
      </c>
    </row>
    <row r="13" spans="1:17" ht="27.95" customHeight="1">
      <c r="A13" s="132">
        <f t="shared" si="2"/>
        <v>6</v>
      </c>
      <c r="B13" s="128" t="str">
        <f t="shared" si="0"/>
        <v>احمد حسن محمود طلب</v>
      </c>
      <c r="C13" s="136">
        <f t="shared" si="3"/>
        <v>206</v>
      </c>
      <c r="D13" s="75"/>
      <c r="E13" s="124">
        <f t="shared" si="4"/>
        <v>6</v>
      </c>
      <c r="F13" s="126" t="str">
        <f t="shared" si="1"/>
        <v>امل محمود يونس محمد</v>
      </c>
      <c r="G13" s="136">
        <f t="shared" si="5"/>
        <v>230</v>
      </c>
    </row>
    <row r="14" spans="1:17" ht="27.95" customHeight="1">
      <c r="A14" s="132">
        <f t="shared" si="2"/>
        <v>7</v>
      </c>
      <c r="B14" s="128" t="str">
        <f t="shared" si="0"/>
        <v>احمد حمد فتحى احمد</v>
      </c>
      <c r="C14" s="136">
        <f t="shared" si="3"/>
        <v>207</v>
      </c>
      <c r="D14" s="75"/>
      <c r="E14" s="124">
        <f t="shared" si="4"/>
        <v>7</v>
      </c>
      <c r="F14" s="126" t="str">
        <f t="shared" si="1"/>
        <v>اميره عاطف مهدى السيد</v>
      </c>
      <c r="G14" s="136">
        <f t="shared" si="5"/>
        <v>231</v>
      </c>
    </row>
    <row r="15" spans="1:17" ht="27.95" customHeight="1">
      <c r="A15" s="132">
        <f t="shared" si="2"/>
        <v>8</v>
      </c>
      <c r="B15" s="128" t="str">
        <f t="shared" si="0"/>
        <v>احمد رفاعى فوزى احمد</v>
      </c>
      <c r="C15" s="136">
        <f t="shared" si="3"/>
        <v>208</v>
      </c>
      <c r="D15" s="75"/>
      <c r="E15" s="124">
        <f t="shared" si="4"/>
        <v>8</v>
      </c>
      <c r="F15" s="126" t="str">
        <f t="shared" si="1"/>
        <v>انوار اسعد الديب فندى</v>
      </c>
      <c r="G15" s="136">
        <f t="shared" si="5"/>
        <v>232</v>
      </c>
    </row>
    <row r="16" spans="1:17" ht="27.95" customHeight="1">
      <c r="A16" s="132">
        <f t="shared" si="2"/>
        <v>9</v>
      </c>
      <c r="B16" s="128" t="str">
        <f t="shared" si="0"/>
        <v>احمد عبدالعال كيلانى محمد</v>
      </c>
      <c r="C16" s="136">
        <f t="shared" si="3"/>
        <v>209</v>
      </c>
      <c r="D16" s="75"/>
      <c r="E16" s="124">
        <f t="shared" si="4"/>
        <v>9</v>
      </c>
      <c r="F16" s="126" t="str">
        <f t="shared" si="1"/>
        <v>ايمان احمد عبدالصبور حسين</v>
      </c>
      <c r="G16" s="136">
        <f t="shared" si="5"/>
        <v>233</v>
      </c>
    </row>
    <row r="17" spans="1:7" ht="27.95" customHeight="1">
      <c r="A17" s="132">
        <f t="shared" si="2"/>
        <v>10</v>
      </c>
      <c r="B17" s="128" t="str">
        <f t="shared" si="0"/>
        <v>احمد عبدالناصر عبده على</v>
      </c>
      <c r="C17" s="136">
        <f t="shared" si="3"/>
        <v>210</v>
      </c>
      <c r="D17" s="75"/>
      <c r="E17" s="124">
        <f t="shared" si="4"/>
        <v>10</v>
      </c>
      <c r="F17" s="126" t="str">
        <f t="shared" si="1"/>
        <v>ايمان اسعد احمد زيدان</v>
      </c>
      <c r="G17" s="136">
        <f t="shared" si="5"/>
        <v>234</v>
      </c>
    </row>
    <row r="18" spans="1:7" ht="27.95" customHeight="1">
      <c r="A18" s="132">
        <f t="shared" si="2"/>
        <v>11</v>
      </c>
      <c r="B18" s="128" t="str">
        <f t="shared" si="0"/>
        <v>احمد عبده محمود طلب</v>
      </c>
      <c r="C18" s="136">
        <f t="shared" si="3"/>
        <v>211</v>
      </c>
      <c r="D18" s="75"/>
      <c r="E18" s="124">
        <f t="shared" si="4"/>
        <v>11</v>
      </c>
      <c r="F18" s="126" t="str">
        <f t="shared" si="1"/>
        <v>ايه السيد محمد عبدالحي</v>
      </c>
      <c r="G18" s="136">
        <f t="shared" si="5"/>
        <v>235</v>
      </c>
    </row>
    <row r="19" spans="1:7" ht="27.95" customHeight="1">
      <c r="A19" s="132">
        <f t="shared" si="2"/>
        <v>12</v>
      </c>
      <c r="B19" s="128" t="str">
        <f t="shared" si="0"/>
        <v>احمد على محمد طلب</v>
      </c>
      <c r="C19" s="136">
        <f t="shared" si="3"/>
        <v>212</v>
      </c>
      <c r="D19" s="75"/>
      <c r="E19" s="124">
        <f t="shared" si="4"/>
        <v>12</v>
      </c>
      <c r="F19" s="126" t="str">
        <f t="shared" si="1"/>
        <v>ايه محمد ذكى ابوالمجد</v>
      </c>
      <c r="G19" s="136">
        <f t="shared" si="5"/>
        <v>236</v>
      </c>
    </row>
    <row r="20" spans="1:7" ht="27.95" customHeight="1">
      <c r="A20" s="132">
        <f t="shared" si="2"/>
        <v>13</v>
      </c>
      <c r="B20" s="128" t="str">
        <f t="shared" si="0"/>
        <v>احمد فريد على احمد</v>
      </c>
      <c r="C20" s="136">
        <f t="shared" si="3"/>
        <v>213</v>
      </c>
      <c r="D20" s="75"/>
      <c r="E20" s="124">
        <f t="shared" si="4"/>
        <v>13</v>
      </c>
      <c r="F20" s="126" t="str">
        <f t="shared" si="1"/>
        <v>حسناء كمال احمد صادق</v>
      </c>
      <c r="G20" s="136">
        <f t="shared" si="5"/>
        <v>237</v>
      </c>
    </row>
    <row r="21" spans="1:7" ht="27.95" customHeight="1">
      <c r="A21" s="124">
        <f t="shared" si="2"/>
        <v>14</v>
      </c>
      <c r="B21" s="128" t="str">
        <f t="shared" si="0"/>
        <v>احمد كرم تغيان بديوي</v>
      </c>
      <c r="C21" s="136">
        <f t="shared" si="3"/>
        <v>214</v>
      </c>
      <c r="D21" s="75"/>
      <c r="E21" s="124">
        <f t="shared" si="4"/>
        <v>14</v>
      </c>
      <c r="F21" s="126" t="str">
        <f t="shared" si="1"/>
        <v>حنان شبيب الديب متندى</v>
      </c>
      <c r="G21" s="136">
        <f t="shared" si="5"/>
        <v>238</v>
      </c>
    </row>
    <row r="22" spans="1:7" ht="27.95" customHeight="1">
      <c r="A22" s="132">
        <f t="shared" si="2"/>
        <v>15</v>
      </c>
      <c r="B22" s="128" t="str">
        <f t="shared" si="0"/>
        <v>ادهم حماده حمدان عباس</v>
      </c>
      <c r="C22" s="136">
        <f t="shared" si="3"/>
        <v>215</v>
      </c>
      <c r="D22" s="75"/>
      <c r="E22" s="124">
        <f t="shared" si="4"/>
        <v>15</v>
      </c>
      <c r="F22" s="126" t="str">
        <f t="shared" si="1"/>
        <v>حنان فراج عبدالكريم على</v>
      </c>
      <c r="G22" s="136">
        <f t="shared" si="5"/>
        <v>239</v>
      </c>
    </row>
    <row r="23" spans="1:7" ht="27.95" customHeight="1">
      <c r="A23" s="132">
        <f t="shared" si="2"/>
        <v>16</v>
      </c>
      <c r="B23" s="128" t="str">
        <f t="shared" si="0"/>
        <v>اسامه على مهدى السيد</v>
      </c>
      <c r="C23" s="136">
        <f t="shared" si="3"/>
        <v>216</v>
      </c>
      <c r="D23" s="75"/>
      <c r="E23" s="124">
        <f t="shared" si="4"/>
        <v>16</v>
      </c>
      <c r="F23" s="126" t="str">
        <f t="shared" si="1"/>
        <v>خلود أشرف السيد عوض</v>
      </c>
      <c r="G23" s="136">
        <f t="shared" si="5"/>
        <v>240</v>
      </c>
    </row>
    <row r="24" spans="1:7" ht="27.95" customHeight="1">
      <c r="A24" s="132">
        <f t="shared" si="2"/>
        <v>17</v>
      </c>
      <c r="B24" s="128" t="str">
        <f t="shared" si="0"/>
        <v>اسلام حامد عبدالحميد حسن</v>
      </c>
      <c r="C24" s="136">
        <f t="shared" si="3"/>
        <v>217</v>
      </c>
      <c r="D24" s="75"/>
      <c r="E24" s="124">
        <f t="shared" si="4"/>
        <v>17</v>
      </c>
      <c r="F24" s="126" t="str">
        <f t="shared" si="1"/>
        <v>داليا ابراهيم اسماعيل ابراهيم</v>
      </c>
      <c r="G24" s="136">
        <f t="shared" si="5"/>
        <v>241</v>
      </c>
    </row>
    <row r="25" spans="1:7" ht="27.95" customHeight="1">
      <c r="A25" s="132">
        <f t="shared" si="2"/>
        <v>18</v>
      </c>
      <c r="B25" s="128" t="str">
        <f t="shared" si="0"/>
        <v>اسلام رفاعى محمد احمد</v>
      </c>
      <c r="C25" s="136">
        <f t="shared" si="3"/>
        <v>218</v>
      </c>
      <c r="D25" s="75"/>
      <c r="E25" s="124">
        <f t="shared" si="4"/>
        <v>18</v>
      </c>
      <c r="F25" s="126" t="str">
        <f t="shared" si="1"/>
        <v>داليا سالم عبدالعليم محمد</v>
      </c>
      <c r="G25" s="136">
        <f t="shared" si="5"/>
        <v>242</v>
      </c>
    </row>
    <row r="26" spans="1:7" ht="27.95" customHeight="1">
      <c r="A26" s="132">
        <f t="shared" si="2"/>
        <v>19</v>
      </c>
      <c r="B26" s="128" t="str">
        <f t="shared" si="0"/>
        <v>اسماعيل راجح اسماعيل محمد</v>
      </c>
      <c r="C26" s="136">
        <f t="shared" si="3"/>
        <v>219</v>
      </c>
      <c r="D26" s="75"/>
      <c r="E26" s="124">
        <f t="shared" si="4"/>
        <v>19</v>
      </c>
      <c r="F26" s="126" t="str">
        <f t="shared" si="1"/>
        <v>داليا هلال عبدالحميد احمد</v>
      </c>
      <c r="G26" s="136">
        <f t="shared" si="5"/>
        <v>243</v>
      </c>
    </row>
    <row r="27" spans="1:7" ht="27.95" customHeight="1">
      <c r="A27" s="132">
        <f t="shared" si="2"/>
        <v>20</v>
      </c>
      <c r="B27" s="128" t="str">
        <f t="shared" si="0"/>
        <v>اشرف معتمد كليب صادق</v>
      </c>
      <c r="C27" s="136">
        <f t="shared" si="3"/>
        <v>220</v>
      </c>
      <c r="D27" s="75"/>
      <c r="E27" s="124">
        <f t="shared" si="4"/>
        <v>20</v>
      </c>
      <c r="F27" s="126" t="str">
        <f t="shared" si="1"/>
        <v>دعاء الوهجانى احمد عبدالمجيد</v>
      </c>
      <c r="G27" s="136">
        <f t="shared" si="5"/>
        <v>244</v>
      </c>
    </row>
    <row r="28" spans="1:7" ht="27.95" customHeight="1">
      <c r="A28" s="133">
        <f t="shared" si="2"/>
        <v>21</v>
      </c>
      <c r="B28" s="129" t="str">
        <f t="shared" si="0"/>
        <v>الشريف جمال محمد فندي</v>
      </c>
      <c r="C28" s="137">
        <f t="shared" si="3"/>
        <v>221</v>
      </c>
      <c r="D28" s="75"/>
      <c r="E28" s="124">
        <f t="shared" si="4"/>
        <v>21</v>
      </c>
      <c r="F28" s="126" t="str">
        <f t="shared" si="1"/>
        <v>دعاء ناجح حشمت احمد</v>
      </c>
      <c r="G28" s="136">
        <f t="shared" si="5"/>
        <v>245</v>
      </c>
    </row>
    <row r="29" spans="1:7" ht="27.95" customHeight="1">
      <c r="A29" s="124">
        <f t="shared" si="2"/>
        <v>22</v>
      </c>
      <c r="B29" s="128" t="str">
        <f t="shared" si="0"/>
        <v>احلام عبدالشافى عبدالحميد على</v>
      </c>
      <c r="C29" s="138">
        <f>IF(A28="","",IF(A29="","",C28+1))</f>
        <v>222</v>
      </c>
      <c r="D29" s="115"/>
      <c r="E29" s="123">
        <f t="shared" si="4"/>
        <v>22</v>
      </c>
      <c r="F29" s="126" t="str">
        <f t="shared" si="1"/>
        <v>دنيا الصدام كليب على</v>
      </c>
      <c r="G29" s="136">
        <f>IF(E28="","",IF(E29="","",G28+1))</f>
        <v>246</v>
      </c>
    </row>
    <row r="30" spans="1:7" ht="27.95" customHeight="1" thickBot="1">
      <c r="A30" s="134">
        <f t="shared" si="2"/>
        <v>23</v>
      </c>
      <c r="B30" s="130" t="str">
        <f>IF(A30="","",VLOOKUP(C30,بيانات,2))</f>
        <v>اسراء محمود صابر حسين</v>
      </c>
      <c r="C30" s="139">
        <f>IF(A29="","",IF(A30="","",C29+1))</f>
        <v>223</v>
      </c>
      <c r="D30" s="116"/>
      <c r="E30" s="123">
        <f t="shared" si="4"/>
        <v>23</v>
      </c>
      <c r="F30" s="127" t="str">
        <f>IF(E30="","",VLOOKUP(G30,بيانات,2))</f>
        <v>ايمن معتمد كليب صادق</v>
      </c>
      <c r="G30" s="140">
        <f>IF(E29="","",IF(E30="","",G29+1))</f>
        <v>247</v>
      </c>
    </row>
    <row r="31" spans="1:7" ht="27.95" customHeight="1" thickTop="1">
      <c r="A31" s="73"/>
      <c r="B31" s="20" t="str">
        <f>'بيانات أساسية'!$A$9</f>
        <v xml:space="preserve">رئيس لجنة النظام والمراقبة </v>
      </c>
      <c r="C31" s="20" t="str">
        <f>'بيانات أساسية'!$A$9</f>
        <v xml:space="preserve">رئيس لجنة النظام والمراقبة </v>
      </c>
      <c r="D31" s="20"/>
      <c r="E31" s="117"/>
      <c r="F31" s="28" t="str">
        <f>'بيانات أساسية'!$A$9</f>
        <v xml:space="preserve">رئيس لجنة النظام والمراقبة </v>
      </c>
      <c r="G31" s="28" t="str">
        <f>'بيانات أساسية'!$A$8</f>
        <v>مدير إدارة المدرسة</v>
      </c>
    </row>
    <row r="32" spans="1:7" ht="27.95" customHeight="1">
      <c r="A32" s="73"/>
      <c r="B32" s="20" t="str">
        <f>'بيانات أساسية'!$D$9</f>
        <v>علي بطيخ سالم أحمد</v>
      </c>
      <c r="C32" s="20" t="str">
        <f>'بيانات أساسية'!$D$8</f>
        <v>راضي عبدالرحمن علي</v>
      </c>
      <c r="D32" s="20"/>
      <c r="E32" s="20"/>
      <c r="F32" s="28" t="str">
        <f>'بيانات أساسية'!$D$9</f>
        <v>علي بطيخ سالم أحمد</v>
      </c>
      <c r="G32" s="28" t="str">
        <f>'بيانات أساسية'!$D$8</f>
        <v>راضي عبدالرحمن علي</v>
      </c>
    </row>
    <row r="33" spans="3:6" ht="27.95" customHeight="1"/>
    <row r="34" spans="3:6" ht="27.95" customHeight="1">
      <c r="C34" s="118"/>
    </row>
    <row r="35" spans="3:6" ht="27.95" customHeight="1">
      <c r="C35" s="118"/>
      <c r="D35" s="118"/>
      <c r="E35" s="118"/>
      <c r="F35" s="118"/>
    </row>
    <row r="36" spans="3:6" ht="27.95" customHeight="1"/>
    <row r="37" spans="3:6" ht="27.95" customHeight="1"/>
  </sheetData>
  <mergeCells count="12">
    <mergeCell ref="B1:C1"/>
    <mergeCell ref="D1:E1"/>
    <mergeCell ref="F1:G1"/>
    <mergeCell ref="B2:C2"/>
    <mergeCell ref="F2:G2"/>
    <mergeCell ref="O4:Q4"/>
    <mergeCell ref="B3:C3"/>
    <mergeCell ref="F3:G3"/>
    <mergeCell ref="B4:C4"/>
    <mergeCell ref="F4:G4"/>
    <mergeCell ref="B6:C6"/>
    <mergeCell ref="F6:G6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Spinner 1">
              <controlPr defaultSize="0" autoPict="0">
                <anchor moveWithCells="1" sizeWithCells="1">
                  <from>
                    <xdr:col>10</xdr:col>
                    <xdr:colOff>333375</xdr:colOff>
                    <xdr:row>4</xdr:row>
                    <xdr:rowOff>38100</xdr:rowOff>
                  </from>
                  <to>
                    <xdr:col>12</xdr:col>
                    <xdr:colOff>276225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5" name="Button 4">
              <controlPr defaultSize="0" print="0" autoFill="0" autoPict="0" macro="[0]!طباعة">
                <anchor moveWithCells="1" sizeWithCells="1">
                  <from>
                    <xdr:col>10</xdr:col>
                    <xdr:colOff>257175</xdr:colOff>
                    <xdr:row>3</xdr:row>
                    <xdr:rowOff>0</xdr:rowOff>
                  </from>
                  <to>
                    <xdr:col>12</xdr:col>
                    <xdr:colOff>342900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6" name="Button 5">
              <controlPr defaultSize="0" print="0" autoFill="0" autoPict="0" macro="[0]!gemd_Sheets_Go">
                <anchor moveWithCells="1" sizeWithCells="1">
                  <from>
                    <xdr:col>11</xdr:col>
                    <xdr:colOff>361950</xdr:colOff>
                    <xdr:row>1</xdr:row>
                    <xdr:rowOff>161925</xdr:rowOff>
                  </from>
                  <to>
                    <xdr:col>13</xdr:col>
                    <xdr:colOff>314325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7" name="Button 6">
              <controlPr defaultSize="0" print="0" autoFill="0" autoPict="0" macro="[0]!gemd_Sheets_Go">
                <anchor moveWithCells="1" sizeWithCells="1">
                  <from>
                    <xdr:col>9</xdr:col>
                    <xdr:colOff>285750</xdr:colOff>
                    <xdr:row>1</xdr:row>
                    <xdr:rowOff>161925</xdr:rowOff>
                  </from>
                  <to>
                    <xdr:col>11</xdr:col>
                    <xdr:colOff>361950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8" name="Button 7">
              <controlPr defaultSize="0" print="0" autoFill="0" autoPict="0" macro="[0]!gemd_Sheets_Go">
                <anchor moveWithCells="1" sizeWithCells="1">
                  <from>
                    <xdr:col>11</xdr:col>
                    <xdr:colOff>361950</xdr:colOff>
                    <xdr:row>0</xdr:row>
                    <xdr:rowOff>28575</xdr:rowOff>
                  </from>
                  <to>
                    <xdr:col>13</xdr:col>
                    <xdr:colOff>314325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9" name="Button 9">
              <controlPr defaultSize="0" print="0" autoFill="0" autoPict="0" macro="[0]!gemd_Sheets_Go">
                <anchor moveWithCells="1" sizeWithCells="1">
                  <from>
                    <xdr:col>9</xdr:col>
                    <xdr:colOff>285750</xdr:colOff>
                    <xdr:row>0</xdr:row>
                    <xdr:rowOff>28575</xdr:rowOff>
                  </from>
                  <to>
                    <xdr:col>11</xdr:col>
                    <xdr:colOff>361950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بيانات أساسية</vt:lpstr>
      <vt:lpstr>اللجان</vt:lpstr>
      <vt:lpstr>الطلبة</vt:lpstr>
      <vt:lpstr>بطاقة</vt:lpstr>
      <vt:lpstr>مناداة</vt:lpstr>
      <vt:lpstr>_rng1</vt:lpstr>
      <vt:lpstr>بطاقة!Print_Area</vt:lpstr>
      <vt:lpstr>'بيانات أساسية'!Print_Area</vt:lpstr>
      <vt:lpstr>مناداة!Print_Area</vt:lpstr>
      <vt:lpstr>أول_ز</vt:lpstr>
      <vt:lpstr>بيانات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CHANGE_ME1</dc:creator>
  <cp:lastModifiedBy>Administrator</cp:lastModifiedBy>
  <cp:lastPrinted>2004-12-31T19:19:21Z</cp:lastPrinted>
  <dcterms:created xsi:type="dcterms:W3CDTF">2010-01-18T12:32:42Z</dcterms:created>
  <dcterms:modified xsi:type="dcterms:W3CDTF">2018-11-19T17:32:44Z</dcterms:modified>
</cp:coreProperties>
</file>