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hmoud\Desktop\"/>
    </mc:Choice>
  </mc:AlternateContent>
  <bookViews>
    <workbookView xWindow="120" yWindow="330" windowWidth="19440" windowHeight="9690" firstSheet="1" activeTab="1"/>
  </bookViews>
  <sheets>
    <sheet name="التسوية الضريبية _2017" sheetId="3" r:id="rId1"/>
    <sheet name="بيانات التسوية الضريبية" sheetId="6" r:id="rId2"/>
  </sheets>
  <definedNames>
    <definedName name="_xlnm._FilterDatabase" localSheetId="0" hidden="1">'التسوية الضريبية _2017'!$A$1:$G$37</definedName>
    <definedName name="_xlnm.Print_Titles" localSheetId="1">'بيانات التسوية الضريبية'!$2:$2</definedName>
  </definedNames>
  <calcPr calcId="152511"/>
</workbook>
</file>

<file path=xl/calcChain.xml><?xml version="1.0" encoding="utf-8"?>
<calcChain xmlns="http://schemas.openxmlformats.org/spreadsheetml/2006/main">
  <c r="A2" i="3" l="1"/>
  <c r="C23" i="3" s="1"/>
  <c r="V6" i="6"/>
  <c r="AE486" i="6"/>
  <c r="AE485" i="6"/>
  <c r="AE484" i="6"/>
  <c r="AE483" i="6"/>
  <c r="AE482" i="6"/>
  <c r="AE481" i="6"/>
  <c r="AE480" i="6"/>
  <c r="AE479" i="6"/>
  <c r="AE478" i="6"/>
  <c r="AE477" i="6"/>
  <c r="AE476" i="6"/>
  <c r="AE475" i="6"/>
  <c r="AE474" i="6"/>
  <c r="AE473" i="6"/>
  <c r="AE472" i="6"/>
  <c r="AE471" i="6"/>
  <c r="AE470" i="6"/>
  <c r="AE469" i="6"/>
  <c r="AE468" i="6"/>
  <c r="AE467" i="6"/>
  <c r="AE466" i="6"/>
  <c r="AE465" i="6"/>
  <c r="AE464" i="6"/>
  <c r="AE463" i="6"/>
  <c r="AE462" i="6"/>
  <c r="AE461" i="6"/>
  <c r="AE460" i="6"/>
  <c r="AE459" i="6"/>
  <c r="AE458" i="6"/>
  <c r="AE457" i="6"/>
  <c r="AE456" i="6"/>
  <c r="AE455" i="6"/>
  <c r="AE454" i="6"/>
  <c r="AE453" i="6"/>
  <c r="AE452" i="6"/>
  <c r="AE451" i="6"/>
  <c r="AE450" i="6"/>
  <c r="AE449" i="6"/>
  <c r="AE448" i="6"/>
  <c r="AE447" i="6"/>
  <c r="AE446" i="6"/>
  <c r="AE445" i="6"/>
  <c r="AE444" i="6"/>
  <c r="AE443" i="6"/>
  <c r="AE442" i="6"/>
  <c r="AE441" i="6"/>
  <c r="AE440" i="6"/>
  <c r="AE439" i="6"/>
  <c r="AE438" i="6"/>
  <c r="AE437" i="6"/>
  <c r="AE436" i="6"/>
  <c r="AE435" i="6"/>
  <c r="AE434" i="6"/>
  <c r="AE433" i="6"/>
  <c r="AE432" i="6"/>
  <c r="AE431" i="6"/>
  <c r="AE430" i="6"/>
  <c r="AE429" i="6"/>
  <c r="AE428" i="6"/>
  <c r="AE427" i="6"/>
  <c r="AE426" i="6"/>
  <c r="AE425" i="6"/>
  <c r="AE424" i="6"/>
  <c r="AE423" i="6"/>
  <c r="AE422" i="6"/>
  <c r="AE421" i="6"/>
  <c r="AE420" i="6"/>
  <c r="AE419" i="6"/>
  <c r="AE418" i="6"/>
  <c r="AE417" i="6"/>
  <c r="AE416" i="6"/>
  <c r="AE415" i="6"/>
  <c r="AE414" i="6"/>
  <c r="AE413" i="6"/>
  <c r="AE412" i="6"/>
  <c r="AE411" i="6"/>
  <c r="AE410" i="6"/>
  <c r="AE409" i="6"/>
  <c r="AE408" i="6"/>
  <c r="AE407" i="6"/>
  <c r="AE406" i="6"/>
  <c r="AE405" i="6"/>
  <c r="AE404" i="6"/>
  <c r="AE403" i="6"/>
  <c r="AE402" i="6"/>
  <c r="AE401" i="6"/>
  <c r="AE400" i="6"/>
  <c r="AE399" i="6"/>
  <c r="AE398" i="6"/>
  <c r="AE397" i="6"/>
  <c r="AE396" i="6"/>
  <c r="AE395" i="6"/>
  <c r="AE394" i="6"/>
  <c r="AE393" i="6"/>
  <c r="AE392" i="6"/>
  <c r="AE391" i="6"/>
  <c r="AE390" i="6"/>
  <c r="AE389" i="6"/>
  <c r="AE388" i="6"/>
  <c r="AE387" i="6"/>
  <c r="AE386" i="6"/>
  <c r="AE385" i="6"/>
  <c r="AE384" i="6"/>
  <c r="AE383" i="6"/>
  <c r="AE382" i="6"/>
  <c r="AE381" i="6"/>
  <c r="AE380" i="6"/>
  <c r="AE379" i="6"/>
  <c r="AE378" i="6"/>
  <c r="AE377" i="6"/>
  <c r="AE376" i="6"/>
  <c r="AE375" i="6"/>
  <c r="AE374" i="6"/>
  <c r="AE373" i="6"/>
  <c r="AE372" i="6"/>
  <c r="AE371" i="6"/>
  <c r="AE370" i="6"/>
  <c r="AE369" i="6"/>
  <c r="AE368" i="6"/>
  <c r="AE367" i="6"/>
  <c r="AE366" i="6"/>
  <c r="AE365" i="6"/>
  <c r="AE364" i="6"/>
  <c r="AE363" i="6"/>
  <c r="AE362" i="6"/>
  <c r="AE361" i="6"/>
  <c r="AE360" i="6"/>
  <c r="AE359" i="6"/>
  <c r="AE358" i="6"/>
  <c r="AE357" i="6"/>
  <c r="AE356" i="6"/>
  <c r="AE355" i="6"/>
  <c r="AE354" i="6"/>
  <c r="AE353" i="6"/>
  <c r="AE352" i="6"/>
  <c r="AE351" i="6"/>
  <c r="AE350" i="6"/>
  <c r="AE349" i="6"/>
  <c r="AE348" i="6"/>
  <c r="AE347" i="6"/>
  <c r="AE346" i="6"/>
  <c r="AE345" i="6"/>
  <c r="AE344" i="6"/>
  <c r="AE343" i="6"/>
  <c r="AE342" i="6"/>
  <c r="AE341" i="6"/>
  <c r="AE340" i="6"/>
  <c r="AE339" i="6"/>
  <c r="AE338" i="6"/>
  <c r="AE337" i="6"/>
  <c r="AE336" i="6"/>
  <c r="AE335" i="6"/>
  <c r="AE334" i="6"/>
  <c r="AE333" i="6"/>
  <c r="AE332" i="6"/>
  <c r="AE331" i="6"/>
  <c r="AE330" i="6"/>
  <c r="AE329" i="6"/>
  <c r="AE328" i="6"/>
  <c r="AE327" i="6"/>
  <c r="AE326" i="6"/>
  <c r="AE325" i="6"/>
  <c r="AE324" i="6"/>
  <c r="AE323" i="6"/>
  <c r="AE322" i="6"/>
  <c r="AE321" i="6"/>
  <c r="AE320" i="6"/>
  <c r="AE319" i="6"/>
  <c r="AE318" i="6"/>
  <c r="AE317" i="6"/>
  <c r="AE316" i="6"/>
  <c r="AE315" i="6"/>
  <c r="AE314" i="6"/>
  <c r="AE313" i="6"/>
  <c r="AE312" i="6"/>
  <c r="AE311" i="6"/>
  <c r="AE310" i="6"/>
  <c r="AE309" i="6"/>
  <c r="AE308" i="6"/>
  <c r="AE307" i="6"/>
  <c r="AE306" i="6"/>
  <c r="AE305" i="6"/>
  <c r="AE304" i="6"/>
  <c r="AE303" i="6"/>
  <c r="AE302" i="6"/>
  <c r="AE301" i="6"/>
  <c r="AE300" i="6"/>
  <c r="AE299" i="6"/>
  <c r="AE298" i="6"/>
  <c r="AE297" i="6"/>
  <c r="AE296" i="6"/>
  <c r="AE295" i="6"/>
  <c r="AE294" i="6"/>
  <c r="AE293" i="6"/>
  <c r="AE292" i="6"/>
  <c r="AE291" i="6"/>
  <c r="AE290" i="6"/>
  <c r="AE289" i="6"/>
  <c r="AE288" i="6"/>
  <c r="AE287" i="6"/>
  <c r="AE286" i="6"/>
  <c r="AE285" i="6"/>
  <c r="AE284" i="6"/>
  <c r="AE283" i="6"/>
  <c r="AE282" i="6"/>
  <c r="AE281" i="6"/>
  <c r="AE280" i="6"/>
  <c r="AE279" i="6"/>
  <c r="AE278" i="6"/>
  <c r="AE277" i="6"/>
  <c r="AE276" i="6"/>
  <c r="AE275" i="6"/>
  <c r="AE274" i="6"/>
  <c r="AE273" i="6"/>
  <c r="AE272" i="6"/>
  <c r="AE271" i="6"/>
  <c r="AE270" i="6"/>
  <c r="AE269" i="6"/>
  <c r="AE268" i="6"/>
  <c r="AE267" i="6"/>
  <c r="AE266" i="6"/>
  <c r="AE265" i="6"/>
  <c r="AE264" i="6"/>
  <c r="AE263" i="6"/>
  <c r="AE262" i="6"/>
  <c r="AE261" i="6"/>
  <c r="AE260" i="6"/>
  <c r="AE259" i="6"/>
  <c r="AE258" i="6"/>
  <c r="AE257" i="6"/>
  <c r="AE256" i="6"/>
  <c r="AE255" i="6"/>
  <c r="AE254" i="6"/>
  <c r="AE253" i="6"/>
  <c r="AE252" i="6"/>
  <c r="AE251" i="6"/>
  <c r="AE250" i="6"/>
  <c r="AE249" i="6"/>
  <c r="AE248" i="6"/>
  <c r="AE247" i="6"/>
  <c r="AE246" i="6"/>
  <c r="AE245" i="6"/>
  <c r="AE244" i="6"/>
  <c r="AE243" i="6"/>
  <c r="AE242" i="6"/>
  <c r="AE241" i="6"/>
  <c r="AE240" i="6"/>
  <c r="AE239" i="6"/>
  <c r="AE238" i="6"/>
  <c r="AE237" i="6"/>
  <c r="AE236" i="6"/>
  <c r="AE235" i="6"/>
  <c r="AE234" i="6"/>
  <c r="AE233" i="6"/>
  <c r="AE232" i="6"/>
  <c r="AE231" i="6"/>
  <c r="AE230" i="6"/>
  <c r="AE229" i="6"/>
  <c r="AE228" i="6"/>
  <c r="AE227" i="6"/>
  <c r="AE226" i="6"/>
  <c r="AE225" i="6"/>
  <c r="AE224" i="6"/>
  <c r="AE223" i="6"/>
  <c r="AE222" i="6"/>
  <c r="AE221" i="6"/>
  <c r="AE220" i="6"/>
  <c r="AE219" i="6"/>
  <c r="AE218" i="6"/>
  <c r="AE217" i="6"/>
  <c r="AE216" i="6"/>
  <c r="AE215" i="6"/>
  <c r="AE214" i="6"/>
  <c r="AE213" i="6"/>
  <c r="AE212" i="6"/>
  <c r="AE211" i="6"/>
  <c r="AE210" i="6"/>
  <c r="AE209" i="6"/>
  <c r="AE208" i="6"/>
  <c r="AE207" i="6"/>
  <c r="AE206" i="6"/>
  <c r="AE205" i="6"/>
  <c r="AE204" i="6"/>
  <c r="AE203" i="6"/>
  <c r="AE202" i="6"/>
  <c r="AE201" i="6"/>
  <c r="AE200" i="6"/>
  <c r="AE199" i="6"/>
  <c r="AE198" i="6"/>
  <c r="AE197" i="6"/>
  <c r="AE196" i="6"/>
  <c r="AE195" i="6"/>
  <c r="AE194" i="6"/>
  <c r="AE193" i="6"/>
  <c r="AE192" i="6"/>
  <c r="AE191" i="6"/>
  <c r="AE190" i="6"/>
  <c r="AE189" i="6"/>
  <c r="AE188" i="6"/>
  <c r="AE187" i="6"/>
  <c r="AE186" i="6"/>
  <c r="AE185" i="6"/>
  <c r="AE184" i="6"/>
  <c r="AE183" i="6"/>
  <c r="AE182" i="6"/>
  <c r="AE181" i="6"/>
  <c r="AE180" i="6"/>
  <c r="AE179" i="6"/>
  <c r="AE52" i="6"/>
  <c r="AE65" i="6"/>
  <c r="AE176" i="6"/>
  <c r="AE42" i="6"/>
  <c r="AE77" i="6"/>
  <c r="AE172" i="6"/>
  <c r="AE168" i="6"/>
  <c r="AE167" i="6"/>
  <c r="AE73" i="6"/>
  <c r="AE70" i="6"/>
  <c r="AE166" i="6"/>
  <c r="AE162" i="6"/>
  <c r="AE66" i="6"/>
  <c r="AE159" i="6"/>
  <c r="AE156" i="6"/>
  <c r="AE21" i="6"/>
  <c r="AE151" i="6"/>
  <c r="AE146" i="6"/>
  <c r="AE145" i="6"/>
  <c r="AE144" i="6"/>
  <c r="AE142" i="6"/>
  <c r="AE138" i="6"/>
  <c r="AE137" i="6"/>
  <c r="AE136" i="6"/>
  <c r="AE135" i="6"/>
  <c r="AE131" i="6"/>
  <c r="AE75" i="6"/>
  <c r="AE68" i="6"/>
  <c r="AE128" i="6"/>
  <c r="AE127" i="6"/>
  <c r="AE76" i="6"/>
  <c r="AE61" i="6"/>
  <c r="AE50" i="6"/>
  <c r="AE60" i="6"/>
  <c r="AE121" i="6"/>
  <c r="AE120" i="6"/>
  <c r="AE64" i="6"/>
  <c r="AE118" i="6"/>
  <c r="AE114" i="6"/>
  <c r="AE57" i="6"/>
  <c r="AE111" i="6"/>
  <c r="AE109" i="6"/>
  <c r="AE108" i="6"/>
  <c r="AE105" i="6"/>
  <c r="AE63" i="6"/>
  <c r="AE72" i="6"/>
  <c r="AE71" i="6"/>
  <c r="AE67" i="6"/>
  <c r="AE103" i="6"/>
  <c r="AE102" i="6"/>
  <c r="AE101" i="6"/>
  <c r="AE100" i="6"/>
  <c r="AE99" i="6"/>
  <c r="AE98" i="6"/>
  <c r="AE95" i="6"/>
  <c r="AE94" i="6"/>
  <c r="AE62" i="6"/>
  <c r="AE178" i="6"/>
  <c r="AE90" i="6"/>
  <c r="AE177" i="6"/>
  <c r="AE175" i="6"/>
  <c r="AE82" i="6"/>
  <c r="AE80" i="6"/>
  <c r="AE89" i="6"/>
  <c r="AE174" i="6"/>
  <c r="AE173" i="6"/>
  <c r="AE171" i="6"/>
  <c r="AE170" i="6"/>
  <c r="AE169" i="6"/>
  <c r="AE165" i="6"/>
  <c r="AE92" i="6"/>
  <c r="AE164" i="6"/>
  <c r="AE163" i="6"/>
  <c r="AE161" i="6"/>
  <c r="AE160" i="6"/>
  <c r="AE158" i="6"/>
  <c r="AE157" i="6"/>
  <c r="AE83" i="6"/>
  <c r="AE155" i="6"/>
  <c r="AE79" i="6"/>
  <c r="AE154" i="6"/>
  <c r="AE153" i="6"/>
  <c r="AE152" i="6"/>
  <c r="AE91" i="6"/>
  <c r="AE150" i="6"/>
  <c r="AE149" i="6"/>
  <c r="AE148" i="6"/>
  <c r="AE147" i="6"/>
  <c r="AE143" i="6"/>
  <c r="AE141" i="6"/>
  <c r="AE140" i="6"/>
  <c r="AE139" i="6"/>
  <c r="AE134" i="6"/>
  <c r="AE133" i="6"/>
  <c r="AE132" i="6"/>
  <c r="AE130" i="6"/>
  <c r="AE129" i="6"/>
  <c r="AE126" i="6"/>
  <c r="AE86" i="6"/>
  <c r="AE124" i="6"/>
  <c r="AE123" i="6"/>
  <c r="AE85" i="6"/>
  <c r="AE122" i="6"/>
  <c r="AE74" i="6"/>
  <c r="AE69" i="6"/>
  <c r="AE119" i="6"/>
  <c r="AE117" i="6"/>
  <c r="AE116" i="6"/>
  <c r="AE115" i="6"/>
  <c r="AE113" i="6"/>
  <c r="AE112" i="6"/>
  <c r="AE81" i="6"/>
  <c r="AE110" i="6"/>
  <c r="AE107" i="6"/>
  <c r="AE106" i="6"/>
  <c r="AE88" i="6"/>
  <c r="AE104" i="6"/>
  <c r="AE84" i="6"/>
  <c r="AE87" i="6"/>
  <c r="AE97" i="6"/>
  <c r="AE96" i="6"/>
  <c r="AE78" i="6"/>
  <c r="AE93" i="6"/>
  <c r="AE41" i="6"/>
  <c r="AE51" i="6"/>
  <c r="AE25" i="6"/>
  <c r="AE13" i="6"/>
  <c r="AE35" i="6"/>
  <c r="AE14" i="6"/>
  <c r="AE38" i="6"/>
  <c r="AE36" i="6"/>
  <c r="AE37" i="6"/>
  <c r="AE43" i="6"/>
  <c r="AE9" i="6"/>
  <c r="AE53" i="6"/>
  <c r="AE45" i="6"/>
  <c r="AE30" i="6"/>
  <c r="AE59" i="6"/>
  <c r="AE46" i="6"/>
  <c r="AE23" i="6"/>
  <c r="AE5" i="6"/>
  <c r="AE10" i="6"/>
  <c r="AE3" i="6"/>
  <c r="AE39" i="6"/>
  <c r="AE16" i="6"/>
  <c r="AE55" i="6"/>
  <c r="AE8" i="6"/>
  <c r="AE34" i="6"/>
  <c r="AE17" i="6"/>
  <c r="AE24" i="6"/>
  <c r="AE4" i="6"/>
  <c r="AE54" i="6"/>
  <c r="AE6" i="6"/>
  <c r="AE32" i="6"/>
  <c r="AE7" i="6"/>
  <c r="AE49" i="6"/>
  <c r="AE18" i="6"/>
  <c r="AE125" i="6"/>
  <c r="AE47" i="6"/>
  <c r="AE22" i="6"/>
  <c r="AE56" i="6"/>
  <c r="AE40" i="6"/>
  <c r="AE58" i="6"/>
  <c r="AE44" i="6"/>
  <c r="AE15" i="6"/>
  <c r="AE11" i="6"/>
  <c r="AE28" i="6"/>
  <c r="AE33" i="6"/>
  <c r="AE27" i="6"/>
  <c r="AE29" i="6"/>
  <c r="AE12" i="6"/>
  <c r="AE20" i="6"/>
  <c r="AE31" i="6"/>
  <c r="AE48" i="6"/>
  <c r="AE26" i="6"/>
  <c r="AE19" i="6"/>
  <c r="G2" i="3" l="1"/>
  <c r="C6" i="3" l="1"/>
  <c r="F2" i="3"/>
  <c r="C28" i="3"/>
  <c r="C26" i="3"/>
  <c r="C22" i="3"/>
  <c r="C20" i="3"/>
  <c r="C17" i="3"/>
  <c r="D17" i="3" s="1"/>
  <c r="C13" i="3"/>
  <c r="C5" i="3"/>
  <c r="V486" i="6"/>
  <c r="V485" i="6"/>
  <c r="V484" i="6"/>
  <c r="V483" i="6"/>
  <c r="V482" i="6"/>
  <c r="V481" i="6"/>
  <c r="V480" i="6"/>
  <c r="V479" i="6"/>
  <c r="V478" i="6"/>
  <c r="V477" i="6"/>
  <c r="V476" i="6"/>
  <c r="V475" i="6"/>
  <c r="V474" i="6"/>
  <c r="V473" i="6"/>
  <c r="V472" i="6"/>
  <c r="V471" i="6"/>
  <c r="V470" i="6"/>
  <c r="V469" i="6"/>
  <c r="V468" i="6"/>
  <c r="V467" i="6"/>
  <c r="V466" i="6"/>
  <c r="V465" i="6"/>
  <c r="V464" i="6"/>
  <c r="V463" i="6"/>
  <c r="V462" i="6"/>
  <c r="V461" i="6"/>
  <c r="V460" i="6"/>
  <c r="V459" i="6"/>
  <c r="V458" i="6"/>
  <c r="V457" i="6"/>
  <c r="V456" i="6"/>
  <c r="V455" i="6"/>
  <c r="V454" i="6"/>
  <c r="V453" i="6"/>
  <c r="V452" i="6"/>
  <c r="V451" i="6"/>
  <c r="V450" i="6"/>
  <c r="V449" i="6"/>
  <c r="V448" i="6"/>
  <c r="V447" i="6"/>
  <c r="V446" i="6"/>
  <c r="V445" i="6"/>
  <c r="V444" i="6"/>
  <c r="V443" i="6"/>
  <c r="V442" i="6"/>
  <c r="V441" i="6"/>
  <c r="V419" i="6"/>
  <c r="V393" i="6"/>
  <c r="V384" i="6"/>
  <c r="V434" i="6"/>
  <c r="V381" i="6"/>
  <c r="V409" i="6"/>
  <c r="V425" i="6"/>
  <c r="V435" i="6"/>
  <c r="V408" i="6"/>
  <c r="V440" i="6"/>
  <c r="V431" i="6"/>
  <c r="V397" i="6"/>
  <c r="V388" i="6"/>
  <c r="V413" i="6"/>
  <c r="V418" i="6"/>
  <c r="V439" i="6"/>
  <c r="V430" i="6"/>
  <c r="V378" i="6"/>
  <c r="V401" i="6"/>
  <c r="V389" i="6"/>
  <c r="V368" i="6"/>
  <c r="V373" i="6"/>
  <c r="V412" i="6"/>
  <c r="V365" i="6"/>
  <c r="V433" i="6"/>
  <c r="V375" i="6"/>
  <c r="V423" i="6"/>
  <c r="V363" i="6"/>
  <c r="V362" i="6"/>
  <c r="V372" i="6"/>
  <c r="V407" i="6"/>
  <c r="V395" i="6"/>
  <c r="V424" i="6"/>
  <c r="V421" i="6"/>
  <c r="V420" i="6"/>
  <c r="V376" i="6"/>
  <c r="V364" i="6"/>
  <c r="V390" i="6"/>
  <c r="V392" i="6"/>
  <c r="V394" i="6"/>
  <c r="V406" i="6"/>
  <c r="V371" i="6"/>
  <c r="V370" i="6"/>
  <c r="V400" i="6"/>
  <c r="V380" i="6"/>
  <c r="V414" i="6"/>
  <c r="V405" i="6"/>
  <c r="V411" i="6"/>
  <c r="V438" i="6"/>
  <c r="V429" i="6"/>
  <c r="V410" i="6"/>
  <c r="V387" i="6"/>
  <c r="V428" i="6"/>
  <c r="V436" i="6"/>
  <c r="V416" i="6"/>
  <c r="V383" i="6"/>
  <c r="V374" i="6"/>
  <c r="V382" i="6"/>
  <c r="V415" i="6"/>
  <c r="V367" i="6"/>
  <c r="V399" i="6"/>
  <c r="V379" i="6"/>
  <c r="V404" i="6"/>
  <c r="V385" i="6"/>
  <c r="V437" i="6"/>
  <c r="V396" i="6"/>
  <c r="V377" i="6"/>
  <c r="V398" i="6"/>
  <c r="V386" i="6"/>
  <c r="V403" i="6"/>
  <c r="V432" i="6"/>
  <c r="V417" i="6"/>
  <c r="V427" i="6"/>
  <c r="V426" i="6"/>
  <c r="V391" i="6"/>
  <c r="V422" i="6"/>
  <c r="V402" i="6"/>
  <c r="V340" i="6"/>
  <c r="V332" i="6"/>
  <c r="V316" i="6"/>
  <c r="V366" i="6"/>
  <c r="V335" i="6"/>
  <c r="V314" i="6"/>
  <c r="V320" i="6"/>
  <c r="V350" i="6"/>
  <c r="V357" i="6"/>
  <c r="V352" i="6"/>
  <c r="V344" i="6"/>
  <c r="V361" i="6"/>
  <c r="V356" i="6"/>
  <c r="V323" i="6"/>
  <c r="V336" i="6"/>
  <c r="V326" i="6"/>
  <c r="V313" i="6"/>
  <c r="V325" i="6"/>
  <c r="V327" i="6"/>
  <c r="V331" i="6"/>
  <c r="V342" i="6"/>
  <c r="V353" i="6"/>
  <c r="V309" i="6"/>
  <c r="V321" i="6"/>
  <c r="V341" i="6"/>
  <c r="V315" i="6"/>
  <c r="V330" i="6"/>
  <c r="V311" i="6"/>
  <c r="V359" i="6"/>
  <c r="V346" i="6"/>
  <c r="V347" i="6"/>
  <c r="V329" i="6"/>
  <c r="V355" i="6"/>
  <c r="V360" i="6"/>
  <c r="V343" i="6"/>
  <c r="V351" i="6"/>
  <c r="V322" i="6"/>
  <c r="V349" i="6"/>
  <c r="V319" i="6"/>
  <c r="V338" i="6"/>
  <c r="V334" i="6"/>
  <c r="V312" i="6"/>
  <c r="V328" i="6"/>
  <c r="V337" i="6"/>
  <c r="V354" i="6"/>
  <c r="V317" i="6"/>
  <c r="V345" i="6"/>
  <c r="V358" i="6"/>
  <c r="V339" i="6"/>
  <c r="V324" i="6"/>
  <c r="V333" i="6"/>
  <c r="V348" i="6"/>
  <c r="V318" i="6"/>
  <c r="V369" i="6"/>
  <c r="V310" i="6"/>
  <c r="V308" i="6"/>
  <c r="V307" i="6"/>
  <c r="V306" i="6"/>
  <c r="V305" i="6"/>
  <c r="V304" i="6"/>
  <c r="V303" i="6"/>
  <c r="V302" i="6"/>
  <c r="V301" i="6"/>
  <c r="V300" i="6"/>
  <c r="V299" i="6"/>
  <c r="V298" i="6"/>
  <c r="V297" i="6"/>
  <c r="V296" i="6"/>
  <c r="V295" i="6"/>
  <c r="V294" i="6"/>
  <c r="V293" i="6"/>
  <c r="V291" i="6"/>
  <c r="V290" i="6"/>
  <c r="V289" i="6"/>
  <c r="V288" i="6"/>
  <c r="V287" i="6"/>
  <c r="V286" i="6"/>
  <c r="V285" i="6"/>
  <c r="V284" i="6"/>
  <c r="V283" i="6"/>
  <c r="V282" i="6"/>
  <c r="V281" i="6"/>
  <c r="V280" i="6"/>
  <c r="V279" i="6"/>
  <c r="V278" i="6"/>
  <c r="V277" i="6"/>
  <c r="V276" i="6"/>
  <c r="V275" i="6"/>
  <c r="V274" i="6"/>
  <c r="V273" i="6"/>
  <c r="V272" i="6"/>
  <c r="V271" i="6"/>
  <c r="V270" i="6"/>
  <c r="V269" i="6"/>
  <c r="V268" i="6"/>
  <c r="V267" i="6"/>
  <c r="V266" i="6"/>
  <c r="V265" i="6"/>
  <c r="V264" i="6"/>
  <c r="V263" i="6"/>
  <c r="V262" i="6"/>
  <c r="V261" i="6"/>
  <c r="V260" i="6"/>
  <c r="V259" i="6"/>
  <c r="V258" i="6"/>
  <c r="V257" i="6"/>
  <c r="V256" i="6"/>
  <c r="V255" i="6"/>
  <c r="V254" i="6"/>
  <c r="V253" i="6"/>
  <c r="V252" i="6"/>
  <c r="V251" i="6"/>
  <c r="V250" i="6"/>
  <c r="V249" i="6"/>
  <c r="V248" i="6"/>
  <c r="V247" i="6"/>
  <c r="V246" i="6"/>
  <c r="V245" i="6"/>
  <c r="V244" i="6"/>
  <c r="V243" i="6"/>
  <c r="V242" i="6"/>
  <c r="V241" i="6"/>
  <c r="V240" i="6"/>
  <c r="V239" i="6"/>
  <c r="V238" i="6"/>
  <c r="V237" i="6"/>
  <c r="V236" i="6"/>
  <c r="V235" i="6"/>
  <c r="V234" i="6"/>
  <c r="V233" i="6"/>
  <c r="V232" i="6"/>
  <c r="V231" i="6"/>
  <c r="V230" i="6"/>
  <c r="V229" i="6"/>
  <c r="V228" i="6"/>
  <c r="V227" i="6"/>
  <c r="V226" i="6"/>
  <c r="V225" i="6"/>
  <c r="V224" i="6"/>
  <c r="V223" i="6"/>
  <c r="V222" i="6"/>
  <c r="V221" i="6"/>
  <c r="V220" i="6"/>
  <c r="V219" i="6"/>
  <c r="V218" i="6"/>
  <c r="V217" i="6"/>
  <c r="V216" i="6"/>
  <c r="V215" i="6"/>
  <c r="V214" i="6"/>
  <c r="V213" i="6"/>
  <c r="V212" i="6"/>
  <c r="V211" i="6"/>
  <c r="V210" i="6"/>
  <c r="V209" i="6"/>
  <c r="V208" i="6"/>
  <c r="V207" i="6"/>
  <c r="V206" i="6"/>
  <c r="V205" i="6"/>
  <c r="V204" i="6"/>
  <c r="V203" i="6"/>
  <c r="V202" i="6"/>
  <c r="V201" i="6"/>
  <c r="V200" i="6"/>
  <c r="V199" i="6"/>
  <c r="V198" i="6"/>
  <c r="V197" i="6"/>
  <c r="V196" i="6"/>
  <c r="V195" i="6"/>
  <c r="V194" i="6"/>
  <c r="V193" i="6"/>
  <c r="V192" i="6"/>
  <c r="V191" i="6"/>
  <c r="V190" i="6"/>
  <c r="V189" i="6"/>
  <c r="V188" i="6"/>
  <c r="V187" i="6"/>
  <c r="V186" i="6"/>
  <c r="V185" i="6"/>
  <c r="V184" i="6"/>
  <c r="V183" i="6"/>
  <c r="V182" i="6"/>
  <c r="V181" i="6"/>
  <c r="V180" i="6"/>
  <c r="V179" i="6"/>
  <c r="V52" i="6"/>
  <c r="V65" i="6"/>
  <c r="V176" i="6"/>
  <c r="V42" i="6"/>
  <c r="V77" i="6"/>
  <c r="V172" i="6"/>
  <c r="V168" i="6"/>
  <c r="V167" i="6"/>
  <c r="V73" i="6"/>
  <c r="V70" i="6"/>
  <c r="V166" i="6"/>
  <c r="V162" i="6"/>
  <c r="V66" i="6"/>
  <c r="V159" i="6"/>
  <c r="V156" i="6"/>
  <c r="V21" i="6"/>
  <c r="V151" i="6"/>
  <c r="V146" i="6"/>
  <c r="V145" i="6"/>
  <c r="V144" i="6"/>
  <c r="V142" i="6"/>
  <c r="V138" i="6"/>
  <c r="V137" i="6"/>
  <c r="V136" i="6"/>
  <c r="V135" i="6"/>
  <c r="V131" i="6"/>
  <c r="V75" i="6"/>
  <c r="V68" i="6"/>
  <c r="V128" i="6"/>
  <c r="V127" i="6"/>
  <c r="V76" i="6"/>
  <c r="V61" i="6"/>
  <c r="V50" i="6"/>
  <c r="V60" i="6"/>
  <c r="V121" i="6"/>
  <c r="V120" i="6"/>
  <c r="V64" i="6"/>
  <c r="V118" i="6"/>
  <c r="V114" i="6"/>
  <c r="V57" i="6"/>
  <c r="V111" i="6"/>
  <c r="V109" i="6"/>
  <c r="V108" i="6"/>
  <c r="V105" i="6"/>
  <c r="V63" i="6"/>
  <c r="V72" i="6"/>
  <c r="V71" i="6"/>
  <c r="V67" i="6"/>
  <c r="V103" i="6"/>
  <c r="V102" i="6"/>
  <c r="V101" i="6"/>
  <c r="V100" i="6"/>
  <c r="V99" i="6"/>
  <c r="V98" i="6"/>
  <c r="V95" i="6"/>
  <c r="V94" i="6"/>
  <c r="V62" i="6"/>
  <c r="V178" i="6"/>
  <c r="V90" i="6"/>
  <c r="V177" i="6"/>
  <c r="V175" i="6"/>
  <c r="V82" i="6"/>
  <c r="V80" i="6"/>
  <c r="V89" i="6"/>
  <c r="V174" i="6"/>
  <c r="V173" i="6"/>
  <c r="V171" i="6"/>
  <c r="V170" i="6"/>
  <c r="V169" i="6"/>
  <c r="V165" i="6"/>
  <c r="V92" i="6"/>
  <c r="V164" i="6"/>
  <c r="V163" i="6"/>
  <c r="V161" i="6"/>
  <c r="V160" i="6"/>
  <c r="V158" i="6"/>
  <c r="V157" i="6"/>
  <c r="V83" i="6"/>
  <c r="V155" i="6"/>
  <c r="V79" i="6"/>
  <c r="V154" i="6"/>
  <c r="V153" i="6"/>
  <c r="V152" i="6"/>
  <c r="V91" i="6"/>
  <c r="V150" i="6"/>
  <c r="V149" i="6"/>
  <c r="V148" i="6"/>
  <c r="V147" i="6"/>
  <c r="V143" i="6"/>
  <c r="V141" i="6"/>
  <c r="V140" i="6"/>
  <c r="V139" i="6"/>
  <c r="V134" i="6"/>
  <c r="V133" i="6"/>
  <c r="V132" i="6"/>
  <c r="V130" i="6"/>
  <c r="V129" i="6"/>
  <c r="V126" i="6"/>
  <c r="V86" i="6"/>
  <c r="V124" i="6"/>
  <c r="V123" i="6"/>
  <c r="V85" i="6"/>
  <c r="V122" i="6"/>
  <c r="V74" i="6"/>
  <c r="V69" i="6"/>
  <c r="V119" i="6"/>
  <c r="V117" i="6"/>
  <c r="V116" i="6"/>
  <c r="V115" i="6"/>
  <c r="V113" i="6"/>
  <c r="V112" i="6"/>
  <c r="V81" i="6"/>
  <c r="V110" i="6"/>
  <c r="V107" i="6"/>
  <c r="V106" i="6"/>
  <c r="V88" i="6"/>
  <c r="V104" i="6"/>
  <c r="V84" i="6"/>
  <c r="V87" i="6"/>
  <c r="V97" i="6"/>
  <c r="V96" i="6"/>
  <c r="V78" i="6"/>
  <c r="V93" i="6"/>
  <c r="V41" i="6"/>
  <c r="V51" i="6"/>
  <c r="V25" i="6"/>
  <c r="V13" i="6"/>
  <c r="V35" i="6"/>
  <c r="V14" i="6"/>
  <c r="V38" i="6"/>
  <c r="V36" i="6"/>
  <c r="V37" i="6"/>
  <c r="V43" i="6"/>
  <c r="V9" i="6"/>
  <c r="V53" i="6"/>
  <c r="V45" i="6"/>
  <c r="V30" i="6"/>
  <c r="V59" i="6"/>
  <c r="V46" i="6"/>
  <c r="V23" i="6"/>
  <c r="V5" i="6"/>
  <c r="V10" i="6"/>
  <c r="V3" i="6"/>
  <c r="V39" i="6"/>
  <c r="V16" i="6"/>
  <c r="V55" i="6"/>
  <c r="V8" i="6"/>
  <c r="V34" i="6"/>
  <c r="V17" i="6"/>
  <c r="V24" i="6"/>
  <c r="V4" i="6"/>
  <c r="V54" i="6"/>
  <c r="V32" i="6"/>
  <c r="V7" i="6"/>
  <c r="V49" i="6"/>
  <c r="V18" i="6"/>
  <c r="V125" i="6"/>
  <c r="V47" i="6"/>
  <c r="V22" i="6"/>
  <c r="V56" i="6"/>
  <c r="V40" i="6"/>
  <c r="V58" i="6"/>
  <c r="V44" i="6"/>
  <c r="V15" i="6"/>
  <c r="V11" i="6"/>
  <c r="V28" i="6"/>
  <c r="V33" i="6"/>
  <c r="V27" i="6"/>
  <c r="V29" i="6"/>
  <c r="V12" i="6"/>
  <c r="V20" i="6"/>
  <c r="V31" i="6"/>
  <c r="V48" i="6"/>
  <c r="V26" i="6"/>
  <c r="V19" i="6"/>
  <c r="B1" i="3"/>
  <c r="O486" i="6"/>
  <c r="O485" i="6"/>
  <c r="O484" i="6"/>
  <c r="O483" i="6"/>
  <c r="O482" i="6"/>
  <c r="O481" i="6"/>
  <c r="O480" i="6"/>
  <c r="O479" i="6"/>
  <c r="O478" i="6"/>
  <c r="O477" i="6"/>
  <c r="O476" i="6"/>
  <c r="O475" i="6"/>
  <c r="O474" i="6"/>
  <c r="O473" i="6"/>
  <c r="O472" i="6"/>
  <c r="O471" i="6"/>
  <c r="O470" i="6"/>
  <c r="O469" i="6"/>
  <c r="O468" i="6"/>
  <c r="O467" i="6"/>
  <c r="O466" i="6"/>
  <c r="O465" i="6"/>
  <c r="O464" i="6"/>
  <c r="O463" i="6"/>
  <c r="O462" i="6"/>
  <c r="O461" i="6"/>
  <c r="O460" i="6"/>
  <c r="O459" i="6"/>
  <c r="O458" i="6"/>
  <c r="O457" i="6"/>
  <c r="O456" i="6"/>
  <c r="O455" i="6"/>
  <c r="O454" i="6"/>
  <c r="O453" i="6"/>
  <c r="O452" i="6"/>
  <c r="O451" i="6"/>
  <c r="O450" i="6"/>
  <c r="O449" i="6"/>
  <c r="O448" i="6"/>
  <c r="O447" i="6"/>
  <c r="O446" i="6"/>
  <c r="O445" i="6"/>
  <c r="O444" i="6"/>
  <c r="O443" i="6"/>
  <c r="O442" i="6"/>
  <c r="O441" i="6"/>
  <c r="O419" i="6"/>
  <c r="O393" i="6"/>
  <c r="O384" i="6"/>
  <c r="O434" i="6"/>
  <c r="O381" i="6"/>
  <c r="O409" i="6"/>
  <c r="O425" i="6"/>
  <c r="O435" i="6"/>
  <c r="O408" i="6"/>
  <c r="O440" i="6"/>
  <c r="O431" i="6"/>
  <c r="O397" i="6"/>
  <c r="O388" i="6"/>
  <c r="O413" i="6"/>
  <c r="O418" i="6"/>
  <c r="O439" i="6"/>
  <c r="O430" i="6"/>
  <c r="O378" i="6"/>
  <c r="O401" i="6"/>
  <c r="O389" i="6"/>
  <c r="O368" i="6"/>
  <c r="O373" i="6"/>
  <c r="O412" i="6"/>
  <c r="O365" i="6"/>
  <c r="O433" i="6"/>
  <c r="O375" i="6"/>
  <c r="O423" i="6"/>
  <c r="O363" i="6"/>
  <c r="O362" i="6"/>
  <c r="O372" i="6"/>
  <c r="O407" i="6"/>
  <c r="O395" i="6"/>
  <c r="O424" i="6"/>
  <c r="O421" i="6"/>
  <c r="O420" i="6"/>
  <c r="O376" i="6"/>
  <c r="O364" i="6"/>
  <c r="O390" i="6"/>
  <c r="O392" i="6"/>
  <c r="O394" i="6"/>
  <c r="O406" i="6"/>
  <c r="O371" i="6"/>
  <c r="O370" i="6"/>
  <c r="O400" i="6"/>
  <c r="O380" i="6"/>
  <c r="O414" i="6"/>
  <c r="O405" i="6"/>
  <c r="O411" i="6"/>
  <c r="O438" i="6"/>
  <c r="O429" i="6"/>
  <c r="O410" i="6"/>
  <c r="O387" i="6"/>
  <c r="O428" i="6"/>
  <c r="O436" i="6"/>
  <c r="O416" i="6"/>
  <c r="O383" i="6"/>
  <c r="O374" i="6"/>
  <c r="O382" i="6"/>
  <c r="O415" i="6"/>
  <c r="O367" i="6"/>
  <c r="O399" i="6"/>
  <c r="O379" i="6"/>
  <c r="O404" i="6"/>
  <c r="O385" i="6"/>
  <c r="O437" i="6"/>
  <c r="O396" i="6"/>
  <c r="O377" i="6"/>
  <c r="O398" i="6"/>
  <c r="O386" i="6"/>
  <c r="O403" i="6"/>
  <c r="O432" i="6"/>
  <c r="O417" i="6"/>
  <c r="O427" i="6"/>
  <c r="O426" i="6"/>
  <c r="O391" i="6"/>
  <c r="O422" i="6"/>
  <c r="O402" i="6"/>
  <c r="O340" i="6"/>
  <c r="O332" i="6"/>
  <c r="O316" i="6"/>
  <c r="O366" i="6"/>
  <c r="O335" i="6"/>
  <c r="O314" i="6"/>
  <c r="O320" i="6"/>
  <c r="O350" i="6"/>
  <c r="O357" i="6"/>
  <c r="O352" i="6"/>
  <c r="O344" i="6"/>
  <c r="O361" i="6"/>
  <c r="O356" i="6"/>
  <c r="O323" i="6"/>
  <c r="O336" i="6"/>
  <c r="O326" i="6"/>
  <c r="O313" i="6"/>
  <c r="O325" i="6"/>
  <c r="O327" i="6"/>
  <c r="O331" i="6"/>
  <c r="O342" i="6"/>
  <c r="O353" i="6"/>
  <c r="O309" i="6"/>
  <c r="O321" i="6"/>
  <c r="O341" i="6"/>
  <c r="O315" i="6"/>
  <c r="O330" i="6"/>
  <c r="O311" i="6"/>
  <c r="O359" i="6"/>
  <c r="O346" i="6"/>
  <c r="O347" i="6"/>
  <c r="O329" i="6"/>
  <c r="O355" i="6"/>
  <c r="O360" i="6"/>
  <c r="O343" i="6"/>
  <c r="O351" i="6"/>
  <c r="O322" i="6"/>
  <c r="O349" i="6"/>
  <c r="O319" i="6"/>
  <c r="O338" i="6"/>
  <c r="O334" i="6"/>
  <c r="O312" i="6"/>
  <c r="O328" i="6"/>
  <c r="O337" i="6"/>
  <c r="O354" i="6"/>
  <c r="O317" i="6"/>
  <c r="O345" i="6"/>
  <c r="O358" i="6"/>
  <c r="O339" i="6"/>
  <c r="O324" i="6"/>
  <c r="O333" i="6"/>
  <c r="O348" i="6"/>
  <c r="O318" i="6"/>
  <c r="O369" i="6"/>
  <c r="O310" i="6"/>
  <c r="O308" i="6"/>
  <c r="O307" i="6"/>
  <c r="O306" i="6"/>
  <c r="O305" i="6"/>
  <c r="O304" i="6"/>
  <c r="O303" i="6"/>
  <c r="O302" i="6"/>
  <c r="O301" i="6"/>
  <c r="O300" i="6"/>
  <c r="O299" i="6"/>
  <c r="O298" i="6"/>
  <c r="O297" i="6"/>
  <c r="O296" i="6"/>
  <c r="O295" i="6"/>
  <c r="O294" i="6"/>
  <c r="O293" i="6"/>
  <c r="O291" i="6"/>
  <c r="O290" i="6"/>
  <c r="O289" i="6"/>
  <c r="O288" i="6"/>
  <c r="O287" i="6"/>
  <c r="O286" i="6"/>
  <c r="O285" i="6"/>
  <c r="O284" i="6"/>
  <c r="O283" i="6"/>
  <c r="O282" i="6"/>
  <c r="O281" i="6"/>
  <c r="O280" i="6"/>
  <c r="O279" i="6"/>
  <c r="O278" i="6"/>
  <c r="O277" i="6"/>
  <c r="O276" i="6"/>
  <c r="O275" i="6"/>
  <c r="O274" i="6"/>
  <c r="O273" i="6"/>
  <c r="O272" i="6"/>
  <c r="O271" i="6"/>
  <c r="O270" i="6"/>
  <c r="O269" i="6"/>
  <c r="O268" i="6"/>
  <c r="O267" i="6"/>
  <c r="O266" i="6"/>
  <c r="O265" i="6"/>
  <c r="O264" i="6"/>
  <c r="O263" i="6"/>
  <c r="O262" i="6"/>
  <c r="O261" i="6"/>
  <c r="O260" i="6"/>
  <c r="O259" i="6"/>
  <c r="O258" i="6"/>
  <c r="O257" i="6"/>
  <c r="O256" i="6"/>
  <c r="O255" i="6"/>
  <c r="O254" i="6"/>
  <c r="O253" i="6"/>
  <c r="O252" i="6"/>
  <c r="O251" i="6"/>
  <c r="O250" i="6"/>
  <c r="O249" i="6"/>
  <c r="O248" i="6"/>
  <c r="O247" i="6"/>
  <c r="O246" i="6"/>
  <c r="O245" i="6"/>
  <c r="O244" i="6"/>
  <c r="O243" i="6"/>
  <c r="O242" i="6"/>
  <c r="O241" i="6"/>
  <c r="O240" i="6"/>
  <c r="O239" i="6"/>
  <c r="O238" i="6"/>
  <c r="O237" i="6"/>
  <c r="O236" i="6"/>
  <c r="O235" i="6"/>
  <c r="O234" i="6"/>
  <c r="O233" i="6"/>
  <c r="O232" i="6"/>
  <c r="O231" i="6"/>
  <c r="O230" i="6"/>
  <c r="O229" i="6"/>
  <c r="O228" i="6"/>
  <c r="O227" i="6"/>
  <c r="O226" i="6"/>
  <c r="O225" i="6"/>
  <c r="O224" i="6"/>
  <c r="O223" i="6"/>
  <c r="O222" i="6"/>
  <c r="O221" i="6"/>
  <c r="O220" i="6"/>
  <c r="O219" i="6"/>
  <c r="O218" i="6"/>
  <c r="O217" i="6"/>
  <c r="O216" i="6"/>
  <c r="O215" i="6"/>
  <c r="O214" i="6"/>
  <c r="O213" i="6"/>
  <c r="O212" i="6"/>
  <c r="O211" i="6"/>
  <c r="O210" i="6"/>
  <c r="O209" i="6"/>
  <c r="O208" i="6"/>
  <c r="O207" i="6"/>
  <c r="O206" i="6"/>
  <c r="O205" i="6"/>
  <c r="O204" i="6"/>
  <c r="O203" i="6"/>
  <c r="O202" i="6"/>
  <c r="O201" i="6"/>
  <c r="O200" i="6"/>
  <c r="O199" i="6"/>
  <c r="O198" i="6"/>
  <c r="O197" i="6"/>
  <c r="O196" i="6"/>
  <c r="O195" i="6"/>
  <c r="O194" i="6"/>
  <c r="O193" i="6"/>
  <c r="O192" i="6"/>
  <c r="O191" i="6"/>
  <c r="O190" i="6"/>
  <c r="O189" i="6"/>
  <c r="O188" i="6"/>
  <c r="O187" i="6"/>
  <c r="O186" i="6"/>
  <c r="O185" i="6"/>
  <c r="O184" i="6"/>
  <c r="O183" i="6"/>
  <c r="O182" i="6"/>
  <c r="O181" i="6"/>
  <c r="O180" i="6"/>
  <c r="O179" i="6"/>
  <c r="O52" i="6"/>
  <c r="O65" i="6"/>
  <c r="O176" i="6"/>
  <c r="O42" i="6"/>
  <c r="O77" i="6"/>
  <c r="O172" i="6"/>
  <c r="O168" i="6"/>
  <c r="O167" i="6"/>
  <c r="O73" i="6"/>
  <c r="O70" i="6"/>
  <c r="O166" i="6"/>
  <c r="O162" i="6"/>
  <c r="O66" i="6"/>
  <c r="O159" i="6"/>
  <c r="O156" i="6"/>
  <c r="O21" i="6"/>
  <c r="O151" i="6"/>
  <c r="O146" i="6"/>
  <c r="O145" i="6"/>
  <c r="O144" i="6"/>
  <c r="O142" i="6"/>
  <c r="O138" i="6"/>
  <c r="O137" i="6"/>
  <c r="O136" i="6"/>
  <c r="O135" i="6"/>
  <c r="O131" i="6"/>
  <c r="O75" i="6"/>
  <c r="O68" i="6"/>
  <c r="O128" i="6"/>
  <c r="O127" i="6"/>
  <c r="O76" i="6"/>
  <c r="O61" i="6"/>
  <c r="O50" i="6"/>
  <c r="O60" i="6"/>
  <c r="O121" i="6"/>
  <c r="O120" i="6"/>
  <c r="O64" i="6"/>
  <c r="O118" i="6"/>
  <c r="O114" i="6"/>
  <c r="O57" i="6"/>
  <c r="O111" i="6"/>
  <c r="O109" i="6"/>
  <c r="O108" i="6"/>
  <c r="O105" i="6"/>
  <c r="O63" i="6"/>
  <c r="O72" i="6"/>
  <c r="O71" i="6"/>
  <c r="O67" i="6"/>
  <c r="O103" i="6"/>
  <c r="O102" i="6"/>
  <c r="O101" i="6"/>
  <c r="O100" i="6"/>
  <c r="O99" i="6"/>
  <c r="O98" i="6"/>
  <c r="O95" i="6"/>
  <c r="O94" i="6"/>
  <c r="O62" i="6"/>
  <c r="O178" i="6"/>
  <c r="O177" i="6"/>
  <c r="O175" i="6"/>
  <c r="O80" i="6"/>
  <c r="O89" i="6"/>
  <c r="O174" i="6"/>
  <c r="O171" i="6"/>
  <c r="O170" i="6"/>
  <c r="O169" i="6"/>
  <c r="O165" i="6"/>
  <c r="O92" i="6"/>
  <c r="O164" i="6"/>
  <c r="O163" i="6"/>
  <c r="O161" i="6"/>
  <c r="O160" i="6"/>
  <c r="O158" i="6"/>
  <c r="O157" i="6"/>
  <c r="O83" i="6"/>
  <c r="O155" i="6"/>
  <c r="O79" i="6"/>
  <c r="O154" i="6"/>
  <c r="O153" i="6"/>
  <c r="O152" i="6"/>
  <c r="O91" i="6"/>
  <c r="O150" i="6"/>
  <c r="O149" i="6"/>
  <c r="O148" i="6"/>
  <c r="O147" i="6"/>
  <c r="O143" i="6"/>
  <c r="O141" i="6"/>
  <c r="O140" i="6"/>
  <c r="O139" i="6"/>
  <c r="O134" i="6"/>
  <c r="O133" i="6"/>
  <c r="O132" i="6"/>
  <c r="O130" i="6"/>
  <c r="O129" i="6"/>
  <c r="O126" i="6"/>
  <c r="O86" i="6"/>
  <c r="O124" i="6"/>
  <c r="O123" i="6"/>
  <c r="O85" i="6"/>
  <c r="O122" i="6"/>
  <c r="O74" i="6"/>
  <c r="O69" i="6"/>
  <c r="O119" i="6"/>
  <c r="O117" i="6"/>
  <c r="O116" i="6"/>
  <c r="O115" i="6"/>
  <c r="O113" i="6"/>
  <c r="O112" i="6"/>
  <c r="O81" i="6"/>
  <c r="O110" i="6"/>
  <c r="O107" i="6"/>
  <c r="O106" i="6"/>
  <c r="O88" i="6"/>
  <c r="O104" i="6"/>
  <c r="O84" i="6"/>
  <c r="O87" i="6"/>
  <c r="O97" i="6"/>
  <c r="O96" i="6"/>
  <c r="O78" i="6"/>
  <c r="O93" i="6"/>
  <c r="O41" i="6"/>
  <c r="O51" i="6"/>
  <c r="O25" i="6"/>
  <c r="O13" i="6"/>
  <c r="O35" i="6"/>
  <c r="O14" i="6"/>
  <c r="O38" i="6"/>
  <c r="O36" i="6"/>
  <c r="O37" i="6"/>
  <c r="O43" i="6"/>
  <c r="O9" i="6"/>
  <c r="O53" i="6"/>
  <c r="O45" i="6"/>
  <c r="O30" i="6"/>
  <c r="O59" i="6"/>
  <c r="O46" i="6"/>
  <c r="O23" i="6"/>
  <c r="O5" i="6"/>
  <c r="O10" i="6"/>
  <c r="O3" i="6"/>
  <c r="O39" i="6"/>
  <c r="O16" i="6"/>
  <c r="O55" i="6"/>
  <c r="O8" i="6"/>
  <c r="O34" i="6"/>
  <c r="O17" i="6"/>
  <c r="O24" i="6"/>
  <c r="O4" i="6"/>
  <c r="O54" i="6"/>
  <c r="O6" i="6"/>
  <c r="O32" i="6"/>
  <c r="O7" i="6"/>
  <c r="O49" i="6"/>
  <c r="O18" i="6"/>
  <c r="O125" i="6"/>
  <c r="O47" i="6"/>
  <c r="O22" i="6"/>
  <c r="O56" i="6"/>
  <c r="O40" i="6"/>
  <c r="O58" i="6"/>
  <c r="O44" i="6"/>
  <c r="O15" i="6"/>
  <c r="O11" i="6"/>
  <c r="O28" i="6"/>
  <c r="O33" i="6"/>
  <c r="O27" i="6"/>
  <c r="O29" i="6"/>
  <c r="O12" i="6"/>
  <c r="O20" i="6"/>
  <c r="O31" i="6"/>
  <c r="O48" i="6"/>
  <c r="O26" i="6"/>
  <c r="O19" i="6"/>
  <c r="C10" i="3" l="1"/>
  <c r="C4" i="3"/>
  <c r="E4" i="3" s="1"/>
  <c r="C12" i="3"/>
  <c r="C14" i="3"/>
  <c r="C18" i="3"/>
  <c r="C21" i="3"/>
  <c r="C25" i="3"/>
  <c r="C7" i="3" l="1"/>
  <c r="E7" i="3" s="1"/>
  <c r="D28" i="3"/>
  <c r="D27" i="3"/>
  <c r="D26" i="3"/>
  <c r="D25" i="3"/>
  <c r="G24" i="3"/>
  <c r="D22" i="3"/>
  <c r="D21" i="3"/>
  <c r="D20" i="3"/>
  <c r="E15" i="3"/>
  <c r="C15" i="3"/>
  <c r="E12" i="3"/>
  <c r="D10" i="3"/>
  <c r="E11" i="3" s="1"/>
  <c r="C9" i="3"/>
  <c r="D8" i="3"/>
  <c r="C8" i="3"/>
  <c r="D6" i="3"/>
  <c r="E6" i="3" s="1"/>
  <c r="D5" i="3"/>
  <c r="E5" i="3" s="1"/>
  <c r="D2" i="3"/>
  <c r="D15" i="3" l="1"/>
  <c r="E8" i="3"/>
  <c r="D29" i="3"/>
  <c r="E22" i="3"/>
  <c r="D9" i="3"/>
  <c r="E9" i="3" s="1"/>
  <c r="G25" i="3"/>
  <c r="E10" i="3"/>
  <c r="C16" i="3"/>
  <c r="G26" i="3" s="1"/>
  <c r="D18" i="3"/>
  <c r="D16" i="3" l="1"/>
  <c r="E18" i="3" s="1"/>
  <c r="G27" i="3"/>
  <c r="E13" i="3"/>
  <c r="E19" i="3" l="1"/>
  <c r="G19" i="3" l="1"/>
  <c r="E27" i="3" s="1"/>
  <c r="E29" i="3" l="1"/>
  <c r="C35" i="3" s="1"/>
  <c r="E31" i="3" l="1"/>
  <c r="D31" i="3" s="1"/>
  <c r="E33" i="3"/>
  <c r="D33" i="3" s="1"/>
  <c r="E32" i="3"/>
  <c r="D32" i="3" s="1"/>
  <c r="D34" i="3" l="1"/>
  <c r="D35" i="3" s="1"/>
  <c r="D36" i="3" l="1"/>
  <c r="C36" i="3" s="1"/>
</calcChain>
</file>

<file path=xl/comments1.xml><?xml version="1.0" encoding="utf-8"?>
<comments xmlns="http://schemas.openxmlformats.org/spreadsheetml/2006/main">
  <authors>
    <author>FATIMA</author>
  </authors>
  <commentList>
    <comment ref="B24" authorId="0" shapeId="0">
      <text>
        <r>
          <rPr>
            <b/>
            <sz val="9"/>
            <color indexed="81"/>
            <rFont val="Tahoma"/>
            <family val="2"/>
          </rPr>
          <t>FATIMA:</t>
        </r>
        <r>
          <rPr>
            <sz val="9"/>
            <color indexed="81"/>
            <rFont val="Tahoma"/>
            <family val="2"/>
          </rPr>
          <t xml:space="preserve">
</t>
        </r>
      </text>
    </comment>
  </commentList>
</comments>
</file>

<file path=xl/sharedStrings.xml><?xml version="1.0" encoding="utf-8"?>
<sst xmlns="http://schemas.openxmlformats.org/spreadsheetml/2006/main" count="1072" uniqueCount="590">
  <si>
    <t>الدرجة</t>
  </si>
  <si>
    <t>بيانات اساسية</t>
  </si>
  <si>
    <t>كلى</t>
  </si>
  <si>
    <t>بيــــــــــــــــــــان</t>
  </si>
  <si>
    <t>جزئى</t>
  </si>
  <si>
    <t>النصف
الاول</t>
  </si>
  <si>
    <t>اجمالي وظيفي</t>
  </si>
  <si>
    <t>اجمالي الاجر الوظيفي 1/1</t>
  </si>
  <si>
    <t>اجر مكمل</t>
  </si>
  <si>
    <t>الاجر المكمل 1/1</t>
  </si>
  <si>
    <t>حافز تعويضي</t>
  </si>
  <si>
    <t>الحافز التعويضي 1/1</t>
  </si>
  <si>
    <t>النصف
 الثاني</t>
  </si>
  <si>
    <t>اجمالي الاجر الوظيفي 7/1</t>
  </si>
  <si>
    <t>الاجر المكمل 7/1</t>
  </si>
  <si>
    <t>الحافز التعويضي  7/1</t>
  </si>
  <si>
    <t>بدلات</t>
  </si>
  <si>
    <t xml:space="preserve">بدلات متنوعة </t>
  </si>
  <si>
    <t>جملة مكافأت</t>
  </si>
  <si>
    <t>جملة المكافآت + قسط التكافل</t>
  </si>
  <si>
    <t>قسط التكافل</t>
  </si>
  <si>
    <t>اجمالى الايراد</t>
  </si>
  <si>
    <t>اساسي 2015/6/30</t>
  </si>
  <si>
    <t>تسويات خصم من الايراد  او اضافة اليه</t>
  </si>
  <si>
    <t>اساسى تأمينات 1/1</t>
  </si>
  <si>
    <t>الاعفاء الشخصى (م 13 بند 1 )</t>
  </si>
  <si>
    <t>اساسى تأمينات 7/1</t>
  </si>
  <si>
    <t>معاشات متغير</t>
  </si>
  <si>
    <t>اقساط معاشات خاصة</t>
  </si>
  <si>
    <t>جملة المعاشات  (م 13 بند 2 )</t>
  </si>
  <si>
    <t>الدمغة العادية</t>
  </si>
  <si>
    <t>صافى الايراد المؤقت               الـ 15%</t>
  </si>
  <si>
    <t>دمغة المرتب
الشهري</t>
  </si>
  <si>
    <t>1/1</t>
  </si>
  <si>
    <t>7/1</t>
  </si>
  <si>
    <t>دمغة مكافآت</t>
  </si>
  <si>
    <t>جملة الدمغات</t>
  </si>
  <si>
    <t>قسط تأمين على الحياه</t>
  </si>
  <si>
    <t>يخصم الآتى :ـ</t>
  </si>
  <si>
    <t>الضريبة المخصومة</t>
  </si>
  <si>
    <t>صناديق تأمين خاصة ( م 13 بند 3 )</t>
  </si>
  <si>
    <t>تأمين على الحياه       ( م 13 بند 4 )</t>
  </si>
  <si>
    <t>تأمين صحي</t>
  </si>
  <si>
    <t>جملة بنود التأمين السابقة</t>
  </si>
  <si>
    <t>قرق ضريبة جزء شهر</t>
  </si>
  <si>
    <t>ضريبة المكافآت</t>
  </si>
  <si>
    <t>صافى الايراد الخاضع للضريبة</t>
  </si>
  <si>
    <t>جملة ضريبة مخصومة</t>
  </si>
  <si>
    <t>الشريحة الاولى المعفاه ( م 8 من القانون )</t>
  </si>
  <si>
    <t>شريحة 1</t>
  </si>
  <si>
    <t>شريحة 2</t>
  </si>
  <si>
    <t>الشريحة الثالثة اكثر من 30000 حتى مبلغ 45000.ج بنسبة 15%</t>
  </si>
  <si>
    <t>شريحة 3</t>
  </si>
  <si>
    <t>الشريحة الرابعة اكثر من 45000 حتى مبلغ 200000ج بنسبة 20%</t>
  </si>
  <si>
    <t>جملة ضريبة مستحقة</t>
  </si>
  <si>
    <t>صافى التسوية</t>
  </si>
  <si>
    <t>المختص</t>
  </si>
  <si>
    <t>مراجع                                             مدير</t>
  </si>
  <si>
    <t>التسوية الضريبية عن عام  2017م</t>
  </si>
  <si>
    <t>الشريحة االثانية اكثر من 7200 حتى مبلغ 30000.ج بنسبة 10%</t>
  </si>
  <si>
    <t>الخصم من 2017/7/1</t>
  </si>
  <si>
    <t>جزء شهر</t>
  </si>
  <si>
    <t>م</t>
  </si>
  <si>
    <t>الإسم</t>
  </si>
  <si>
    <t>الرقم القومى</t>
  </si>
  <si>
    <t>إجمالى الأجر الوظيفى</t>
  </si>
  <si>
    <t>الأجر
المكمل</t>
  </si>
  <si>
    <t>الحافز 
التعويضى</t>
  </si>
  <si>
    <t>بدل مناصب قيادية</t>
  </si>
  <si>
    <t>بدل نقدى - غير خاضع للمعاش</t>
  </si>
  <si>
    <t>حافز
ماجستير 
ودكتوراه</t>
  </si>
  <si>
    <t>فروق 
الحد
الادنى</t>
  </si>
  <si>
    <t>بدل علميين</t>
  </si>
  <si>
    <t>بدل عدوى</t>
  </si>
  <si>
    <t>بدل
طبيعة 
عمل</t>
  </si>
  <si>
    <t>بدل تفرغ زراعيين</t>
  </si>
  <si>
    <t>اجمالي
البدلات</t>
  </si>
  <si>
    <t>اجمالي
المكافآت</t>
  </si>
  <si>
    <t>قسط
التكافل</t>
  </si>
  <si>
    <t>أساسى المرتب فى 30-6</t>
  </si>
  <si>
    <t>متوسط 
المتغير</t>
  </si>
  <si>
    <t>اعتبارى</t>
  </si>
  <si>
    <t>اعارة</t>
  </si>
  <si>
    <t>دمغة
1/1</t>
  </si>
  <si>
    <t>دمغة
 1/7</t>
  </si>
  <si>
    <t>دمغة
المكافآت</t>
  </si>
  <si>
    <t>ضريبة
1/1</t>
  </si>
  <si>
    <t>ضريبة
 1/7</t>
  </si>
  <si>
    <t>ضريبة مكافآت</t>
  </si>
  <si>
    <t>الفئه</t>
  </si>
  <si>
    <t>احلام محمد عبد العزيز عبد العواض</t>
  </si>
  <si>
    <t>التخصصية</t>
  </si>
  <si>
    <t>اشرف سيد مصطفى احمد</t>
  </si>
  <si>
    <t>امل محمد علي محمود</t>
  </si>
  <si>
    <t>امل مصطفى محمد قاسم أبو غدير</t>
  </si>
  <si>
    <t>ايمان آدم عطيه مقار</t>
  </si>
  <si>
    <t>ايمان عبد الوهاب علي عبد الله</t>
  </si>
  <si>
    <t>أحمد محمد عبد النعيم محمد</t>
  </si>
  <si>
    <t>أسامه فؤاد محمد سيد الشعار</t>
  </si>
  <si>
    <t>أشرف محمد دسوقى سيد</t>
  </si>
  <si>
    <t>بهاء شرف الدين خليفة على خليفة</t>
  </si>
  <si>
    <t>جلال الدين محمد إبراهيم عبد الرحمن</t>
  </si>
  <si>
    <t>حماده إبراهيم أحمد بخيت</t>
  </si>
  <si>
    <t>حمدى مرغنى عبد العال حسن</t>
  </si>
  <si>
    <t>داليا عبد الوهاب توفيق مرزوق</t>
  </si>
  <si>
    <t>رحاب محمد حسن محمد</t>
  </si>
  <si>
    <t>رويدا عبد الوكيل إبراهيم محمد</t>
  </si>
  <si>
    <t>ريم محمد مأمون محمد</t>
  </si>
  <si>
    <t>زكريا عبد الله حسين أحمد</t>
  </si>
  <si>
    <t>زينب شعبان عجمى يوسف</t>
  </si>
  <si>
    <t>سامية طه محمد محمود</t>
  </si>
  <si>
    <t>سوسن خليل عبد المعطي العطار</t>
  </si>
  <si>
    <t>صلاح عبد العزيز على محمد</t>
  </si>
  <si>
    <t>طارق أحمد أحمد حسن</t>
  </si>
  <si>
    <t>عبد الكريم محمد محمد أحمد</t>
  </si>
  <si>
    <t>عبد الله نور الدين مطاوع عبد الحافظ</t>
  </si>
  <si>
    <t>عبده أحمد محمد مصطفى</t>
  </si>
  <si>
    <t>علاء الدين احمد ايراهيم احمد</t>
  </si>
  <si>
    <t>علاءالدين محمد محمد سرحان</t>
  </si>
  <si>
    <t>علي احمد عبدالجواد احمد</t>
  </si>
  <si>
    <t>علي عبد البديع عبد الله محفوظ</t>
  </si>
  <si>
    <t>غادة احمد عبدالرحيم الرضيوي</t>
  </si>
  <si>
    <t>فاطمه الزهراء حماد الشحات حماد</t>
  </si>
  <si>
    <t>ليلى احمد محمد محمد المهدي</t>
  </si>
  <si>
    <t>محسن محمود محمد محمود</t>
  </si>
  <si>
    <t>محمد أحمد عبد المحسن محمود</t>
  </si>
  <si>
    <t>محمد حازم محمود فراج عيسى</t>
  </si>
  <si>
    <t>محمد عبدالمنعم عمار محمد</t>
  </si>
  <si>
    <t>محمد مسعود عبد الله مسعود</t>
  </si>
  <si>
    <t>مختار فتحى محمود محمد</t>
  </si>
  <si>
    <t>منال محمد حسن سليمان</t>
  </si>
  <si>
    <t>منى يوسف كامل ابوطالب حسن</t>
  </si>
  <si>
    <t>ناهد عبده محمود حسن</t>
  </si>
  <si>
    <t>نجلاء السيد عبد الوهاب عبد ربه</t>
  </si>
  <si>
    <t>نرمين ثروت صليب اسكندر</t>
  </si>
  <si>
    <t>نرمين عبد المحسن عباس أحمد</t>
  </si>
  <si>
    <t>نهله رضا محمد عمر</t>
  </si>
  <si>
    <t>هشام جلال ثابت على</t>
  </si>
  <si>
    <t>هشام عيد على مطاوع</t>
  </si>
  <si>
    <t>هيثم فرغلى عبد العال عبد الحافظ</t>
  </si>
  <si>
    <t>وفاء حسين يونس بدوي</t>
  </si>
  <si>
    <t>وفاء ربيع محمد أبو العلا</t>
  </si>
  <si>
    <t>ياسر عبدالناصر حسن مرسى</t>
  </si>
  <si>
    <t>ابو بكر جلال علي عبد الحافظ</t>
  </si>
  <si>
    <t>التخصصية الثالثة</t>
  </si>
  <si>
    <t>اسامه مصطفى محمد عبد الرحمن</t>
  </si>
  <si>
    <t>الشيماء نور الدين مطاوع عبد الحافظ</t>
  </si>
  <si>
    <t>اميره بدر توفيق حسن</t>
  </si>
  <si>
    <t>إسراء يحيى محروس محمود</t>
  </si>
  <si>
    <t>إسماعيل محمد جابر عبد المحسن</t>
  </si>
  <si>
    <t>أحمد إبراهيم جلال إبراهيم</t>
  </si>
  <si>
    <t>أحمد مصطفى محمد مصطفى على</t>
  </si>
  <si>
    <t>أميرة إسماعيل تهامى إسماعيل</t>
  </si>
  <si>
    <t>أميرة محمد عبد المعطى محمد</t>
  </si>
  <si>
    <t>تهامى أنور تهامى محمد</t>
  </si>
  <si>
    <t>جهاد فرج محمد محمد</t>
  </si>
  <si>
    <t>حازم عبد الرحمن دوينى عبدالرحمن</t>
  </si>
  <si>
    <t>حسام جمال الدين محمد محمود</t>
  </si>
  <si>
    <t>حنان محمود محمد أحمد</t>
  </si>
  <si>
    <t>خالد فتحي عبد العزيز اسماعيل</t>
  </si>
  <si>
    <t>داليا محي عبد العليم عبد الحافظ</t>
  </si>
  <si>
    <t>دعاء محمد عباس عامر</t>
  </si>
  <si>
    <t>رابعة أحمد محمد عطيه</t>
  </si>
  <si>
    <t>رانيا رأفت فؤاد أسعد</t>
  </si>
  <si>
    <t>رانيا محمود نشأت عباس محمد</t>
  </si>
  <si>
    <t>رحاب محمد سمير عبد الفتاح علي</t>
  </si>
  <si>
    <t>رشا رفعت عبد العزيز عبد الرحيم</t>
  </si>
  <si>
    <t>رشا طلعت صادق مقار</t>
  </si>
  <si>
    <t>روزالين رأفت فؤاد أسعد</t>
  </si>
  <si>
    <t>شيماء حسن زكى حسين</t>
  </si>
  <si>
    <t>شيماء محسن محمد فرغلى</t>
  </si>
  <si>
    <t>عبد الحميد حسنين محمد حسنين</t>
  </si>
  <si>
    <t>عبير نصير كامل محمد</t>
  </si>
  <si>
    <t>عثمان محمد عبده محمد</t>
  </si>
  <si>
    <t>عزة سيد تمام مصطفى</t>
  </si>
  <si>
    <t>عمر عبد الرحمن دوينى عبدالرحمن</t>
  </si>
  <si>
    <t>عمر محى عبد العليم عبد الحافظ</t>
  </si>
  <si>
    <t>عمرو حامد حسن محمد</t>
  </si>
  <si>
    <t>عمرو محمود أحمد حسان</t>
  </si>
  <si>
    <t>ليلى محمد فرحان أحمد</t>
  </si>
  <si>
    <t>محمد احمد عبد العال عبد السلام</t>
  </si>
  <si>
    <t>محمد أحمد رضى محمود محمد عبد المنعم</t>
  </si>
  <si>
    <t>محمد حسنى نفادى أحمد</t>
  </si>
  <si>
    <t>محمد رفعت فؤاد هريدى</t>
  </si>
  <si>
    <t>محمد فتحي محمود فرج</t>
  </si>
  <si>
    <t>محمد كمال الدين عبد العال مرسى</t>
  </si>
  <si>
    <t>محمد محمود محمد قاسم</t>
  </si>
  <si>
    <t>محمود جابر قرنى عطوان</t>
  </si>
  <si>
    <t>محمود محمد عبد العال احمد</t>
  </si>
  <si>
    <t>مروة سيد حسن سيد</t>
  </si>
  <si>
    <t>مروة مجدى عبد الحافظ سيد</t>
  </si>
  <si>
    <t>مروة محمد على محمد</t>
  </si>
  <si>
    <t>مصطفى عيد سيد محمد</t>
  </si>
  <si>
    <t>مصطفى محمود علي عبد العزيز</t>
  </si>
  <si>
    <t>مها بدر محمد احمد</t>
  </si>
  <si>
    <t>مها مراد احمد شوكت</t>
  </si>
  <si>
    <t>مى عطا الله ذكى حسن عطا الله</t>
  </si>
  <si>
    <t>ناهد عبد الموجود محمود</t>
  </si>
  <si>
    <t>نهى عثمان عبدالحافظ ابراهيم</t>
  </si>
  <si>
    <t>نهى فتحى محمد الصغير</t>
  </si>
  <si>
    <t>نهى محمد عفيفى محمود</t>
  </si>
  <si>
    <t>نيفين عبد اللاه محمد عبد الرحيم</t>
  </si>
  <si>
    <t>هاله علي الدين محمود سيد</t>
  </si>
  <si>
    <t>هبة على حسين عبد العزيز</t>
  </si>
  <si>
    <t>هبه محمد صلاح الدين أحمد محروس</t>
  </si>
  <si>
    <t>هدى عبد اللاه احمد بهنساوى</t>
  </si>
  <si>
    <t>هناء بيومى على بيومى</t>
  </si>
  <si>
    <t>ولاء عبد الناصر حسين أحمد</t>
  </si>
  <si>
    <t>ولاء وحيد زكي عمار</t>
  </si>
  <si>
    <t>ياسمين محمد رفعت محمد</t>
  </si>
  <si>
    <t>احمد جمعة عبد العزيز بدوى</t>
  </si>
  <si>
    <t>التخصصية الثانية</t>
  </si>
  <si>
    <t>اسراء أسامة محمد طلبه</t>
  </si>
  <si>
    <t>اسماء ابو زيد فؤاد ابو زيد</t>
  </si>
  <si>
    <t>اميره محمد حنفي يوسف</t>
  </si>
  <si>
    <t>انعام احمد ابراهيم مهران</t>
  </si>
  <si>
    <t>اوميمه جمال حلمى حسن</t>
  </si>
  <si>
    <t>ايفيلين ربيل بطرس اسكاروس</t>
  </si>
  <si>
    <t>ايمان عبدالحميد عبد اللطيف</t>
  </si>
  <si>
    <t>ايمان محمد عبد المعطي محمد</t>
  </si>
  <si>
    <t>أحمد عصمت سيف الدولة سيد سالم</t>
  </si>
  <si>
    <t>أحمد محمد عبد العال أحمد</t>
  </si>
  <si>
    <t>أحمد محمود أحمد فارس</t>
  </si>
  <si>
    <t>أشرف أحمد على محمد</t>
  </si>
  <si>
    <t>أمل محمد عبد المجيد تمام</t>
  </si>
  <si>
    <t>بسمة عبد العزيز ابو العلا</t>
  </si>
  <si>
    <t>بيتر عاطف كمال متري</t>
  </si>
  <si>
    <t>جرجس فيليب عزيز نخله</t>
  </si>
  <si>
    <t>حامد أحمد عبد اللطيف أحمد</t>
  </si>
  <si>
    <t>حنان فاروق محمد طلبه</t>
  </si>
  <si>
    <t>دعاء احمد جمال عبدالفتاح حسن</t>
  </si>
  <si>
    <t>دعاء محمد بكر محمد مصطفى</t>
  </si>
  <si>
    <t>دينا حسين اسماعيل احمد</t>
  </si>
  <si>
    <t>دينا مصطفى سيد محمد البهنساوى</t>
  </si>
  <si>
    <t>سامية شاكر على عبد الهادى</t>
  </si>
  <si>
    <t>سعد الدين محمد مصطفى حسن</t>
  </si>
  <si>
    <t>سلوى محمد موسى على</t>
  </si>
  <si>
    <t>سميحه فاروق احمد شاهين</t>
  </si>
  <si>
    <t>شيماء سيد علي حسن</t>
  </si>
  <si>
    <t>شيماء فواز عبد الرحمن مهران</t>
  </si>
  <si>
    <t>صفاء مختار محمود ضاحى</t>
  </si>
  <si>
    <t>عاصم جمال قطب حسن</t>
  </si>
  <si>
    <t>عبير فاروق مصطفي إسماعيل</t>
  </si>
  <si>
    <t>عزت سيد حسن محمد</t>
  </si>
  <si>
    <t>عزه عبد الحميد زكى محمد</t>
  </si>
  <si>
    <t>علاء رمضان توفيق على</t>
  </si>
  <si>
    <t>عمر اسماعيل عمر اسماعيل</t>
  </si>
  <si>
    <t>عمرو محمد محمد عبد المجيد</t>
  </si>
  <si>
    <t>غادة أحمد سيد عبد العال</t>
  </si>
  <si>
    <t>فاطمة أحمد فواز خلف الله عثمان علي</t>
  </si>
  <si>
    <t>فاطمه حسانين احمد محمد</t>
  </si>
  <si>
    <t>محمد سيد محمود سيد</t>
  </si>
  <si>
    <t>محمد محمود عبد الله عبد الرحيم</t>
  </si>
  <si>
    <t>مرفت فؤاد حنين أرمانيوس</t>
  </si>
  <si>
    <t>مصطفى صلاح الدين سيد عبد الرحمن</t>
  </si>
  <si>
    <t>منال موسى على قوشتى</t>
  </si>
  <si>
    <t>منى قاسم أحمد على</t>
  </si>
  <si>
    <t>نجلاء احمد دياب سلامة</t>
  </si>
  <si>
    <t>نجوان رضا محمد عمر</t>
  </si>
  <si>
    <t>نجوى إبراهيم عبد العال مهران</t>
  </si>
  <si>
    <t>نجوى عزت عبد المجيد القرنى</t>
  </si>
  <si>
    <t>نهال محمد عصمت محمد بيومى</t>
  </si>
  <si>
    <t>نهى محمد نبيل كامل محمود</t>
  </si>
  <si>
    <t>هبه إبراهيم عبد العال مهران</t>
  </si>
  <si>
    <t>هناء الصادق عبد الظاهر مصطفى</t>
  </si>
  <si>
    <t>هند مسعود عبد الله مسعود</t>
  </si>
  <si>
    <t>وردة جلال على عبدالحافظ</t>
  </si>
  <si>
    <t>ياسمين عبد القادر حسن محمد</t>
  </si>
  <si>
    <t>احمد علي أحمد علي الشريف</t>
  </si>
  <si>
    <t>الفنية</t>
  </si>
  <si>
    <t>امال ابراهيم سعد الشبشيرى</t>
  </si>
  <si>
    <t>امال احمد صالح حسن</t>
  </si>
  <si>
    <t>امال سيد محمد احمد</t>
  </si>
  <si>
    <t>ايمان عبد الله حسن أحمد</t>
  </si>
  <si>
    <t>ثناء محمد أحمد محمد</t>
  </si>
  <si>
    <t>جملات حسين سيد محمد</t>
  </si>
  <si>
    <t>حسين سيد حسين عيسى</t>
  </si>
  <si>
    <t>زينب حادى حسين بركات</t>
  </si>
  <si>
    <t>سهير محمد عاطف حسن</t>
  </si>
  <si>
    <t>صباح سيد بكر سليمان</t>
  </si>
  <si>
    <t>صباح محمد محمد محمود</t>
  </si>
  <si>
    <t>عبد الرازق عبد المجيد داود سليمان</t>
  </si>
  <si>
    <t>عبده كامل احمد عبده</t>
  </si>
  <si>
    <t>علي شعبان على احمد</t>
  </si>
  <si>
    <t>فيفى زكى مسعد مسعود</t>
  </si>
  <si>
    <t>لواحظ محمد عشري محمد</t>
  </si>
  <si>
    <t>محمد احمد عبدالحميد حسين</t>
  </si>
  <si>
    <t>محمد احمد محمد عطيفي</t>
  </si>
  <si>
    <t>محمد حسن عبد الرحيم حسن</t>
  </si>
  <si>
    <t>محمد عباس حسان سيد</t>
  </si>
  <si>
    <t>محمد يوسف عبد الحليم محمد</t>
  </si>
  <si>
    <t>ممدوح عبدالسلام حسن محمد</t>
  </si>
  <si>
    <t>منال طة سالم احمد</t>
  </si>
  <si>
    <t>منى حسن علي حسنين</t>
  </si>
  <si>
    <t>نجاح فتحي سيد رمضان</t>
  </si>
  <si>
    <t>نوال عيد سيد جلال</t>
  </si>
  <si>
    <t>يحيى حسن حسين حسن</t>
  </si>
  <si>
    <t>ابراهيم كامل محمد عبد المنعم</t>
  </si>
  <si>
    <t>الفنية الثالثة</t>
  </si>
  <si>
    <t>ابو المجد علي عبد الحفيظ أحمد</t>
  </si>
  <si>
    <t>احمد /علي زغلول/ حسن علي زرزور</t>
  </si>
  <si>
    <t>احمد جاد المولى سيد عابدين</t>
  </si>
  <si>
    <t>احمد جلال سيد مصطفى</t>
  </si>
  <si>
    <t>احمد عبد الخالق سيد عبد الحافظ</t>
  </si>
  <si>
    <t>احمد عبد العظيم عبد اللطيف حسن</t>
  </si>
  <si>
    <t>احمد محمد احمد منصور</t>
  </si>
  <si>
    <t>احمد محمد حسن جاد</t>
  </si>
  <si>
    <t>احمد محمد عبد الحميد حسين</t>
  </si>
  <si>
    <t>احمد يوسف عبد الحليم محمد</t>
  </si>
  <si>
    <t>اسامة محمد كامل احمد</t>
  </si>
  <si>
    <t>اسامه السيد مصطفى محفوظ</t>
  </si>
  <si>
    <t>اسراء سيد اسماعيل سيد سويفي</t>
  </si>
  <si>
    <t>اسماء محمد زغلول رضوان</t>
  </si>
  <si>
    <t>اسماء مصطفى نصر حمدان</t>
  </si>
  <si>
    <t>اشرف سيد محمد عبد الرحيم</t>
  </si>
  <si>
    <t>الشيماء جابر خلاف عبد الحميد</t>
  </si>
  <si>
    <t>ايمن رمضان حسن حمدان</t>
  </si>
  <si>
    <t>ثروت إبراهيم سيد على</t>
  </si>
  <si>
    <t>جمال احمد علي حسانين</t>
  </si>
  <si>
    <t>حسين عبد الناصر عبد الرحيم محمد مرسى</t>
  </si>
  <si>
    <t>حسين فرغلى سيد اسماعيل</t>
  </si>
  <si>
    <t>حسين محمد حسين مصطفي</t>
  </si>
  <si>
    <t>حسين محمود حسن محمد</t>
  </si>
  <si>
    <t>حمدى فرغلى عبدالمعطى عبد السيمع</t>
  </si>
  <si>
    <t>خالد عبدالله محمد علي</t>
  </si>
  <si>
    <t>دويني سيد دويني محمد</t>
  </si>
  <si>
    <t>ديفيد اميل فوزي اقلاديوس</t>
  </si>
  <si>
    <t>رحاب عبد الناصر فرغلي محمد</t>
  </si>
  <si>
    <t>رقية محمد عبدالرحيم رفاعى</t>
  </si>
  <si>
    <t>سحر سيد عبد القادر عبدالله</t>
  </si>
  <si>
    <t>سمير على محمود حمدان</t>
  </si>
  <si>
    <t>سناء حلمى على موسى</t>
  </si>
  <si>
    <t>شريهان محمد عبد الرؤوف حسن</t>
  </si>
  <si>
    <t>صفاء كمال علي امين</t>
  </si>
  <si>
    <t>عادل على محمد على</t>
  </si>
  <si>
    <t>عاطف سمير فوزي بطرس</t>
  </si>
  <si>
    <t>عايده احمد فرحان احمد</t>
  </si>
  <si>
    <t>عبد الحميد محمود عبد الحميد خضر</t>
  </si>
  <si>
    <t>عبد الرازق عبد المنعم عبد الرازق على</t>
  </si>
  <si>
    <t>عبد الناصر احمد محمد احمد</t>
  </si>
  <si>
    <t>علا عبد الرازق محمود</t>
  </si>
  <si>
    <t>علاء احمد محمد فياض</t>
  </si>
  <si>
    <t>علاء حامد محمد حسب الله</t>
  </si>
  <si>
    <t>علاء سيد مجاهد ابو زيد</t>
  </si>
  <si>
    <t>علاء محمد صديق محمد</t>
  </si>
  <si>
    <t>على جمال ابراهيم ادريس</t>
  </si>
  <si>
    <t>علي حامد محمد سيد</t>
  </si>
  <si>
    <t>عماد محمد احمد محمد</t>
  </si>
  <si>
    <t>عمر عبد الله عبد الغني عمر</t>
  </si>
  <si>
    <t>عمرو شعبان على احمد</t>
  </si>
  <si>
    <t>عمرو علي ثابت علي</t>
  </si>
  <si>
    <t>عمرو محمد محمد عبدالمذكور</t>
  </si>
  <si>
    <t>عياد غطاس شحاتة غطاس</t>
  </si>
  <si>
    <t>فاطمة الزهراء محمد الهادى كمال</t>
  </si>
  <si>
    <t>فتحى سيد محمد مصطفى</t>
  </si>
  <si>
    <t>كرم حسين بخيت محمود</t>
  </si>
  <si>
    <t>كرم مصطفي احمد فرحان</t>
  </si>
  <si>
    <t>محمد بيومى ثابت على</t>
  </si>
  <si>
    <t>محمد حسين فاضل احمد</t>
  </si>
  <si>
    <t>محمد حماده سويفي قطب</t>
  </si>
  <si>
    <t>محمد رفعت عثمان عبدالرحمن محمود</t>
  </si>
  <si>
    <t>محمد رمضان حسن حمدان</t>
  </si>
  <si>
    <t>محمد صلاح محمد احمد زيان</t>
  </si>
  <si>
    <t>محمد عادل محمد علي</t>
  </si>
  <si>
    <t>محمد عاطف سيد حسن</t>
  </si>
  <si>
    <t>محمد عباس ابوالعلا بخيت</t>
  </si>
  <si>
    <t>محمد عبدالله ابراهيم محمود</t>
  </si>
  <si>
    <t>محمد عبده كامل احمد</t>
  </si>
  <si>
    <t>محمد عبده محمد غزالي</t>
  </si>
  <si>
    <t>محمد علم الدين محمد احمد</t>
  </si>
  <si>
    <t>محمد فرغلى حسن فرغلى</t>
  </si>
  <si>
    <t>محمد محمد حسن جاد</t>
  </si>
  <si>
    <t>محمد محمد محمود سيد</t>
  </si>
  <si>
    <t>محمد محمود علي محمود</t>
  </si>
  <si>
    <t>محمد مكي محمد عبداللة حسن</t>
  </si>
  <si>
    <t>محمد يوسف محمد يوسف</t>
  </si>
  <si>
    <t>محمود ابو الغيط علي رسلان</t>
  </si>
  <si>
    <t>محمود احمد عبد الحافظ احمد</t>
  </si>
  <si>
    <t>محمود احمد فرحان علي</t>
  </si>
  <si>
    <t>محمود برعى سيد محمود</t>
  </si>
  <si>
    <t>محمود سيد محمد صديق</t>
  </si>
  <si>
    <t>محمود كامل محمد غزالى</t>
  </si>
  <si>
    <t>محمود محمد عبد المعطي عبد السميع</t>
  </si>
  <si>
    <t>محمود مصطفى محمد مصطفى</t>
  </si>
  <si>
    <t>مصطفى فتحى محمد دسوقى</t>
  </si>
  <si>
    <t>مصطفى محمد احمد عمر طة</t>
  </si>
  <si>
    <t>مصطفى محمد عبد العال محمد</t>
  </si>
  <si>
    <t>مصطفى موسى سيد ابوغدير</t>
  </si>
  <si>
    <t>مصطفي عبدالرحمن احمد حسن</t>
  </si>
  <si>
    <t>منتصر احمد جابر محمد</t>
  </si>
  <si>
    <t>منى على محمد عبد العاطى</t>
  </si>
  <si>
    <t>مؤمن عبده كامل احمد</t>
  </si>
  <si>
    <t>نبوية رمضان محفوظ عيسي</t>
  </si>
  <si>
    <t>نعمه جاد الرب شعبان جاد الرب</t>
  </si>
  <si>
    <t>نون كمال محمد محمود</t>
  </si>
  <si>
    <t>هالة مصطفى عبدالعزيز حسانين</t>
  </si>
  <si>
    <t>هانى ايوب ابراهيم موسى</t>
  </si>
  <si>
    <t>وائل محمد نور الدين كامل</t>
  </si>
  <si>
    <t>وفاء محمد عبدالظاهر رضوان</t>
  </si>
  <si>
    <t>احمد محمد احمد حسانين</t>
  </si>
  <si>
    <t>المكتبية</t>
  </si>
  <si>
    <t>ام كلثوم احمد متولى احمد</t>
  </si>
  <si>
    <t>امال سلطان مصطفى سلطان</t>
  </si>
  <si>
    <t>امل فرغلي جلال محمد</t>
  </si>
  <si>
    <t>اميمه محمد جلال عبد العال</t>
  </si>
  <si>
    <t>انتصار صالح علي درويش</t>
  </si>
  <si>
    <t>ايمان عزت غالي نخلة</t>
  </si>
  <si>
    <t>ايمان فتحي محمود فرج</t>
  </si>
  <si>
    <t>ايناس عبدالموجود محمود عبدالموجود</t>
  </si>
  <si>
    <t>بركه احمد حسنين محمد</t>
  </si>
  <si>
    <t>جمال محمد سيد محمد أبو الحسن</t>
  </si>
  <si>
    <t>حسن سيد حسن عبد الرحمن</t>
  </si>
  <si>
    <t>حسن محمود احمد محمود</t>
  </si>
  <si>
    <t>حسنية أحمد محمد عبد العال</t>
  </si>
  <si>
    <t>حليمة محمود حميلى زيدان</t>
  </si>
  <si>
    <t>خالد محمود سيد حسين</t>
  </si>
  <si>
    <t>رجاء محمد أبراهيم عبدالحافظ</t>
  </si>
  <si>
    <t>رضا علي أبو الحسن اسماعيل</t>
  </si>
  <si>
    <t>ساميه نجيب مرقص عبدالشهيد</t>
  </si>
  <si>
    <t>سحر عبدالنعيم قطب مصطفى</t>
  </si>
  <si>
    <t>سعاد شحاتة محمد الامير</t>
  </si>
  <si>
    <t>سلوى بهي الدين عبدالمنعم</t>
  </si>
  <si>
    <t>سمية عبد الناصر محمد محمود</t>
  </si>
  <si>
    <t>سميحه عبدالعال محمد عبدالعال</t>
  </si>
  <si>
    <t>سهير عبد العظيم محمد عبدالرحمن</t>
  </si>
  <si>
    <t>سيد مصطفى حسين احمد</t>
  </si>
  <si>
    <t>صباح عباس قطب شحاتة</t>
  </si>
  <si>
    <t>عادل انور مرغني محمد</t>
  </si>
  <si>
    <t>عاطف صلاح بخيت ابراهيم</t>
  </si>
  <si>
    <t>عبد العال قطب عبد الحافظ</t>
  </si>
  <si>
    <t>عز عبد العظيم هاشم عز</t>
  </si>
  <si>
    <t>عليه احمد قطب حسن</t>
  </si>
  <si>
    <t>فاطمه محمد سيد حسنين</t>
  </si>
  <si>
    <t>فرغلي ابراهيم رشوان مصطفي</t>
  </si>
  <si>
    <t>لؤي احمد حسن مسعد</t>
  </si>
  <si>
    <t>محمد حسين احمد محمد</t>
  </si>
  <si>
    <t>محمد شعبان احمد حمدان</t>
  </si>
  <si>
    <t>محمد عبد الحميد محمد رفاعي</t>
  </si>
  <si>
    <t>محمد عيد أحمد معوض</t>
  </si>
  <si>
    <t>محمود سيد زكي خليفه</t>
  </si>
  <si>
    <t>مختار حسين حسن احمد</t>
  </si>
  <si>
    <t>مديحه اسماعيل مبروك مسعود</t>
  </si>
  <si>
    <t>مديحه محمود احمد جاد الحق</t>
  </si>
  <si>
    <t>مرفت عبدالمحسن ابراهيم على</t>
  </si>
  <si>
    <t>مرفت محمد مصطفى حماد</t>
  </si>
  <si>
    <t>مغربي صديق طه صديق</t>
  </si>
  <si>
    <t>منال حمدي احمد حسين</t>
  </si>
  <si>
    <t>منى يوسف عبد المجيد فرغلي</t>
  </si>
  <si>
    <t>ناهد احمد علي ابوالسعود</t>
  </si>
  <si>
    <t>ناهد حبيب سمعان صليب</t>
  </si>
  <si>
    <t>نوره محمد محمود محمد</t>
  </si>
  <si>
    <t>هاجر احمد عبدالسلام ثابت</t>
  </si>
  <si>
    <t>هناء محمد عطيفه زناتة</t>
  </si>
  <si>
    <t>ورده حسن سليمان احمد</t>
  </si>
  <si>
    <t>وفاء جميل بشاي صموئيل</t>
  </si>
  <si>
    <t>احمد حسن حماده سيد</t>
  </si>
  <si>
    <t>المكتبية الثالثة</t>
  </si>
  <si>
    <t>احمد حسن سيد احمد</t>
  </si>
  <si>
    <t>احمد عبد العزيز جاد الله احمد</t>
  </si>
  <si>
    <t>احمد محمد شعبان احمد</t>
  </si>
  <si>
    <t>اسلام احمد محمد حافظ</t>
  </si>
  <si>
    <t>اسماء محمد عبد العزيز عبدالعواض</t>
  </si>
  <si>
    <t>الشيماء محمد سيد مصطفى</t>
  </si>
  <si>
    <t>الهام فتحي محمود فرج</t>
  </si>
  <si>
    <t>الهام قطب عبد العال عبدالحافظ</t>
  </si>
  <si>
    <t>امال علي ابو الحسن اسماعيل</t>
  </si>
  <si>
    <t>امنه مراد محمد عمر</t>
  </si>
  <si>
    <t>امنية فتحى عبد العزيز اسماعيل</t>
  </si>
  <si>
    <t>ايمان عباس قطب شحاتة</t>
  </si>
  <si>
    <t>ايمان عبد الحفيظ علي رزق</t>
  </si>
  <si>
    <t>ايمان يوسف جاد علي</t>
  </si>
  <si>
    <t>بثينه فرغلي عبد العزيز فرغلي</t>
  </si>
  <si>
    <t>بديعة عبد الكريم احمد محمد</t>
  </si>
  <si>
    <t>جيهان عبد الحكيم محمود سالم</t>
  </si>
  <si>
    <t>حازم حسانين فر غلي احمد</t>
  </si>
  <si>
    <t>حسام محمد جابر ابوالعلا</t>
  </si>
  <si>
    <t>حسن عبد العال هريدى فراج</t>
  </si>
  <si>
    <t>حسن علي زغلول حسن علي زرزور</t>
  </si>
  <si>
    <t>حسن كامل حسن حسين</t>
  </si>
  <si>
    <t>حسن محمد محمد محمود حسن</t>
  </si>
  <si>
    <t>دعاء احمد فرحان احمد</t>
  </si>
  <si>
    <t>رانيا بدرى محمد حسن</t>
  </si>
  <si>
    <t>رشا حسن مختار حسن</t>
  </si>
  <si>
    <t>رشا محمد عبد العظيم ابوهشيمة</t>
  </si>
  <si>
    <t>رضا هاشم درويش ابراهيم</t>
  </si>
  <si>
    <t>ساميه سليمان على حسانين</t>
  </si>
  <si>
    <t>سماح سيد سيد حسن</t>
  </si>
  <si>
    <t>سماح عبد الحفيظ محمد شعبان</t>
  </si>
  <si>
    <t>سمر سيد عبد الرحيم على</t>
  </si>
  <si>
    <t>سناء شحاته محمد الأمير</t>
  </si>
  <si>
    <t>سوسو حسين عبدالرحمن عبدالعال</t>
  </si>
  <si>
    <t>صبحي فتحي فرحان</t>
  </si>
  <si>
    <t>صفاء ابراهيم عبد الرحيم احمد</t>
  </si>
  <si>
    <t>صلاح عمر طه عمر</t>
  </si>
  <si>
    <t>طه علي صابر احمد</t>
  </si>
  <si>
    <t>عبير جلال محمد جلال</t>
  </si>
  <si>
    <t>عزت عياد فرحان بخيت</t>
  </si>
  <si>
    <t>على حسن فرغلى حسن</t>
  </si>
  <si>
    <t>عمرو محي الدين زكي ابراهيم</t>
  </si>
  <si>
    <t>فاتن محمود خليل ابراهيم</t>
  </si>
  <si>
    <t>كمال سيد عبد الوهاب محمد</t>
  </si>
  <si>
    <t>ليلى عبدالحميد جاد الحق محمد</t>
  </si>
  <si>
    <t>ماجده احمد ابراهيم احمد</t>
  </si>
  <si>
    <t>محمد احمد زايد سليمان</t>
  </si>
  <si>
    <t>محمد حمدان نصر حمدان</t>
  </si>
  <si>
    <t>محمد سيد عبدالرحمن سليم</t>
  </si>
  <si>
    <t>محمد شعبان عبدالحميد عبدالنبى</t>
  </si>
  <si>
    <t>محمود عبده حمدان محمد</t>
  </si>
  <si>
    <t>محمود محمد علي محمود</t>
  </si>
  <si>
    <t>محمود محمد محمد عبد المذكور</t>
  </si>
  <si>
    <t>محمود محمود احمد حسين</t>
  </si>
  <si>
    <t>مصطفى حسن محمد على</t>
  </si>
  <si>
    <t>مصطفى عبد اللاه علي احمد</t>
  </si>
  <si>
    <t>معتز محمد درويش صالح</t>
  </si>
  <si>
    <t>منى ابو العلا حسين محمد</t>
  </si>
  <si>
    <t>مؤمن عبد الخالق سيد عبد الحافظ</t>
  </si>
  <si>
    <t>ناهد خليفه عبد النبي عمر</t>
  </si>
  <si>
    <t>نجاح خميس محمود علي</t>
  </si>
  <si>
    <t>نجلاء ربيع سيد محمد</t>
  </si>
  <si>
    <t>نجلاء عبد المنعم حسن</t>
  </si>
  <si>
    <t>نجوى مصطفى محمد حسانين</t>
  </si>
  <si>
    <t>نهى سمير عبد الواحد خضر</t>
  </si>
  <si>
    <t>نورة شعبان ثابت ابراهيم</t>
  </si>
  <si>
    <t>هاجر مختار محمود محمد</t>
  </si>
  <si>
    <t>هاله صلاح الدين عامر احمد</t>
  </si>
  <si>
    <t>هبه حمزه احمد محمد</t>
  </si>
  <si>
    <t>هبه محمد عبد القادر محمد</t>
  </si>
  <si>
    <t>هناء جلال سيد مصطفى</t>
  </si>
  <si>
    <t>هويدا احمد بداري علي</t>
  </si>
  <si>
    <t>هيثم محمد عبد اللاه عبد النبي</t>
  </si>
  <si>
    <t>وفاء علي محمد المليجي</t>
  </si>
  <si>
    <t>وليد محمد كمال محمد</t>
  </si>
  <si>
    <t>يمني محمد ممدوح محمود</t>
  </si>
  <si>
    <t>ابراهيم صبرة عبدالغنى ابراهيم</t>
  </si>
  <si>
    <t>حرفية ومعاونه</t>
  </si>
  <si>
    <t>احمد ثابت احمد محمد</t>
  </si>
  <si>
    <t>احمد عبدالرازق محمد عبدالرازق</t>
  </si>
  <si>
    <t>احمد محمود احمد عبد الله</t>
  </si>
  <si>
    <t>اشرف شوكت احمد خليل</t>
  </si>
  <si>
    <t>اشرف على عبدالرحمن على</t>
  </si>
  <si>
    <t>جلال عبدالراضي احمد سعيد</t>
  </si>
  <si>
    <t>جمال إبراهيم إدريس أبو زيد</t>
  </si>
  <si>
    <t>جنيدى سليمان مجلى سليمان</t>
  </si>
  <si>
    <t>حسام الدين فتحى محمد عبدالعاطى</t>
  </si>
  <si>
    <t>حمدان احمد عبدالمجيد محمد</t>
  </si>
  <si>
    <t>حمدى صالحين محمد صالحين</t>
  </si>
  <si>
    <t>حمدى محمود محمد محمد</t>
  </si>
  <si>
    <t>خلف الله حسن مصطفى محمد</t>
  </si>
  <si>
    <t>دوينى محمد عبدالجيد عبد الحميد</t>
  </si>
  <si>
    <t>رجب فرغلي حسن سيد</t>
  </si>
  <si>
    <t>سعد عبد الفتاح سيد خضر</t>
  </si>
  <si>
    <t>سميره سيدهم عطية الله يسى</t>
  </si>
  <si>
    <t>سيد حسن عبدالغفار على</t>
  </si>
  <si>
    <t>صلاح محمد احمد زيان</t>
  </si>
  <si>
    <t>عاطف متجلى عوض حسن</t>
  </si>
  <si>
    <t>عاطف موسي محمد حسن</t>
  </si>
  <si>
    <t>عاطف يوسف كامل علي</t>
  </si>
  <si>
    <t>عبد الحكيم عبد اللة عثمان جوهر</t>
  </si>
  <si>
    <t>عصام عبد الحى جلال عبد العال</t>
  </si>
  <si>
    <t>علي محمد خليفه فرغلى</t>
  </si>
  <si>
    <t>علي منصور محمد منصور</t>
  </si>
  <si>
    <t>فاطمه محمد دردير عمر</t>
  </si>
  <si>
    <t>كمال محمد فارس شحاتة</t>
  </si>
  <si>
    <t>مجدى حسن محمد محمد</t>
  </si>
  <si>
    <t>محسن حفنى يوسف سيد</t>
  </si>
  <si>
    <t>محمد تشهيل فاضل سليمان</t>
  </si>
  <si>
    <t>محمد ثابت محمد محمد</t>
  </si>
  <si>
    <t>محمد حسن إبراهيم محمد</t>
  </si>
  <si>
    <t>محمد عبد المجيد تمام عبد المجيد</t>
  </si>
  <si>
    <t>محمد محمد محمد سليمان</t>
  </si>
  <si>
    <t>محمد محمود محمد ابراهيم</t>
  </si>
  <si>
    <t>محمدى محمد جابر حسانين</t>
  </si>
  <si>
    <t>محمود احمد جلال عبداللة</t>
  </si>
  <si>
    <t>محمود فاوي مصطفي عليوة</t>
  </si>
  <si>
    <t>مختار على محمد سيد</t>
  </si>
  <si>
    <t>مرسى سيد حسانين احمد</t>
  </si>
  <si>
    <t>ممدوح كامل احمد عبده</t>
  </si>
  <si>
    <t>نادى كامل احمد عبدة</t>
  </si>
  <si>
    <t>ناصر هاشم سيد مصطفي</t>
  </si>
  <si>
    <t>يوسف عطية احمد محمود</t>
  </si>
  <si>
    <t xml:space="preserve">الاسم / </t>
  </si>
  <si>
    <t>جملة 
اقساط معاشات</t>
  </si>
  <si>
    <t>كبير 9 مدير عام 10  غير ذلك   0</t>
  </si>
  <si>
    <t xml:space="preserve">مناصب قياديه  </t>
  </si>
  <si>
    <t>تأمين
على الحياه</t>
  </si>
  <si>
    <t>محمود محمد محفوظ شرف</t>
  </si>
  <si>
    <t>صفحة</t>
  </si>
  <si>
    <t>الدرجه
المالية</t>
  </si>
  <si>
    <t>رقم مجموعة</t>
  </si>
  <si>
    <t>ايناس محمد نبيل</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</si>
</sst>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0"/>
      <name val="Arial"/>
      <family val="2"/>
    </font>
    <font>
      <sz val="11"/>
      <color theme="1"/>
      <name val="Arial"/>
      <family val="2"/>
      <charset val="178"/>
      <scheme val="minor"/>
    </font>
    <font>
      <sz val="11"/>
      <color theme="1"/>
      <name val="Arial"/>
      <family val="2"/>
      <charset val="178"/>
      <scheme val="minor"/>
    </font>
    <font>
      <sz val="11"/>
      <color theme="1"/>
      <name val="Arial"/>
      <family val="2"/>
      <charset val="178"/>
      <scheme val="minor"/>
    </font>
    <font>
      <b/>
      <sz val="12"/>
      <name val="Arial"/>
      <family val="2"/>
    </font>
    <font>
      <b/>
      <sz val="10"/>
      <name val="Arial"/>
      <family val="2"/>
    </font>
    <font>
      <b/>
      <u/>
      <sz val="14"/>
      <name val="Arial"/>
      <family val="2"/>
    </font>
    <font>
      <b/>
      <sz val="14"/>
      <color theme="0"/>
      <name val="Arial"/>
      <family val="2"/>
    </font>
    <font>
      <b/>
      <sz val="14"/>
      <name val="Arial"/>
      <family val="2"/>
    </font>
    <font>
      <b/>
      <sz val="16"/>
      <name val="Baskerville Old Face"/>
      <family val="1"/>
    </font>
    <font>
      <b/>
      <sz val="14"/>
      <name val="Baskerville Old Face"/>
      <family val="1"/>
    </font>
    <font>
      <b/>
      <sz val="9"/>
      <name val="Arial"/>
      <family val="2"/>
    </font>
    <font>
      <b/>
      <sz val="10"/>
      <color theme="0"/>
      <name val="Arial"/>
      <family val="2"/>
    </font>
    <font>
      <b/>
      <sz val="11"/>
      <name val="Arial"/>
      <family val="2"/>
    </font>
    <font>
      <b/>
      <sz val="8"/>
      <color rgb="FFFF0000"/>
      <name val="Arial"/>
      <family val="2"/>
    </font>
    <font>
      <b/>
      <sz val="12"/>
      <color rgb="FFFF0000"/>
      <name val="Arial"/>
      <family val="2"/>
    </font>
    <font>
      <b/>
      <u/>
      <sz val="10"/>
      <name val="Arial"/>
      <family val="2"/>
    </font>
    <font>
      <b/>
      <u/>
      <sz val="11"/>
      <name val="Arial"/>
      <family val="2"/>
    </font>
    <font>
      <b/>
      <sz val="10"/>
      <color rgb="FFFF0000"/>
      <name val="Arial"/>
      <family val="2"/>
    </font>
    <font>
      <b/>
      <sz val="9"/>
      <color indexed="81"/>
      <name val="Tahoma"/>
      <family val="2"/>
    </font>
    <font>
      <sz val="9"/>
      <color indexed="81"/>
      <name val="Tahoma"/>
      <family val="2"/>
    </font>
    <font>
      <sz val="10"/>
      <name val="Arial"/>
      <family val="2"/>
    </font>
    <font>
      <b/>
      <sz val="12"/>
      <name val="Arial"/>
      <family val="2"/>
      <scheme val="minor"/>
    </font>
    <font>
      <b/>
      <sz val="8"/>
      <name val="Arial"/>
      <family val="2"/>
      <scheme val="minor"/>
    </font>
    <font>
      <b/>
      <sz val="10"/>
      <name val="Arial"/>
      <family val="2"/>
      <scheme val="minor"/>
    </font>
    <font>
      <b/>
      <sz val="9"/>
      <name val="Arial"/>
      <family val="2"/>
      <scheme val="minor"/>
    </font>
    <font>
      <b/>
      <sz val="12"/>
      <color theme="1"/>
      <name val="Arial"/>
      <family val="2"/>
      <scheme val="minor"/>
    </font>
    <font>
      <sz val="14"/>
      <name val="Arial"/>
      <family val="2"/>
      <scheme val="minor"/>
    </font>
    <font>
      <sz val="8"/>
      <name val="Arial"/>
      <family val="2"/>
      <scheme val="minor"/>
    </font>
    <font>
      <sz val="10"/>
      <name val="Arial"/>
      <family val="2"/>
      <scheme val="minor"/>
    </font>
    <font>
      <sz val="9"/>
      <name val="Arial"/>
      <family val="2"/>
      <scheme val="minor"/>
    </font>
    <font>
      <sz val="14"/>
      <color theme="1"/>
      <name val="Arial"/>
      <family val="2"/>
      <scheme val="minor"/>
    </font>
    <font>
      <b/>
      <sz val="10"/>
      <color theme="1"/>
      <name val="Arial"/>
      <family val="2"/>
    </font>
    <font>
      <b/>
      <sz val="12"/>
      <color theme="1"/>
      <name val="Tahoma"/>
      <family val="2"/>
    </font>
    <font>
      <b/>
      <sz val="10"/>
      <color rgb="FF000000"/>
      <name val="Tahoma"/>
      <family val="2"/>
    </font>
    <font>
      <b/>
      <sz val="14"/>
      <color theme="1"/>
      <name val="Arial"/>
      <family val="2"/>
      <scheme val="minor"/>
    </font>
    <font>
      <b/>
      <sz val="14"/>
      <color theme="1"/>
      <name val="Arial"/>
      <family val="2"/>
    </font>
    <font>
      <b/>
      <sz val="12"/>
      <color theme="0"/>
      <name val="Arial"/>
      <family val="2"/>
    </font>
    <font>
      <b/>
      <sz val="11"/>
      <color theme="0"/>
      <name val="Arial"/>
      <family val="2"/>
    </font>
  </fonts>
  <fills count="13">
    <fill>
      <patternFill patternType="none"/>
    </fill>
    <fill>
      <patternFill patternType="gray125"/>
    </fill>
    <fill>
      <patternFill patternType="solid">
        <fgColor indexed="2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F3EDE0"/>
        <bgColor indexed="64"/>
      </patternFill>
    </fill>
    <fill>
      <patternFill patternType="solid">
        <fgColor rgb="FFFFFFFF"/>
        <bgColor rgb="FF000000"/>
      </patternFill>
    </fill>
    <fill>
      <patternFill patternType="solid">
        <fgColor rgb="FFE8E8E8"/>
        <bgColor indexed="64"/>
      </patternFill>
    </fill>
  </fills>
  <borders count="114">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hair">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style="double">
        <color indexed="64"/>
      </left>
      <right style="double">
        <color indexed="64"/>
      </right>
      <top/>
      <bottom style="hair">
        <color indexed="64"/>
      </bottom>
      <diagonal/>
    </border>
    <border>
      <left/>
      <right/>
      <top style="hair">
        <color indexed="64"/>
      </top>
      <bottom style="hair">
        <color indexed="64"/>
      </bottom>
      <diagonal/>
    </border>
    <border>
      <left style="medium">
        <color indexed="64"/>
      </left>
      <right style="double">
        <color indexed="64"/>
      </right>
      <top/>
      <bottom style="hair">
        <color indexed="64"/>
      </bottom>
      <diagonal/>
    </border>
    <border>
      <left style="double">
        <color indexed="64"/>
      </left>
      <right style="hair">
        <color indexed="64"/>
      </right>
      <top/>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bottom style="medium">
        <color indexed="64"/>
      </bottom>
      <diagonal/>
    </border>
    <border>
      <left style="hair">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medium">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medium">
        <color indexed="64"/>
      </bottom>
      <diagonal/>
    </border>
    <border>
      <left/>
      <right/>
      <top/>
      <bottom style="medium">
        <color indexed="64"/>
      </bottom>
      <diagonal/>
    </border>
    <border>
      <left/>
      <right/>
      <top/>
      <bottom style="hair">
        <color indexed="64"/>
      </bottom>
      <diagonal/>
    </border>
    <border>
      <left style="double">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style="double">
        <color indexed="64"/>
      </left>
      <right style="double">
        <color indexed="64"/>
      </right>
      <top style="hair">
        <color indexed="64"/>
      </top>
      <bottom style="medium">
        <color indexed="64"/>
      </bottom>
      <diagonal/>
    </border>
    <border>
      <left style="double">
        <color indexed="64"/>
      </left>
      <right style="double">
        <color indexed="64"/>
      </right>
      <top style="medium">
        <color indexed="64"/>
      </top>
      <bottom style="hair">
        <color indexed="64"/>
      </bottom>
      <diagonal/>
    </border>
    <border>
      <left style="double">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double">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double">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medium">
        <color indexed="64"/>
      </bottom>
      <diagonal/>
    </border>
    <border>
      <left style="double">
        <color indexed="64"/>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thin">
        <color indexed="64"/>
      </top>
      <bottom style="double">
        <color indexed="64"/>
      </bottom>
      <diagonal/>
    </border>
    <border>
      <left style="double">
        <color indexed="64"/>
      </left>
      <right style="hair">
        <color indexed="64"/>
      </right>
      <top style="thin">
        <color indexed="64"/>
      </top>
      <bottom/>
      <diagonal/>
    </border>
    <border>
      <left style="hair">
        <color indexed="64"/>
      </left>
      <right/>
      <top style="thin">
        <color indexed="64"/>
      </top>
      <bottom style="hair">
        <color indexed="64"/>
      </bottom>
      <diagonal/>
    </border>
    <border>
      <left style="double">
        <color indexed="64"/>
      </left>
      <right style="hair">
        <color indexed="64"/>
      </right>
      <top/>
      <bottom style="hair">
        <color indexed="64"/>
      </bottom>
      <diagonal/>
    </border>
    <border>
      <left style="hair">
        <color indexed="64"/>
      </left>
      <right/>
      <top/>
      <bottom style="hair">
        <color indexed="64"/>
      </bottom>
      <diagonal/>
    </border>
    <border>
      <left style="double">
        <color indexed="64"/>
      </left>
      <right/>
      <top style="hair">
        <color indexed="64"/>
      </top>
      <bottom/>
      <diagonal/>
    </border>
    <border>
      <left/>
      <right style="medium">
        <color indexed="64"/>
      </right>
      <top style="hair">
        <color indexed="64"/>
      </top>
      <bottom/>
      <diagonal/>
    </border>
    <border>
      <left style="medium">
        <color indexed="64"/>
      </left>
      <right style="double">
        <color indexed="64"/>
      </right>
      <top style="hair">
        <color indexed="64"/>
      </top>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hair">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hair">
        <color indexed="64"/>
      </top>
      <bottom/>
      <diagonal/>
    </border>
    <border>
      <left style="medium">
        <color indexed="64"/>
      </left>
      <right style="double">
        <color indexed="64"/>
      </right>
      <top/>
      <bottom/>
      <diagonal/>
    </border>
    <border>
      <left style="medium">
        <color indexed="64"/>
      </left>
      <right style="double">
        <color indexed="64"/>
      </right>
      <top style="medium">
        <color indexed="64"/>
      </top>
      <bottom style="medium">
        <color indexed="64"/>
      </bottom>
      <diagonal/>
    </border>
    <border>
      <left style="double">
        <color indexed="64"/>
      </left>
      <right/>
      <top/>
      <bottom style="medium">
        <color indexed="64"/>
      </bottom>
      <diagonal/>
    </border>
    <border>
      <left style="double">
        <color indexed="64"/>
      </left>
      <right style="double">
        <color indexed="64"/>
      </right>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double">
        <color indexed="64"/>
      </right>
      <top/>
      <bottom style="hair">
        <color indexed="64"/>
      </bottom>
      <diagonal/>
    </border>
    <border>
      <left style="hair">
        <color indexed="64"/>
      </left>
      <right style="hair">
        <color indexed="64"/>
      </right>
      <top style="hair">
        <color indexed="64"/>
      </top>
      <bottom/>
      <diagonal/>
    </border>
    <border>
      <left style="medium">
        <color indexed="64"/>
      </left>
      <right/>
      <top style="medium">
        <color indexed="64"/>
      </top>
      <bottom/>
      <diagonal/>
    </border>
    <border>
      <left style="double">
        <color indexed="64"/>
      </left>
      <right style="double">
        <color indexed="64"/>
      </right>
      <top style="hair">
        <color indexed="64"/>
      </top>
      <bottom style="double">
        <color indexed="64"/>
      </bottom>
      <diagonal/>
    </border>
    <border>
      <left style="double">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double">
        <color indexed="64"/>
      </left>
      <right/>
      <top/>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style="hair">
        <color indexed="64"/>
      </bottom>
      <diagonal/>
    </border>
    <border>
      <left/>
      <right/>
      <top/>
      <bottom style="double">
        <color indexed="64"/>
      </bottom>
      <diagonal/>
    </border>
    <border>
      <left style="medium">
        <color indexed="64"/>
      </left>
      <right style="double">
        <color indexed="64"/>
      </right>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double">
        <color indexed="64"/>
      </right>
      <top style="medium">
        <color indexed="64"/>
      </top>
      <bottom style="hair">
        <color indexed="64"/>
      </bottom>
      <diagonal/>
    </border>
    <border>
      <left/>
      <right style="double">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rgb="FF949D86"/>
      </left>
      <right style="thin">
        <color rgb="FF949D86"/>
      </right>
      <top style="thin">
        <color rgb="FF949D86"/>
      </top>
      <bottom style="thin">
        <color rgb="FF949D86"/>
      </bottom>
      <diagonal/>
    </border>
    <border>
      <left style="thin">
        <color indexed="64"/>
      </left>
      <right style="medium">
        <color indexed="64"/>
      </right>
      <top/>
      <bottom/>
      <diagonal/>
    </border>
  </borders>
  <cellStyleXfs count="5">
    <xf numFmtId="0" fontId="0" fillId="0" borderId="0"/>
    <xf numFmtId="9" fontId="21" fillId="0" borderId="0" applyFont="0" applyFill="0" applyBorder="0" applyAlignment="0" applyProtection="0"/>
    <xf numFmtId="0" fontId="3" fillId="0" borderId="0"/>
    <xf numFmtId="0" fontId="2" fillId="0" borderId="0"/>
    <xf numFmtId="0" fontId="1" fillId="0" borderId="0"/>
  </cellStyleXfs>
  <cellXfs count="243">
    <xf numFmtId="0" fontId="0" fillId="0" borderId="0" xfId="0"/>
    <xf numFmtId="0" fontId="0" fillId="0" borderId="0" xfId="0" applyProtection="1"/>
    <xf numFmtId="1" fontId="7" fillId="0" borderId="0" xfId="0" applyNumberFormat="1" applyFont="1" applyBorder="1" applyAlignment="1" applyProtection="1">
      <alignment horizontal="center"/>
    </xf>
    <xf numFmtId="0" fontId="4" fillId="0" borderId="0" xfId="0" applyFont="1" applyBorder="1" applyAlignment="1" applyProtection="1">
      <alignment horizontal="left" vertical="center"/>
    </xf>
    <xf numFmtId="0" fontId="9" fillId="0" borderId="9" xfId="0" applyFont="1" applyBorder="1" applyAlignment="1" applyProtection="1">
      <alignment horizontal="center" vertical="center"/>
    </xf>
    <xf numFmtId="0" fontId="9" fillId="0" borderId="10" xfId="0" applyFont="1" applyBorder="1" applyAlignment="1" applyProtection="1">
      <alignment horizontal="center" vertical="center"/>
    </xf>
    <xf numFmtId="2" fontId="9" fillId="0" borderId="11" xfId="0" applyNumberFormat="1" applyFont="1" applyBorder="1" applyAlignment="1" applyProtection="1">
      <alignment horizontal="center" vertical="center"/>
    </xf>
    <xf numFmtId="0" fontId="9" fillId="0" borderId="0" xfId="0" applyFont="1" applyProtection="1"/>
    <xf numFmtId="49" fontId="11" fillId="0" borderId="12" xfId="0" applyNumberFormat="1" applyFont="1" applyBorder="1" applyAlignment="1" applyProtection="1">
      <alignment horizontal="center" vertical="center"/>
    </xf>
    <xf numFmtId="2" fontId="5" fillId="3" borderId="14" xfId="0" applyNumberFormat="1" applyFont="1" applyFill="1" applyBorder="1" applyAlignment="1" applyProtection="1">
      <alignment horizontal="center" vertical="center"/>
      <protection locked="0"/>
    </xf>
    <xf numFmtId="2" fontId="4" fillId="0" borderId="15" xfId="0" applyNumberFormat="1" applyFont="1" applyBorder="1" applyAlignment="1" applyProtection="1">
      <alignment vertical="center"/>
    </xf>
    <xf numFmtId="0" fontId="4" fillId="0" borderId="16" xfId="0" applyFont="1" applyBorder="1" applyAlignment="1" applyProtection="1">
      <alignment vertical="center"/>
    </xf>
    <xf numFmtId="2" fontId="4" fillId="0" borderId="17" xfId="0" applyNumberFormat="1" applyFont="1" applyBorder="1" applyAlignment="1" applyProtection="1">
      <alignment vertical="center"/>
    </xf>
    <xf numFmtId="49" fontId="11" fillId="0" borderId="19" xfId="0" applyNumberFormat="1" applyFont="1" applyBorder="1" applyAlignment="1" applyProtection="1">
      <alignment horizontal="center" vertical="center"/>
    </xf>
    <xf numFmtId="2" fontId="12" fillId="0" borderId="16" xfId="0" applyNumberFormat="1" applyFont="1" applyFill="1" applyBorder="1" applyAlignment="1" applyProtection="1">
      <alignment horizontal="center" vertical="center"/>
      <protection hidden="1"/>
    </xf>
    <xf numFmtId="2" fontId="4" fillId="0" borderId="21" xfId="0" applyNumberFormat="1" applyFont="1" applyBorder="1" applyAlignment="1" applyProtection="1">
      <alignment vertical="center"/>
    </xf>
    <xf numFmtId="49" fontId="11" fillId="0" borderId="24" xfId="0" applyNumberFormat="1" applyFont="1" applyBorder="1" applyAlignment="1" applyProtection="1">
      <alignment horizontal="center" vertical="center"/>
    </xf>
    <xf numFmtId="2" fontId="12" fillId="0" borderId="26" xfId="0" applyNumberFormat="1" applyFont="1" applyFill="1" applyBorder="1" applyAlignment="1" applyProtection="1">
      <alignment horizontal="center" vertical="center"/>
      <protection hidden="1"/>
    </xf>
    <xf numFmtId="2" fontId="4" fillId="0" borderId="28" xfId="0" applyNumberFormat="1" applyFont="1" applyBorder="1" applyAlignment="1" applyProtection="1">
      <alignment vertical="center"/>
    </xf>
    <xf numFmtId="2" fontId="12" fillId="0" borderId="31" xfId="0" applyNumberFormat="1" applyFont="1" applyFill="1" applyBorder="1" applyAlignment="1" applyProtection="1">
      <alignment horizontal="center"/>
      <protection hidden="1"/>
    </xf>
    <xf numFmtId="2" fontId="11" fillId="0" borderId="18" xfId="0" applyNumberFormat="1" applyFont="1" applyBorder="1" applyAlignment="1" applyProtection="1">
      <alignment horizontal="center" vertical="center"/>
    </xf>
    <xf numFmtId="2" fontId="12" fillId="0" borderId="32" xfId="0" applyNumberFormat="1" applyFont="1" applyFill="1" applyBorder="1" applyAlignment="1" applyProtection="1">
      <alignment horizontal="center" vertical="center"/>
      <protection hidden="1"/>
    </xf>
    <xf numFmtId="2" fontId="5" fillId="0" borderId="32" xfId="0" applyNumberFormat="1" applyFont="1" applyBorder="1" applyAlignment="1" applyProtection="1">
      <alignment vertical="center"/>
    </xf>
    <xf numFmtId="0" fontId="4" fillId="0" borderId="36" xfId="0" applyFont="1" applyBorder="1" applyAlignment="1" applyProtection="1">
      <alignment vertical="center"/>
    </xf>
    <xf numFmtId="2" fontId="5" fillId="0" borderId="16" xfId="0" applyNumberFormat="1" applyFont="1" applyBorder="1" applyAlignment="1" applyProtection="1">
      <alignment vertical="center"/>
    </xf>
    <xf numFmtId="2" fontId="4" fillId="0" borderId="37" xfId="0" applyNumberFormat="1" applyFont="1" applyBorder="1" applyAlignment="1" applyProtection="1">
      <alignment vertical="center"/>
    </xf>
    <xf numFmtId="0" fontId="4" fillId="0" borderId="26" xfId="0" applyFont="1" applyBorder="1" applyAlignment="1" applyProtection="1">
      <alignment vertical="center"/>
    </xf>
    <xf numFmtId="0" fontId="5" fillId="0" borderId="16" xfId="0" applyFont="1" applyBorder="1" applyAlignment="1" applyProtection="1">
      <alignment vertical="center"/>
    </xf>
    <xf numFmtId="2" fontId="4" fillId="0" borderId="38" xfId="0" applyNumberFormat="1" applyFont="1" applyBorder="1" applyAlignment="1" applyProtection="1">
      <alignment vertical="center"/>
    </xf>
    <xf numFmtId="0" fontId="4" fillId="0" borderId="14" xfId="0" applyFont="1" applyBorder="1" applyAlignment="1" applyProtection="1">
      <alignment horizontal="center" vertical="center"/>
    </xf>
    <xf numFmtId="2" fontId="4" fillId="4" borderId="21" xfId="0" applyNumberFormat="1" applyFont="1" applyFill="1" applyBorder="1" applyAlignment="1" applyProtection="1">
      <alignment vertical="center"/>
      <protection locked="0"/>
    </xf>
    <xf numFmtId="0" fontId="4" fillId="5" borderId="16" xfId="0" applyFont="1" applyFill="1" applyBorder="1" applyAlignment="1" applyProtection="1">
      <alignment vertical="center"/>
    </xf>
    <xf numFmtId="2" fontId="5" fillId="0" borderId="0" xfId="0" applyNumberFormat="1" applyFont="1" applyBorder="1" applyAlignment="1" applyProtection="1">
      <alignment vertical="center"/>
    </xf>
    <xf numFmtId="2" fontId="5" fillId="0" borderId="46" xfId="0" applyNumberFormat="1" applyFont="1" applyBorder="1" applyAlignment="1" applyProtection="1">
      <alignment vertical="center"/>
    </xf>
    <xf numFmtId="2" fontId="4" fillId="0" borderId="50" xfId="0" applyNumberFormat="1" applyFont="1" applyBorder="1" applyAlignment="1" applyProtection="1">
      <alignment vertical="center"/>
    </xf>
    <xf numFmtId="0" fontId="4" fillId="0" borderId="16" xfId="0" applyFont="1" applyBorder="1" applyAlignment="1" applyProtection="1">
      <alignment horizontal="center" vertical="center"/>
    </xf>
    <xf numFmtId="2" fontId="4" fillId="0" borderId="51" xfId="0" applyNumberFormat="1" applyFont="1" applyBorder="1" applyAlignment="1" applyProtection="1">
      <alignment vertical="center"/>
    </xf>
    <xf numFmtId="49" fontId="5" fillId="0" borderId="53" xfId="0" applyNumberFormat="1" applyFont="1" applyBorder="1" applyAlignment="1" applyProtection="1">
      <alignment horizontal="center" vertical="center"/>
    </xf>
    <xf numFmtId="49" fontId="5" fillId="0" borderId="19" xfId="0" applyNumberFormat="1" applyFont="1" applyBorder="1" applyAlignment="1" applyProtection="1">
      <alignment horizontal="center" vertical="center"/>
    </xf>
    <xf numFmtId="2" fontId="5" fillId="0" borderId="36" xfId="0" applyNumberFormat="1" applyFont="1" applyBorder="1" applyAlignment="1" applyProtection="1">
      <alignment vertical="center"/>
    </xf>
    <xf numFmtId="2" fontId="4" fillId="0" borderId="28" xfId="0" applyNumberFormat="1" applyFont="1" applyFill="1" applyBorder="1" applyAlignment="1" applyProtection="1">
      <alignment vertical="center"/>
    </xf>
    <xf numFmtId="0" fontId="4" fillId="0" borderId="36" xfId="0" applyFont="1" applyBorder="1" applyAlignment="1" applyProtection="1">
      <alignment horizontal="center" vertical="center"/>
    </xf>
    <xf numFmtId="2" fontId="4" fillId="0" borderId="58" xfId="0" applyNumberFormat="1" applyFont="1" applyBorder="1" applyAlignment="1" applyProtection="1">
      <alignment vertical="center"/>
    </xf>
    <xf numFmtId="0" fontId="4" fillId="0" borderId="14" xfId="0" applyFont="1" applyBorder="1" applyAlignment="1" applyProtection="1">
      <alignment vertical="center"/>
    </xf>
    <xf numFmtId="2" fontId="4" fillId="0" borderId="60" xfId="0" applyNumberFormat="1" applyFont="1" applyBorder="1" applyAlignment="1" applyProtection="1">
      <alignment vertical="center"/>
    </xf>
    <xf numFmtId="49" fontId="5" fillId="0" borderId="32" xfId="0" applyNumberFormat="1" applyFont="1" applyBorder="1" applyAlignment="1" applyProtection="1">
      <alignment horizontal="center" vertical="center"/>
    </xf>
    <xf numFmtId="49" fontId="5" fillId="0" borderId="16" xfId="0" applyNumberFormat="1" applyFont="1" applyBorder="1" applyAlignment="1" applyProtection="1">
      <alignment horizontal="center" vertical="center"/>
    </xf>
    <xf numFmtId="2" fontId="4" fillId="0" borderId="63" xfId="0" applyNumberFormat="1" applyFont="1" applyBorder="1" applyAlignment="1" applyProtection="1">
      <alignment vertical="center"/>
    </xf>
    <xf numFmtId="0" fontId="4" fillId="0" borderId="16" xfId="0" applyFont="1" applyBorder="1" applyAlignment="1" applyProtection="1">
      <alignment horizontal="right" vertical="center"/>
    </xf>
    <xf numFmtId="2" fontId="4" fillId="0" borderId="64" xfId="0" applyNumberFormat="1" applyFont="1" applyBorder="1" applyAlignment="1" applyProtection="1">
      <alignment vertical="center"/>
    </xf>
    <xf numFmtId="0" fontId="4" fillId="0" borderId="32" xfId="0" applyFont="1" applyBorder="1" applyAlignment="1" applyProtection="1">
      <alignment horizontal="right" vertical="center"/>
    </xf>
    <xf numFmtId="2" fontId="4" fillId="0" borderId="65" xfId="0" applyNumberFormat="1" applyFont="1" applyBorder="1" applyAlignment="1" applyProtection="1">
      <alignment vertical="center"/>
    </xf>
    <xf numFmtId="2" fontId="4" fillId="0" borderId="67" xfId="0" applyNumberFormat="1" applyFont="1" applyBorder="1" applyAlignment="1" applyProtection="1">
      <alignment vertical="center"/>
    </xf>
    <xf numFmtId="0" fontId="4" fillId="0" borderId="0" xfId="0" applyFont="1" applyBorder="1" applyAlignment="1" applyProtection="1">
      <alignment horizontal="right" vertical="center"/>
    </xf>
    <xf numFmtId="0" fontId="4" fillId="0" borderId="7" xfId="0" applyFont="1" applyBorder="1" applyAlignment="1" applyProtection="1">
      <alignment horizontal="center" vertical="center"/>
    </xf>
    <xf numFmtId="2" fontId="4" fillId="0" borderId="69" xfId="0" applyNumberFormat="1" applyFont="1" applyBorder="1" applyAlignment="1" applyProtection="1">
      <alignment vertical="center"/>
    </xf>
    <xf numFmtId="0" fontId="4" fillId="0" borderId="0" xfId="0" applyFont="1" applyBorder="1" applyAlignment="1" applyProtection="1">
      <alignment vertical="center"/>
    </xf>
    <xf numFmtId="2" fontId="5" fillId="0" borderId="55" xfId="0" applyNumberFormat="1" applyFont="1" applyBorder="1" applyAlignment="1" applyProtection="1">
      <alignment vertical="center"/>
    </xf>
    <xf numFmtId="2" fontId="5" fillId="0" borderId="29" xfId="0" applyNumberFormat="1" applyFont="1" applyBorder="1" applyAlignment="1" applyProtection="1">
      <alignment vertical="center"/>
    </xf>
    <xf numFmtId="49" fontId="5" fillId="0" borderId="71" xfId="0" applyNumberFormat="1" applyFont="1" applyBorder="1" applyAlignment="1" applyProtection="1">
      <alignment vertical="center"/>
    </xf>
    <xf numFmtId="2" fontId="5" fillId="0" borderId="19" xfId="0" applyNumberFormat="1" applyFont="1" applyBorder="1" applyAlignment="1" applyProtection="1">
      <alignment vertical="center"/>
    </xf>
    <xf numFmtId="2" fontId="5" fillId="0" borderId="48" xfId="0" applyNumberFormat="1" applyFont="1" applyBorder="1" applyAlignment="1" applyProtection="1">
      <alignment vertical="center"/>
    </xf>
    <xf numFmtId="2" fontId="4" fillId="0" borderId="74" xfId="0" applyNumberFormat="1" applyFont="1" applyBorder="1" applyAlignment="1" applyProtection="1">
      <alignment vertical="center"/>
    </xf>
    <xf numFmtId="2" fontId="4" fillId="0" borderId="75" xfId="0" applyNumberFormat="1" applyFont="1" applyBorder="1" applyAlignment="1" applyProtection="1">
      <alignment vertical="center"/>
    </xf>
    <xf numFmtId="2" fontId="4" fillId="0" borderId="8" xfId="0" applyNumberFormat="1" applyFont="1" applyBorder="1" applyAlignment="1" applyProtection="1">
      <alignment vertical="center"/>
    </xf>
    <xf numFmtId="2" fontId="4" fillId="0" borderId="79" xfId="0" applyNumberFormat="1" applyFont="1" applyBorder="1" applyAlignment="1" applyProtection="1">
      <alignment vertical="center"/>
    </xf>
    <xf numFmtId="49" fontId="4" fillId="0" borderId="80" xfId="0" applyNumberFormat="1" applyFont="1" applyBorder="1" applyAlignment="1" applyProtection="1">
      <alignment vertical="center"/>
    </xf>
    <xf numFmtId="2" fontId="4" fillId="0" borderId="81" xfId="0" applyNumberFormat="1" applyFont="1" applyBorder="1" applyAlignment="1" applyProtection="1">
      <alignment vertical="center"/>
    </xf>
    <xf numFmtId="2" fontId="4" fillId="0" borderId="82" xfId="0" applyNumberFormat="1" applyFont="1" applyBorder="1" applyAlignment="1" applyProtection="1">
      <alignment vertical="center"/>
    </xf>
    <xf numFmtId="0" fontId="4" fillId="0" borderId="83" xfId="0" applyFont="1" applyBorder="1" applyAlignment="1" applyProtection="1">
      <alignment vertical="center"/>
    </xf>
    <xf numFmtId="2" fontId="4" fillId="0" borderId="84" xfId="0" applyNumberFormat="1" applyFont="1" applyBorder="1" applyAlignment="1" applyProtection="1">
      <alignment vertical="center"/>
    </xf>
    <xf numFmtId="2" fontId="16" fillId="0" borderId="85" xfId="0" applyNumberFormat="1" applyFont="1" applyBorder="1" applyAlignment="1" applyProtection="1">
      <alignment vertical="center"/>
    </xf>
    <xf numFmtId="0" fontId="4" fillId="0" borderId="78" xfId="0" applyFont="1" applyBorder="1" applyAlignment="1" applyProtection="1">
      <alignment vertical="center"/>
    </xf>
    <xf numFmtId="2" fontId="8" fillId="0" borderId="81" xfId="0" applyNumberFormat="1" applyFont="1" applyBorder="1" applyAlignment="1" applyProtection="1">
      <alignment horizontal="center" vertical="center"/>
    </xf>
    <xf numFmtId="9" fontId="8" fillId="6" borderId="35" xfId="1" applyFont="1" applyFill="1" applyBorder="1" applyAlignment="1" applyProtection="1">
      <alignment horizontal="center" vertical="center"/>
    </xf>
    <xf numFmtId="2" fontId="4" fillId="0" borderId="87" xfId="0" applyNumberFormat="1" applyFont="1" applyFill="1" applyBorder="1" applyAlignment="1" applyProtection="1">
      <alignment horizontal="center" vertical="center"/>
    </xf>
    <xf numFmtId="2" fontId="4" fillId="0" borderId="35" xfId="0" applyNumberFormat="1" applyFont="1" applyBorder="1" applyAlignment="1" applyProtection="1">
      <alignment vertical="center"/>
    </xf>
    <xf numFmtId="49" fontId="11" fillId="0" borderId="55" xfId="0" applyNumberFormat="1" applyFont="1" applyBorder="1" applyAlignment="1" applyProtection="1">
      <alignment horizontal="center" vertical="center"/>
    </xf>
    <xf numFmtId="0" fontId="26" fillId="0" borderId="0" xfId="2" applyFont="1" applyAlignment="1">
      <alignment horizontal="center" vertical="center"/>
    </xf>
    <xf numFmtId="0" fontId="27" fillId="9" borderId="94" xfId="2" applyFont="1" applyFill="1" applyBorder="1"/>
    <xf numFmtId="0" fontId="22" fillId="9" borderId="95" xfId="2" applyFont="1" applyFill="1" applyBorder="1"/>
    <xf numFmtId="1" fontId="28" fillId="9" borderId="94" xfId="2" applyNumberFormat="1" applyFont="1" applyFill="1" applyBorder="1"/>
    <xf numFmtId="0" fontId="29" fillId="9" borderId="94" xfId="2" applyFont="1" applyFill="1" applyBorder="1"/>
    <xf numFmtId="1" fontId="29" fillId="9" borderId="94" xfId="2" applyNumberFormat="1" applyFont="1" applyFill="1" applyBorder="1"/>
    <xf numFmtId="2" fontId="30" fillId="9" borderId="94" xfId="2" applyNumberFormat="1" applyFont="1" applyFill="1" applyBorder="1"/>
    <xf numFmtId="0" fontId="29" fillId="9" borderId="95" xfId="2" applyFont="1" applyFill="1" applyBorder="1"/>
    <xf numFmtId="2" fontId="29" fillId="9" borderId="96" xfId="2" applyNumberFormat="1" applyFont="1" applyFill="1" applyBorder="1" applyAlignment="1">
      <alignment horizontal="center"/>
    </xf>
    <xf numFmtId="0" fontId="29" fillId="9" borderId="97" xfId="2" applyFont="1" applyFill="1" applyBorder="1"/>
    <xf numFmtId="2" fontId="29" fillId="9" borderId="94" xfId="2" applyNumberFormat="1" applyFont="1" applyFill="1" applyBorder="1"/>
    <xf numFmtId="0" fontId="23" fillId="0" borderId="94" xfId="2" applyFont="1" applyBorder="1"/>
    <xf numFmtId="0" fontId="31" fillId="0" borderId="0" xfId="2" applyFont="1"/>
    <xf numFmtId="0" fontId="27" fillId="9" borderId="98" xfId="2" applyFont="1" applyFill="1" applyBorder="1"/>
    <xf numFmtId="0" fontId="22" fillId="9" borderId="99" xfId="2" applyFont="1" applyFill="1" applyBorder="1"/>
    <xf numFmtId="1" fontId="28" fillId="9" borderId="98" xfId="2" applyNumberFormat="1" applyFont="1" applyFill="1" applyBorder="1"/>
    <xf numFmtId="0" fontId="29" fillId="9" borderId="98" xfId="2" applyFont="1" applyFill="1" applyBorder="1"/>
    <xf numFmtId="1" fontId="29" fillId="9" borderId="98" xfId="2" applyNumberFormat="1" applyFont="1" applyFill="1" applyBorder="1"/>
    <xf numFmtId="2" fontId="30" fillId="9" borderId="98" xfId="2" applyNumberFormat="1" applyFont="1" applyFill="1" applyBorder="1"/>
    <xf numFmtId="0" fontId="29" fillId="9" borderId="99" xfId="2" applyFont="1" applyFill="1" applyBorder="1"/>
    <xf numFmtId="2" fontId="29" fillId="9" borderId="91" xfId="2" applyNumberFormat="1" applyFont="1" applyFill="1" applyBorder="1" applyAlignment="1">
      <alignment horizontal="center"/>
    </xf>
    <xf numFmtId="0" fontId="29" fillId="9" borderId="100" xfId="2" applyFont="1" applyFill="1" applyBorder="1"/>
    <xf numFmtId="2" fontId="29" fillId="9" borderId="98" xfId="2" applyNumberFormat="1" applyFont="1" applyFill="1" applyBorder="1"/>
    <xf numFmtId="0" fontId="23" fillId="0" borderId="98" xfId="2" applyFont="1" applyBorder="1"/>
    <xf numFmtId="2" fontId="29" fillId="0" borderId="98" xfId="2" applyNumberFormat="1" applyFont="1" applyBorder="1"/>
    <xf numFmtId="2" fontId="29" fillId="0" borderId="99" xfId="2" applyNumberFormat="1" applyFont="1" applyBorder="1"/>
    <xf numFmtId="2" fontId="29" fillId="0" borderId="100" xfId="2" applyNumberFormat="1" applyFont="1" applyBorder="1"/>
    <xf numFmtId="2" fontId="29" fillId="9" borderId="100" xfId="2" applyNumberFormat="1" applyFont="1" applyFill="1" applyBorder="1"/>
    <xf numFmtId="2" fontId="24" fillId="0" borderId="98" xfId="2" applyNumberFormat="1" applyFont="1" applyBorder="1"/>
    <xf numFmtId="2" fontId="29" fillId="10" borderId="98" xfId="2" applyNumberFormat="1" applyFont="1" applyFill="1" applyBorder="1" applyAlignment="1">
      <alignment horizontal="center"/>
    </xf>
    <xf numFmtId="2" fontId="30" fillId="0" borderId="98" xfId="2" applyNumberFormat="1" applyFont="1" applyBorder="1"/>
    <xf numFmtId="2" fontId="29" fillId="9" borderId="99" xfId="2" applyNumberFormat="1" applyFont="1" applyFill="1" applyBorder="1"/>
    <xf numFmtId="2" fontId="22" fillId="9" borderId="99" xfId="2" applyNumberFormat="1" applyFont="1" applyFill="1" applyBorder="1"/>
    <xf numFmtId="2" fontId="22" fillId="9" borderId="101" xfId="2" applyNumberFormat="1" applyFont="1" applyFill="1" applyBorder="1"/>
    <xf numFmtId="2" fontId="29" fillId="9" borderId="102" xfId="2" applyNumberFormat="1" applyFont="1" applyFill="1" applyBorder="1"/>
    <xf numFmtId="1" fontId="29" fillId="9" borderId="102" xfId="2" applyNumberFormat="1" applyFont="1" applyFill="1" applyBorder="1"/>
    <xf numFmtId="2" fontId="30" fillId="9" borderId="102" xfId="2" applyNumberFormat="1" applyFont="1" applyFill="1" applyBorder="1"/>
    <xf numFmtId="2" fontId="29" fillId="9" borderId="101" xfId="2" applyNumberFormat="1" applyFont="1" applyFill="1" applyBorder="1"/>
    <xf numFmtId="2" fontId="29" fillId="9" borderId="90" xfId="2" applyNumberFormat="1" applyFont="1" applyFill="1" applyBorder="1" applyAlignment="1">
      <alignment horizontal="center"/>
    </xf>
    <xf numFmtId="0" fontId="29" fillId="9" borderId="103" xfId="2" applyFont="1" applyFill="1" applyBorder="1"/>
    <xf numFmtId="0" fontId="29" fillId="9" borderId="102" xfId="2" applyFont="1" applyFill="1" applyBorder="1"/>
    <xf numFmtId="2" fontId="29" fillId="9" borderId="103" xfId="2" applyNumberFormat="1" applyFont="1" applyFill="1" applyBorder="1"/>
    <xf numFmtId="0" fontId="23" fillId="0" borderId="102" xfId="2" applyFont="1" applyBorder="1"/>
    <xf numFmtId="2" fontId="29" fillId="9" borderId="98" xfId="2" applyNumberFormat="1" applyFont="1" applyFill="1" applyBorder="1" applyAlignment="1">
      <alignment horizontal="center"/>
    </xf>
    <xf numFmtId="0" fontId="29" fillId="0" borderId="98" xfId="2" applyFont="1" applyBorder="1"/>
    <xf numFmtId="0" fontId="22" fillId="9" borderId="0" xfId="2" applyFont="1" applyFill="1"/>
    <xf numFmtId="2" fontId="23" fillId="0" borderId="98" xfId="2" applyNumberFormat="1" applyFont="1" applyBorder="1"/>
    <xf numFmtId="0" fontId="27" fillId="0" borderId="0" xfId="2" applyFont="1"/>
    <xf numFmtId="0" fontId="22" fillId="0" borderId="0" xfId="2" applyFont="1"/>
    <xf numFmtId="1" fontId="28" fillId="0" borderId="0" xfId="2" applyNumberFormat="1" applyFont="1"/>
    <xf numFmtId="0" fontId="29" fillId="0" borderId="0" xfId="2" applyFont="1"/>
    <xf numFmtId="1" fontId="29" fillId="0" borderId="0" xfId="2" applyNumberFormat="1" applyFont="1"/>
    <xf numFmtId="2" fontId="30" fillId="0" borderId="0" xfId="2" applyNumberFormat="1" applyFont="1"/>
    <xf numFmtId="2" fontId="29" fillId="0" borderId="0" xfId="2" applyNumberFormat="1" applyFont="1"/>
    <xf numFmtId="0" fontId="24" fillId="0" borderId="0" xfId="2" applyFont="1"/>
    <xf numFmtId="0" fontId="23" fillId="0" borderId="0" xfId="2" applyFont="1"/>
    <xf numFmtId="1" fontId="23" fillId="8" borderId="104" xfId="2" applyNumberFormat="1" applyFont="1" applyFill="1" applyBorder="1" applyAlignment="1">
      <alignment horizontal="center" vertical="center" wrapText="1"/>
    </xf>
    <xf numFmtId="0" fontId="22" fillId="8" borderId="105" xfId="2" applyFont="1" applyFill="1" applyBorder="1" applyAlignment="1">
      <alignment horizontal="center" vertical="center" wrapText="1"/>
    </xf>
    <xf numFmtId="0" fontId="22" fillId="8" borderId="106" xfId="2" applyFont="1" applyFill="1" applyBorder="1" applyAlignment="1">
      <alignment horizontal="center" vertical="center" wrapText="1"/>
    </xf>
    <xf numFmtId="0" fontId="24" fillId="8" borderId="104" xfId="2" applyFont="1" applyFill="1" applyBorder="1" applyAlignment="1">
      <alignment horizontal="center" vertical="center" wrapText="1"/>
    </xf>
    <xf numFmtId="1" fontId="24" fillId="8" borderId="104" xfId="2" applyNumberFormat="1" applyFont="1" applyFill="1" applyBorder="1" applyAlignment="1">
      <alignment horizontal="center" vertical="center" wrapText="1"/>
    </xf>
    <xf numFmtId="2" fontId="25" fillId="8" borderId="104" xfId="2" applyNumberFormat="1" applyFont="1" applyFill="1" applyBorder="1" applyAlignment="1">
      <alignment horizontal="center" vertical="center" wrapText="1"/>
    </xf>
    <xf numFmtId="0" fontId="24" fillId="8" borderId="106" xfId="2" applyFont="1" applyFill="1" applyBorder="1" applyAlignment="1">
      <alignment horizontal="center" vertical="center" wrapText="1"/>
    </xf>
    <xf numFmtId="2" fontId="24" fillId="8" borderId="89" xfId="2" applyNumberFormat="1" applyFont="1" applyFill="1" applyBorder="1" applyAlignment="1">
      <alignment horizontal="center" vertical="center" wrapText="1"/>
    </xf>
    <xf numFmtId="0" fontId="24" fillId="8" borderId="107" xfId="2" applyFont="1" applyFill="1" applyBorder="1" applyAlignment="1">
      <alignment horizontal="center" vertical="center" wrapText="1"/>
    </xf>
    <xf numFmtId="2" fontId="24" fillId="8" borderId="104" xfId="2" applyNumberFormat="1" applyFont="1" applyFill="1" applyBorder="1" applyAlignment="1">
      <alignment horizontal="center" vertical="center" wrapText="1"/>
    </xf>
    <xf numFmtId="0" fontId="23" fillId="8" borderId="108" xfId="2" applyFont="1" applyFill="1" applyBorder="1" applyAlignment="1">
      <alignment horizontal="center" vertical="center" wrapText="1"/>
    </xf>
    <xf numFmtId="1" fontId="27" fillId="0" borderId="98" xfId="2" applyNumberFormat="1" applyFont="1" applyBorder="1" applyAlignment="1">
      <alignment horizontal="center"/>
    </xf>
    <xf numFmtId="0" fontId="27" fillId="0" borderId="98" xfId="2" applyFont="1" applyBorder="1" applyAlignment="1">
      <alignment horizontal="center"/>
    </xf>
    <xf numFmtId="0" fontId="31" fillId="0" borderId="0" xfId="2" applyFont="1" applyAlignment="1">
      <alignment horizontal="center"/>
    </xf>
    <xf numFmtId="0" fontId="4" fillId="0" borderId="1" xfId="0" applyFont="1" applyBorder="1" applyAlignment="1" applyProtection="1">
      <alignment vertical="center"/>
    </xf>
    <xf numFmtId="0" fontId="10" fillId="0" borderId="88" xfId="0" applyFont="1" applyBorder="1" applyProtection="1"/>
    <xf numFmtId="0" fontId="8" fillId="0" borderId="9" xfId="0" applyFont="1" applyBorder="1" applyAlignment="1" applyProtection="1">
      <alignment horizontal="center" readingOrder="2"/>
    </xf>
    <xf numFmtId="2" fontId="5" fillId="0" borderId="71" xfId="0" applyNumberFormat="1" applyFont="1" applyBorder="1" applyAlignment="1" applyProtection="1">
      <alignment vertical="center"/>
      <protection locked="0"/>
    </xf>
    <xf numFmtId="2" fontId="5" fillId="0" borderId="48" xfId="0" applyNumberFormat="1" applyFont="1" applyBorder="1" applyAlignment="1" applyProtection="1">
      <alignment vertical="center"/>
      <protection locked="0"/>
    </xf>
    <xf numFmtId="2" fontId="4" fillId="0" borderId="80" xfId="0" applyNumberFormat="1" applyFont="1" applyBorder="1" applyAlignment="1" applyProtection="1">
      <alignment vertical="center"/>
      <protection locked="0"/>
    </xf>
    <xf numFmtId="0" fontId="13" fillId="0" borderId="83" xfId="0" applyFont="1" applyBorder="1" applyAlignment="1" applyProtection="1">
      <alignment vertical="center"/>
    </xf>
    <xf numFmtId="0" fontId="33" fillId="9" borderId="112" xfId="0" applyFont="1" applyFill="1" applyBorder="1" applyAlignment="1">
      <alignment vertical="center"/>
    </xf>
    <xf numFmtId="2" fontId="34" fillId="11" borderId="35" xfId="0" applyNumberFormat="1" applyFont="1" applyFill="1" applyBorder="1" applyAlignment="1">
      <alignment vertical="center" wrapText="1"/>
    </xf>
    <xf numFmtId="0" fontId="23" fillId="8" borderId="113" xfId="2" applyFont="1" applyFill="1" applyBorder="1" applyAlignment="1">
      <alignment horizontal="center" vertical="center" wrapText="1"/>
    </xf>
    <xf numFmtId="0" fontId="4" fillId="0" borderId="4" xfId="0" applyFont="1" applyBorder="1" applyAlignment="1" applyProtection="1">
      <alignment horizontal="center"/>
    </xf>
    <xf numFmtId="0" fontId="35" fillId="0" borderId="35" xfId="2" applyFont="1" applyBorder="1"/>
    <xf numFmtId="0" fontId="27" fillId="9" borderId="98" xfId="2" applyFont="1" applyFill="1" applyBorder="1" applyAlignment="1">
      <alignment horizontal="center"/>
    </xf>
    <xf numFmtId="0" fontId="27" fillId="9" borderId="94" xfId="2" applyFont="1" applyFill="1" applyBorder="1" applyAlignment="1">
      <alignment horizontal="center"/>
    </xf>
    <xf numFmtId="1" fontId="36" fillId="3" borderId="13" xfId="0" applyNumberFormat="1" applyFont="1" applyFill="1" applyBorder="1" applyAlignment="1" applyProtection="1">
      <alignment horizontal="center"/>
    </xf>
    <xf numFmtId="2" fontId="31" fillId="0" borderId="98" xfId="2" applyNumberFormat="1" applyFont="1" applyBorder="1"/>
    <xf numFmtId="2" fontId="31" fillId="0" borderId="98" xfId="2" applyNumberFormat="1" applyFont="1" applyBorder="1" applyAlignment="1">
      <alignment horizontal="center"/>
    </xf>
    <xf numFmtId="2" fontId="23" fillId="8" borderId="113" xfId="2" applyNumberFormat="1" applyFont="1" applyFill="1" applyBorder="1" applyAlignment="1">
      <alignment horizontal="center" vertical="center" wrapText="1"/>
    </xf>
    <xf numFmtId="2" fontId="31" fillId="0" borderId="99" xfId="2" applyNumberFormat="1" applyFont="1" applyBorder="1"/>
    <xf numFmtId="2" fontId="31" fillId="0" borderId="0" xfId="2" applyNumberFormat="1" applyFont="1"/>
    <xf numFmtId="1" fontId="37" fillId="0" borderId="17" xfId="0" applyNumberFormat="1" applyFont="1" applyBorder="1" applyAlignment="1" applyProtection="1">
      <alignment horizontal="center" vertical="center"/>
    </xf>
    <xf numFmtId="1" fontId="38" fillId="0" borderId="22" xfId="0" applyNumberFormat="1" applyFont="1" applyBorder="1" applyAlignment="1" applyProtection="1">
      <alignment horizontal="center"/>
    </xf>
    <xf numFmtId="1" fontId="37" fillId="0" borderId="28" xfId="0" applyNumberFormat="1" applyFont="1" applyBorder="1" applyAlignment="1" applyProtection="1">
      <alignment horizontal="center" vertical="center"/>
    </xf>
    <xf numFmtId="1" fontId="37" fillId="0" borderId="58" xfId="0" applyNumberFormat="1" applyFont="1" applyBorder="1" applyAlignment="1" applyProtection="1">
      <alignment horizontal="center" vertical="center"/>
    </xf>
    <xf numFmtId="2" fontId="32" fillId="12" borderId="13" xfId="0" applyNumberFormat="1" applyFont="1" applyFill="1" applyBorder="1" applyAlignment="1" applyProtection="1"/>
    <xf numFmtId="2" fontId="5" fillId="12" borderId="43" xfId="0" applyNumberFormat="1" applyFont="1" applyFill="1" applyBorder="1" applyAlignment="1" applyProtection="1">
      <alignment vertical="center"/>
    </xf>
    <xf numFmtId="2" fontId="5" fillId="12" borderId="20" xfId="0" applyNumberFormat="1" applyFont="1" applyFill="1" applyBorder="1" applyAlignment="1" applyProtection="1">
      <alignment vertical="center"/>
    </xf>
    <xf numFmtId="2" fontId="5" fillId="12" borderId="25" xfId="0" applyNumberFormat="1" applyFont="1" applyFill="1" applyBorder="1" applyAlignment="1" applyProtection="1">
      <alignment vertical="center"/>
    </xf>
    <xf numFmtId="1" fontId="15" fillId="12" borderId="35" xfId="0" applyNumberFormat="1" applyFont="1" applyFill="1" applyBorder="1" applyAlignment="1" applyProtection="1">
      <alignment horizontal="center" vertical="center" readingOrder="2"/>
      <protection locked="0"/>
    </xf>
    <xf numFmtId="0" fontId="5" fillId="12" borderId="49" xfId="0" applyFont="1" applyFill="1" applyBorder="1" applyAlignment="1" applyProtection="1">
      <alignment vertical="center"/>
    </xf>
    <xf numFmtId="2" fontId="5" fillId="12" borderId="35" xfId="0" applyNumberFormat="1" applyFont="1" applyFill="1" applyBorder="1" applyAlignment="1" applyProtection="1">
      <alignment vertical="center"/>
      <protection locked="0"/>
    </xf>
    <xf numFmtId="2" fontId="5" fillId="12" borderId="70" xfId="0" applyNumberFormat="1" applyFont="1" applyFill="1" applyBorder="1" applyAlignment="1" applyProtection="1">
      <alignment vertical="center"/>
      <protection locked="0"/>
    </xf>
    <xf numFmtId="2" fontId="17" fillId="12" borderId="59" xfId="0" applyNumberFormat="1" applyFont="1" applyFill="1" applyBorder="1" applyAlignment="1" applyProtection="1">
      <alignment vertical="center"/>
    </xf>
    <xf numFmtId="2" fontId="5" fillId="12" borderId="61" xfId="0" applyNumberFormat="1" applyFont="1" applyFill="1" applyBorder="1" applyAlignment="1" applyProtection="1">
      <alignment horizontal="center" vertical="center" wrapText="1"/>
      <protection locked="0"/>
    </xf>
    <xf numFmtId="2" fontId="5" fillId="12" borderId="62" xfId="0" applyNumberFormat="1" applyFont="1" applyFill="1" applyBorder="1" applyAlignment="1" applyProtection="1">
      <alignment vertical="center" wrapText="1"/>
      <protection locked="0"/>
    </xf>
    <xf numFmtId="2" fontId="5" fillId="7" borderId="40" xfId="0" applyNumberFormat="1" applyFont="1" applyFill="1" applyBorder="1" applyAlignment="1" applyProtection="1">
      <alignment vertical="center"/>
    </xf>
    <xf numFmtId="1" fontId="7" fillId="0" borderId="65" xfId="0" applyNumberFormat="1" applyFont="1" applyFill="1" applyBorder="1" applyAlignment="1" applyProtection="1">
      <alignment horizontal="center" vertical="center"/>
      <protection locked="0"/>
    </xf>
    <xf numFmtId="2" fontId="11" fillId="0" borderId="27" xfId="0" applyNumberFormat="1" applyFont="1" applyBorder="1" applyAlignment="1" applyProtection="1">
      <alignment horizontal="center" vertical="center" wrapText="1"/>
    </xf>
    <xf numFmtId="2" fontId="11" fillId="0" borderId="29" xfId="0" applyNumberFormat="1" applyFont="1" applyBorder="1" applyAlignment="1" applyProtection="1">
      <alignment horizontal="center" vertical="center"/>
    </xf>
    <xf numFmtId="2" fontId="11" fillId="0" borderId="30" xfId="0" applyNumberFormat="1" applyFont="1" applyBorder="1" applyAlignment="1" applyProtection="1">
      <alignment horizontal="center" vertical="center"/>
    </xf>
    <xf numFmtId="0" fontId="6" fillId="0" borderId="3" xfId="0" applyFont="1" applyBorder="1" applyAlignment="1" applyProtection="1">
      <alignment horizontal="right"/>
    </xf>
    <xf numFmtId="1" fontId="11" fillId="2" borderId="5" xfId="0" applyNumberFormat="1" applyFont="1" applyFill="1" applyBorder="1" applyAlignment="1" applyProtection="1">
      <alignment horizontal="center"/>
      <protection locked="0"/>
    </xf>
    <xf numFmtId="0" fontId="11" fillId="2" borderId="31" xfId="0" applyFont="1" applyFill="1" applyBorder="1" applyAlignment="1" applyProtection="1">
      <alignment horizontal="center"/>
      <protection locked="0"/>
    </xf>
    <xf numFmtId="0" fontId="11" fillId="2" borderId="109" xfId="0" applyFont="1" applyFill="1" applyBorder="1" applyAlignment="1" applyProtection="1">
      <alignment horizontal="center"/>
      <protection locked="0"/>
    </xf>
    <xf numFmtId="0" fontId="9" fillId="0" borderId="76" xfId="0" applyFont="1" applyBorder="1" applyAlignment="1" applyProtection="1">
      <alignment horizontal="center"/>
      <protection locked="0"/>
    </xf>
    <xf numFmtId="0" fontId="9" fillId="0" borderId="10" xfId="0" applyFont="1" applyBorder="1" applyAlignment="1" applyProtection="1">
      <alignment horizontal="center"/>
      <protection locked="0"/>
    </xf>
    <xf numFmtId="0" fontId="9" fillId="0" borderId="3" xfId="0" applyFont="1" applyBorder="1" applyAlignment="1" applyProtection="1">
      <alignment horizontal="center"/>
      <protection locked="0"/>
    </xf>
    <xf numFmtId="2" fontId="11" fillId="0" borderId="18" xfId="0" applyNumberFormat="1" applyFont="1" applyBorder="1" applyAlignment="1" applyProtection="1">
      <alignment horizontal="center" vertical="center" wrapText="1"/>
    </xf>
    <xf numFmtId="2" fontId="11" fillId="0" borderId="23" xfId="0" applyNumberFormat="1" applyFont="1" applyBorder="1" applyAlignment="1" applyProtection="1">
      <alignment horizontal="center" vertical="center" wrapText="1"/>
    </xf>
    <xf numFmtId="0" fontId="15" fillId="0" borderId="110" xfId="0" applyFont="1" applyBorder="1" applyAlignment="1" applyProtection="1">
      <alignment horizontal="center"/>
    </xf>
    <xf numFmtId="0" fontId="15" fillId="0" borderId="2" xfId="0" applyFont="1" applyBorder="1" applyAlignment="1" applyProtection="1">
      <alignment horizontal="center"/>
    </xf>
    <xf numFmtId="0" fontId="15" fillId="0" borderId="111" xfId="0" applyFont="1" applyBorder="1" applyAlignment="1" applyProtection="1">
      <alignment horizontal="center"/>
    </xf>
    <xf numFmtId="0" fontId="13" fillId="0" borderId="14" xfId="0" applyFont="1" applyBorder="1" applyAlignment="1" applyProtection="1">
      <alignment horizontal="right" vertical="center"/>
    </xf>
    <xf numFmtId="0" fontId="13" fillId="0" borderId="92" xfId="0" applyFont="1" applyBorder="1" applyAlignment="1" applyProtection="1">
      <alignment horizontal="right" vertical="center"/>
    </xf>
    <xf numFmtId="0" fontId="13" fillId="0" borderId="16" xfId="0" applyFont="1" applyBorder="1" applyAlignment="1" applyProtection="1">
      <alignment horizontal="right" vertical="center"/>
    </xf>
    <xf numFmtId="0" fontId="13" fillId="0" borderId="22" xfId="0" applyFont="1" applyBorder="1" applyAlignment="1" applyProtection="1">
      <alignment horizontal="right" vertical="center"/>
    </xf>
    <xf numFmtId="0" fontId="13" fillId="0" borderId="26" xfId="0" applyFont="1" applyBorder="1" applyAlignment="1" applyProtection="1">
      <alignment horizontal="right" vertical="center"/>
    </xf>
    <xf numFmtId="0" fontId="13" fillId="0" borderId="93" xfId="0" applyFont="1" applyBorder="1" applyAlignment="1" applyProtection="1">
      <alignment horizontal="right" vertical="center"/>
    </xf>
    <xf numFmtId="2" fontId="4" fillId="0" borderId="47" xfId="0" applyNumberFormat="1" applyFont="1" applyBorder="1" applyAlignment="1" applyProtection="1">
      <alignment horizontal="center" vertical="center"/>
    </xf>
    <xf numFmtId="2" fontId="4" fillId="0" borderId="73" xfId="0" applyNumberFormat="1" applyFont="1" applyBorder="1" applyAlignment="1" applyProtection="1">
      <alignment horizontal="center" vertical="center"/>
    </xf>
    <xf numFmtId="0" fontId="13" fillId="0" borderId="32" xfId="0" applyFont="1" applyBorder="1" applyAlignment="1" applyProtection="1">
      <alignment horizontal="right" vertical="center"/>
    </xf>
    <xf numFmtId="0" fontId="13" fillId="0" borderId="72" xfId="0" applyFont="1" applyBorder="1" applyAlignment="1" applyProtection="1">
      <alignment horizontal="right" vertical="center"/>
    </xf>
    <xf numFmtId="2" fontId="4" fillId="0" borderId="76" xfId="0" applyNumberFormat="1" applyFont="1" applyBorder="1" applyAlignment="1" applyProtection="1">
      <alignment horizontal="center" vertical="center"/>
    </xf>
    <xf numFmtId="2" fontId="4" fillId="0" borderId="77" xfId="0" applyNumberFormat="1" applyFont="1" applyBorder="1" applyAlignment="1" applyProtection="1">
      <alignment horizontal="center" vertical="center"/>
    </xf>
    <xf numFmtId="2" fontId="17" fillId="0" borderId="6" xfId="0" applyNumberFormat="1" applyFont="1" applyBorder="1" applyAlignment="1" applyProtection="1">
      <alignment horizontal="center" vertical="center"/>
    </xf>
    <xf numFmtId="1" fontId="18" fillId="0" borderId="66" xfId="0" applyNumberFormat="1" applyFont="1" applyFill="1" applyBorder="1" applyAlignment="1" applyProtection="1">
      <alignment horizontal="center" vertical="center" wrapText="1"/>
    </xf>
    <xf numFmtId="1" fontId="18" fillId="0" borderId="7" xfId="0" applyNumberFormat="1" applyFont="1" applyFill="1" applyBorder="1" applyAlignment="1" applyProtection="1">
      <alignment horizontal="center" vertical="center" wrapText="1"/>
    </xf>
    <xf numFmtId="2" fontId="5" fillId="0" borderId="5" xfId="0" applyNumberFormat="1" applyFont="1" applyBorder="1" applyAlignment="1" applyProtection="1">
      <alignment horizontal="center" vertical="center"/>
    </xf>
    <xf numFmtId="2" fontId="5" fillId="0" borderId="7" xfId="0" applyNumberFormat="1" applyFont="1" applyBorder="1" applyAlignment="1" applyProtection="1">
      <alignment horizontal="center" vertical="center"/>
    </xf>
    <xf numFmtId="2" fontId="4" fillId="0" borderId="39" xfId="0" applyNumberFormat="1" applyFont="1" applyBorder="1" applyAlignment="1" applyProtection="1">
      <alignment horizontal="center" vertical="center"/>
    </xf>
    <xf numFmtId="2" fontId="4" fillId="0" borderId="68" xfId="0" applyNumberFormat="1" applyFont="1" applyBorder="1" applyAlignment="1" applyProtection="1">
      <alignment horizontal="center" vertical="center"/>
    </xf>
    <xf numFmtId="2" fontId="4" fillId="0" borderId="83" xfId="0" applyNumberFormat="1" applyFont="1" applyBorder="1" applyAlignment="1" applyProtection="1">
      <alignment horizontal="center" vertical="center"/>
    </xf>
    <xf numFmtId="2" fontId="4" fillId="0" borderId="86" xfId="0" applyNumberFormat="1" applyFont="1" applyBorder="1" applyAlignment="1" applyProtection="1">
      <alignment horizontal="center" vertical="center"/>
    </xf>
    <xf numFmtId="2" fontId="16" fillId="0" borderId="56" xfId="0" applyNumberFormat="1" applyFont="1" applyBorder="1" applyAlignment="1" applyProtection="1">
      <alignment horizontal="center" vertical="center"/>
    </xf>
    <xf numFmtId="2" fontId="16" fillId="0" borderId="57" xfId="0" applyNumberFormat="1" applyFont="1" applyBorder="1" applyAlignment="1" applyProtection="1">
      <alignment horizontal="center" vertical="center"/>
    </xf>
    <xf numFmtId="2" fontId="14" fillId="0" borderId="33" xfId="0" applyNumberFormat="1" applyFont="1" applyBorder="1" applyAlignment="1" applyProtection="1">
      <alignment horizontal="center" vertical="center"/>
    </xf>
    <xf numFmtId="2" fontId="14" fillId="0" borderId="34" xfId="0" applyNumberFormat="1" applyFont="1" applyBorder="1" applyAlignment="1" applyProtection="1">
      <alignment horizontal="center" vertical="center"/>
    </xf>
    <xf numFmtId="2" fontId="11" fillId="0" borderId="27" xfId="0" applyNumberFormat="1" applyFont="1" applyBorder="1" applyAlignment="1" applyProtection="1">
      <alignment horizontal="center" vertical="center"/>
    </xf>
    <xf numFmtId="2" fontId="11" fillId="0" borderId="12" xfId="0" applyNumberFormat="1" applyFont="1" applyBorder="1" applyAlignment="1" applyProtection="1">
      <alignment horizontal="center" vertical="center"/>
    </xf>
    <xf numFmtId="0" fontId="16" fillId="0" borderId="30" xfId="0" applyFont="1" applyBorder="1" applyAlignment="1" applyProtection="1">
      <alignment horizontal="center" vertical="center"/>
    </xf>
    <xf numFmtId="0" fontId="16" fillId="0" borderId="24" xfId="0" applyFont="1" applyBorder="1" applyAlignment="1" applyProtection="1">
      <alignment horizontal="center" vertical="center"/>
    </xf>
    <xf numFmtId="2" fontId="5" fillId="0" borderId="39" xfId="0" applyNumberFormat="1" applyFont="1" applyBorder="1" applyAlignment="1" applyProtection="1">
      <alignment horizontal="center" vertical="center"/>
    </xf>
    <xf numFmtId="2" fontId="5" fillId="0" borderId="40" xfId="0" applyNumberFormat="1" applyFont="1" applyBorder="1" applyAlignment="1" applyProtection="1">
      <alignment horizontal="center" vertical="center"/>
    </xf>
    <xf numFmtId="2" fontId="5" fillId="0" borderId="41" xfId="0" applyNumberFormat="1" applyFont="1" applyBorder="1" applyAlignment="1" applyProtection="1">
      <alignment horizontal="center" vertical="center"/>
    </xf>
    <xf numFmtId="2" fontId="5" fillId="0" borderId="42" xfId="0" applyNumberFormat="1" applyFont="1" applyBorder="1" applyAlignment="1" applyProtection="1">
      <alignment horizontal="center" vertical="center"/>
    </xf>
    <xf numFmtId="2" fontId="5" fillId="0" borderId="44" xfId="0" applyNumberFormat="1" applyFont="1" applyBorder="1" applyAlignment="1" applyProtection="1">
      <alignment horizontal="center" vertical="center"/>
    </xf>
    <xf numFmtId="2" fontId="5" fillId="0" borderId="45" xfId="0" applyNumberFormat="1" applyFont="1" applyBorder="1" applyAlignment="1" applyProtection="1">
      <alignment horizontal="center" vertical="center"/>
    </xf>
    <xf numFmtId="0" fontId="5" fillId="0" borderId="29" xfId="0" applyFont="1" applyBorder="1" applyAlignment="1" applyProtection="1">
      <alignment horizontal="center" vertical="center"/>
    </xf>
    <xf numFmtId="0" fontId="5" fillId="0" borderId="19" xfId="0" applyFont="1" applyBorder="1" applyAlignment="1" applyProtection="1">
      <alignment horizontal="center" vertical="center"/>
    </xf>
    <xf numFmtId="0" fontId="16" fillId="0" borderId="47" xfId="0" applyFont="1" applyBorder="1" applyAlignment="1" applyProtection="1">
      <alignment horizontal="center" vertical="center"/>
    </xf>
    <xf numFmtId="0" fontId="16" fillId="0" borderId="48" xfId="0" applyFont="1" applyBorder="1" applyAlignment="1" applyProtection="1">
      <alignment horizontal="center" vertical="center"/>
    </xf>
    <xf numFmtId="2" fontId="5" fillId="0" borderId="52" xfId="0" applyNumberFormat="1" applyFont="1" applyBorder="1" applyAlignment="1" applyProtection="1">
      <alignment horizontal="center" vertical="center" wrapText="1"/>
    </xf>
    <xf numFmtId="2" fontId="5" fillId="0" borderId="18" xfId="0" applyNumberFormat="1" applyFont="1" applyBorder="1" applyAlignment="1" applyProtection="1">
      <alignment horizontal="center" vertical="center"/>
    </xf>
    <xf numFmtId="2" fontId="5" fillId="0" borderId="54" xfId="0" applyNumberFormat="1" applyFont="1" applyBorder="1" applyAlignment="1" applyProtection="1">
      <alignment horizontal="center" vertical="center"/>
    </xf>
    <xf numFmtId="2" fontId="5" fillId="0" borderId="55" xfId="0" applyNumberFormat="1" applyFont="1" applyBorder="1" applyAlignment="1" applyProtection="1">
      <alignment horizontal="center" vertical="center"/>
    </xf>
  </cellXfs>
  <cellStyles count="5">
    <cellStyle name="Normal" xfId="0" builtinId="0"/>
    <cellStyle name="Normal 2" xfId="2"/>
    <cellStyle name="Normal 3" xfId="3"/>
    <cellStyle name="Normal 4" xfId="4"/>
    <cellStyle name="Percent" xfId="1" builtinId="5"/>
  </cellStyles>
  <dxfs count="1">
    <dxf>
      <font>
        <color rgb="FF9C0006"/>
      </font>
      <fill>
        <patternFill>
          <bgColor rgb="FFFFC7CE"/>
        </patternFill>
      </fill>
    </dxf>
  </dxfs>
  <tableStyles count="0" defaultTableStyle="TableStyleMedium9" defaultPivotStyle="PivotStyleLight16"/>
  <colors>
    <mruColors>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673"/>
  <sheetViews>
    <sheetView rightToLeft="1" view="pageLayout" zoomScaleSheetLayoutView="100" workbookViewId="0">
      <selection activeCell="C30" sqref="C30"/>
    </sheetView>
  </sheetViews>
  <sheetFormatPr defaultColWidth="8.85546875" defaultRowHeight="19.899999999999999" customHeight="1" x14ac:dyDescent="0.2"/>
  <cols>
    <col min="1" max="1" width="9" style="1" bestFit="1" customWidth="1"/>
    <col min="2" max="2" width="9.7109375" style="1" customWidth="1"/>
    <col min="3" max="3" width="9.7109375" style="1" bestFit="1" customWidth="1"/>
    <col min="4" max="4" width="11.28515625" style="1" bestFit="1" customWidth="1"/>
    <col min="5" max="5" width="11.5703125" style="1" bestFit="1" customWidth="1"/>
    <col min="6" max="6" width="36.28515625" style="1" customWidth="1"/>
    <col min="7" max="7" width="11.28515625" style="1" bestFit="1" customWidth="1"/>
    <col min="8" max="16384" width="8.85546875" style="1"/>
  </cols>
  <sheetData>
    <row r="1" spans="1:7" ht="19.899999999999999" customHeight="1" thickTop="1" thickBot="1" x14ac:dyDescent="0.3">
      <c r="A1" s="148" t="s">
        <v>580</v>
      </c>
      <c r="B1" s="197" t="str">
        <f>IFERROR(VLOOKUP($A$2,'بيانات التسوية الضريبية'!$A$3:$AC$486,3,0),"ادخل الرقم القومي")</f>
        <v>أحمد محمد عبد النعيم محمد</v>
      </c>
      <c r="C1" s="198"/>
      <c r="D1" s="199"/>
      <c r="E1" s="188" t="s">
        <v>58</v>
      </c>
      <c r="F1" s="188"/>
      <c r="G1" s="158" t="s">
        <v>586</v>
      </c>
    </row>
    <row r="2" spans="1:7" ht="19.899999999999999" customHeight="1" thickTop="1" thickBot="1" x14ac:dyDescent="0.3">
      <c r="A2" s="189">
        <f>'بيانات التسوية الضريبية'!A29</f>
        <v>26712172501956</v>
      </c>
      <c r="B2" s="190"/>
      <c r="C2" s="191"/>
      <c r="D2" s="2">
        <f>C11</f>
        <v>1</v>
      </c>
      <c r="E2" s="3" t="s">
        <v>0</v>
      </c>
      <c r="F2" s="150" t="str">
        <f>IF(C11=9,"كبيربدرجة مدير عام",IF(C11=1,"الاولى",IF(C11=2,"الثانية",IF(C11=3,"الثالثة",IF(C11=4,"الرابعة",IF(C11=5,"الخامسة",IF(C11=6,"السادسة",IF(C11=10,"مدير عام تنفيذى","برجاء إدخال الدرجة المالية"))))))))</f>
        <v>الاولى</v>
      </c>
      <c r="G2" s="162">
        <f>IFERROR(VLOOKUP($A$2,'بيانات التسوية الضريبية'!$A$3:$AC$486,2,0),0)</f>
        <v>13</v>
      </c>
    </row>
    <row r="3" spans="1:7" s="7" customFormat="1" ht="19.899999999999999" customHeight="1" thickTop="1" thickBot="1" x14ac:dyDescent="0.35">
      <c r="A3" s="192" t="s">
        <v>1</v>
      </c>
      <c r="B3" s="193"/>
      <c r="C3" s="194"/>
      <c r="D3" s="149"/>
      <c r="E3" s="4" t="s">
        <v>2</v>
      </c>
      <c r="F3" s="5" t="s">
        <v>3</v>
      </c>
      <c r="G3" s="6" t="s">
        <v>4</v>
      </c>
    </row>
    <row r="4" spans="1:7" ht="19.899999999999999" customHeight="1" thickTop="1" thickBot="1" x14ac:dyDescent="0.25">
      <c r="A4" s="195" t="s">
        <v>5</v>
      </c>
      <c r="B4" s="77" t="s">
        <v>6</v>
      </c>
      <c r="C4" s="172">
        <f>IFERROR(VLOOKUP($A$2,'بيانات التسوية الضريبية'!$A$3:$AC$486,4,0),0)</f>
        <v>1736.75</v>
      </c>
      <c r="D4" s="9">
        <v>6</v>
      </c>
      <c r="E4" s="15">
        <f>C4*D4</f>
        <v>10420.5</v>
      </c>
      <c r="F4" s="11" t="s">
        <v>7</v>
      </c>
      <c r="G4" s="168">
        <v>1</v>
      </c>
    </row>
    <row r="5" spans="1:7" ht="19.899999999999999" customHeight="1" thickBot="1" x14ac:dyDescent="0.3">
      <c r="A5" s="195"/>
      <c r="B5" s="13" t="s">
        <v>8</v>
      </c>
      <c r="C5" s="172">
        <f>IFERROR(VLOOKUP($A$2,'بيانات التسوية الضريبية'!$A$3:$AC$486,5,0),0)</f>
        <v>407.13</v>
      </c>
      <c r="D5" s="14">
        <f>D4</f>
        <v>6</v>
      </c>
      <c r="E5" s="15">
        <f>C5*D5</f>
        <v>2442.7799999999997</v>
      </c>
      <c r="F5" s="11" t="s">
        <v>9</v>
      </c>
      <c r="G5" s="169">
        <v>2</v>
      </c>
    </row>
    <row r="6" spans="1:7" ht="19.899999999999999" customHeight="1" thickBot="1" x14ac:dyDescent="0.25">
      <c r="A6" s="196"/>
      <c r="B6" s="16" t="s">
        <v>10</v>
      </c>
      <c r="C6" s="172">
        <f>IFERROR(VLOOKUP($A$2,'بيانات التسوية الضريبية'!$A$3:$AC$486,6,0),0)</f>
        <v>82.52</v>
      </c>
      <c r="D6" s="17">
        <f>D4</f>
        <v>6</v>
      </c>
      <c r="E6" s="15">
        <f>C6*D6</f>
        <v>495.12</v>
      </c>
      <c r="F6" s="11" t="s">
        <v>11</v>
      </c>
      <c r="G6" s="168">
        <v>3</v>
      </c>
    </row>
    <row r="7" spans="1:7" ht="19.899999999999999" customHeight="1" x14ac:dyDescent="0.2">
      <c r="A7" s="185" t="s">
        <v>12</v>
      </c>
      <c r="B7" s="8" t="s">
        <v>6</v>
      </c>
      <c r="C7" s="173">
        <f>IF(C4&lt;=1857.14,C4*1.14,IF(C4&gt;1857.14,C4*1.07+130))</f>
        <v>1979.8949999999998</v>
      </c>
      <c r="D7" s="9">
        <v>6</v>
      </c>
      <c r="E7" s="10">
        <f t="shared" ref="E7:E10" si="0">C7*D7</f>
        <v>11879.369999999999</v>
      </c>
      <c r="F7" s="11" t="s">
        <v>13</v>
      </c>
      <c r="G7" s="170">
        <v>4</v>
      </c>
    </row>
    <row r="8" spans="1:7" ht="19.899999999999999" customHeight="1" x14ac:dyDescent="0.2">
      <c r="A8" s="186"/>
      <c r="B8" s="13" t="s">
        <v>8</v>
      </c>
      <c r="C8" s="174">
        <f>C5</f>
        <v>407.13</v>
      </c>
      <c r="D8" s="14">
        <f>D7</f>
        <v>6</v>
      </c>
      <c r="E8" s="10">
        <f t="shared" si="0"/>
        <v>2442.7799999999997</v>
      </c>
      <c r="F8" s="11" t="s">
        <v>14</v>
      </c>
      <c r="G8" s="170">
        <v>5</v>
      </c>
    </row>
    <row r="9" spans="1:7" ht="19.899999999999999" customHeight="1" thickBot="1" x14ac:dyDescent="0.25">
      <c r="A9" s="187"/>
      <c r="B9" s="16" t="s">
        <v>10</v>
      </c>
      <c r="C9" s="175">
        <f>C6</f>
        <v>82.52</v>
      </c>
      <c r="D9" s="19">
        <f>D8</f>
        <v>6</v>
      </c>
      <c r="E9" s="10">
        <f t="shared" si="0"/>
        <v>495.12</v>
      </c>
      <c r="F9" s="11" t="s">
        <v>15</v>
      </c>
      <c r="G9" s="170">
        <v>6</v>
      </c>
    </row>
    <row r="10" spans="1:7" ht="19.899999999999999" customHeight="1" thickBot="1" x14ac:dyDescent="0.25">
      <c r="A10" s="20" t="s">
        <v>16</v>
      </c>
      <c r="B10" s="20" t="s">
        <v>16</v>
      </c>
      <c r="C10" s="172">
        <f>IFERROR(VLOOKUP($A$2,'بيانات التسوية الضريبية'!$A$3:$AC$486,15,0),0)</f>
        <v>150</v>
      </c>
      <c r="D10" s="21">
        <f>D7+D4</f>
        <v>12</v>
      </c>
      <c r="E10" s="10">
        <f t="shared" si="0"/>
        <v>1800</v>
      </c>
      <c r="F10" s="11" t="s">
        <v>17</v>
      </c>
      <c r="G10" s="171">
        <v>9</v>
      </c>
    </row>
    <row r="11" spans="1:7" ht="19.899999999999999" customHeight="1" thickBot="1" x14ac:dyDescent="0.25">
      <c r="A11" s="223" t="s">
        <v>582</v>
      </c>
      <c r="B11" s="224"/>
      <c r="C11" s="176">
        <v>1</v>
      </c>
      <c r="D11" s="22"/>
      <c r="E11" s="15">
        <f>IF(C11=9,C14*10%*D10,IF(C11=10,C14*0.3*D10,0))</f>
        <v>0</v>
      </c>
      <c r="F11" s="23" t="s">
        <v>583</v>
      </c>
      <c r="G11" s="184">
        <v>10</v>
      </c>
    </row>
    <row r="12" spans="1:7" ht="19.899999999999999" customHeight="1" thickBot="1" x14ac:dyDescent="0.25">
      <c r="A12" s="225" t="s">
        <v>18</v>
      </c>
      <c r="B12" s="226"/>
      <c r="C12" s="172">
        <f>IFERROR(VLOOKUP($A$2,'بيانات التسوية الضريبية'!$A$3:$AC$486,16,0),0)</f>
        <v>6475.23</v>
      </c>
      <c r="D12" s="24"/>
      <c r="E12" s="25">
        <f>C12+C13</f>
        <v>6475.23</v>
      </c>
      <c r="F12" s="26" t="s">
        <v>19</v>
      </c>
      <c r="G12" s="12"/>
    </row>
    <row r="13" spans="1:7" ht="19.899999999999999" customHeight="1" thickBot="1" x14ac:dyDescent="0.25">
      <c r="A13" s="227" t="s">
        <v>20</v>
      </c>
      <c r="B13" s="228"/>
      <c r="C13" s="172">
        <f>IFERROR(VLOOKUP($A$2,'بيانات التسوية الضريبية'!$A$3:$AC$486,17,0),0)</f>
        <v>0</v>
      </c>
      <c r="D13" s="27"/>
      <c r="E13" s="28">
        <f>SUM(E4:E12)</f>
        <v>36450.899999999994</v>
      </c>
      <c r="F13" s="29" t="s">
        <v>21</v>
      </c>
      <c r="G13" s="18"/>
    </row>
    <row r="14" spans="1:7" ht="19.899999999999999" customHeight="1" thickBot="1" x14ac:dyDescent="0.25">
      <c r="A14" s="229" t="s">
        <v>22</v>
      </c>
      <c r="B14" s="230"/>
      <c r="C14" s="172">
        <f>IFERROR(VLOOKUP($A$2,'بيانات التسوية الضريبية'!$A$3:$AC$486,18,0),0)</f>
        <v>521.35</v>
      </c>
      <c r="D14" s="24"/>
      <c r="E14" s="30">
        <v>0</v>
      </c>
      <c r="F14" s="31" t="s">
        <v>23</v>
      </c>
      <c r="G14" s="18"/>
    </row>
    <row r="15" spans="1:7" ht="19.899999999999999" customHeight="1" x14ac:dyDescent="0.2">
      <c r="A15" s="231" t="s">
        <v>24</v>
      </c>
      <c r="B15" s="232"/>
      <c r="C15" s="173">
        <f>C14*1.1881</f>
        <v>619.41593499999999</v>
      </c>
      <c r="D15" s="24">
        <f>(C15*D4*0.13)</f>
        <v>483.14442930000001</v>
      </c>
      <c r="E15" s="15">
        <f>-(7000*(D4+D7)/12)</f>
        <v>-7000</v>
      </c>
      <c r="F15" s="11" t="s">
        <v>25</v>
      </c>
      <c r="G15" s="18"/>
    </row>
    <row r="16" spans="1:7" ht="19.899999999999999" customHeight="1" thickBot="1" x14ac:dyDescent="0.25">
      <c r="A16" s="231" t="s">
        <v>26</v>
      </c>
      <c r="B16" s="232"/>
      <c r="C16" s="173">
        <f>C15*1.09</f>
        <v>675.16336914999999</v>
      </c>
      <c r="D16" s="24">
        <f>(C16*D7*0.13)</f>
        <v>526.62742793699999</v>
      </c>
      <c r="E16" s="15"/>
      <c r="F16" s="11"/>
      <c r="G16" s="18"/>
    </row>
    <row r="17" spans="1:7" ht="19.899999999999999" customHeight="1" thickBot="1" x14ac:dyDescent="0.25">
      <c r="A17" s="233" t="s">
        <v>27</v>
      </c>
      <c r="B17" s="234"/>
      <c r="C17" s="172">
        <f>IFERROR(VLOOKUP($A$2,'بيانات التسوية الضريبية'!$A$3:$AC$486,19,0),0)</f>
        <v>29160</v>
      </c>
      <c r="D17" s="32">
        <f>(C17*0.1)</f>
        <v>2916</v>
      </c>
      <c r="E17" s="15"/>
      <c r="F17" s="11"/>
      <c r="G17" s="18"/>
    </row>
    <row r="18" spans="1:7" ht="19.899999999999999" customHeight="1" thickBot="1" x14ac:dyDescent="0.25">
      <c r="A18" s="235" t="s">
        <v>28</v>
      </c>
      <c r="B18" s="236"/>
      <c r="C18" s="172">
        <f>IFERROR(VLOOKUP($A$2,'بيانات التسوية الضريبية'!$A$3:$AC$486,22,0),0)</f>
        <v>6.13</v>
      </c>
      <c r="D18" s="33">
        <f>D10*C18</f>
        <v>73.56</v>
      </c>
      <c r="E18" s="15">
        <f>SUM(D15:D18)*-1</f>
        <v>-3999.3318572369999</v>
      </c>
      <c r="F18" s="11" t="s">
        <v>29</v>
      </c>
      <c r="G18" s="18"/>
    </row>
    <row r="19" spans="1:7" ht="19.899999999999999" customHeight="1" thickBot="1" x14ac:dyDescent="0.25">
      <c r="A19" s="237" t="s">
        <v>30</v>
      </c>
      <c r="B19" s="238"/>
      <c r="C19" s="177"/>
      <c r="D19" s="27"/>
      <c r="E19" s="34">
        <f>SUM(E13:E18)</f>
        <v>25451.568142762993</v>
      </c>
      <c r="F19" s="35" t="s">
        <v>31</v>
      </c>
      <c r="G19" s="36">
        <f>E19*0.15</f>
        <v>3817.7352214144489</v>
      </c>
    </row>
    <row r="20" spans="1:7" ht="19.899999999999999" customHeight="1" thickBot="1" x14ac:dyDescent="0.25">
      <c r="A20" s="239" t="s">
        <v>32</v>
      </c>
      <c r="B20" s="37" t="s">
        <v>33</v>
      </c>
      <c r="C20" s="172">
        <f>IFERROR(VLOOKUP($A$2,'بيانات التسوية الضريبية'!$A$3:$AC$486,23,0),0)</f>
        <v>15.6</v>
      </c>
      <c r="D20" s="24">
        <f>C20*D4</f>
        <v>93.6</v>
      </c>
      <c r="E20" s="10"/>
      <c r="F20" s="11"/>
      <c r="G20" s="12"/>
    </row>
    <row r="21" spans="1:7" ht="19.899999999999999" customHeight="1" thickBot="1" x14ac:dyDescent="0.25">
      <c r="A21" s="240"/>
      <c r="B21" s="38" t="s">
        <v>34</v>
      </c>
      <c r="C21" s="172">
        <f>IFERROR(VLOOKUP($A$2,'بيانات التسوية الضريبية'!$A$3:$AC$486,24,0),0)</f>
        <v>17.05</v>
      </c>
      <c r="D21" s="24">
        <f>C21*D7</f>
        <v>102.30000000000001</v>
      </c>
      <c r="E21" s="10"/>
      <c r="F21" s="11"/>
      <c r="G21" s="12"/>
    </row>
    <row r="22" spans="1:7" ht="19.899999999999999" customHeight="1" thickBot="1" x14ac:dyDescent="0.25">
      <c r="A22" s="241" t="s">
        <v>35</v>
      </c>
      <c r="B22" s="242"/>
      <c r="C22" s="172">
        <f>IFERROR(VLOOKUP($A$2,'بيانات التسوية الضريبية'!$A$3:$AC$486,25,0),0)</f>
        <v>36.700000000000003</v>
      </c>
      <c r="D22" s="39">
        <f>C22</f>
        <v>36.700000000000003</v>
      </c>
      <c r="E22" s="15">
        <f>SUM(D20:D22)</f>
        <v>232.60000000000002</v>
      </c>
      <c r="F22" s="11" t="s">
        <v>36</v>
      </c>
      <c r="G22" s="40"/>
    </row>
    <row r="23" spans="1:7" ht="19.899999999999999" customHeight="1" thickBot="1" x14ac:dyDescent="0.25">
      <c r="A23" s="221" t="s">
        <v>37</v>
      </c>
      <c r="B23" s="222"/>
      <c r="C23" s="172">
        <f>IFERROR(VLOOKUP($A$2,'بيانات التسوية الضريبية'!$A$3:$AD$486,30,0),0)</f>
        <v>0</v>
      </c>
      <c r="D23" s="32"/>
      <c r="E23" s="15"/>
      <c r="F23" s="41" t="s">
        <v>38</v>
      </c>
      <c r="G23" s="42"/>
    </row>
    <row r="24" spans="1:7" ht="19.899999999999999" customHeight="1" thickBot="1" x14ac:dyDescent="0.25">
      <c r="A24" s="180" t="s">
        <v>61</v>
      </c>
      <c r="B24" s="212" t="s">
        <v>39</v>
      </c>
      <c r="C24" s="212"/>
      <c r="D24" s="212"/>
      <c r="E24" s="15"/>
      <c r="F24" s="43" t="s">
        <v>40</v>
      </c>
      <c r="G24" s="44">
        <f>C13</f>
        <v>0</v>
      </c>
    </row>
    <row r="25" spans="1:7" ht="19.899999999999999" customHeight="1" thickBot="1" x14ac:dyDescent="0.25">
      <c r="A25" s="181"/>
      <c r="B25" s="45" t="s">
        <v>33</v>
      </c>
      <c r="C25" s="172">
        <f>IFERROR(VLOOKUP($A$2,'بيانات التسوية الضريبية'!$A$3:$AC$486,26,0),0)</f>
        <v>98.25</v>
      </c>
      <c r="D25" s="22">
        <f>(C25*D4)-(C25*A25)</f>
        <v>589.5</v>
      </c>
      <c r="E25" s="15"/>
      <c r="F25" s="11" t="s">
        <v>41</v>
      </c>
      <c r="G25" s="18">
        <f>C23*D10</f>
        <v>0</v>
      </c>
    </row>
    <row r="26" spans="1:7" ht="19.899999999999999" customHeight="1" thickBot="1" x14ac:dyDescent="0.25">
      <c r="A26" s="182"/>
      <c r="B26" s="46" t="s">
        <v>34</v>
      </c>
      <c r="C26" s="172">
        <f>IFERROR(VLOOKUP($A$2,'بيانات التسوية الضريبية'!$A$3:$AC$486,27,0),0)</f>
        <v>22.35</v>
      </c>
      <c r="D26" s="22">
        <f>(C26*D7)-(C26*A26)</f>
        <v>134.10000000000002</v>
      </c>
      <c r="E26" s="47"/>
      <c r="F26" s="48" t="s">
        <v>42</v>
      </c>
      <c r="G26" s="49">
        <f>(C15*D4*0.01)+(C16*D7*0.01)+(C17*0.01)</f>
        <v>369.274758249</v>
      </c>
    </row>
    <row r="27" spans="1:7" ht="19.899999999999999" customHeight="1" thickBot="1" x14ac:dyDescent="0.25">
      <c r="A27" s="213" t="s">
        <v>44</v>
      </c>
      <c r="B27" s="214"/>
      <c r="C27" s="178"/>
      <c r="D27" s="24">
        <f>C27</f>
        <v>0</v>
      </c>
      <c r="E27" s="25">
        <f>IF(G27&lt;G19,G27,IF(G19&lt;G27,G19))</f>
        <v>369.274758249</v>
      </c>
      <c r="F27" s="50" t="s">
        <v>43</v>
      </c>
      <c r="G27" s="51">
        <f>SUM(G24:G26)</f>
        <v>369.274758249</v>
      </c>
    </row>
    <row r="28" spans="1:7" ht="19.899999999999999" customHeight="1" thickBot="1" x14ac:dyDescent="0.25">
      <c r="A28" s="215" t="s">
        <v>45</v>
      </c>
      <c r="B28" s="216"/>
      <c r="C28" s="172">
        <f>IFERROR(VLOOKUP($A$2,'بيانات التسوية الضريبية'!$A$3:$AC$486,28,0),0)</f>
        <v>352.96</v>
      </c>
      <c r="D28" s="39">
        <f>C28*1</f>
        <v>352.96</v>
      </c>
      <c r="E28" s="52"/>
      <c r="F28" s="53"/>
      <c r="G28" s="49"/>
    </row>
    <row r="29" spans="1:7" ht="19.899999999999999" customHeight="1" thickBot="1" x14ac:dyDescent="0.25">
      <c r="A29" s="217" t="s">
        <v>47</v>
      </c>
      <c r="B29" s="218"/>
      <c r="C29" s="183"/>
      <c r="D29" s="55">
        <f>SUM(D25:D28)</f>
        <v>1076.56</v>
      </c>
      <c r="E29" s="34">
        <f>ROUND(E19-E22-E27-C30,0)</f>
        <v>24850</v>
      </c>
      <c r="F29" s="54" t="s">
        <v>46</v>
      </c>
      <c r="G29" s="51"/>
    </row>
    <row r="30" spans="1:7" ht="19.899999999999999" customHeight="1" x14ac:dyDescent="0.2">
      <c r="A30" s="71"/>
      <c r="B30" s="59" t="s">
        <v>49</v>
      </c>
      <c r="C30" s="179"/>
      <c r="D30" s="57">
        <v>0</v>
      </c>
      <c r="E30" s="52">
        <v>7200</v>
      </c>
      <c r="F30" s="200" t="s">
        <v>48</v>
      </c>
      <c r="G30" s="201"/>
    </row>
    <row r="31" spans="1:7" ht="19.899999999999999" customHeight="1" x14ac:dyDescent="0.2">
      <c r="A31" s="58"/>
      <c r="B31" s="59" t="s">
        <v>50</v>
      </c>
      <c r="C31" s="151"/>
      <c r="D31" s="60">
        <f>E31*0.1</f>
        <v>1765</v>
      </c>
      <c r="E31" s="10">
        <f>IF(E29&lt;7200,0,IF(E29&lt;=30000,E29-7200,IF(E29&gt;30000,22800,)))</f>
        <v>17650</v>
      </c>
      <c r="F31" s="208" t="s">
        <v>59</v>
      </c>
      <c r="G31" s="209"/>
    </row>
    <row r="32" spans="1:7" ht="19.899999999999999" customHeight="1" x14ac:dyDescent="0.2">
      <c r="A32" s="58"/>
      <c r="B32" s="59" t="s">
        <v>52</v>
      </c>
      <c r="C32" s="151"/>
      <c r="D32" s="60">
        <f>E32*0.15</f>
        <v>0</v>
      </c>
      <c r="E32" s="15">
        <f>IF(E29&lt;=30000,0,IF(E29&lt;45000,E29-30000,IF(E29&gt;=45000,15000,)))</f>
        <v>0</v>
      </c>
      <c r="F32" s="202" t="s">
        <v>51</v>
      </c>
      <c r="G32" s="203"/>
    </row>
    <row r="33" spans="1:7" ht="19.899999999999999" customHeight="1" thickBot="1" x14ac:dyDescent="0.25">
      <c r="A33" s="58"/>
      <c r="B33" s="59" t="s">
        <v>52</v>
      </c>
      <c r="C33" s="151"/>
      <c r="D33" s="61">
        <f>E33*0.2</f>
        <v>0</v>
      </c>
      <c r="E33" s="15">
        <f>IF(E29&gt;45000,E29-45000,IF(E29&lt;45000,0))</f>
        <v>0</v>
      </c>
      <c r="F33" s="204" t="s">
        <v>53</v>
      </c>
      <c r="G33" s="205"/>
    </row>
    <row r="34" spans="1:7" ht="19.899999999999999" customHeight="1" thickBot="1" x14ac:dyDescent="0.25">
      <c r="A34" s="206" t="s">
        <v>54</v>
      </c>
      <c r="B34" s="207"/>
      <c r="C34" s="152"/>
      <c r="D34" s="62">
        <f>SUM(D31:D33)</f>
        <v>1765</v>
      </c>
      <c r="E34" s="63">
        <v>0</v>
      </c>
      <c r="F34" s="56" t="s">
        <v>57</v>
      </c>
      <c r="G34" s="64"/>
    </row>
    <row r="35" spans="1:7" ht="19.899999999999999" customHeight="1" thickTop="1" thickBot="1" x14ac:dyDescent="0.25">
      <c r="A35" s="219" t="s">
        <v>60</v>
      </c>
      <c r="B35" s="220"/>
      <c r="C35" s="74">
        <f>IF(E29&lt;30000,80%,IF(E29&lt;45000,40%,IF(E29&gt;45000,5%,0)))</f>
        <v>0.8</v>
      </c>
      <c r="D35" s="76">
        <f>D34*C35*50%</f>
        <v>706</v>
      </c>
      <c r="E35" s="64"/>
      <c r="F35" s="72"/>
      <c r="G35" s="64"/>
    </row>
    <row r="36" spans="1:7" ht="19.899999999999999" customHeight="1" thickTop="1" thickBot="1" x14ac:dyDescent="0.25">
      <c r="A36" s="210" t="s">
        <v>55</v>
      </c>
      <c r="B36" s="211"/>
      <c r="C36" s="73" t="str">
        <f>IF(D36&lt;0,"عليه",IF(D36&gt;0,"له",))</f>
        <v>له</v>
      </c>
      <c r="D36" s="75">
        <f>D29-(D34-D35)</f>
        <v>17.559999999999945</v>
      </c>
      <c r="E36" s="68"/>
      <c r="F36" s="154"/>
      <c r="G36" s="70"/>
    </row>
    <row r="37" spans="1:7" ht="19.899999999999999" customHeight="1" thickTop="1" thickBot="1" x14ac:dyDescent="0.25">
      <c r="A37" s="65" t="s">
        <v>56</v>
      </c>
      <c r="B37" s="66"/>
      <c r="C37" s="153"/>
      <c r="D37" s="67"/>
      <c r="E37" s="68"/>
      <c r="F37" s="69"/>
      <c r="G37" s="70"/>
    </row>
    <row r="38" spans="1:7" ht="19.899999999999999" customHeight="1" thickTop="1" x14ac:dyDescent="0.2">
      <c r="A38"/>
      <c r="B38"/>
      <c r="C38"/>
      <c r="D38"/>
      <c r="E38"/>
      <c r="F38"/>
      <c r="G38"/>
    </row>
    <row r="39" spans="1:7" ht="19.899999999999999" customHeight="1" x14ac:dyDescent="0.2">
      <c r="A39"/>
      <c r="B39"/>
      <c r="C39"/>
      <c r="D39"/>
      <c r="E39"/>
      <c r="F39"/>
      <c r="G39"/>
    </row>
    <row r="40" spans="1:7" customFormat="1" ht="19.899999999999999" customHeight="1" x14ac:dyDescent="0.2"/>
    <row r="41" spans="1:7" customFormat="1" ht="19.899999999999999" customHeight="1" x14ac:dyDescent="0.2"/>
    <row r="42" spans="1:7" customFormat="1" ht="19.899999999999999" customHeight="1" x14ac:dyDescent="0.2"/>
    <row r="43" spans="1:7" customFormat="1" ht="19.899999999999999" customHeight="1" x14ac:dyDescent="0.2"/>
    <row r="44" spans="1:7" customFormat="1" ht="19.899999999999999" customHeight="1" x14ac:dyDescent="0.2"/>
    <row r="45" spans="1:7" customFormat="1" ht="19.899999999999999" customHeight="1" x14ac:dyDescent="0.2"/>
    <row r="46" spans="1:7" customFormat="1" ht="19.899999999999999" customHeight="1" x14ac:dyDescent="0.2"/>
    <row r="47" spans="1:7" customFormat="1" ht="19.899999999999999" customHeight="1" x14ac:dyDescent="0.2"/>
    <row r="48" spans="1:7" customFormat="1" ht="19.899999999999999" customHeight="1" x14ac:dyDescent="0.2"/>
    <row r="49" customFormat="1" ht="19.899999999999999" customHeight="1" x14ac:dyDescent="0.2"/>
    <row r="50" customFormat="1" ht="19.899999999999999" customHeight="1" x14ac:dyDescent="0.2"/>
    <row r="51" customFormat="1" ht="19.899999999999999" customHeight="1" x14ac:dyDescent="0.2"/>
    <row r="52" customFormat="1" ht="19.899999999999999" customHeight="1" x14ac:dyDescent="0.2"/>
    <row r="53" customFormat="1" ht="19.899999999999999" customHeight="1" x14ac:dyDescent="0.2"/>
    <row r="54" customFormat="1" ht="19.899999999999999" customHeight="1" x14ac:dyDescent="0.2"/>
    <row r="55" customFormat="1" ht="19.899999999999999" customHeight="1" x14ac:dyDescent="0.2"/>
    <row r="56" customFormat="1" ht="19.899999999999999" customHeight="1" x14ac:dyDescent="0.2"/>
    <row r="57" customFormat="1" ht="19.899999999999999" customHeight="1" x14ac:dyDescent="0.2"/>
    <row r="58" customFormat="1" ht="19.899999999999999" customHeight="1" x14ac:dyDescent="0.2"/>
    <row r="59" customFormat="1" ht="19.899999999999999" customHeight="1" x14ac:dyDescent="0.2"/>
    <row r="60" customFormat="1" ht="19.899999999999999" customHeight="1" x14ac:dyDescent="0.2"/>
    <row r="61" customFormat="1" ht="19.899999999999999" customHeight="1" x14ac:dyDescent="0.2"/>
    <row r="62" customFormat="1" ht="19.899999999999999" customHeight="1" x14ac:dyDescent="0.2"/>
    <row r="63" customFormat="1" ht="19.899999999999999" customHeight="1" x14ac:dyDescent="0.2"/>
    <row r="64" customFormat="1" ht="19.899999999999999" customHeight="1" x14ac:dyDescent="0.2"/>
    <row r="65" customFormat="1" ht="19.899999999999999" customHeight="1" x14ac:dyDescent="0.2"/>
    <row r="66" customFormat="1" ht="19.899999999999999" customHeight="1" x14ac:dyDescent="0.2"/>
    <row r="67" customFormat="1" ht="19.899999999999999" customHeight="1" x14ac:dyDescent="0.2"/>
    <row r="68" customFormat="1" ht="19.899999999999999" customHeight="1" x14ac:dyDescent="0.2"/>
    <row r="69" customFormat="1" ht="19.899999999999999" customHeight="1" x14ac:dyDescent="0.2"/>
    <row r="70" customFormat="1" ht="19.899999999999999" customHeight="1" x14ac:dyDescent="0.2"/>
    <row r="71" customFormat="1" ht="19.899999999999999" customHeight="1" x14ac:dyDescent="0.2"/>
    <row r="72" customFormat="1" ht="19.899999999999999" customHeight="1" x14ac:dyDescent="0.2"/>
    <row r="73" customFormat="1" ht="19.899999999999999" customHeight="1" x14ac:dyDescent="0.2"/>
    <row r="74" customFormat="1" ht="19.899999999999999" customHeight="1" x14ac:dyDescent="0.2"/>
    <row r="75" customFormat="1" ht="19.899999999999999" customHeight="1" x14ac:dyDescent="0.2"/>
    <row r="76" customFormat="1" ht="19.899999999999999" customHeight="1" x14ac:dyDescent="0.2"/>
    <row r="77" customFormat="1" ht="19.899999999999999" customHeight="1" x14ac:dyDescent="0.2"/>
    <row r="78" customFormat="1" ht="19.899999999999999" customHeight="1" x14ac:dyDescent="0.2"/>
    <row r="79" customFormat="1" ht="19.899999999999999" customHeight="1" x14ac:dyDescent="0.2"/>
    <row r="80" customFormat="1" ht="19.899999999999999" customHeight="1" x14ac:dyDescent="0.2"/>
    <row r="81" customFormat="1" ht="19.899999999999999" customHeight="1" x14ac:dyDescent="0.2"/>
    <row r="82" customFormat="1" ht="19.899999999999999" customHeight="1" x14ac:dyDescent="0.2"/>
    <row r="83" customFormat="1" ht="19.899999999999999" customHeight="1" x14ac:dyDescent="0.2"/>
    <row r="84" customFormat="1" ht="19.899999999999999" customHeight="1" x14ac:dyDescent="0.2"/>
    <row r="85" customFormat="1" ht="19.899999999999999" customHeight="1" x14ac:dyDescent="0.2"/>
    <row r="86" customFormat="1" ht="19.899999999999999" customHeight="1" x14ac:dyDescent="0.2"/>
    <row r="87" customFormat="1" ht="19.899999999999999" customHeight="1" x14ac:dyDescent="0.2"/>
    <row r="88" customFormat="1" ht="19.899999999999999" customHeight="1" x14ac:dyDescent="0.2"/>
    <row r="89" customFormat="1" ht="19.899999999999999" customHeight="1" x14ac:dyDescent="0.2"/>
    <row r="90" customFormat="1" ht="19.899999999999999" customHeight="1" x14ac:dyDescent="0.2"/>
    <row r="91" customFormat="1" ht="19.899999999999999" customHeight="1" x14ac:dyDescent="0.2"/>
    <row r="92" customFormat="1" ht="19.899999999999999" customHeight="1" x14ac:dyDescent="0.2"/>
    <row r="93" customFormat="1" ht="19.899999999999999" customHeight="1" x14ac:dyDescent="0.2"/>
    <row r="94" customFormat="1" ht="19.899999999999999" customHeight="1" x14ac:dyDescent="0.2"/>
    <row r="95" customFormat="1" ht="19.899999999999999" customHeight="1" x14ac:dyDescent="0.2"/>
    <row r="96" customFormat="1" ht="19.899999999999999" customHeight="1" x14ac:dyDescent="0.2"/>
    <row r="97" customFormat="1" ht="19.899999999999999" customHeight="1" x14ac:dyDescent="0.2"/>
    <row r="98" customFormat="1" ht="19.899999999999999" customHeight="1" x14ac:dyDescent="0.2"/>
    <row r="99" customFormat="1" ht="19.899999999999999" customHeight="1" x14ac:dyDescent="0.2"/>
    <row r="100" customFormat="1" ht="19.899999999999999" customHeight="1" x14ac:dyDescent="0.2"/>
    <row r="101" customFormat="1" ht="19.899999999999999" customHeight="1" x14ac:dyDescent="0.2"/>
    <row r="102" customFormat="1" ht="19.899999999999999" customHeight="1" x14ac:dyDescent="0.2"/>
    <row r="103" customFormat="1" ht="19.899999999999999" customHeight="1" x14ac:dyDescent="0.2"/>
    <row r="104" customFormat="1" ht="19.899999999999999" customHeight="1" x14ac:dyDescent="0.2"/>
    <row r="105" customFormat="1" ht="19.899999999999999" customHeight="1" x14ac:dyDescent="0.2"/>
    <row r="106" customFormat="1" ht="19.899999999999999" customHeight="1" x14ac:dyDescent="0.2"/>
    <row r="107" customFormat="1" ht="19.899999999999999" customHeight="1" x14ac:dyDescent="0.2"/>
    <row r="108" customFormat="1" ht="19.899999999999999" customHeight="1" x14ac:dyDescent="0.2"/>
    <row r="109" customFormat="1" ht="19.899999999999999" customHeight="1" x14ac:dyDescent="0.2"/>
    <row r="110" customFormat="1" ht="19.899999999999999" customHeight="1" x14ac:dyDescent="0.2"/>
    <row r="111" customFormat="1" ht="19.899999999999999" customHeight="1" x14ac:dyDescent="0.2"/>
    <row r="112" customFormat="1" ht="19.899999999999999" customHeight="1" x14ac:dyDescent="0.2"/>
    <row r="113" customFormat="1" ht="19.899999999999999" customHeight="1" x14ac:dyDescent="0.2"/>
    <row r="114" customFormat="1" ht="19.899999999999999" customHeight="1" x14ac:dyDescent="0.2"/>
    <row r="115" customFormat="1" ht="19.899999999999999" customHeight="1" x14ac:dyDescent="0.2"/>
    <row r="116" customFormat="1" ht="19.899999999999999" customHeight="1" x14ac:dyDescent="0.2"/>
    <row r="117" customFormat="1" ht="19.899999999999999" customHeight="1" x14ac:dyDescent="0.2"/>
    <row r="118" customFormat="1" ht="19.899999999999999" customHeight="1" x14ac:dyDescent="0.2"/>
    <row r="119" customFormat="1" ht="19.899999999999999" customHeight="1" x14ac:dyDescent="0.2"/>
    <row r="120" customFormat="1" ht="19.899999999999999" customHeight="1" x14ac:dyDescent="0.2"/>
    <row r="121" customFormat="1" ht="19.899999999999999" customHeight="1" x14ac:dyDescent="0.2"/>
    <row r="122" customFormat="1" ht="19.899999999999999" customHeight="1" x14ac:dyDescent="0.2"/>
    <row r="123" customFormat="1" ht="19.899999999999999" customHeight="1" x14ac:dyDescent="0.2"/>
    <row r="124" customFormat="1" ht="19.899999999999999" customHeight="1" x14ac:dyDescent="0.2"/>
    <row r="125" customFormat="1" ht="19.899999999999999" customHeight="1" x14ac:dyDescent="0.2"/>
    <row r="126" customFormat="1" ht="19.899999999999999" customHeight="1" x14ac:dyDescent="0.2"/>
    <row r="127" customFormat="1" ht="19.899999999999999" customHeight="1" x14ac:dyDescent="0.2"/>
    <row r="128" customFormat="1" ht="19.899999999999999" customHeight="1" x14ac:dyDescent="0.2"/>
    <row r="129" customFormat="1" ht="19.899999999999999" customHeight="1" x14ac:dyDescent="0.2"/>
    <row r="130" customFormat="1" ht="19.899999999999999" customHeight="1" x14ac:dyDescent="0.2"/>
    <row r="131" customFormat="1" ht="19.899999999999999" customHeight="1" x14ac:dyDescent="0.2"/>
    <row r="132" customFormat="1" ht="19.899999999999999" customHeight="1" x14ac:dyDescent="0.2"/>
    <row r="133" customFormat="1" ht="19.899999999999999" customHeight="1" x14ac:dyDescent="0.2"/>
    <row r="134" customFormat="1" ht="19.899999999999999" customHeight="1" x14ac:dyDescent="0.2"/>
    <row r="135" customFormat="1" ht="19.899999999999999" customHeight="1" x14ac:dyDescent="0.2"/>
    <row r="136" customFormat="1" ht="19.899999999999999" customHeight="1" x14ac:dyDescent="0.2"/>
    <row r="137" customFormat="1" ht="19.899999999999999" customHeight="1" x14ac:dyDescent="0.2"/>
    <row r="138" customFormat="1" ht="19.899999999999999" customHeight="1" x14ac:dyDescent="0.2"/>
    <row r="139" customFormat="1" ht="19.899999999999999" customHeight="1" x14ac:dyDescent="0.2"/>
    <row r="140" customFormat="1" ht="19.899999999999999" customHeight="1" x14ac:dyDescent="0.2"/>
    <row r="141" customFormat="1" ht="19.899999999999999" customHeight="1" x14ac:dyDescent="0.2"/>
    <row r="142" customFormat="1" ht="19.899999999999999" customHeight="1" x14ac:dyDescent="0.2"/>
    <row r="143" customFormat="1" ht="19.899999999999999" customHeight="1" x14ac:dyDescent="0.2"/>
    <row r="144" customFormat="1" ht="19.899999999999999" customHeight="1" x14ac:dyDescent="0.2"/>
    <row r="145" customFormat="1" ht="19.899999999999999" customHeight="1" x14ac:dyDescent="0.2"/>
    <row r="146" customFormat="1" ht="19.899999999999999" customHeight="1" x14ac:dyDescent="0.2"/>
    <row r="147" customFormat="1" ht="19.899999999999999" customHeight="1" x14ac:dyDescent="0.2"/>
    <row r="148" customFormat="1" ht="19.899999999999999" customHeight="1" x14ac:dyDescent="0.2"/>
    <row r="149" customFormat="1" ht="19.899999999999999" customHeight="1" x14ac:dyDescent="0.2"/>
    <row r="150" customFormat="1" ht="19.899999999999999" customHeight="1" x14ac:dyDescent="0.2"/>
    <row r="151" customFormat="1" ht="19.899999999999999" customHeight="1" x14ac:dyDescent="0.2"/>
    <row r="152" customFormat="1" ht="19.899999999999999" customHeight="1" x14ac:dyDescent="0.2"/>
    <row r="153" customFormat="1" ht="19.899999999999999" customHeight="1" x14ac:dyDescent="0.2"/>
    <row r="154" customFormat="1" ht="19.899999999999999" customHeight="1" x14ac:dyDescent="0.2"/>
    <row r="155" customFormat="1" ht="19.899999999999999" customHeight="1" x14ac:dyDescent="0.2"/>
    <row r="156" customFormat="1" ht="19.899999999999999" customHeight="1" x14ac:dyDescent="0.2"/>
    <row r="157" customFormat="1" ht="19.899999999999999" customHeight="1" x14ac:dyDescent="0.2"/>
    <row r="158" customFormat="1" ht="19.899999999999999" customHeight="1" x14ac:dyDescent="0.2"/>
    <row r="159" customFormat="1" ht="19.899999999999999" customHeight="1" x14ac:dyDescent="0.2"/>
    <row r="160" customFormat="1" ht="19.899999999999999" customHeight="1" x14ac:dyDescent="0.2"/>
    <row r="161" customFormat="1" ht="19.899999999999999" customHeight="1" x14ac:dyDescent="0.2"/>
    <row r="162" customFormat="1" ht="19.899999999999999" customHeight="1" x14ac:dyDescent="0.2"/>
    <row r="163" customFormat="1" ht="19.899999999999999" customHeight="1" x14ac:dyDescent="0.2"/>
    <row r="164" customFormat="1" ht="19.899999999999999" customHeight="1" x14ac:dyDescent="0.2"/>
    <row r="165" customFormat="1" ht="19.899999999999999" customHeight="1" x14ac:dyDescent="0.2"/>
    <row r="166" customFormat="1" ht="19.899999999999999" customHeight="1" x14ac:dyDescent="0.2"/>
    <row r="167" customFormat="1" ht="19.899999999999999" customHeight="1" x14ac:dyDescent="0.2"/>
    <row r="168" customFormat="1" ht="19.899999999999999" customHeight="1" x14ac:dyDescent="0.2"/>
    <row r="169" customFormat="1" ht="19.899999999999999" customHeight="1" x14ac:dyDescent="0.2"/>
    <row r="170" customFormat="1" ht="19.899999999999999" customHeight="1" x14ac:dyDescent="0.2"/>
    <row r="171" customFormat="1" ht="19.899999999999999" customHeight="1" x14ac:dyDescent="0.2"/>
    <row r="172" customFormat="1" ht="19.899999999999999" customHeight="1" x14ac:dyDescent="0.2"/>
    <row r="173" customFormat="1" ht="19.899999999999999" customHeight="1" x14ac:dyDescent="0.2"/>
    <row r="174" customFormat="1" ht="19.899999999999999" customHeight="1" x14ac:dyDescent="0.2"/>
    <row r="175" customFormat="1" ht="19.899999999999999" customHeight="1" x14ac:dyDescent="0.2"/>
    <row r="176" customFormat="1" ht="19.899999999999999" customHeight="1" x14ac:dyDescent="0.2"/>
    <row r="177" customFormat="1" ht="19.899999999999999" customHeight="1" x14ac:dyDescent="0.2"/>
    <row r="178" customFormat="1" ht="19.899999999999999" customHeight="1" x14ac:dyDescent="0.2"/>
    <row r="179" customFormat="1" ht="19.899999999999999" customHeight="1" x14ac:dyDescent="0.2"/>
    <row r="180" customFormat="1" ht="19.899999999999999" customHeight="1" x14ac:dyDescent="0.2"/>
    <row r="181" customFormat="1" ht="19.899999999999999" customHeight="1" x14ac:dyDescent="0.2"/>
    <row r="182" customFormat="1" ht="19.899999999999999" customHeight="1" x14ac:dyDescent="0.2"/>
    <row r="183" customFormat="1" ht="19.899999999999999" customHeight="1" x14ac:dyDescent="0.2"/>
    <row r="184" customFormat="1" ht="19.899999999999999" customHeight="1" x14ac:dyDescent="0.2"/>
    <row r="185" customFormat="1" ht="19.899999999999999" customHeight="1" x14ac:dyDescent="0.2"/>
    <row r="186" customFormat="1" ht="19.899999999999999" customHeight="1" x14ac:dyDescent="0.2"/>
    <row r="187" customFormat="1" ht="19.899999999999999" customHeight="1" x14ac:dyDescent="0.2"/>
    <row r="188" customFormat="1" ht="19.899999999999999" customHeight="1" x14ac:dyDescent="0.2"/>
    <row r="189" customFormat="1" ht="19.899999999999999" customHeight="1" x14ac:dyDescent="0.2"/>
    <row r="190" customFormat="1" ht="19.899999999999999" customHeight="1" x14ac:dyDescent="0.2"/>
    <row r="191" customFormat="1" ht="19.899999999999999" customHeight="1" x14ac:dyDescent="0.2"/>
    <row r="192" customFormat="1" ht="19.899999999999999" customHeight="1" x14ac:dyDescent="0.2"/>
    <row r="193" customFormat="1" ht="19.899999999999999" customHeight="1" x14ac:dyDescent="0.2"/>
    <row r="194" customFormat="1" ht="19.899999999999999" customHeight="1" x14ac:dyDescent="0.2"/>
    <row r="195" customFormat="1" ht="19.899999999999999" customHeight="1" x14ac:dyDescent="0.2"/>
    <row r="196" customFormat="1" ht="19.899999999999999" customHeight="1" x14ac:dyDescent="0.2"/>
    <row r="197" customFormat="1" ht="19.899999999999999" customHeight="1" x14ac:dyDescent="0.2"/>
    <row r="198" customFormat="1" ht="19.899999999999999" customHeight="1" x14ac:dyDescent="0.2"/>
    <row r="199" customFormat="1" ht="19.899999999999999" customHeight="1" x14ac:dyDescent="0.2"/>
    <row r="200" customFormat="1" ht="19.899999999999999" customHeight="1" x14ac:dyDescent="0.2"/>
    <row r="201" customFormat="1" ht="19.899999999999999" customHeight="1" x14ac:dyDescent="0.2"/>
    <row r="202" customFormat="1" ht="19.899999999999999" customHeight="1" x14ac:dyDescent="0.2"/>
    <row r="203" customFormat="1" ht="19.899999999999999" customHeight="1" x14ac:dyDescent="0.2"/>
    <row r="204" customFormat="1" ht="19.899999999999999" customHeight="1" x14ac:dyDescent="0.2"/>
    <row r="205" customFormat="1" ht="19.899999999999999" customHeight="1" x14ac:dyDescent="0.2"/>
    <row r="206" customFormat="1" ht="19.899999999999999" customHeight="1" x14ac:dyDescent="0.2"/>
    <row r="207" customFormat="1" ht="19.899999999999999" customHeight="1" x14ac:dyDescent="0.2"/>
    <row r="208" customFormat="1" ht="19.899999999999999" customHeight="1" x14ac:dyDescent="0.2"/>
    <row r="209" customFormat="1" ht="19.899999999999999" customHeight="1" x14ac:dyDescent="0.2"/>
    <row r="210" customFormat="1" ht="19.899999999999999" customHeight="1" x14ac:dyDescent="0.2"/>
    <row r="211" customFormat="1" ht="19.899999999999999" customHeight="1" x14ac:dyDescent="0.2"/>
    <row r="212" customFormat="1" ht="19.899999999999999" customHeight="1" x14ac:dyDescent="0.2"/>
    <row r="213" customFormat="1" ht="19.899999999999999" customHeight="1" x14ac:dyDescent="0.2"/>
    <row r="214" customFormat="1" ht="19.899999999999999" customHeight="1" x14ac:dyDescent="0.2"/>
    <row r="215" customFormat="1" ht="19.899999999999999" customHeight="1" x14ac:dyDescent="0.2"/>
    <row r="216" customFormat="1" ht="19.899999999999999" customHeight="1" x14ac:dyDescent="0.2"/>
    <row r="217" customFormat="1" ht="19.899999999999999" customHeight="1" x14ac:dyDescent="0.2"/>
    <row r="218" customFormat="1" ht="19.899999999999999" customHeight="1" x14ac:dyDescent="0.2"/>
    <row r="219" customFormat="1" ht="19.899999999999999" customHeight="1" x14ac:dyDescent="0.2"/>
    <row r="220" customFormat="1" ht="19.899999999999999" customHeight="1" x14ac:dyDescent="0.2"/>
    <row r="221" customFormat="1" ht="19.899999999999999" customHeight="1" x14ac:dyDescent="0.2"/>
    <row r="222" customFormat="1" ht="19.899999999999999" customHeight="1" x14ac:dyDescent="0.2"/>
    <row r="223" customFormat="1" ht="19.899999999999999" customHeight="1" x14ac:dyDescent="0.2"/>
    <row r="224" customFormat="1" ht="19.899999999999999" customHeight="1" x14ac:dyDescent="0.2"/>
    <row r="225" customFormat="1" ht="19.899999999999999" customHeight="1" x14ac:dyDescent="0.2"/>
    <row r="226" customFormat="1" ht="19.899999999999999" customHeight="1" x14ac:dyDescent="0.2"/>
    <row r="227" customFormat="1" ht="19.899999999999999" customHeight="1" x14ac:dyDescent="0.2"/>
    <row r="228" customFormat="1" ht="19.899999999999999" customHeight="1" x14ac:dyDescent="0.2"/>
    <row r="229" customFormat="1" ht="19.899999999999999" customHeight="1" x14ac:dyDescent="0.2"/>
    <row r="230" customFormat="1" ht="19.899999999999999" customHeight="1" x14ac:dyDescent="0.2"/>
    <row r="231" customFormat="1" ht="19.899999999999999" customHeight="1" x14ac:dyDescent="0.2"/>
    <row r="232" customFormat="1" ht="19.899999999999999" customHeight="1" x14ac:dyDescent="0.2"/>
    <row r="233" customFormat="1" ht="19.899999999999999" customHeight="1" x14ac:dyDescent="0.2"/>
    <row r="234" customFormat="1" ht="19.899999999999999" customHeight="1" x14ac:dyDescent="0.2"/>
    <row r="235" customFormat="1" ht="19.899999999999999" customHeight="1" x14ac:dyDescent="0.2"/>
    <row r="236" customFormat="1" ht="19.899999999999999" customHeight="1" x14ac:dyDescent="0.2"/>
    <row r="237" customFormat="1" ht="19.899999999999999" customHeight="1" x14ac:dyDescent="0.2"/>
    <row r="238" customFormat="1" ht="19.899999999999999" customHeight="1" x14ac:dyDescent="0.2"/>
    <row r="239" customFormat="1" ht="19.899999999999999" customHeight="1" x14ac:dyDescent="0.2"/>
    <row r="240" customFormat="1" ht="19.899999999999999" customHeight="1" x14ac:dyDescent="0.2"/>
    <row r="241" customFormat="1" ht="19.899999999999999" customHeight="1" x14ac:dyDescent="0.2"/>
    <row r="242" customFormat="1" ht="19.899999999999999" customHeight="1" x14ac:dyDescent="0.2"/>
    <row r="243" customFormat="1" ht="19.899999999999999" customHeight="1" x14ac:dyDescent="0.2"/>
    <row r="244" customFormat="1" ht="19.899999999999999" customHeight="1" x14ac:dyDescent="0.2"/>
    <row r="245" customFormat="1" ht="19.899999999999999" customHeight="1" x14ac:dyDescent="0.2"/>
    <row r="246" customFormat="1" ht="19.899999999999999" customHeight="1" x14ac:dyDescent="0.2"/>
    <row r="247" customFormat="1" ht="19.899999999999999" customHeight="1" x14ac:dyDescent="0.2"/>
    <row r="248" customFormat="1" ht="19.899999999999999" customHeight="1" x14ac:dyDescent="0.2"/>
    <row r="249" customFormat="1" ht="19.899999999999999" customHeight="1" x14ac:dyDescent="0.2"/>
    <row r="250" customFormat="1" ht="19.899999999999999" customHeight="1" x14ac:dyDescent="0.2"/>
    <row r="251" customFormat="1" ht="19.899999999999999" customHeight="1" x14ac:dyDescent="0.2"/>
    <row r="252" customFormat="1" ht="19.899999999999999" customHeight="1" x14ac:dyDescent="0.2"/>
    <row r="253" customFormat="1" ht="19.899999999999999" customHeight="1" x14ac:dyDescent="0.2"/>
    <row r="254" customFormat="1" ht="19.899999999999999" customHeight="1" x14ac:dyDescent="0.2"/>
    <row r="255" customFormat="1" ht="19.899999999999999" customHeight="1" x14ac:dyDescent="0.2"/>
    <row r="256" customFormat="1" ht="19.899999999999999" customHeight="1" x14ac:dyDescent="0.2"/>
    <row r="257" customFormat="1" ht="19.899999999999999" customHeight="1" x14ac:dyDescent="0.2"/>
    <row r="258" customFormat="1" ht="19.899999999999999" customHeight="1" x14ac:dyDescent="0.2"/>
    <row r="259" customFormat="1" ht="19.899999999999999" customHeight="1" x14ac:dyDescent="0.2"/>
    <row r="260" customFormat="1" ht="19.899999999999999" customHeight="1" x14ac:dyDescent="0.2"/>
    <row r="261" customFormat="1" ht="19.899999999999999" customHeight="1" x14ac:dyDescent="0.2"/>
    <row r="262" customFormat="1" ht="19.899999999999999" customHeight="1" x14ac:dyDescent="0.2"/>
    <row r="263" customFormat="1" ht="19.899999999999999" customHeight="1" x14ac:dyDescent="0.2"/>
    <row r="264" customFormat="1" ht="19.899999999999999" customHeight="1" x14ac:dyDescent="0.2"/>
    <row r="265" customFormat="1" ht="19.899999999999999" customHeight="1" x14ac:dyDescent="0.2"/>
    <row r="266" customFormat="1" ht="19.899999999999999" customHeight="1" x14ac:dyDescent="0.2"/>
    <row r="267" customFormat="1" ht="19.899999999999999" customHeight="1" x14ac:dyDescent="0.2"/>
    <row r="268" customFormat="1" ht="19.899999999999999" customHeight="1" x14ac:dyDescent="0.2"/>
    <row r="269" customFormat="1" ht="19.899999999999999" customHeight="1" x14ac:dyDescent="0.2"/>
    <row r="270" customFormat="1" ht="19.899999999999999" customHeight="1" x14ac:dyDescent="0.2"/>
    <row r="271" customFormat="1" ht="19.899999999999999" customHeight="1" x14ac:dyDescent="0.2"/>
    <row r="272" customFormat="1" ht="19.899999999999999" customHeight="1" x14ac:dyDescent="0.2"/>
    <row r="273" customFormat="1" ht="19.899999999999999" customHeight="1" x14ac:dyDescent="0.2"/>
    <row r="274" customFormat="1" ht="19.899999999999999" customHeight="1" x14ac:dyDescent="0.2"/>
    <row r="275" customFormat="1" ht="19.899999999999999" customHeight="1" x14ac:dyDescent="0.2"/>
    <row r="276" customFormat="1" ht="19.899999999999999" customHeight="1" x14ac:dyDescent="0.2"/>
    <row r="277" customFormat="1" ht="19.899999999999999" customHeight="1" x14ac:dyDescent="0.2"/>
    <row r="278" customFormat="1" ht="19.899999999999999" customHeight="1" x14ac:dyDescent="0.2"/>
    <row r="279" customFormat="1" ht="19.899999999999999" customHeight="1" x14ac:dyDescent="0.2"/>
    <row r="280" customFormat="1" ht="19.899999999999999" customHeight="1" x14ac:dyDescent="0.2"/>
    <row r="281" customFormat="1" ht="19.899999999999999" customHeight="1" x14ac:dyDescent="0.2"/>
    <row r="282" customFormat="1" ht="19.899999999999999" customHeight="1" x14ac:dyDescent="0.2"/>
    <row r="283" customFormat="1" ht="19.899999999999999" customHeight="1" x14ac:dyDescent="0.2"/>
    <row r="284" customFormat="1" ht="19.899999999999999" customHeight="1" x14ac:dyDescent="0.2"/>
    <row r="285" customFormat="1" ht="19.899999999999999" customHeight="1" x14ac:dyDescent="0.2"/>
    <row r="286" customFormat="1" ht="19.899999999999999" customHeight="1" x14ac:dyDescent="0.2"/>
    <row r="287" customFormat="1" ht="19.899999999999999" customHeight="1" x14ac:dyDescent="0.2"/>
    <row r="288" customFormat="1" ht="19.899999999999999" customHeight="1" x14ac:dyDescent="0.2"/>
    <row r="289" customFormat="1" ht="19.899999999999999" customHeight="1" x14ac:dyDescent="0.2"/>
    <row r="290" customFormat="1" ht="19.899999999999999" customHeight="1" x14ac:dyDescent="0.2"/>
    <row r="291" customFormat="1" ht="19.899999999999999" customHeight="1" x14ac:dyDescent="0.2"/>
    <row r="292" customFormat="1" ht="19.899999999999999" customHeight="1" x14ac:dyDescent="0.2"/>
    <row r="293" customFormat="1" ht="19.899999999999999" customHeight="1" x14ac:dyDescent="0.2"/>
    <row r="294" customFormat="1" ht="19.899999999999999" customHeight="1" x14ac:dyDescent="0.2"/>
    <row r="295" customFormat="1" ht="19.899999999999999" customHeight="1" x14ac:dyDescent="0.2"/>
    <row r="296" customFormat="1" ht="19.899999999999999" customHeight="1" x14ac:dyDescent="0.2"/>
    <row r="297" customFormat="1" ht="19.899999999999999" customHeight="1" x14ac:dyDescent="0.2"/>
    <row r="298" customFormat="1" ht="19.899999999999999" customHeight="1" x14ac:dyDescent="0.2"/>
    <row r="299" customFormat="1" ht="19.899999999999999" customHeight="1" x14ac:dyDescent="0.2"/>
    <row r="300" customFormat="1" ht="19.899999999999999" customHeight="1" x14ac:dyDescent="0.2"/>
    <row r="301" customFormat="1" ht="19.899999999999999" customHeight="1" x14ac:dyDescent="0.2"/>
    <row r="302" customFormat="1" ht="19.899999999999999" customHeight="1" x14ac:dyDescent="0.2"/>
    <row r="303" customFormat="1" ht="19.899999999999999" customHeight="1" x14ac:dyDescent="0.2"/>
    <row r="304" customFormat="1" ht="19.899999999999999" customHeight="1" x14ac:dyDescent="0.2"/>
    <row r="305" customFormat="1" ht="19.899999999999999" customHeight="1" x14ac:dyDescent="0.2"/>
    <row r="306" customFormat="1" ht="19.899999999999999" customHeight="1" x14ac:dyDescent="0.2"/>
    <row r="307" customFormat="1" ht="19.899999999999999" customHeight="1" x14ac:dyDescent="0.2"/>
    <row r="308" customFormat="1" ht="19.899999999999999" customHeight="1" x14ac:dyDescent="0.2"/>
    <row r="309" customFormat="1" ht="19.899999999999999" customHeight="1" x14ac:dyDescent="0.2"/>
    <row r="310" customFormat="1" ht="19.899999999999999" customHeight="1" x14ac:dyDescent="0.2"/>
    <row r="311" customFormat="1" ht="19.899999999999999" customHeight="1" x14ac:dyDescent="0.2"/>
    <row r="312" customFormat="1" ht="19.899999999999999" customHeight="1" x14ac:dyDescent="0.2"/>
    <row r="313" customFormat="1" ht="19.899999999999999" customHeight="1" x14ac:dyDescent="0.2"/>
    <row r="314" customFormat="1" ht="19.899999999999999" customHeight="1" x14ac:dyDescent="0.2"/>
    <row r="315" customFormat="1" ht="19.899999999999999" customHeight="1" x14ac:dyDescent="0.2"/>
    <row r="316" customFormat="1" ht="19.899999999999999" customHeight="1" x14ac:dyDescent="0.2"/>
    <row r="317" customFormat="1" ht="19.899999999999999" customHeight="1" x14ac:dyDescent="0.2"/>
    <row r="318" customFormat="1" ht="19.899999999999999" customHeight="1" x14ac:dyDescent="0.2"/>
    <row r="319" customFormat="1" ht="19.899999999999999" customHeight="1" x14ac:dyDescent="0.2"/>
    <row r="320" customFormat="1" ht="19.899999999999999" customHeight="1" x14ac:dyDescent="0.2"/>
    <row r="321" customFormat="1" ht="19.899999999999999" customHeight="1" x14ac:dyDescent="0.2"/>
    <row r="322" customFormat="1" ht="19.899999999999999" customHeight="1" x14ac:dyDescent="0.2"/>
    <row r="323" customFormat="1" ht="19.899999999999999" customHeight="1" x14ac:dyDescent="0.2"/>
    <row r="324" customFormat="1" ht="19.899999999999999" customHeight="1" x14ac:dyDescent="0.2"/>
    <row r="325" customFormat="1" ht="19.899999999999999" customHeight="1" x14ac:dyDescent="0.2"/>
    <row r="326" customFormat="1" ht="19.899999999999999" customHeight="1" x14ac:dyDescent="0.2"/>
    <row r="327" customFormat="1" ht="19.899999999999999" customHeight="1" x14ac:dyDescent="0.2"/>
    <row r="328" customFormat="1" ht="19.899999999999999" customHeight="1" x14ac:dyDescent="0.2"/>
    <row r="329" customFormat="1" ht="19.899999999999999" customHeight="1" x14ac:dyDescent="0.2"/>
    <row r="330" customFormat="1" ht="19.899999999999999" customHeight="1" x14ac:dyDescent="0.2"/>
    <row r="331" customFormat="1" ht="19.899999999999999" customHeight="1" x14ac:dyDescent="0.2"/>
    <row r="332" customFormat="1" ht="19.899999999999999" customHeight="1" x14ac:dyDescent="0.2"/>
    <row r="333" customFormat="1" ht="19.899999999999999" customHeight="1" x14ac:dyDescent="0.2"/>
    <row r="334" customFormat="1" ht="19.899999999999999" customHeight="1" x14ac:dyDescent="0.2"/>
    <row r="335" customFormat="1" ht="19.899999999999999" customHeight="1" x14ac:dyDescent="0.2"/>
    <row r="336" customFormat="1" ht="19.899999999999999" customHeight="1" x14ac:dyDescent="0.2"/>
    <row r="337" customFormat="1" ht="19.899999999999999" customHeight="1" x14ac:dyDescent="0.2"/>
    <row r="338" customFormat="1" ht="19.899999999999999" customHeight="1" x14ac:dyDescent="0.2"/>
    <row r="339" customFormat="1" ht="19.899999999999999" customHeight="1" x14ac:dyDescent="0.2"/>
    <row r="340" customFormat="1" ht="19.899999999999999" customHeight="1" x14ac:dyDescent="0.2"/>
    <row r="341" customFormat="1" ht="19.899999999999999" customHeight="1" x14ac:dyDescent="0.2"/>
    <row r="342" customFormat="1" ht="19.899999999999999" customHeight="1" x14ac:dyDescent="0.2"/>
    <row r="343" customFormat="1" ht="19.899999999999999" customHeight="1" x14ac:dyDescent="0.2"/>
    <row r="344" customFormat="1" ht="19.899999999999999" customHeight="1" x14ac:dyDescent="0.2"/>
    <row r="345" customFormat="1" ht="19.899999999999999" customHeight="1" x14ac:dyDescent="0.2"/>
    <row r="346" customFormat="1" ht="19.899999999999999" customHeight="1" x14ac:dyDescent="0.2"/>
    <row r="347" customFormat="1" ht="19.899999999999999" customHeight="1" x14ac:dyDescent="0.2"/>
    <row r="348" customFormat="1" ht="19.899999999999999" customHeight="1" x14ac:dyDescent="0.2"/>
    <row r="349" customFormat="1" ht="19.899999999999999" customHeight="1" x14ac:dyDescent="0.2"/>
    <row r="350" customFormat="1" ht="19.899999999999999" customHeight="1" x14ac:dyDescent="0.2"/>
    <row r="351" customFormat="1" ht="19.899999999999999" customHeight="1" x14ac:dyDescent="0.2"/>
    <row r="352" customFormat="1" ht="19.899999999999999" customHeight="1" x14ac:dyDescent="0.2"/>
    <row r="353" customFormat="1" ht="19.899999999999999" customHeight="1" x14ac:dyDescent="0.2"/>
    <row r="354" customFormat="1" ht="19.899999999999999" customHeight="1" x14ac:dyDescent="0.2"/>
    <row r="355" customFormat="1" ht="19.899999999999999" customHeight="1" x14ac:dyDescent="0.2"/>
    <row r="356" customFormat="1" ht="19.899999999999999" customHeight="1" x14ac:dyDescent="0.2"/>
    <row r="357" customFormat="1" ht="19.899999999999999" customHeight="1" x14ac:dyDescent="0.2"/>
    <row r="358" customFormat="1" ht="19.899999999999999" customHeight="1" x14ac:dyDescent="0.2"/>
    <row r="359" customFormat="1" ht="19.899999999999999" customHeight="1" x14ac:dyDescent="0.2"/>
    <row r="360" customFormat="1" ht="19.899999999999999" customHeight="1" x14ac:dyDescent="0.2"/>
    <row r="361" customFormat="1" ht="19.899999999999999" customHeight="1" x14ac:dyDescent="0.2"/>
    <row r="362" customFormat="1" ht="19.899999999999999" customHeight="1" x14ac:dyDescent="0.2"/>
    <row r="363" customFormat="1" ht="19.899999999999999" customHeight="1" x14ac:dyDescent="0.2"/>
    <row r="364" customFormat="1" ht="19.899999999999999" customHeight="1" x14ac:dyDescent="0.2"/>
    <row r="365" customFormat="1" ht="19.899999999999999" customHeight="1" x14ac:dyDescent="0.2"/>
    <row r="366" customFormat="1" ht="19.899999999999999" customHeight="1" x14ac:dyDescent="0.2"/>
    <row r="367" customFormat="1" ht="19.899999999999999" customHeight="1" x14ac:dyDescent="0.2"/>
    <row r="368" customFormat="1" ht="19.899999999999999" customHeight="1" x14ac:dyDescent="0.2"/>
    <row r="369" customFormat="1" ht="19.899999999999999" customHeight="1" x14ac:dyDescent="0.2"/>
    <row r="370" customFormat="1" ht="19.899999999999999" customHeight="1" x14ac:dyDescent="0.2"/>
    <row r="371" customFormat="1" ht="19.899999999999999" customHeight="1" x14ac:dyDescent="0.2"/>
    <row r="372" customFormat="1" ht="19.899999999999999" customHeight="1" x14ac:dyDescent="0.2"/>
    <row r="373" customFormat="1" ht="19.899999999999999" customHeight="1" x14ac:dyDescent="0.2"/>
    <row r="374" customFormat="1" ht="19.899999999999999" customHeight="1" x14ac:dyDescent="0.2"/>
    <row r="375" customFormat="1" ht="19.899999999999999" customHeight="1" x14ac:dyDescent="0.2"/>
    <row r="376" customFormat="1" ht="19.899999999999999" customHeight="1" x14ac:dyDescent="0.2"/>
    <row r="377" customFormat="1" ht="19.899999999999999" customHeight="1" x14ac:dyDescent="0.2"/>
    <row r="378" customFormat="1" ht="19.899999999999999" customHeight="1" x14ac:dyDescent="0.2"/>
    <row r="379" customFormat="1" ht="19.899999999999999" customHeight="1" x14ac:dyDescent="0.2"/>
    <row r="380" customFormat="1" ht="19.899999999999999" customHeight="1" x14ac:dyDescent="0.2"/>
    <row r="381" customFormat="1" ht="19.899999999999999" customHeight="1" x14ac:dyDescent="0.2"/>
    <row r="382" customFormat="1" ht="19.899999999999999" customHeight="1" x14ac:dyDescent="0.2"/>
    <row r="383" customFormat="1" ht="19.899999999999999" customHeight="1" x14ac:dyDescent="0.2"/>
    <row r="384" customFormat="1" ht="19.899999999999999" customHeight="1" x14ac:dyDescent="0.2"/>
    <row r="385" customFormat="1" ht="19.899999999999999" customHeight="1" x14ac:dyDescent="0.2"/>
    <row r="386" customFormat="1" ht="19.899999999999999" customHeight="1" x14ac:dyDescent="0.2"/>
    <row r="387" customFormat="1" ht="19.899999999999999" customHeight="1" x14ac:dyDescent="0.2"/>
    <row r="388" customFormat="1" ht="19.899999999999999" customHeight="1" x14ac:dyDescent="0.2"/>
    <row r="389" customFormat="1" ht="19.899999999999999" customHeight="1" x14ac:dyDescent="0.2"/>
    <row r="390" customFormat="1" ht="19.899999999999999" customHeight="1" x14ac:dyDescent="0.2"/>
    <row r="391" customFormat="1" ht="19.899999999999999" customHeight="1" x14ac:dyDescent="0.2"/>
    <row r="392" customFormat="1" ht="19.899999999999999" customHeight="1" x14ac:dyDescent="0.2"/>
    <row r="393" customFormat="1" ht="19.899999999999999" customHeight="1" x14ac:dyDescent="0.2"/>
    <row r="394" customFormat="1" ht="19.899999999999999" customHeight="1" x14ac:dyDescent="0.2"/>
    <row r="395" customFormat="1" ht="19.899999999999999" customHeight="1" x14ac:dyDescent="0.2"/>
    <row r="396" customFormat="1" ht="19.899999999999999" customHeight="1" x14ac:dyDescent="0.2"/>
    <row r="397" customFormat="1" ht="19.899999999999999" customHeight="1" x14ac:dyDescent="0.2"/>
    <row r="398" customFormat="1" ht="19.899999999999999" customHeight="1" x14ac:dyDescent="0.2"/>
    <row r="399" customFormat="1" ht="19.899999999999999" customHeight="1" x14ac:dyDescent="0.2"/>
    <row r="400" customFormat="1" ht="19.899999999999999" customHeight="1" x14ac:dyDescent="0.2"/>
    <row r="401" customFormat="1" ht="19.899999999999999" customHeight="1" x14ac:dyDescent="0.2"/>
    <row r="402" customFormat="1" ht="19.899999999999999" customHeight="1" x14ac:dyDescent="0.2"/>
    <row r="403" customFormat="1" ht="19.899999999999999" customHeight="1" x14ac:dyDescent="0.2"/>
    <row r="404" customFormat="1" ht="19.899999999999999" customHeight="1" x14ac:dyDescent="0.2"/>
    <row r="405" customFormat="1" ht="19.899999999999999" customHeight="1" x14ac:dyDescent="0.2"/>
    <row r="406" customFormat="1" ht="19.899999999999999" customHeight="1" x14ac:dyDescent="0.2"/>
    <row r="407" customFormat="1" ht="19.899999999999999" customHeight="1" x14ac:dyDescent="0.2"/>
    <row r="408" customFormat="1" ht="19.899999999999999" customHeight="1" x14ac:dyDescent="0.2"/>
    <row r="409" customFormat="1" ht="19.899999999999999" customHeight="1" x14ac:dyDescent="0.2"/>
    <row r="410" customFormat="1" ht="19.899999999999999" customHeight="1" x14ac:dyDescent="0.2"/>
    <row r="411" customFormat="1" ht="19.899999999999999" customHeight="1" x14ac:dyDescent="0.2"/>
    <row r="412" customFormat="1" ht="19.899999999999999" customHeight="1" x14ac:dyDescent="0.2"/>
    <row r="413" customFormat="1" ht="19.899999999999999" customHeight="1" x14ac:dyDescent="0.2"/>
    <row r="414" customFormat="1" ht="19.899999999999999" customHeight="1" x14ac:dyDescent="0.2"/>
    <row r="415" customFormat="1" ht="19.899999999999999" customHeight="1" x14ac:dyDescent="0.2"/>
    <row r="416" customFormat="1" ht="19.899999999999999" customHeight="1" x14ac:dyDescent="0.2"/>
    <row r="417" customFormat="1" ht="19.899999999999999" customHeight="1" x14ac:dyDescent="0.2"/>
    <row r="418" customFormat="1" ht="19.899999999999999" customHeight="1" x14ac:dyDescent="0.2"/>
    <row r="419" customFormat="1" ht="19.899999999999999" customHeight="1" x14ac:dyDescent="0.2"/>
    <row r="420" customFormat="1" ht="19.899999999999999" customHeight="1" x14ac:dyDescent="0.2"/>
    <row r="421" customFormat="1" ht="19.899999999999999" customHeight="1" x14ac:dyDescent="0.2"/>
    <row r="422" customFormat="1" ht="19.899999999999999" customHeight="1" x14ac:dyDescent="0.2"/>
    <row r="423" customFormat="1" ht="19.899999999999999" customHeight="1" x14ac:dyDescent="0.2"/>
    <row r="424" customFormat="1" ht="19.899999999999999" customHeight="1" x14ac:dyDescent="0.2"/>
    <row r="425" customFormat="1" ht="19.899999999999999" customHeight="1" x14ac:dyDescent="0.2"/>
    <row r="426" customFormat="1" ht="19.899999999999999" customHeight="1" x14ac:dyDescent="0.2"/>
    <row r="427" customFormat="1" ht="19.899999999999999" customHeight="1" x14ac:dyDescent="0.2"/>
    <row r="428" customFormat="1" ht="19.899999999999999" customHeight="1" x14ac:dyDescent="0.2"/>
    <row r="429" customFormat="1" ht="19.899999999999999" customHeight="1" x14ac:dyDescent="0.2"/>
    <row r="430" customFormat="1" ht="19.899999999999999" customHeight="1" x14ac:dyDescent="0.2"/>
    <row r="431" customFormat="1" ht="19.899999999999999" customHeight="1" x14ac:dyDescent="0.2"/>
    <row r="432" customFormat="1" ht="19.899999999999999" customHeight="1" x14ac:dyDescent="0.2"/>
    <row r="433" customFormat="1" ht="19.899999999999999" customHeight="1" x14ac:dyDescent="0.2"/>
    <row r="434" customFormat="1" ht="19.899999999999999" customHeight="1" x14ac:dyDescent="0.2"/>
    <row r="435" customFormat="1" ht="19.899999999999999" customHeight="1" x14ac:dyDescent="0.2"/>
    <row r="436" customFormat="1" ht="19.899999999999999" customHeight="1" x14ac:dyDescent="0.2"/>
    <row r="437" customFormat="1" ht="19.899999999999999" customHeight="1" x14ac:dyDescent="0.2"/>
    <row r="438" customFormat="1" ht="19.899999999999999" customHeight="1" x14ac:dyDescent="0.2"/>
    <row r="439" customFormat="1" ht="19.899999999999999" customHeight="1" x14ac:dyDescent="0.2"/>
    <row r="440" customFormat="1" ht="19.899999999999999" customHeight="1" x14ac:dyDescent="0.2"/>
    <row r="441" customFormat="1" ht="19.899999999999999" customHeight="1" x14ac:dyDescent="0.2"/>
    <row r="442" customFormat="1" ht="19.899999999999999" customHeight="1" x14ac:dyDescent="0.2"/>
    <row r="443" customFormat="1" ht="19.899999999999999" customHeight="1" x14ac:dyDescent="0.2"/>
    <row r="444" customFormat="1" ht="19.899999999999999" customHeight="1" x14ac:dyDescent="0.2"/>
    <row r="445" customFormat="1" ht="19.899999999999999" customHeight="1" x14ac:dyDescent="0.2"/>
    <row r="446" customFormat="1" ht="19.899999999999999" customHeight="1" x14ac:dyDescent="0.2"/>
    <row r="447" customFormat="1" ht="19.899999999999999" customHeight="1" x14ac:dyDescent="0.2"/>
    <row r="448" customFormat="1" ht="19.899999999999999" customHeight="1" x14ac:dyDescent="0.2"/>
    <row r="449" customFormat="1" ht="19.899999999999999" customHeight="1" x14ac:dyDescent="0.2"/>
    <row r="450" customFormat="1" ht="19.899999999999999" customHeight="1" x14ac:dyDescent="0.2"/>
    <row r="451" customFormat="1" ht="19.899999999999999" customHeight="1" x14ac:dyDescent="0.2"/>
    <row r="452" customFormat="1" ht="19.899999999999999" customHeight="1" x14ac:dyDescent="0.2"/>
    <row r="453" customFormat="1" ht="19.899999999999999" customHeight="1" x14ac:dyDescent="0.2"/>
    <row r="454" customFormat="1" ht="19.899999999999999" customHeight="1" x14ac:dyDescent="0.2"/>
    <row r="455" customFormat="1" ht="19.899999999999999" customHeight="1" x14ac:dyDescent="0.2"/>
    <row r="456" customFormat="1" ht="19.899999999999999" customHeight="1" x14ac:dyDescent="0.2"/>
    <row r="457" customFormat="1" ht="19.899999999999999" customHeight="1" x14ac:dyDescent="0.2"/>
    <row r="458" customFormat="1" ht="19.899999999999999" customHeight="1" x14ac:dyDescent="0.2"/>
    <row r="459" customFormat="1" ht="19.899999999999999" customHeight="1" x14ac:dyDescent="0.2"/>
    <row r="460" customFormat="1" ht="19.899999999999999" customHeight="1" x14ac:dyDescent="0.2"/>
    <row r="461" customFormat="1" ht="19.899999999999999" customHeight="1" x14ac:dyDescent="0.2"/>
    <row r="462" customFormat="1" ht="19.899999999999999" customHeight="1" x14ac:dyDescent="0.2"/>
    <row r="463" customFormat="1" ht="19.899999999999999" customHeight="1" x14ac:dyDescent="0.2"/>
    <row r="464" customFormat="1" ht="19.899999999999999" customHeight="1" x14ac:dyDescent="0.2"/>
    <row r="465" customFormat="1" ht="19.899999999999999" customHeight="1" x14ac:dyDescent="0.2"/>
    <row r="466" customFormat="1" ht="19.899999999999999" customHeight="1" x14ac:dyDescent="0.2"/>
    <row r="467" customFormat="1" ht="19.899999999999999" customHeight="1" x14ac:dyDescent="0.2"/>
    <row r="468" customFormat="1" ht="19.899999999999999" customHeight="1" x14ac:dyDescent="0.2"/>
    <row r="469" customFormat="1" ht="19.899999999999999" customHeight="1" x14ac:dyDescent="0.2"/>
    <row r="470" customFormat="1" ht="19.899999999999999" customHeight="1" x14ac:dyDescent="0.2"/>
    <row r="471" customFormat="1" ht="19.899999999999999" customHeight="1" x14ac:dyDescent="0.2"/>
    <row r="472" customFormat="1" ht="19.899999999999999" customHeight="1" x14ac:dyDescent="0.2"/>
    <row r="473" customFormat="1" ht="19.899999999999999" customHeight="1" x14ac:dyDescent="0.2"/>
    <row r="474" customFormat="1" ht="19.899999999999999" customHeight="1" x14ac:dyDescent="0.2"/>
    <row r="475" customFormat="1" ht="19.899999999999999" customHeight="1" x14ac:dyDescent="0.2"/>
    <row r="476" customFormat="1" ht="19.899999999999999" customHeight="1" x14ac:dyDescent="0.2"/>
    <row r="477" customFormat="1" ht="19.899999999999999" customHeight="1" x14ac:dyDescent="0.2"/>
    <row r="478" customFormat="1" ht="19.899999999999999" customHeight="1" x14ac:dyDescent="0.2"/>
    <row r="479" customFormat="1" ht="19.899999999999999" customHeight="1" x14ac:dyDescent="0.2"/>
    <row r="480" customFormat="1" ht="19.899999999999999" customHeight="1" x14ac:dyDescent="0.2"/>
    <row r="481" customFormat="1" ht="19.899999999999999" customHeight="1" x14ac:dyDescent="0.2"/>
    <row r="482" customFormat="1" ht="19.899999999999999" customHeight="1" x14ac:dyDescent="0.2"/>
    <row r="483" customFormat="1" ht="19.899999999999999" customHeight="1" x14ac:dyDescent="0.2"/>
    <row r="484" customFormat="1" ht="19.899999999999999" customHeight="1" x14ac:dyDescent="0.2"/>
    <row r="485" customFormat="1" ht="19.899999999999999" customHeight="1" x14ac:dyDescent="0.2"/>
    <row r="486" customFormat="1" ht="19.899999999999999" customHeight="1" x14ac:dyDescent="0.2"/>
    <row r="487" customFormat="1" ht="19.899999999999999" customHeight="1" x14ac:dyDescent="0.2"/>
    <row r="488" customFormat="1" ht="19.899999999999999" customHeight="1" x14ac:dyDescent="0.2"/>
    <row r="489" customFormat="1" ht="19.899999999999999" customHeight="1" x14ac:dyDescent="0.2"/>
    <row r="490" customFormat="1" ht="19.899999999999999" customHeight="1" x14ac:dyDescent="0.2"/>
    <row r="491" customFormat="1" ht="19.899999999999999" customHeight="1" x14ac:dyDescent="0.2"/>
    <row r="492" customFormat="1" ht="19.899999999999999" customHeight="1" x14ac:dyDescent="0.2"/>
    <row r="493" customFormat="1" ht="19.899999999999999" customHeight="1" x14ac:dyDescent="0.2"/>
    <row r="494" customFormat="1" ht="19.899999999999999" customHeight="1" x14ac:dyDescent="0.2"/>
    <row r="495" customFormat="1" ht="19.899999999999999" customHeight="1" x14ac:dyDescent="0.2"/>
    <row r="496" customFormat="1" ht="19.899999999999999" customHeight="1" x14ac:dyDescent="0.2"/>
    <row r="497" customFormat="1" ht="19.899999999999999" customHeight="1" x14ac:dyDescent="0.2"/>
    <row r="498" customFormat="1" ht="19.899999999999999" customHeight="1" x14ac:dyDescent="0.2"/>
    <row r="499" customFormat="1" ht="19.899999999999999" customHeight="1" x14ac:dyDescent="0.2"/>
    <row r="500" customFormat="1" ht="19.899999999999999" customHeight="1" x14ac:dyDescent="0.2"/>
    <row r="501" customFormat="1" ht="19.899999999999999" customHeight="1" x14ac:dyDescent="0.2"/>
    <row r="502" customFormat="1" ht="19.899999999999999" customHeight="1" x14ac:dyDescent="0.2"/>
    <row r="503" customFormat="1" ht="19.899999999999999" customHeight="1" x14ac:dyDescent="0.2"/>
    <row r="504" customFormat="1" ht="19.899999999999999" customHeight="1" x14ac:dyDescent="0.2"/>
    <row r="505" customFormat="1" ht="19.899999999999999" customHeight="1" x14ac:dyDescent="0.2"/>
    <row r="506" customFormat="1" ht="19.899999999999999" customHeight="1" x14ac:dyDescent="0.2"/>
    <row r="507" customFormat="1" ht="19.899999999999999" customHeight="1" x14ac:dyDescent="0.2"/>
    <row r="508" customFormat="1" ht="19.899999999999999" customHeight="1" x14ac:dyDescent="0.2"/>
    <row r="509" customFormat="1" ht="19.899999999999999" customHeight="1" x14ac:dyDescent="0.2"/>
    <row r="510" customFormat="1" ht="19.899999999999999" customHeight="1" x14ac:dyDescent="0.2"/>
    <row r="511" customFormat="1" ht="19.899999999999999" customHeight="1" x14ac:dyDescent="0.2"/>
    <row r="512" customFormat="1" ht="19.899999999999999" customHeight="1" x14ac:dyDescent="0.2"/>
    <row r="513" customFormat="1" ht="19.899999999999999" customHeight="1" x14ac:dyDescent="0.2"/>
    <row r="514" customFormat="1" ht="19.899999999999999" customHeight="1" x14ac:dyDescent="0.2"/>
    <row r="515" customFormat="1" ht="19.899999999999999" customHeight="1" x14ac:dyDescent="0.2"/>
    <row r="516" customFormat="1" ht="19.899999999999999" customHeight="1" x14ac:dyDescent="0.2"/>
    <row r="517" customFormat="1" ht="19.899999999999999" customHeight="1" x14ac:dyDescent="0.2"/>
    <row r="518" customFormat="1" ht="19.899999999999999" customHeight="1" x14ac:dyDescent="0.2"/>
    <row r="519" customFormat="1" ht="19.899999999999999" customHeight="1" x14ac:dyDescent="0.2"/>
    <row r="520" customFormat="1" ht="19.899999999999999" customHeight="1" x14ac:dyDescent="0.2"/>
    <row r="521" customFormat="1" ht="19.899999999999999" customHeight="1" x14ac:dyDescent="0.2"/>
    <row r="522" customFormat="1" ht="19.899999999999999" customHeight="1" x14ac:dyDescent="0.2"/>
    <row r="523" customFormat="1" ht="19.899999999999999" customHeight="1" x14ac:dyDescent="0.2"/>
    <row r="524" customFormat="1" ht="19.899999999999999" customHeight="1" x14ac:dyDescent="0.2"/>
    <row r="525" customFormat="1" ht="19.899999999999999" customHeight="1" x14ac:dyDescent="0.2"/>
    <row r="526" customFormat="1" ht="19.899999999999999" customHeight="1" x14ac:dyDescent="0.2"/>
    <row r="527" customFormat="1" ht="19.899999999999999" customHeight="1" x14ac:dyDescent="0.2"/>
    <row r="528" customFormat="1" ht="19.899999999999999" customHeight="1" x14ac:dyDescent="0.2"/>
    <row r="529" customFormat="1" ht="19.899999999999999" customHeight="1" x14ac:dyDescent="0.2"/>
    <row r="530" customFormat="1" ht="19.899999999999999" customHeight="1" x14ac:dyDescent="0.2"/>
    <row r="531" customFormat="1" ht="19.899999999999999" customHeight="1" x14ac:dyDescent="0.2"/>
    <row r="532" customFormat="1" ht="19.899999999999999" customHeight="1" x14ac:dyDescent="0.2"/>
    <row r="533" customFormat="1" ht="19.899999999999999" customHeight="1" x14ac:dyDescent="0.2"/>
    <row r="534" customFormat="1" ht="19.899999999999999" customHeight="1" x14ac:dyDescent="0.2"/>
    <row r="535" customFormat="1" ht="19.899999999999999" customHeight="1" x14ac:dyDescent="0.2"/>
    <row r="536" customFormat="1" ht="19.899999999999999" customHeight="1" x14ac:dyDescent="0.2"/>
    <row r="537" customFormat="1" ht="19.899999999999999" customHeight="1" x14ac:dyDescent="0.2"/>
    <row r="538" customFormat="1" ht="19.899999999999999" customHeight="1" x14ac:dyDescent="0.2"/>
    <row r="539" customFormat="1" ht="19.899999999999999" customHeight="1" x14ac:dyDescent="0.2"/>
    <row r="540" customFormat="1" ht="19.899999999999999" customHeight="1" x14ac:dyDescent="0.2"/>
    <row r="541" customFormat="1" ht="19.899999999999999" customHeight="1" x14ac:dyDescent="0.2"/>
    <row r="542" customFormat="1" ht="19.899999999999999" customHeight="1" x14ac:dyDescent="0.2"/>
    <row r="543" customFormat="1" ht="19.899999999999999" customHeight="1" x14ac:dyDescent="0.2"/>
    <row r="544" customFormat="1" ht="19.899999999999999" customHeight="1" x14ac:dyDescent="0.2"/>
    <row r="545" customFormat="1" ht="19.899999999999999" customHeight="1" x14ac:dyDescent="0.2"/>
    <row r="546" customFormat="1" ht="19.899999999999999" customHeight="1" x14ac:dyDescent="0.2"/>
    <row r="547" customFormat="1" ht="19.899999999999999" customHeight="1" x14ac:dyDescent="0.2"/>
    <row r="548" customFormat="1" ht="19.899999999999999" customHeight="1" x14ac:dyDescent="0.2"/>
    <row r="549" customFormat="1" ht="19.899999999999999" customHeight="1" x14ac:dyDescent="0.2"/>
    <row r="550" customFormat="1" ht="19.899999999999999" customHeight="1" x14ac:dyDescent="0.2"/>
    <row r="551" customFormat="1" ht="19.899999999999999" customHeight="1" x14ac:dyDescent="0.2"/>
    <row r="552" customFormat="1" ht="19.899999999999999" customHeight="1" x14ac:dyDescent="0.2"/>
    <row r="553" customFormat="1" ht="19.899999999999999" customHeight="1" x14ac:dyDescent="0.2"/>
    <row r="554" customFormat="1" ht="19.899999999999999" customHeight="1" x14ac:dyDescent="0.2"/>
    <row r="555" customFormat="1" ht="19.899999999999999" customHeight="1" x14ac:dyDescent="0.2"/>
    <row r="556" customFormat="1" ht="19.899999999999999" customHeight="1" x14ac:dyDescent="0.2"/>
    <row r="557" customFormat="1" ht="19.899999999999999" customHeight="1" x14ac:dyDescent="0.2"/>
    <row r="558" customFormat="1" ht="19.899999999999999" customHeight="1" x14ac:dyDescent="0.2"/>
    <row r="559" customFormat="1" ht="19.899999999999999" customHeight="1" x14ac:dyDescent="0.2"/>
    <row r="560" customFormat="1" ht="19.899999999999999" customHeight="1" x14ac:dyDescent="0.2"/>
    <row r="561" customFormat="1" ht="19.899999999999999" customHeight="1" x14ac:dyDescent="0.2"/>
    <row r="562" customFormat="1" ht="19.899999999999999" customHeight="1" x14ac:dyDescent="0.2"/>
    <row r="563" customFormat="1" ht="19.899999999999999" customHeight="1" x14ac:dyDescent="0.2"/>
    <row r="564" customFormat="1" ht="19.899999999999999" customHeight="1" x14ac:dyDescent="0.2"/>
    <row r="565" customFormat="1" ht="19.899999999999999" customHeight="1" x14ac:dyDescent="0.2"/>
    <row r="566" customFormat="1" ht="19.899999999999999" customHeight="1" x14ac:dyDescent="0.2"/>
    <row r="567" customFormat="1" ht="19.899999999999999" customHeight="1" x14ac:dyDescent="0.2"/>
    <row r="568" customFormat="1" ht="19.899999999999999" customHeight="1" x14ac:dyDescent="0.2"/>
    <row r="569" customFormat="1" ht="19.899999999999999" customHeight="1" x14ac:dyDescent="0.2"/>
    <row r="570" customFormat="1" ht="19.899999999999999" customHeight="1" x14ac:dyDescent="0.2"/>
    <row r="571" customFormat="1" ht="19.899999999999999" customHeight="1" x14ac:dyDescent="0.2"/>
    <row r="572" customFormat="1" ht="19.899999999999999" customHeight="1" x14ac:dyDescent="0.2"/>
    <row r="573" customFormat="1" ht="19.899999999999999" customHeight="1" x14ac:dyDescent="0.2"/>
    <row r="574" customFormat="1" ht="19.899999999999999" customHeight="1" x14ac:dyDescent="0.2"/>
    <row r="575" customFormat="1" ht="19.899999999999999" customHeight="1" x14ac:dyDescent="0.2"/>
    <row r="576" customFormat="1" ht="19.899999999999999" customHeight="1" x14ac:dyDescent="0.2"/>
    <row r="577" customFormat="1" ht="19.899999999999999" customHeight="1" x14ac:dyDescent="0.2"/>
    <row r="578" customFormat="1" ht="19.899999999999999" customHeight="1" x14ac:dyDescent="0.2"/>
    <row r="579" customFormat="1" ht="19.899999999999999" customHeight="1" x14ac:dyDescent="0.2"/>
    <row r="580" customFormat="1" ht="19.899999999999999" customHeight="1" x14ac:dyDescent="0.2"/>
    <row r="581" customFormat="1" ht="19.899999999999999" customHeight="1" x14ac:dyDescent="0.2"/>
    <row r="582" customFormat="1" ht="19.899999999999999" customHeight="1" x14ac:dyDescent="0.2"/>
    <row r="583" customFormat="1" ht="19.899999999999999" customHeight="1" x14ac:dyDescent="0.2"/>
    <row r="584" customFormat="1" ht="19.899999999999999" customHeight="1" x14ac:dyDescent="0.2"/>
    <row r="585" customFormat="1" ht="19.899999999999999" customHeight="1" x14ac:dyDescent="0.2"/>
    <row r="586" customFormat="1" ht="19.899999999999999" customHeight="1" x14ac:dyDescent="0.2"/>
    <row r="587" customFormat="1" ht="19.899999999999999" customHeight="1" x14ac:dyDescent="0.2"/>
    <row r="588" customFormat="1" ht="19.899999999999999" customHeight="1" x14ac:dyDescent="0.2"/>
    <row r="589" customFormat="1" ht="19.899999999999999" customHeight="1" x14ac:dyDescent="0.2"/>
    <row r="590" customFormat="1" ht="19.899999999999999" customHeight="1" x14ac:dyDescent="0.2"/>
    <row r="591" customFormat="1" ht="19.899999999999999" customHeight="1" x14ac:dyDescent="0.2"/>
    <row r="592" customFormat="1" ht="19.899999999999999" customHeight="1" x14ac:dyDescent="0.2"/>
    <row r="593" customFormat="1" ht="19.899999999999999" customHeight="1" x14ac:dyDescent="0.2"/>
    <row r="594" customFormat="1" ht="19.899999999999999" customHeight="1" x14ac:dyDescent="0.2"/>
    <row r="595" customFormat="1" ht="19.899999999999999" customHeight="1" x14ac:dyDescent="0.2"/>
    <row r="596" customFormat="1" ht="19.899999999999999" customHeight="1" x14ac:dyDescent="0.2"/>
    <row r="597" customFormat="1" ht="19.899999999999999" customHeight="1" x14ac:dyDescent="0.2"/>
    <row r="598" customFormat="1" ht="19.899999999999999" customHeight="1" x14ac:dyDescent="0.2"/>
    <row r="599" customFormat="1" ht="19.899999999999999" customHeight="1" x14ac:dyDescent="0.2"/>
    <row r="600" customFormat="1" ht="19.899999999999999" customHeight="1" x14ac:dyDescent="0.2"/>
    <row r="601" customFormat="1" ht="19.899999999999999" customHeight="1" x14ac:dyDescent="0.2"/>
    <row r="602" customFormat="1" ht="19.899999999999999" customHeight="1" x14ac:dyDescent="0.2"/>
    <row r="603" customFormat="1" ht="19.899999999999999" customHeight="1" x14ac:dyDescent="0.2"/>
    <row r="604" customFormat="1" ht="19.899999999999999" customHeight="1" x14ac:dyDescent="0.2"/>
    <row r="605" customFormat="1" ht="19.899999999999999" customHeight="1" x14ac:dyDescent="0.2"/>
    <row r="606" customFormat="1" ht="19.899999999999999" customHeight="1" x14ac:dyDescent="0.2"/>
    <row r="607" customFormat="1" ht="19.899999999999999" customHeight="1" x14ac:dyDescent="0.2"/>
    <row r="608" customFormat="1" ht="19.899999999999999" customHeight="1" x14ac:dyDescent="0.2"/>
    <row r="609" customFormat="1" ht="19.899999999999999" customHeight="1" x14ac:dyDescent="0.2"/>
    <row r="610" customFormat="1" ht="19.899999999999999" customHeight="1" x14ac:dyDescent="0.2"/>
    <row r="611" customFormat="1" ht="19.899999999999999" customHeight="1" x14ac:dyDescent="0.2"/>
    <row r="612" customFormat="1" ht="19.899999999999999" customHeight="1" x14ac:dyDescent="0.2"/>
    <row r="613" customFormat="1" ht="19.899999999999999" customHeight="1" x14ac:dyDescent="0.2"/>
    <row r="614" customFormat="1" ht="19.899999999999999" customHeight="1" x14ac:dyDescent="0.2"/>
    <row r="615" customFormat="1" ht="19.899999999999999" customHeight="1" x14ac:dyDescent="0.2"/>
    <row r="616" customFormat="1" ht="19.899999999999999" customHeight="1" x14ac:dyDescent="0.2"/>
    <row r="617" customFormat="1" ht="19.899999999999999" customHeight="1" x14ac:dyDescent="0.2"/>
    <row r="618" customFormat="1" ht="19.899999999999999" customHeight="1" x14ac:dyDescent="0.2"/>
    <row r="619" customFormat="1" ht="19.899999999999999" customHeight="1" x14ac:dyDescent="0.2"/>
    <row r="620" customFormat="1" ht="19.899999999999999" customHeight="1" x14ac:dyDescent="0.2"/>
    <row r="621" customFormat="1" ht="19.899999999999999" customHeight="1" x14ac:dyDescent="0.2"/>
    <row r="622" customFormat="1" ht="19.899999999999999" customHeight="1" x14ac:dyDescent="0.2"/>
    <row r="623" customFormat="1" ht="19.899999999999999" customHeight="1" x14ac:dyDescent="0.2"/>
    <row r="624" customFormat="1" ht="19.899999999999999" customHeight="1" x14ac:dyDescent="0.2"/>
    <row r="625" customFormat="1" ht="19.899999999999999" customHeight="1" x14ac:dyDescent="0.2"/>
    <row r="626" customFormat="1" ht="19.899999999999999" customHeight="1" x14ac:dyDescent="0.2"/>
    <row r="627" customFormat="1" ht="19.899999999999999" customHeight="1" x14ac:dyDescent="0.2"/>
    <row r="628" customFormat="1" ht="19.899999999999999" customHeight="1" x14ac:dyDescent="0.2"/>
    <row r="629" customFormat="1" ht="19.899999999999999" customHeight="1" x14ac:dyDescent="0.2"/>
    <row r="630" customFormat="1" ht="19.899999999999999" customHeight="1" x14ac:dyDescent="0.2"/>
    <row r="631" customFormat="1" ht="19.899999999999999" customHeight="1" x14ac:dyDescent="0.2"/>
    <row r="632" customFormat="1" ht="19.899999999999999" customHeight="1" x14ac:dyDescent="0.2"/>
    <row r="633" customFormat="1" ht="19.899999999999999" customHeight="1" x14ac:dyDescent="0.2"/>
    <row r="634" customFormat="1" ht="19.899999999999999" customHeight="1" x14ac:dyDescent="0.2"/>
    <row r="635" customFormat="1" ht="19.899999999999999" customHeight="1" x14ac:dyDescent="0.2"/>
    <row r="636" customFormat="1" ht="19.899999999999999" customHeight="1" x14ac:dyDescent="0.2"/>
    <row r="637" customFormat="1" ht="19.899999999999999" customHeight="1" x14ac:dyDescent="0.2"/>
    <row r="638" customFormat="1" ht="19.899999999999999" customHeight="1" x14ac:dyDescent="0.2"/>
    <row r="639" customFormat="1" ht="19.899999999999999" customHeight="1" x14ac:dyDescent="0.2"/>
    <row r="640" customFormat="1" ht="19.899999999999999" customHeight="1" x14ac:dyDescent="0.2"/>
    <row r="641" customFormat="1" ht="19.899999999999999" customHeight="1" x14ac:dyDescent="0.2"/>
    <row r="642" customFormat="1" ht="19.899999999999999" customHeight="1" x14ac:dyDescent="0.2"/>
    <row r="643" customFormat="1" ht="19.899999999999999" customHeight="1" x14ac:dyDescent="0.2"/>
    <row r="644" customFormat="1" ht="19.899999999999999" customHeight="1" x14ac:dyDescent="0.2"/>
    <row r="645" customFormat="1" ht="19.899999999999999" customHeight="1" x14ac:dyDescent="0.2"/>
    <row r="646" customFormat="1" ht="19.899999999999999" customHeight="1" x14ac:dyDescent="0.2"/>
    <row r="647" customFormat="1" ht="19.899999999999999" customHeight="1" x14ac:dyDescent="0.2"/>
    <row r="648" customFormat="1" ht="19.899999999999999" customHeight="1" x14ac:dyDescent="0.2"/>
    <row r="649" customFormat="1" ht="19.899999999999999" customHeight="1" x14ac:dyDescent="0.2"/>
    <row r="650" customFormat="1" ht="19.899999999999999" customHeight="1" x14ac:dyDescent="0.2"/>
    <row r="651" customFormat="1" ht="19.899999999999999" customHeight="1" x14ac:dyDescent="0.2"/>
    <row r="652" customFormat="1" ht="19.899999999999999" customHeight="1" x14ac:dyDescent="0.2"/>
    <row r="653" customFormat="1" ht="19.899999999999999" customHeight="1" x14ac:dyDescent="0.2"/>
    <row r="654" customFormat="1" ht="19.899999999999999" customHeight="1" x14ac:dyDescent="0.2"/>
    <row r="655" customFormat="1" ht="19.899999999999999" customHeight="1" x14ac:dyDescent="0.2"/>
    <row r="656" customFormat="1" ht="19.899999999999999" customHeight="1" x14ac:dyDescent="0.2"/>
    <row r="657" customFormat="1" ht="19.899999999999999" customHeight="1" x14ac:dyDescent="0.2"/>
    <row r="658" customFormat="1" ht="19.899999999999999" customHeight="1" x14ac:dyDescent="0.2"/>
    <row r="659" customFormat="1" ht="19.899999999999999" customHeight="1" x14ac:dyDescent="0.2"/>
    <row r="660" customFormat="1" ht="19.899999999999999" customHeight="1" x14ac:dyDescent="0.2"/>
    <row r="661" customFormat="1" ht="19.899999999999999" customHeight="1" x14ac:dyDescent="0.2"/>
    <row r="662" customFormat="1" ht="19.899999999999999" customHeight="1" x14ac:dyDescent="0.2"/>
    <row r="663" customFormat="1" ht="19.899999999999999" customHeight="1" x14ac:dyDescent="0.2"/>
    <row r="664" customFormat="1" ht="19.899999999999999" customHeight="1" x14ac:dyDescent="0.2"/>
    <row r="665" customFormat="1" ht="19.899999999999999" customHeight="1" x14ac:dyDescent="0.2"/>
    <row r="666" customFormat="1" ht="19.899999999999999" customHeight="1" x14ac:dyDescent="0.2"/>
    <row r="667" customFormat="1" ht="19.899999999999999" customHeight="1" x14ac:dyDescent="0.2"/>
    <row r="668" customFormat="1" ht="19.899999999999999" customHeight="1" x14ac:dyDescent="0.2"/>
    <row r="669" customFormat="1" ht="19.899999999999999" customHeight="1" x14ac:dyDescent="0.2"/>
    <row r="670" customFormat="1" ht="19.899999999999999" customHeight="1" x14ac:dyDescent="0.2"/>
    <row r="671" customFormat="1" ht="19.899999999999999" customHeight="1" x14ac:dyDescent="0.2"/>
    <row r="672" customFormat="1" ht="19.899999999999999" customHeight="1" x14ac:dyDescent="0.2"/>
    <row r="673" customFormat="1" ht="19.899999999999999" customHeight="1" x14ac:dyDescent="0.2"/>
    <row r="674" customFormat="1" ht="19.899999999999999" customHeight="1" x14ac:dyDescent="0.2"/>
    <row r="675" customFormat="1" ht="19.899999999999999" customHeight="1" x14ac:dyDescent="0.2"/>
    <row r="676" customFormat="1" ht="19.899999999999999" customHeight="1" x14ac:dyDescent="0.2"/>
    <row r="677" customFormat="1" ht="19.899999999999999" customHeight="1" x14ac:dyDescent="0.2"/>
    <row r="678" customFormat="1" ht="19.899999999999999" customHeight="1" x14ac:dyDescent="0.2"/>
    <row r="679" customFormat="1" ht="19.899999999999999" customHeight="1" x14ac:dyDescent="0.2"/>
    <row r="680" customFormat="1" ht="19.899999999999999" customHeight="1" x14ac:dyDescent="0.2"/>
    <row r="681" customFormat="1" ht="19.899999999999999" customHeight="1" x14ac:dyDescent="0.2"/>
    <row r="682" customFormat="1" ht="19.899999999999999" customHeight="1" x14ac:dyDescent="0.2"/>
    <row r="683" customFormat="1" ht="19.899999999999999" customHeight="1" x14ac:dyDescent="0.2"/>
    <row r="684" customFormat="1" ht="19.899999999999999" customHeight="1" x14ac:dyDescent="0.2"/>
    <row r="685" customFormat="1" ht="19.899999999999999" customHeight="1" x14ac:dyDescent="0.2"/>
    <row r="686" customFormat="1" ht="19.899999999999999" customHeight="1" x14ac:dyDescent="0.2"/>
    <row r="687" customFormat="1" ht="19.899999999999999" customHeight="1" x14ac:dyDescent="0.2"/>
    <row r="688" customFormat="1" ht="19.899999999999999" customHeight="1" x14ac:dyDescent="0.2"/>
    <row r="689" customFormat="1" ht="19.899999999999999" customHeight="1" x14ac:dyDescent="0.2"/>
    <row r="690" customFormat="1" ht="19.899999999999999" customHeight="1" x14ac:dyDescent="0.2"/>
    <row r="691" customFormat="1" ht="19.899999999999999" customHeight="1" x14ac:dyDescent="0.2"/>
    <row r="692" customFormat="1" ht="19.899999999999999" customHeight="1" x14ac:dyDescent="0.2"/>
    <row r="693" customFormat="1" ht="19.899999999999999" customHeight="1" x14ac:dyDescent="0.2"/>
    <row r="694" customFormat="1" ht="19.899999999999999" customHeight="1" x14ac:dyDescent="0.2"/>
    <row r="695" customFormat="1" ht="19.899999999999999" customHeight="1" x14ac:dyDescent="0.2"/>
    <row r="696" customFormat="1" ht="19.899999999999999" customHeight="1" x14ac:dyDescent="0.2"/>
    <row r="697" customFormat="1" ht="19.899999999999999" customHeight="1" x14ac:dyDescent="0.2"/>
    <row r="698" customFormat="1" ht="19.899999999999999" customHeight="1" x14ac:dyDescent="0.2"/>
    <row r="699" customFormat="1" ht="19.899999999999999" customHeight="1" x14ac:dyDescent="0.2"/>
    <row r="700" customFormat="1" ht="19.899999999999999" customHeight="1" x14ac:dyDescent="0.2"/>
    <row r="701" customFormat="1" ht="19.899999999999999" customHeight="1" x14ac:dyDescent="0.2"/>
    <row r="702" customFormat="1" ht="19.899999999999999" customHeight="1" x14ac:dyDescent="0.2"/>
    <row r="703" customFormat="1" ht="19.899999999999999" customHeight="1" x14ac:dyDescent="0.2"/>
    <row r="704" customFormat="1" ht="19.899999999999999" customHeight="1" x14ac:dyDescent="0.2"/>
    <row r="705" customFormat="1" ht="19.899999999999999" customHeight="1" x14ac:dyDescent="0.2"/>
    <row r="706" customFormat="1" ht="19.899999999999999" customHeight="1" x14ac:dyDescent="0.2"/>
    <row r="707" customFormat="1" ht="19.899999999999999" customHeight="1" x14ac:dyDescent="0.2"/>
    <row r="708" customFormat="1" ht="19.899999999999999" customHeight="1" x14ac:dyDescent="0.2"/>
    <row r="709" customFormat="1" ht="19.899999999999999" customHeight="1" x14ac:dyDescent="0.2"/>
    <row r="710" customFormat="1" ht="19.899999999999999" customHeight="1" x14ac:dyDescent="0.2"/>
    <row r="711" customFormat="1" ht="19.899999999999999" customHeight="1" x14ac:dyDescent="0.2"/>
    <row r="712" customFormat="1" ht="19.899999999999999" customHeight="1" x14ac:dyDescent="0.2"/>
    <row r="713" customFormat="1" ht="19.899999999999999" customHeight="1" x14ac:dyDescent="0.2"/>
    <row r="714" customFormat="1" ht="19.899999999999999" customHeight="1" x14ac:dyDescent="0.2"/>
    <row r="715" customFormat="1" ht="19.899999999999999" customHeight="1" x14ac:dyDescent="0.2"/>
    <row r="716" customFormat="1" ht="19.899999999999999" customHeight="1" x14ac:dyDescent="0.2"/>
    <row r="717" customFormat="1" ht="19.899999999999999" customHeight="1" x14ac:dyDescent="0.2"/>
    <row r="718" customFormat="1" ht="19.899999999999999" customHeight="1" x14ac:dyDescent="0.2"/>
    <row r="719" customFormat="1" ht="19.899999999999999" customHeight="1" x14ac:dyDescent="0.2"/>
    <row r="720" customFormat="1" ht="19.899999999999999" customHeight="1" x14ac:dyDescent="0.2"/>
    <row r="721" customFormat="1" ht="19.899999999999999" customHeight="1" x14ac:dyDescent="0.2"/>
    <row r="722" customFormat="1" ht="19.899999999999999" customHeight="1" x14ac:dyDescent="0.2"/>
    <row r="723" customFormat="1" ht="19.899999999999999" customHeight="1" x14ac:dyDescent="0.2"/>
    <row r="724" customFormat="1" ht="19.899999999999999" customHeight="1" x14ac:dyDescent="0.2"/>
    <row r="725" customFormat="1" ht="19.899999999999999" customHeight="1" x14ac:dyDescent="0.2"/>
    <row r="726" customFormat="1" ht="19.899999999999999" customHeight="1" x14ac:dyDescent="0.2"/>
    <row r="727" customFormat="1" ht="19.899999999999999" customHeight="1" x14ac:dyDescent="0.2"/>
    <row r="728" customFormat="1" ht="19.899999999999999" customHeight="1" x14ac:dyDescent="0.2"/>
    <row r="729" customFormat="1" ht="19.899999999999999" customHeight="1" x14ac:dyDescent="0.2"/>
    <row r="730" customFormat="1" ht="19.899999999999999" customHeight="1" x14ac:dyDescent="0.2"/>
    <row r="731" customFormat="1" ht="19.899999999999999" customHeight="1" x14ac:dyDescent="0.2"/>
    <row r="732" customFormat="1" ht="19.899999999999999" customHeight="1" x14ac:dyDescent="0.2"/>
    <row r="733" customFormat="1" ht="19.899999999999999" customHeight="1" x14ac:dyDescent="0.2"/>
    <row r="734" customFormat="1" ht="19.899999999999999" customHeight="1" x14ac:dyDescent="0.2"/>
    <row r="735" customFormat="1" ht="19.899999999999999" customHeight="1" x14ac:dyDescent="0.2"/>
    <row r="736" customFormat="1" ht="19.899999999999999" customHeight="1" x14ac:dyDescent="0.2"/>
    <row r="737" customFormat="1" ht="19.899999999999999" customHeight="1" x14ac:dyDescent="0.2"/>
    <row r="738" customFormat="1" ht="19.899999999999999" customHeight="1" x14ac:dyDescent="0.2"/>
    <row r="739" customFormat="1" ht="19.899999999999999" customHeight="1" x14ac:dyDescent="0.2"/>
    <row r="740" customFormat="1" ht="19.899999999999999" customHeight="1" x14ac:dyDescent="0.2"/>
    <row r="741" customFormat="1" ht="19.899999999999999" customHeight="1" x14ac:dyDescent="0.2"/>
    <row r="742" customFormat="1" ht="19.899999999999999" customHeight="1" x14ac:dyDescent="0.2"/>
    <row r="743" customFormat="1" ht="19.899999999999999" customHeight="1" x14ac:dyDescent="0.2"/>
    <row r="744" customFormat="1" ht="19.899999999999999" customHeight="1" x14ac:dyDescent="0.2"/>
    <row r="745" customFormat="1" ht="19.899999999999999" customHeight="1" x14ac:dyDescent="0.2"/>
    <row r="746" customFormat="1" ht="19.899999999999999" customHeight="1" x14ac:dyDescent="0.2"/>
    <row r="747" customFormat="1" ht="19.899999999999999" customHeight="1" x14ac:dyDescent="0.2"/>
    <row r="748" customFormat="1" ht="19.899999999999999" customHeight="1" x14ac:dyDescent="0.2"/>
    <row r="749" customFormat="1" ht="19.899999999999999" customHeight="1" x14ac:dyDescent="0.2"/>
    <row r="750" customFormat="1" ht="19.899999999999999" customHeight="1" x14ac:dyDescent="0.2"/>
    <row r="751" customFormat="1" ht="19.899999999999999" customHeight="1" x14ac:dyDescent="0.2"/>
    <row r="752" customFormat="1" ht="19.899999999999999" customHeight="1" x14ac:dyDescent="0.2"/>
    <row r="753" customFormat="1" ht="19.899999999999999" customHeight="1" x14ac:dyDescent="0.2"/>
    <row r="754" customFormat="1" ht="19.899999999999999" customHeight="1" x14ac:dyDescent="0.2"/>
    <row r="755" customFormat="1" ht="19.899999999999999" customHeight="1" x14ac:dyDescent="0.2"/>
    <row r="756" customFormat="1" ht="19.899999999999999" customHeight="1" x14ac:dyDescent="0.2"/>
    <row r="757" customFormat="1" ht="19.899999999999999" customHeight="1" x14ac:dyDescent="0.2"/>
    <row r="758" customFormat="1" ht="19.899999999999999" customHeight="1" x14ac:dyDescent="0.2"/>
    <row r="759" customFormat="1" ht="19.899999999999999" customHeight="1" x14ac:dyDescent="0.2"/>
    <row r="760" customFormat="1" ht="19.899999999999999" customHeight="1" x14ac:dyDescent="0.2"/>
    <row r="761" customFormat="1" ht="19.899999999999999" customHeight="1" x14ac:dyDescent="0.2"/>
    <row r="762" customFormat="1" ht="19.899999999999999" customHeight="1" x14ac:dyDescent="0.2"/>
    <row r="763" customFormat="1" ht="19.899999999999999" customHeight="1" x14ac:dyDescent="0.2"/>
    <row r="764" customFormat="1" ht="19.899999999999999" customHeight="1" x14ac:dyDescent="0.2"/>
    <row r="765" customFormat="1" ht="19.899999999999999" customHeight="1" x14ac:dyDescent="0.2"/>
    <row r="766" customFormat="1" ht="19.899999999999999" customHeight="1" x14ac:dyDescent="0.2"/>
    <row r="767" customFormat="1" ht="19.899999999999999" customHeight="1" x14ac:dyDescent="0.2"/>
    <row r="768" customFormat="1" ht="19.899999999999999" customHeight="1" x14ac:dyDescent="0.2"/>
    <row r="769" customFormat="1" ht="19.899999999999999" customHeight="1" x14ac:dyDescent="0.2"/>
    <row r="770" customFormat="1" ht="19.899999999999999" customHeight="1" x14ac:dyDescent="0.2"/>
    <row r="771" customFormat="1" ht="19.899999999999999" customHeight="1" x14ac:dyDescent="0.2"/>
    <row r="772" customFormat="1" ht="19.899999999999999" customHeight="1" x14ac:dyDescent="0.2"/>
    <row r="773" customFormat="1" ht="19.899999999999999" customHeight="1" x14ac:dyDescent="0.2"/>
    <row r="774" customFormat="1" ht="19.899999999999999" customHeight="1" x14ac:dyDescent="0.2"/>
    <row r="775" customFormat="1" ht="19.899999999999999" customHeight="1" x14ac:dyDescent="0.2"/>
    <row r="776" customFormat="1" ht="19.899999999999999" customHeight="1" x14ac:dyDescent="0.2"/>
    <row r="777" customFormat="1" ht="19.899999999999999" customHeight="1" x14ac:dyDescent="0.2"/>
    <row r="778" customFormat="1" ht="19.899999999999999" customHeight="1" x14ac:dyDescent="0.2"/>
    <row r="779" customFormat="1" ht="19.899999999999999" customHeight="1" x14ac:dyDescent="0.2"/>
    <row r="780" customFormat="1" ht="19.899999999999999" customHeight="1" x14ac:dyDescent="0.2"/>
    <row r="781" customFormat="1" ht="19.899999999999999" customHeight="1" x14ac:dyDescent="0.2"/>
    <row r="782" customFormat="1" ht="19.899999999999999" customHeight="1" x14ac:dyDescent="0.2"/>
    <row r="783" customFormat="1" ht="19.899999999999999" customHeight="1" x14ac:dyDescent="0.2"/>
    <row r="784" customFormat="1" ht="19.899999999999999" customHeight="1" x14ac:dyDescent="0.2"/>
    <row r="785" customFormat="1" ht="19.899999999999999" customHeight="1" x14ac:dyDescent="0.2"/>
    <row r="786" customFormat="1" ht="19.899999999999999" customHeight="1" x14ac:dyDescent="0.2"/>
    <row r="787" customFormat="1" ht="19.899999999999999" customHeight="1" x14ac:dyDescent="0.2"/>
    <row r="788" customFormat="1" ht="19.899999999999999" customHeight="1" x14ac:dyDescent="0.2"/>
    <row r="789" customFormat="1" ht="19.899999999999999" customHeight="1" x14ac:dyDescent="0.2"/>
    <row r="790" customFormat="1" ht="19.899999999999999" customHeight="1" x14ac:dyDescent="0.2"/>
    <row r="791" customFormat="1" ht="19.899999999999999" customHeight="1" x14ac:dyDescent="0.2"/>
    <row r="792" customFormat="1" ht="19.899999999999999" customHeight="1" x14ac:dyDescent="0.2"/>
    <row r="793" customFormat="1" ht="19.899999999999999" customHeight="1" x14ac:dyDescent="0.2"/>
    <row r="794" customFormat="1" ht="19.899999999999999" customHeight="1" x14ac:dyDescent="0.2"/>
    <row r="795" customFormat="1" ht="19.899999999999999" customHeight="1" x14ac:dyDescent="0.2"/>
    <row r="796" customFormat="1" ht="19.899999999999999" customHeight="1" x14ac:dyDescent="0.2"/>
    <row r="797" customFormat="1" ht="19.899999999999999" customHeight="1" x14ac:dyDescent="0.2"/>
    <row r="798" customFormat="1" ht="19.899999999999999" customHeight="1" x14ac:dyDescent="0.2"/>
    <row r="799" customFormat="1" ht="19.899999999999999" customHeight="1" x14ac:dyDescent="0.2"/>
    <row r="800" customFormat="1" ht="19.899999999999999" customHeight="1" x14ac:dyDescent="0.2"/>
    <row r="801" customFormat="1" ht="19.899999999999999" customHeight="1" x14ac:dyDescent="0.2"/>
    <row r="802" customFormat="1" ht="19.899999999999999" customHeight="1" x14ac:dyDescent="0.2"/>
    <row r="803" customFormat="1" ht="19.899999999999999" customHeight="1" x14ac:dyDescent="0.2"/>
    <row r="804" customFormat="1" ht="19.899999999999999" customHeight="1" x14ac:dyDescent="0.2"/>
    <row r="805" customFormat="1" ht="19.899999999999999" customHeight="1" x14ac:dyDescent="0.2"/>
    <row r="806" customFormat="1" ht="19.899999999999999" customHeight="1" x14ac:dyDescent="0.2"/>
    <row r="807" customFormat="1" ht="19.899999999999999" customHeight="1" x14ac:dyDescent="0.2"/>
    <row r="808" customFormat="1" ht="19.899999999999999" customHeight="1" x14ac:dyDescent="0.2"/>
    <row r="809" customFormat="1" ht="19.899999999999999" customHeight="1" x14ac:dyDescent="0.2"/>
    <row r="810" customFormat="1" ht="19.899999999999999" customHeight="1" x14ac:dyDescent="0.2"/>
    <row r="811" customFormat="1" ht="19.899999999999999" customHeight="1" x14ac:dyDescent="0.2"/>
    <row r="812" customFormat="1" ht="19.899999999999999" customHeight="1" x14ac:dyDescent="0.2"/>
    <row r="813" customFormat="1" ht="19.899999999999999" customHeight="1" x14ac:dyDescent="0.2"/>
    <row r="814" customFormat="1" ht="19.899999999999999" customHeight="1" x14ac:dyDescent="0.2"/>
    <row r="815" customFormat="1" ht="19.899999999999999" customHeight="1" x14ac:dyDescent="0.2"/>
    <row r="816" customFormat="1" ht="19.899999999999999" customHeight="1" x14ac:dyDescent="0.2"/>
    <row r="817" customFormat="1" ht="19.899999999999999" customHeight="1" x14ac:dyDescent="0.2"/>
    <row r="818" customFormat="1" ht="19.899999999999999" customHeight="1" x14ac:dyDescent="0.2"/>
    <row r="819" customFormat="1" ht="19.899999999999999" customHeight="1" x14ac:dyDescent="0.2"/>
    <row r="820" customFormat="1" ht="19.899999999999999" customHeight="1" x14ac:dyDescent="0.2"/>
    <row r="821" customFormat="1" ht="19.899999999999999" customHeight="1" x14ac:dyDescent="0.2"/>
    <row r="822" customFormat="1" ht="19.899999999999999" customHeight="1" x14ac:dyDescent="0.2"/>
    <row r="823" customFormat="1" ht="19.899999999999999" customHeight="1" x14ac:dyDescent="0.2"/>
    <row r="824" customFormat="1" ht="19.899999999999999" customHeight="1" x14ac:dyDescent="0.2"/>
    <row r="825" customFormat="1" ht="19.899999999999999" customHeight="1" x14ac:dyDescent="0.2"/>
    <row r="826" customFormat="1" ht="19.899999999999999" customHeight="1" x14ac:dyDescent="0.2"/>
    <row r="827" customFormat="1" ht="19.899999999999999" customHeight="1" x14ac:dyDescent="0.2"/>
    <row r="828" customFormat="1" ht="19.899999999999999" customHeight="1" x14ac:dyDescent="0.2"/>
    <row r="829" customFormat="1" ht="19.899999999999999" customHeight="1" x14ac:dyDescent="0.2"/>
    <row r="830" customFormat="1" ht="19.899999999999999" customHeight="1" x14ac:dyDescent="0.2"/>
    <row r="831" customFormat="1" ht="19.899999999999999" customHeight="1" x14ac:dyDescent="0.2"/>
    <row r="832" customFormat="1" ht="19.899999999999999" customHeight="1" x14ac:dyDescent="0.2"/>
    <row r="833" customFormat="1" ht="19.899999999999999" customHeight="1" x14ac:dyDescent="0.2"/>
    <row r="834" customFormat="1" ht="19.899999999999999" customHeight="1" x14ac:dyDescent="0.2"/>
    <row r="835" customFormat="1" ht="19.899999999999999" customHeight="1" x14ac:dyDescent="0.2"/>
    <row r="836" customFormat="1" ht="19.899999999999999" customHeight="1" x14ac:dyDescent="0.2"/>
    <row r="837" customFormat="1" ht="19.899999999999999" customHeight="1" x14ac:dyDescent="0.2"/>
    <row r="838" customFormat="1" ht="19.899999999999999" customHeight="1" x14ac:dyDescent="0.2"/>
    <row r="839" customFormat="1" ht="19.899999999999999" customHeight="1" x14ac:dyDescent="0.2"/>
    <row r="840" customFormat="1" ht="19.899999999999999" customHeight="1" x14ac:dyDescent="0.2"/>
    <row r="841" customFormat="1" ht="19.899999999999999" customHeight="1" x14ac:dyDescent="0.2"/>
    <row r="842" customFormat="1" ht="19.899999999999999" customHeight="1" x14ac:dyDescent="0.2"/>
    <row r="843" customFormat="1" ht="19.899999999999999" customHeight="1" x14ac:dyDescent="0.2"/>
    <row r="844" customFormat="1" ht="19.899999999999999" customHeight="1" x14ac:dyDescent="0.2"/>
    <row r="845" customFormat="1" ht="19.899999999999999" customHeight="1" x14ac:dyDescent="0.2"/>
    <row r="846" customFormat="1" ht="19.899999999999999" customHeight="1" x14ac:dyDescent="0.2"/>
    <row r="847" customFormat="1" ht="19.899999999999999" customHeight="1" x14ac:dyDescent="0.2"/>
    <row r="848" customFormat="1" ht="19.899999999999999" customHeight="1" x14ac:dyDescent="0.2"/>
    <row r="849" customFormat="1" ht="19.899999999999999" customHeight="1" x14ac:dyDescent="0.2"/>
    <row r="850" customFormat="1" ht="19.899999999999999" customHeight="1" x14ac:dyDescent="0.2"/>
    <row r="851" customFormat="1" ht="19.899999999999999" customHeight="1" x14ac:dyDescent="0.2"/>
    <row r="852" customFormat="1" ht="19.899999999999999" customHeight="1" x14ac:dyDescent="0.2"/>
    <row r="853" customFormat="1" ht="19.899999999999999" customHeight="1" x14ac:dyDescent="0.2"/>
    <row r="854" customFormat="1" ht="19.899999999999999" customHeight="1" x14ac:dyDescent="0.2"/>
    <row r="855" customFormat="1" ht="19.899999999999999" customHeight="1" x14ac:dyDescent="0.2"/>
    <row r="856" customFormat="1" ht="19.899999999999999" customHeight="1" x14ac:dyDescent="0.2"/>
    <row r="857" customFormat="1" ht="19.899999999999999" customHeight="1" x14ac:dyDescent="0.2"/>
    <row r="858" customFormat="1" ht="19.899999999999999" customHeight="1" x14ac:dyDescent="0.2"/>
    <row r="859" customFormat="1" ht="19.899999999999999" customHeight="1" x14ac:dyDescent="0.2"/>
    <row r="860" customFormat="1" ht="19.899999999999999" customHeight="1" x14ac:dyDescent="0.2"/>
    <row r="861" customFormat="1" ht="19.899999999999999" customHeight="1" x14ac:dyDescent="0.2"/>
    <row r="862" customFormat="1" ht="19.899999999999999" customHeight="1" x14ac:dyDescent="0.2"/>
    <row r="863" customFormat="1" ht="19.899999999999999" customHeight="1" x14ac:dyDescent="0.2"/>
    <row r="864" customFormat="1" ht="19.899999999999999" customHeight="1" x14ac:dyDescent="0.2"/>
    <row r="865" customFormat="1" ht="19.899999999999999" customHeight="1" x14ac:dyDescent="0.2"/>
    <row r="866" customFormat="1" ht="19.899999999999999" customHeight="1" x14ac:dyDescent="0.2"/>
    <row r="867" customFormat="1" ht="19.899999999999999" customHeight="1" x14ac:dyDescent="0.2"/>
    <row r="868" customFormat="1" ht="19.899999999999999" customHeight="1" x14ac:dyDescent="0.2"/>
    <row r="869" customFormat="1" ht="19.899999999999999" customHeight="1" x14ac:dyDescent="0.2"/>
    <row r="870" customFormat="1" ht="19.899999999999999" customHeight="1" x14ac:dyDescent="0.2"/>
    <row r="871" customFormat="1" ht="19.899999999999999" customHeight="1" x14ac:dyDescent="0.2"/>
    <row r="872" customFormat="1" ht="19.899999999999999" customHeight="1" x14ac:dyDescent="0.2"/>
    <row r="873" customFormat="1" ht="19.899999999999999" customHeight="1" x14ac:dyDescent="0.2"/>
    <row r="874" customFormat="1" ht="19.899999999999999" customHeight="1" x14ac:dyDescent="0.2"/>
    <row r="875" customFormat="1" ht="19.899999999999999" customHeight="1" x14ac:dyDescent="0.2"/>
    <row r="876" customFormat="1" ht="19.899999999999999" customHeight="1" x14ac:dyDescent="0.2"/>
    <row r="877" customFormat="1" ht="19.899999999999999" customHeight="1" x14ac:dyDescent="0.2"/>
    <row r="878" customFormat="1" ht="19.899999999999999" customHeight="1" x14ac:dyDescent="0.2"/>
    <row r="879" customFormat="1" ht="19.899999999999999" customHeight="1" x14ac:dyDescent="0.2"/>
    <row r="880" customFormat="1" ht="19.899999999999999" customHeight="1" x14ac:dyDescent="0.2"/>
    <row r="881" customFormat="1" ht="19.899999999999999" customHeight="1" x14ac:dyDescent="0.2"/>
    <row r="882" customFormat="1" ht="19.899999999999999" customHeight="1" x14ac:dyDescent="0.2"/>
    <row r="883" customFormat="1" ht="19.899999999999999" customHeight="1" x14ac:dyDescent="0.2"/>
    <row r="884" customFormat="1" ht="19.899999999999999" customHeight="1" x14ac:dyDescent="0.2"/>
    <row r="885" customFormat="1" ht="19.899999999999999" customHeight="1" x14ac:dyDescent="0.2"/>
    <row r="886" customFormat="1" ht="19.899999999999999" customHeight="1" x14ac:dyDescent="0.2"/>
    <row r="887" customFormat="1" ht="19.899999999999999" customHeight="1" x14ac:dyDescent="0.2"/>
    <row r="888" customFormat="1" ht="19.899999999999999" customHeight="1" x14ac:dyDescent="0.2"/>
    <row r="889" customFormat="1" ht="19.899999999999999" customHeight="1" x14ac:dyDescent="0.2"/>
    <row r="890" customFormat="1" ht="19.899999999999999" customHeight="1" x14ac:dyDescent="0.2"/>
    <row r="891" customFormat="1" ht="19.899999999999999" customHeight="1" x14ac:dyDescent="0.2"/>
    <row r="892" customFormat="1" ht="19.899999999999999" customHeight="1" x14ac:dyDescent="0.2"/>
    <row r="893" customFormat="1" ht="19.899999999999999" customHeight="1" x14ac:dyDescent="0.2"/>
    <row r="894" customFormat="1" ht="19.899999999999999" customHeight="1" x14ac:dyDescent="0.2"/>
    <row r="895" customFormat="1" ht="19.899999999999999" customHeight="1" x14ac:dyDescent="0.2"/>
    <row r="896" customFormat="1" ht="19.899999999999999" customHeight="1" x14ac:dyDescent="0.2"/>
    <row r="897" customFormat="1" ht="19.899999999999999" customHeight="1" x14ac:dyDescent="0.2"/>
    <row r="898" customFormat="1" ht="19.899999999999999" customHeight="1" x14ac:dyDescent="0.2"/>
    <row r="899" customFormat="1" ht="19.899999999999999" customHeight="1" x14ac:dyDescent="0.2"/>
    <row r="900" customFormat="1" ht="19.899999999999999" customHeight="1" x14ac:dyDescent="0.2"/>
    <row r="901" customFormat="1" ht="19.899999999999999" customHeight="1" x14ac:dyDescent="0.2"/>
    <row r="902" customFormat="1" ht="19.899999999999999" customHeight="1" x14ac:dyDescent="0.2"/>
    <row r="903" customFormat="1" ht="19.899999999999999" customHeight="1" x14ac:dyDescent="0.2"/>
    <row r="904" customFormat="1" ht="19.899999999999999" customHeight="1" x14ac:dyDescent="0.2"/>
    <row r="905" customFormat="1" ht="19.899999999999999" customHeight="1" x14ac:dyDescent="0.2"/>
    <row r="906" customFormat="1" ht="19.899999999999999" customHeight="1" x14ac:dyDescent="0.2"/>
    <row r="907" customFormat="1" ht="19.899999999999999" customHeight="1" x14ac:dyDescent="0.2"/>
    <row r="908" customFormat="1" ht="19.899999999999999" customHeight="1" x14ac:dyDescent="0.2"/>
    <row r="909" customFormat="1" ht="19.899999999999999" customHeight="1" x14ac:dyDescent="0.2"/>
    <row r="910" customFormat="1" ht="19.899999999999999" customHeight="1" x14ac:dyDescent="0.2"/>
    <row r="911" customFormat="1" ht="19.899999999999999" customHeight="1" x14ac:dyDescent="0.2"/>
    <row r="912" customFormat="1" ht="19.899999999999999" customHeight="1" x14ac:dyDescent="0.2"/>
    <row r="913" customFormat="1" ht="19.899999999999999" customHeight="1" x14ac:dyDescent="0.2"/>
    <row r="914" customFormat="1" ht="19.899999999999999" customHeight="1" x14ac:dyDescent="0.2"/>
    <row r="915" customFormat="1" ht="19.899999999999999" customHeight="1" x14ac:dyDescent="0.2"/>
    <row r="916" customFormat="1" ht="19.899999999999999" customHeight="1" x14ac:dyDescent="0.2"/>
    <row r="917" customFormat="1" ht="19.899999999999999" customHeight="1" x14ac:dyDescent="0.2"/>
    <row r="918" customFormat="1" ht="19.899999999999999" customHeight="1" x14ac:dyDescent="0.2"/>
    <row r="919" customFormat="1" ht="19.899999999999999" customHeight="1" x14ac:dyDescent="0.2"/>
    <row r="920" customFormat="1" ht="19.899999999999999" customHeight="1" x14ac:dyDescent="0.2"/>
    <row r="921" customFormat="1" ht="19.899999999999999" customHeight="1" x14ac:dyDescent="0.2"/>
    <row r="922" customFormat="1" ht="19.899999999999999" customHeight="1" x14ac:dyDescent="0.2"/>
    <row r="923" customFormat="1" ht="19.899999999999999" customHeight="1" x14ac:dyDescent="0.2"/>
    <row r="924" customFormat="1" ht="19.899999999999999" customHeight="1" x14ac:dyDescent="0.2"/>
    <row r="925" customFormat="1" ht="19.899999999999999" customHeight="1" x14ac:dyDescent="0.2"/>
    <row r="926" customFormat="1" ht="19.899999999999999" customHeight="1" x14ac:dyDescent="0.2"/>
    <row r="927" customFormat="1" ht="19.899999999999999" customHeight="1" x14ac:dyDescent="0.2"/>
    <row r="928" customFormat="1" ht="19.899999999999999" customHeight="1" x14ac:dyDescent="0.2"/>
    <row r="929" customFormat="1" ht="19.899999999999999" customHeight="1" x14ac:dyDescent="0.2"/>
    <row r="930" customFormat="1" ht="19.899999999999999" customHeight="1" x14ac:dyDescent="0.2"/>
    <row r="931" customFormat="1" ht="19.899999999999999" customHeight="1" x14ac:dyDescent="0.2"/>
    <row r="932" customFormat="1" ht="19.899999999999999" customHeight="1" x14ac:dyDescent="0.2"/>
    <row r="933" customFormat="1" ht="19.899999999999999" customHeight="1" x14ac:dyDescent="0.2"/>
    <row r="934" customFormat="1" ht="19.899999999999999" customHeight="1" x14ac:dyDescent="0.2"/>
    <row r="935" customFormat="1" ht="19.899999999999999" customHeight="1" x14ac:dyDescent="0.2"/>
    <row r="936" customFormat="1" ht="19.899999999999999" customHeight="1" x14ac:dyDescent="0.2"/>
    <row r="937" customFormat="1" ht="19.899999999999999" customHeight="1" x14ac:dyDescent="0.2"/>
    <row r="938" customFormat="1" ht="19.899999999999999" customHeight="1" x14ac:dyDescent="0.2"/>
    <row r="939" customFormat="1" ht="19.899999999999999" customHeight="1" x14ac:dyDescent="0.2"/>
    <row r="940" customFormat="1" ht="19.899999999999999" customHeight="1" x14ac:dyDescent="0.2"/>
    <row r="941" customFormat="1" ht="19.899999999999999" customHeight="1" x14ac:dyDescent="0.2"/>
    <row r="942" customFormat="1" ht="19.899999999999999" customHeight="1" x14ac:dyDescent="0.2"/>
    <row r="943" customFormat="1" ht="19.899999999999999" customHeight="1" x14ac:dyDescent="0.2"/>
    <row r="944" customFormat="1" ht="19.899999999999999" customHeight="1" x14ac:dyDescent="0.2"/>
    <row r="945" customFormat="1" ht="19.899999999999999" customHeight="1" x14ac:dyDescent="0.2"/>
    <row r="946" customFormat="1" ht="19.899999999999999" customHeight="1" x14ac:dyDescent="0.2"/>
    <row r="947" customFormat="1" ht="19.899999999999999" customHeight="1" x14ac:dyDescent="0.2"/>
    <row r="948" customFormat="1" ht="19.899999999999999" customHeight="1" x14ac:dyDescent="0.2"/>
    <row r="949" customFormat="1" ht="19.899999999999999" customHeight="1" x14ac:dyDescent="0.2"/>
    <row r="950" customFormat="1" ht="19.899999999999999" customHeight="1" x14ac:dyDescent="0.2"/>
    <row r="951" customFormat="1" ht="19.899999999999999" customHeight="1" x14ac:dyDescent="0.2"/>
    <row r="952" customFormat="1" ht="19.899999999999999" customHeight="1" x14ac:dyDescent="0.2"/>
    <row r="953" customFormat="1" ht="19.899999999999999" customHeight="1" x14ac:dyDescent="0.2"/>
    <row r="954" customFormat="1" ht="19.899999999999999" customHeight="1" x14ac:dyDescent="0.2"/>
    <row r="955" customFormat="1" ht="19.899999999999999" customHeight="1" x14ac:dyDescent="0.2"/>
    <row r="956" customFormat="1" ht="19.899999999999999" customHeight="1" x14ac:dyDescent="0.2"/>
    <row r="957" customFormat="1" ht="19.899999999999999" customHeight="1" x14ac:dyDescent="0.2"/>
    <row r="958" customFormat="1" ht="19.899999999999999" customHeight="1" x14ac:dyDescent="0.2"/>
    <row r="959" customFormat="1" ht="19.899999999999999" customHeight="1" x14ac:dyDescent="0.2"/>
    <row r="960" customFormat="1" ht="19.899999999999999" customHeight="1" x14ac:dyDescent="0.2"/>
    <row r="961" customFormat="1" ht="19.899999999999999" customHeight="1" x14ac:dyDescent="0.2"/>
    <row r="962" customFormat="1" ht="19.899999999999999" customHeight="1" x14ac:dyDescent="0.2"/>
    <row r="963" customFormat="1" ht="19.899999999999999" customHeight="1" x14ac:dyDescent="0.2"/>
    <row r="964" customFormat="1" ht="19.899999999999999" customHeight="1" x14ac:dyDescent="0.2"/>
    <row r="965" customFormat="1" ht="19.899999999999999" customHeight="1" x14ac:dyDescent="0.2"/>
    <row r="966" customFormat="1" ht="19.899999999999999" customHeight="1" x14ac:dyDescent="0.2"/>
    <row r="967" customFormat="1" ht="19.899999999999999" customHeight="1" x14ac:dyDescent="0.2"/>
    <row r="968" customFormat="1" ht="19.899999999999999" customHeight="1" x14ac:dyDescent="0.2"/>
    <row r="969" customFormat="1" ht="19.899999999999999" customHeight="1" x14ac:dyDescent="0.2"/>
    <row r="970" customFormat="1" ht="19.899999999999999" customHeight="1" x14ac:dyDescent="0.2"/>
    <row r="971" customFormat="1" ht="19.899999999999999" customHeight="1" x14ac:dyDescent="0.2"/>
    <row r="972" customFormat="1" ht="19.899999999999999" customHeight="1" x14ac:dyDescent="0.2"/>
    <row r="973" customFormat="1" ht="19.899999999999999" customHeight="1" x14ac:dyDescent="0.2"/>
    <row r="974" customFormat="1" ht="19.899999999999999" customHeight="1" x14ac:dyDescent="0.2"/>
    <row r="975" customFormat="1" ht="19.899999999999999" customHeight="1" x14ac:dyDescent="0.2"/>
    <row r="976" customFormat="1" ht="19.899999999999999" customHeight="1" x14ac:dyDescent="0.2"/>
    <row r="977" customFormat="1" ht="19.899999999999999" customHeight="1" x14ac:dyDescent="0.2"/>
    <row r="978" customFormat="1" ht="19.899999999999999" customHeight="1" x14ac:dyDescent="0.2"/>
    <row r="979" customFormat="1" ht="19.899999999999999" customHeight="1" x14ac:dyDescent="0.2"/>
    <row r="980" customFormat="1" ht="19.899999999999999" customHeight="1" x14ac:dyDescent="0.2"/>
    <row r="981" customFormat="1" ht="19.899999999999999" customHeight="1" x14ac:dyDescent="0.2"/>
    <row r="982" customFormat="1" ht="19.899999999999999" customHeight="1" x14ac:dyDescent="0.2"/>
    <row r="983" customFormat="1" ht="19.899999999999999" customHeight="1" x14ac:dyDescent="0.2"/>
    <row r="984" customFormat="1" ht="19.899999999999999" customHeight="1" x14ac:dyDescent="0.2"/>
    <row r="985" customFormat="1" ht="19.899999999999999" customHeight="1" x14ac:dyDescent="0.2"/>
    <row r="986" customFormat="1" ht="19.899999999999999" customHeight="1" x14ac:dyDescent="0.2"/>
    <row r="987" customFormat="1" ht="19.899999999999999" customHeight="1" x14ac:dyDescent="0.2"/>
    <row r="988" customFormat="1" ht="19.899999999999999" customHeight="1" x14ac:dyDescent="0.2"/>
    <row r="989" customFormat="1" ht="19.899999999999999" customHeight="1" x14ac:dyDescent="0.2"/>
    <row r="990" customFormat="1" ht="19.899999999999999" customHeight="1" x14ac:dyDescent="0.2"/>
    <row r="991" customFormat="1" ht="19.899999999999999" customHeight="1" x14ac:dyDescent="0.2"/>
    <row r="992" customFormat="1" ht="19.899999999999999" customHeight="1" x14ac:dyDescent="0.2"/>
    <row r="993" customFormat="1" ht="19.899999999999999" customHeight="1" x14ac:dyDescent="0.2"/>
    <row r="994" customFormat="1" ht="19.899999999999999" customHeight="1" x14ac:dyDescent="0.2"/>
    <row r="995" customFormat="1" ht="19.899999999999999" customHeight="1" x14ac:dyDescent="0.2"/>
    <row r="996" customFormat="1" ht="19.899999999999999" customHeight="1" x14ac:dyDescent="0.2"/>
    <row r="997" customFormat="1" ht="19.899999999999999" customHeight="1" x14ac:dyDescent="0.2"/>
    <row r="998" customFormat="1" ht="19.899999999999999" customHeight="1" x14ac:dyDescent="0.2"/>
    <row r="999" customFormat="1" ht="19.899999999999999" customHeight="1" x14ac:dyDescent="0.2"/>
    <row r="1000" customFormat="1" ht="19.899999999999999" customHeight="1" x14ac:dyDescent="0.2"/>
    <row r="1001" customFormat="1" ht="19.899999999999999" customHeight="1" x14ac:dyDescent="0.2"/>
    <row r="1002" customFormat="1" ht="19.899999999999999" customHeight="1" x14ac:dyDescent="0.2"/>
    <row r="1003" customFormat="1" ht="19.899999999999999" customHeight="1" x14ac:dyDescent="0.2"/>
    <row r="1004" customFormat="1" ht="19.899999999999999" customHeight="1" x14ac:dyDescent="0.2"/>
    <row r="1005" customFormat="1" ht="19.899999999999999" customHeight="1" x14ac:dyDescent="0.2"/>
    <row r="1006" customFormat="1" ht="19.899999999999999" customHeight="1" x14ac:dyDescent="0.2"/>
    <row r="1007" customFormat="1" ht="19.899999999999999" customHeight="1" x14ac:dyDescent="0.2"/>
    <row r="1008" customFormat="1" ht="19.899999999999999" customHeight="1" x14ac:dyDescent="0.2"/>
    <row r="1009" customFormat="1" ht="19.899999999999999" customHeight="1" x14ac:dyDescent="0.2"/>
    <row r="1010" customFormat="1" ht="19.899999999999999" customHeight="1" x14ac:dyDescent="0.2"/>
    <row r="1011" customFormat="1" ht="19.899999999999999" customHeight="1" x14ac:dyDescent="0.2"/>
    <row r="1012" customFormat="1" ht="19.899999999999999" customHeight="1" x14ac:dyDescent="0.2"/>
    <row r="1013" customFormat="1" ht="19.899999999999999" customHeight="1" x14ac:dyDescent="0.2"/>
    <row r="1014" customFormat="1" ht="19.899999999999999" customHeight="1" x14ac:dyDescent="0.2"/>
    <row r="1015" customFormat="1" ht="19.899999999999999" customHeight="1" x14ac:dyDescent="0.2"/>
    <row r="1016" customFormat="1" ht="19.899999999999999" customHeight="1" x14ac:dyDescent="0.2"/>
    <row r="1017" customFormat="1" ht="19.899999999999999" customHeight="1" x14ac:dyDescent="0.2"/>
    <row r="1018" customFormat="1" ht="19.899999999999999" customHeight="1" x14ac:dyDescent="0.2"/>
    <row r="1019" customFormat="1" ht="19.899999999999999" customHeight="1" x14ac:dyDescent="0.2"/>
    <row r="1020" customFormat="1" ht="19.899999999999999" customHeight="1" x14ac:dyDescent="0.2"/>
    <row r="1021" customFormat="1" ht="19.899999999999999" customHeight="1" x14ac:dyDescent="0.2"/>
    <row r="1022" customFormat="1" ht="19.899999999999999" customHeight="1" x14ac:dyDescent="0.2"/>
    <row r="1023" customFormat="1" ht="19.899999999999999" customHeight="1" x14ac:dyDescent="0.2"/>
    <row r="1024" customFormat="1" ht="19.899999999999999" customHeight="1" x14ac:dyDescent="0.2"/>
    <row r="1025" customFormat="1" ht="19.899999999999999" customHeight="1" x14ac:dyDescent="0.2"/>
    <row r="1026" customFormat="1" ht="19.899999999999999" customHeight="1" x14ac:dyDescent="0.2"/>
    <row r="1027" customFormat="1" ht="19.899999999999999" customHeight="1" x14ac:dyDescent="0.2"/>
    <row r="1028" customFormat="1" ht="19.899999999999999" customHeight="1" x14ac:dyDescent="0.2"/>
    <row r="1029" customFormat="1" ht="19.899999999999999" customHeight="1" x14ac:dyDescent="0.2"/>
    <row r="1030" customFormat="1" ht="19.899999999999999" customHeight="1" x14ac:dyDescent="0.2"/>
    <row r="1031" customFormat="1" ht="19.899999999999999" customHeight="1" x14ac:dyDescent="0.2"/>
    <row r="1032" customFormat="1" ht="19.899999999999999" customHeight="1" x14ac:dyDescent="0.2"/>
    <row r="1033" customFormat="1" ht="19.899999999999999" customHeight="1" x14ac:dyDescent="0.2"/>
    <row r="1034" customFormat="1" ht="19.899999999999999" customHeight="1" x14ac:dyDescent="0.2"/>
    <row r="1035" customFormat="1" ht="19.899999999999999" customHeight="1" x14ac:dyDescent="0.2"/>
    <row r="1036" customFormat="1" ht="19.899999999999999" customHeight="1" x14ac:dyDescent="0.2"/>
    <row r="1037" customFormat="1" ht="19.899999999999999" customHeight="1" x14ac:dyDescent="0.2"/>
    <row r="1038" customFormat="1" ht="19.899999999999999" customHeight="1" x14ac:dyDescent="0.2"/>
    <row r="1039" customFormat="1" ht="19.899999999999999" customHeight="1" x14ac:dyDescent="0.2"/>
    <row r="1040" customFormat="1" ht="19.899999999999999" customHeight="1" x14ac:dyDescent="0.2"/>
    <row r="1041" customFormat="1" ht="19.899999999999999" customHeight="1" x14ac:dyDescent="0.2"/>
    <row r="1042" customFormat="1" ht="19.899999999999999" customHeight="1" x14ac:dyDescent="0.2"/>
    <row r="1043" customFormat="1" ht="19.899999999999999" customHeight="1" x14ac:dyDescent="0.2"/>
    <row r="1044" customFormat="1" ht="19.899999999999999" customHeight="1" x14ac:dyDescent="0.2"/>
    <row r="1045" customFormat="1" ht="19.899999999999999" customHeight="1" x14ac:dyDescent="0.2"/>
    <row r="1046" customFormat="1" ht="19.899999999999999" customHeight="1" x14ac:dyDescent="0.2"/>
    <row r="1047" customFormat="1" ht="19.899999999999999" customHeight="1" x14ac:dyDescent="0.2"/>
    <row r="1048" customFormat="1" ht="19.899999999999999" customHeight="1" x14ac:dyDescent="0.2"/>
    <row r="1049" customFormat="1" ht="19.899999999999999" customHeight="1" x14ac:dyDescent="0.2"/>
    <row r="1050" customFormat="1" ht="19.899999999999999" customHeight="1" x14ac:dyDescent="0.2"/>
    <row r="1051" customFormat="1" ht="19.899999999999999" customHeight="1" x14ac:dyDescent="0.2"/>
    <row r="1052" customFormat="1" ht="19.899999999999999" customHeight="1" x14ac:dyDescent="0.2"/>
    <row r="1053" customFormat="1" ht="19.899999999999999" customHeight="1" x14ac:dyDescent="0.2"/>
    <row r="1054" customFormat="1" ht="19.899999999999999" customHeight="1" x14ac:dyDescent="0.2"/>
    <row r="1055" customFormat="1" ht="19.899999999999999" customHeight="1" x14ac:dyDescent="0.2"/>
    <row r="1056" customFormat="1" ht="19.899999999999999" customHeight="1" x14ac:dyDescent="0.2"/>
    <row r="1057" customFormat="1" ht="19.899999999999999" customHeight="1" x14ac:dyDescent="0.2"/>
    <row r="1058" customFormat="1" ht="19.899999999999999" customHeight="1" x14ac:dyDescent="0.2"/>
    <row r="1059" customFormat="1" ht="19.899999999999999" customHeight="1" x14ac:dyDescent="0.2"/>
    <row r="1060" customFormat="1" ht="19.899999999999999" customHeight="1" x14ac:dyDescent="0.2"/>
    <row r="1061" customFormat="1" ht="19.899999999999999" customHeight="1" x14ac:dyDescent="0.2"/>
    <row r="1062" customFormat="1" ht="19.899999999999999" customHeight="1" x14ac:dyDescent="0.2"/>
    <row r="1063" customFormat="1" ht="19.899999999999999" customHeight="1" x14ac:dyDescent="0.2"/>
    <row r="1064" customFormat="1" ht="19.899999999999999" customHeight="1" x14ac:dyDescent="0.2"/>
    <row r="1065" customFormat="1" ht="19.899999999999999" customHeight="1" x14ac:dyDescent="0.2"/>
    <row r="1066" customFormat="1" ht="19.899999999999999" customHeight="1" x14ac:dyDescent="0.2"/>
    <row r="1067" customFormat="1" ht="19.899999999999999" customHeight="1" x14ac:dyDescent="0.2"/>
    <row r="1068" customFormat="1" ht="19.899999999999999" customHeight="1" x14ac:dyDescent="0.2"/>
    <row r="1069" customFormat="1" ht="19.899999999999999" customHeight="1" x14ac:dyDescent="0.2"/>
    <row r="1070" customFormat="1" ht="19.899999999999999" customHeight="1" x14ac:dyDescent="0.2"/>
    <row r="1071" customFormat="1" ht="19.899999999999999" customHeight="1" x14ac:dyDescent="0.2"/>
    <row r="1072" customFormat="1" ht="19.899999999999999" customHeight="1" x14ac:dyDescent="0.2"/>
    <row r="1073" customFormat="1" ht="19.899999999999999" customHeight="1" x14ac:dyDescent="0.2"/>
    <row r="1074" customFormat="1" ht="19.899999999999999" customHeight="1" x14ac:dyDescent="0.2"/>
    <row r="1075" customFormat="1" ht="19.899999999999999" customHeight="1" x14ac:dyDescent="0.2"/>
    <row r="1076" customFormat="1" ht="19.899999999999999" customHeight="1" x14ac:dyDescent="0.2"/>
    <row r="1077" customFormat="1" ht="19.899999999999999" customHeight="1" x14ac:dyDescent="0.2"/>
    <row r="1078" customFormat="1" ht="19.899999999999999" customHeight="1" x14ac:dyDescent="0.2"/>
    <row r="1079" customFormat="1" ht="19.899999999999999" customHeight="1" x14ac:dyDescent="0.2"/>
    <row r="1080" customFormat="1" ht="19.899999999999999" customHeight="1" x14ac:dyDescent="0.2"/>
    <row r="1081" customFormat="1" ht="19.899999999999999" customHeight="1" x14ac:dyDescent="0.2"/>
    <row r="1082" customFormat="1" ht="19.899999999999999" customHeight="1" x14ac:dyDescent="0.2"/>
    <row r="1083" customFormat="1" ht="19.899999999999999" customHeight="1" x14ac:dyDescent="0.2"/>
    <row r="1084" customFormat="1" ht="19.899999999999999" customHeight="1" x14ac:dyDescent="0.2"/>
    <row r="1085" customFormat="1" ht="19.899999999999999" customHeight="1" x14ac:dyDescent="0.2"/>
    <row r="1086" customFormat="1" ht="19.899999999999999" customHeight="1" x14ac:dyDescent="0.2"/>
    <row r="1087" customFormat="1" ht="19.899999999999999" customHeight="1" x14ac:dyDescent="0.2"/>
    <row r="1088" customFormat="1" ht="19.899999999999999" customHeight="1" x14ac:dyDescent="0.2"/>
    <row r="1089" customFormat="1" ht="19.899999999999999" customHeight="1" x14ac:dyDescent="0.2"/>
    <row r="1090" customFormat="1" ht="19.899999999999999" customHeight="1" x14ac:dyDescent="0.2"/>
    <row r="1091" customFormat="1" ht="19.899999999999999" customHeight="1" x14ac:dyDescent="0.2"/>
    <row r="1092" customFormat="1" ht="19.899999999999999" customHeight="1" x14ac:dyDescent="0.2"/>
    <row r="1093" customFormat="1" ht="19.899999999999999" customHeight="1" x14ac:dyDescent="0.2"/>
    <row r="1094" customFormat="1" ht="19.899999999999999" customHeight="1" x14ac:dyDescent="0.2"/>
    <row r="1095" customFormat="1" ht="19.899999999999999" customHeight="1" x14ac:dyDescent="0.2"/>
    <row r="1096" customFormat="1" ht="19.899999999999999" customHeight="1" x14ac:dyDescent="0.2"/>
    <row r="1097" customFormat="1" ht="19.899999999999999" customHeight="1" x14ac:dyDescent="0.2"/>
    <row r="1098" customFormat="1" ht="19.899999999999999" customHeight="1" x14ac:dyDescent="0.2"/>
    <row r="1099" customFormat="1" ht="19.899999999999999" customHeight="1" x14ac:dyDescent="0.2"/>
    <row r="1100" customFormat="1" ht="19.899999999999999" customHeight="1" x14ac:dyDescent="0.2"/>
    <row r="1101" customFormat="1" ht="19.899999999999999" customHeight="1" x14ac:dyDescent="0.2"/>
    <row r="1102" customFormat="1" ht="19.899999999999999" customHeight="1" x14ac:dyDescent="0.2"/>
    <row r="1103" customFormat="1" ht="19.899999999999999" customHeight="1" x14ac:dyDescent="0.2"/>
    <row r="1104" customFormat="1" ht="19.899999999999999" customHeight="1" x14ac:dyDescent="0.2"/>
    <row r="1105" customFormat="1" ht="19.899999999999999" customHeight="1" x14ac:dyDescent="0.2"/>
    <row r="1106" customFormat="1" ht="19.899999999999999" customHeight="1" x14ac:dyDescent="0.2"/>
    <row r="1107" customFormat="1" ht="19.899999999999999" customHeight="1" x14ac:dyDescent="0.2"/>
    <row r="1108" customFormat="1" ht="19.899999999999999" customHeight="1" x14ac:dyDescent="0.2"/>
    <row r="1109" customFormat="1" ht="19.899999999999999" customHeight="1" x14ac:dyDescent="0.2"/>
    <row r="1110" customFormat="1" ht="19.899999999999999" customHeight="1" x14ac:dyDescent="0.2"/>
    <row r="1111" customFormat="1" ht="19.899999999999999" customHeight="1" x14ac:dyDescent="0.2"/>
    <row r="1112" customFormat="1" ht="19.899999999999999" customHeight="1" x14ac:dyDescent="0.2"/>
    <row r="1113" customFormat="1" ht="19.899999999999999" customHeight="1" x14ac:dyDescent="0.2"/>
    <row r="1114" customFormat="1" ht="19.899999999999999" customHeight="1" x14ac:dyDescent="0.2"/>
    <row r="1115" customFormat="1" ht="19.899999999999999" customHeight="1" x14ac:dyDescent="0.2"/>
    <row r="1116" customFormat="1" ht="19.899999999999999" customHeight="1" x14ac:dyDescent="0.2"/>
    <row r="1117" customFormat="1" ht="19.899999999999999" customHeight="1" x14ac:dyDescent="0.2"/>
    <row r="1118" customFormat="1" ht="19.899999999999999" customHeight="1" x14ac:dyDescent="0.2"/>
    <row r="1119" customFormat="1" ht="19.899999999999999" customHeight="1" x14ac:dyDescent="0.2"/>
    <row r="1120" customFormat="1" ht="19.899999999999999" customHeight="1" x14ac:dyDescent="0.2"/>
    <row r="1121" customFormat="1" ht="19.899999999999999" customHeight="1" x14ac:dyDescent="0.2"/>
    <row r="1122" customFormat="1" ht="19.899999999999999" customHeight="1" x14ac:dyDescent="0.2"/>
    <row r="1123" customFormat="1" ht="19.899999999999999" customHeight="1" x14ac:dyDescent="0.2"/>
    <row r="1124" customFormat="1" ht="19.899999999999999" customHeight="1" x14ac:dyDescent="0.2"/>
    <row r="1125" customFormat="1" ht="19.899999999999999" customHeight="1" x14ac:dyDescent="0.2"/>
    <row r="1126" customFormat="1" ht="19.899999999999999" customHeight="1" x14ac:dyDescent="0.2"/>
    <row r="1127" customFormat="1" ht="19.899999999999999" customHeight="1" x14ac:dyDescent="0.2"/>
    <row r="1128" customFormat="1" ht="19.899999999999999" customHeight="1" x14ac:dyDescent="0.2"/>
    <row r="1129" customFormat="1" ht="19.899999999999999" customHeight="1" x14ac:dyDescent="0.2"/>
    <row r="1130" customFormat="1" ht="19.899999999999999" customHeight="1" x14ac:dyDescent="0.2"/>
    <row r="1131" customFormat="1" ht="19.899999999999999" customHeight="1" x14ac:dyDescent="0.2"/>
    <row r="1132" customFormat="1" ht="19.899999999999999" customHeight="1" x14ac:dyDescent="0.2"/>
    <row r="1133" customFormat="1" ht="19.899999999999999" customHeight="1" x14ac:dyDescent="0.2"/>
    <row r="1134" customFormat="1" ht="19.899999999999999" customHeight="1" x14ac:dyDescent="0.2"/>
    <row r="1135" customFormat="1" ht="19.899999999999999" customHeight="1" x14ac:dyDescent="0.2"/>
    <row r="1136" customFormat="1" ht="19.899999999999999" customHeight="1" x14ac:dyDescent="0.2"/>
    <row r="1137" customFormat="1" ht="19.899999999999999" customHeight="1" x14ac:dyDescent="0.2"/>
    <row r="1138" customFormat="1" ht="19.899999999999999" customHeight="1" x14ac:dyDescent="0.2"/>
    <row r="1139" customFormat="1" ht="19.899999999999999" customHeight="1" x14ac:dyDescent="0.2"/>
    <row r="1140" customFormat="1" ht="19.899999999999999" customHeight="1" x14ac:dyDescent="0.2"/>
    <row r="1141" customFormat="1" ht="19.899999999999999" customHeight="1" x14ac:dyDescent="0.2"/>
    <row r="1142" customFormat="1" ht="19.899999999999999" customHeight="1" x14ac:dyDescent="0.2"/>
    <row r="1143" customFormat="1" ht="19.899999999999999" customHeight="1" x14ac:dyDescent="0.2"/>
    <row r="1144" customFormat="1" ht="19.899999999999999" customHeight="1" x14ac:dyDescent="0.2"/>
    <row r="1145" customFormat="1" ht="19.899999999999999" customHeight="1" x14ac:dyDescent="0.2"/>
    <row r="1146" customFormat="1" ht="19.899999999999999" customHeight="1" x14ac:dyDescent="0.2"/>
    <row r="1147" customFormat="1" ht="19.899999999999999" customHeight="1" x14ac:dyDescent="0.2"/>
    <row r="1148" customFormat="1" ht="19.899999999999999" customHeight="1" x14ac:dyDescent="0.2"/>
    <row r="1149" customFormat="1" ht="19.899999999999999" customHeight="1" x14ac:dyDescent="0.2"/>
    <row r="1150" customFormat="1" ht="19.899999999999999" customHeight="1" x14ac:dyDescent="0.2"/>
    <row r="1151" customFormat="1" ht="19.899999999999999" customHeight="1" x14ac:dyDescent="0.2"/>
    <row r="1152" customFormat="1" ht="19.899999999999999" customHeight="1" x14ac:dyDescent="0.2"/>
    <row r="1153" customFormat="1" ht="19.899999999999999" customHeight="1" x14ac:dyDescent="0.2"/>
    <row r="1154" customFormat="1" ht="19.899999999999999" customHeight="1" x14ac:dyDescent="0.2"/>
    <row r="1155" customFormat="1" ht="19.899999999999999" customHeight="1" x14ac:dyDescent="0.2"/>
    <row r="1156" customFormat="1" ht="19.899999999999999" customHeight="1" x14ac:dyDescent="0.2"/>
    <row r="1157" customFormat="1" ht="19.899999999999999" customHeight="1" x14ac:dyDescent="0.2"/>
    <row r="1158" customFormat="1" ht="19.899999999999999" customHeight="1" x14ac:dyDescent="0.2"/>
    <row r="1159" customFormat="1" ht="19.899999999999999" customHeight="1" x14ac:dyDescent="0.2"/>
    <row r="1160" customFormat="1" ht="19.899999999999999" customHeight="1" x14ac:dyDescent="0.2"/>
    <row r="1161" customFormat="1" ht="19.899999999999999" customHeight="1" x14ac:dyDescent="0.2"/>
    <row r="1162" customFormat="1" ht="19.899999999999999" customHeight="1" x14ac:dyDescent="0.2"/>
    <row r="1163" customFormat="1" ht="19.899999999999999" customHeight="1" x14ac:dyDescent="0.2"/>
    <row r="1164" customFormat="1" ht="19.899999999999999" customHeight="1" x14ac:dyDescent="0.2"/>
    <row r="1165" customFormat="1" ht="19.899999999999999" customHeight="1" x14ac:dyDescent="0.2"/>
    <row r="1166" customFormat="1" ht="19.899999999999999" customHeight="1" x14ac:dyDescent="0.2"/>
    <row r="1167" customFormat="1" ht="19.899999999999999" customHeight="1" x14ac:dyDescent="0.2"/>
    <row r="1168" customFormat="1" ht="19.899999999999999" customHeight="1" x14ac:dyDescent="0.2"/>
    <row r="1169" customFormat="1" ht="19.899999999999999" customHeight="1" x14ac:dyDescent="0.2"/>
    <row r="1170" customFormat="1" ht="19.899999999999999" customHeight="1" x14ac:dyDescent="0.2"/>
    <row r="1171" customFormat="1" ht="19.899999999999999" customHeight="1" x14ac:dyDescent="0.2"/>
    <row r="1172" customFormat="1" ht="19.899999999999999" customHeight="1" x14ac:dyDescent="0.2"/>
    <row r="1173" customFormat="1" ht="19.899999999999999" customHeight="1" x14ac:dyDescent="0.2"/>
    <row r="1174" customFormat="1" ht="19.899999999999999" customHeight="1" x14ac:dyDescent="0.2"/>
    <row r="1175" customFormat="1" ht="19.899999999999999" customHeight="1" x14ac:dyDescent="0.2"/>
    <row r="1176" customFormat="1" ht="19.899999999999999" customHeight="1" x14ac:dyDescent="0.2"/>
    <row r="1177" customFormat="1" ht="19.899999999999999" customHeight="1" x14ac:dyDescent="0.2"/>
    <row r="1178" customFormat="1" ht="19.899999999999999" customHeight="1" x14ac:dyDescent="0.2"/>
    <row r="1179" customFormat="1" ht="19.899999999999999" customHeight="1" x14ac:dyDescent="0.2"/>
    <row r="1180" customFormat="1" ht="19.899999999999999" customHeight="1" x14ac:dyDescent="0.2"/>
    <row r="1181" customFormat="1" ht="19.899999999999999" customHeight="1" x14ac:dyDescent="0.2"/>
    <row r="1182" customFormat="1" ht="19.899999999999999" customHeight="1" x14ac:dyDescent="0.2"/>
    <row r="1183" customFormat="1" ht="19.899999999999999" customHeight="1" x14ac:dyDescent="0.2"/>
    <row r="1184" customFormat="1" ht="19.899999999999999" customHeight="1" x14ac:dyDescent="0.2"/>
    <row r="1185" customFormat="1" ht="19.899999999999999" customHeight="1" x14ac:dyDescent="0.2"/>
    <row r="1186" customFormat="1" ht="19.899999999999999" customHeight="1" x14ac:dyDescent="0.2"/>
    <row r="1187" customFormat="1" ht="19.899999999999999" customHeight="1" x14ac:dyDescent="0.2"/>
    <row r="1188" customFormat="1" ht="19.899999999999999" customHeight="1" x14ac:dyDescent="0.2"/>
    <row r="1189" customFormat="1" ht="19.899999999999999" customHeight="1" x14ac:dyDescent="0.2"/>
    <row r="1190" customFormat="1" ht="19.899999999999999" customHeight="1" x14ac:dyDescent="0.2"/>
    <row r="1191" customFormat="1" ht="19.899999999999999" customHeight="1" x14ac:dyDescent="0.2"/>
    <row r="1192" customFormat="1" ht="19.899999999999999" customHeight="1" x14ac:dyDescent="0.2"/>
    <row r="1193" customFormat="1" ht="19.899999999999999" customHeight="1" x14ac:dyDescent="0.2"/>
    <row r="1194" customFormat="1" ht="19.899999999999999" customHeight="1" x14ac:dyDescent="0.2"/>
    <row r="1195" customFormat="1" ht="19.899999999999999" customHeight="1" x14ac:dyDescent="0.2"/>
    <row r="1196" customFormat="1" ht="19.899999999999999" customHeight="1" x14ac:dyDescent="0.2"/>
    <row r="1197" customFormat="1" ht="19.899999999999999" customHeight="1" x14ac:dyDescent="0.2"/>
    <row r="1198" customFormat="1" ht="19.899999999999999" customHeight="1" x14ac:dyDescent="0.2"/>
    <row r="1199" customFormat="1" ht="19.899999999999999" customHeight="1" x14ac:dyDescent="0.2"/>
    <row r="1200" customFormat="1" ht="19.899999999999999" customHeight="1" x14ac:dyDescent="0.2"/>
    <row r="1201" customFormat="1" ht="19.899999999999999" customHeight="1" x14ac:dyDescent="0.2"/>
    <row r="1202" customFormat="1" ht="19.899999999999999" customHeight="1" x14ac:dyDescent="0.2"/>
    <row r="1203" customFormat="1" ht="19.899999999999999" customHeight="1" x14ac:dyDescent="0.2"/>
    <row r="1204" customFormat="1" ht="19.899999999999999" customHeight="1" x14ac:dyDescent="0.2"/>
    <row r="1205" customFormat="1" ht="19.899999999999999" customHeight="1" x14ac:dyDescent="0.2"/>
    <row r="1206" customFormat="1" ht="19.899999999999999" customHeight="1" x14ac:dyDescent="0.2"/>
    <row r="1207" customFormat="1" ht="19.899999999999999" customHeight="1" x14ac:dyDescent="0.2"/>
    <row r="1208" customFormat="1" ht="19.899999999999999" customHeight="1" x14ac:dyDescent="0.2"/>
    <row r="1209" customFormat="1" ht="19.899999999999999" customHeight="1" x14ac:dyDescent="0.2"/>
    <row r="1210" customFormat="1" ht="19.899999999999999" customHeight="1" x14ac:dyDescent="0.2"/>
    <row r="1211" customFormat="1" ht="19.899999999999999" customHeight="1" x14ac:dyDescent="0.2"/>
    <row r="1212" customFormat="1" ht="19.899999999999999" customHeight="1" x14ac:dyDescent="0.2"/>
    <row r="1213" customFormat="1" ht="19.899999999999999" customHeight="1" x14ac:dyDescent="0.2"/>
    <row r="1214" customFormat="1" ht="19.899999999999999" customHeight="1" x14ac:dyDescent="0.2"/>
    <row r="1215" customFormat="1" ht="19.899999999999999" customHeight="1" x14ac:dyDescent="0.2"/>
    <row r="1216" customFormat="1" ht="19.899999999999999" customHeight="1" x14ac:dyDescent="0.2"/>
    <row r="1217" customFormat="1" ht="19.899999999999999" customHeight="1" x14ac:dyDescent="0.2"/>
    <row r="1218" customFormat="1" ht="19.899999999999999" customHeight="1" x14ac:dyDescent="0.2"/>
    <row r="1219" customFormat="1" ht="19.899999999999999" customHeight="1" x14ac:dyDescent="0.2"/>
    <row r="1220" customFormat="1" ht="19.899999999999999" customHeight="1" x14ac:dyDescent="0.2"/>
    <row r="1221" customFormat="1" ht="19.899999999999999" customHeight="1" x14ac:dyDescent="0.2"/>
    <row r="1222" customFormat="1" ht="19.899999999999999" customHeight="1" x14ac:dyDescent="0.2"/>
    <row r="1223" customFormat="1" ht="19.899999999999999" customHeight="1" x14ac:dyDescent="0.2"/>
    <row r="1224" customFormat="1" ht="19.899999999999999" customHeight="1" x14ac:dyDescent="0.2"/>
    <row r="1225" customFormat="1" ht="19.899999999999999" customHeight="1" x14ac:dyDescent="0.2"/>
    <row r="1226" customFormat="1" ht="19.899999999999999" customHeight="1" x14ac:dyDescent="0.2"/>
    <row r="1227" customFormat="1" ht="19.899999999999999" customHeight="1" x14ac:dyDescent="0.2"/>
    <row r="1228" customFormat="1" ht="19.899999999999999" customHeight="1" x14ac:dyDescent="0.2"/>
    <row r="1229" customFormat="1" ht="19.899999999999999" customHeight="1" x14ac:dyDescent="0.2"/>
    <row r="1230" customFormat="1" ht="19.899999999999999" customHeight="1" x14ac:dyDescent="0.2"/>
    <row r="1231" customFormat="1" ht="19.899999999999999" customHeight="1" x14ac:dyDescent="0.2"/>
    <row r="1232" customFormat="1" ht="19.899999999999999" customHeight="1" x14ac:dyDescent="0.2"/>
    <row r="1233" customFormat="1" ht="19.899999999999999" customHeight="1" x14ac:dyDescent="0.2"/>
    <row r="1234" customFormat="1" ht="19.899999999999999" customHeight="1" x14ac:dyDescent="0.2"/>
    <row r="1235" customFormat="1" ht="19.899999999999999" customHeight="1" x14ac:dyDescent="0.2"/>
    <row r="1236" customFormat="1" ht="19.899999999999999" customHeight="1" x14ac:dyDescent="0.2"/>
    <row r="1237" customFormat="1" ht="19.899999999999999" customHeight="1" x14ac:dyDescent="0.2"/>
    <row r="1238" customFormat="1" ht="19.899999999999999" customHeight="1" x14ac:dyDescent="0.2"/>
    <row r="1239" customFormat="1" ht="19.899999999999999" customHeight="1" x14ac:dyDescent="0.2"/>
    <row r="1240" customFormat="1" ht="19.899999999999999" customHeight="1" x14ac:dyDescent="0.2"/>
    <row r="1241" customFormat="1" ht="19.899999999999999" customHeight="1" x14ac:dyDescent="0.2"/>
    <row r="1242" customFormat="1" ht="19.899999999999999" customHeight="1" x14ac:dyDescent="0.2"/>
    <row r="1243" customFormat="1" ht="19.899999999999999" customHeight="1" x14ac:dyDescent="0.2"/>
    <row r="1244" customFormat="1" ht="19.899999999999999" customHeight="1" x14ac:dyDescent="0.2"/>
    <row r="1245" customFormat="1" ht="19.899999999999999" customHeight="1" x14ac:dyDescent="0.2"/>
    <row r="1246" customFormat="1" ht="19.899999999999999" customHeight="1" x14ac:dyDescent="0.2"/>
    <row r="1247" customFormat="1" ht="19.899999999999999" customHeight="1" x14ac:dyDescent="0.2"/>
    <row r="1248" customFormat="1" ht="19.899999999999999" customHeight="1" x14ac:dyDescent="0.2"/>
    <row r="1249" customFormat="1" ht="19.899999999999999" customHeight="1" x14ac:dyDescent="0.2"/>
    <row r="1250" customFormat="1" ht="19.899999999999999" customHeight="1" x14ac:dyDescent="0.2"/>
    <row r="1251" customFormat="1" ht="19.899999999999999" customHeight="1" x14ac:dyDescent="0.2"/>
    <row r="1252" customFormat="1" ht="19.899999999999999" customHeight="1" x14ac:dyDescent="0.2"/>
    <row r="1253" customFormat="1" ht="19.899999999999999" customHeight="1" x14ac:dyDescent="0.2"/>
    <row r="1254" customFormat="1" ht="19.899999999999999" customHeight="1" x14ac:dyDescent="0.2"/>
    <row r="1255" customFormat="1" ht="19.899999999999999" customHeight="1" x14ac:dyDescent="0.2"/>
    <row r="1256" customFormat="1" ht="19.899999999999999" customHeight="1" x14ac:dyDescent="0.2"/>
    <row r="1257" customFormat="1" ht="19.899999999999999" customHeight="1" x14ac:dyDescent="0.2"/>
    <row r="1258" customFormat="1" ht="19.899999999999999" customHeight="1" x14ac:dyDescent="0.2"/>
    <row r="1259" customFormat="1" ht="19.899999999999999" customHeight="1" x14ac:dyDescent="0.2"/>
    <row r="1260" customFormat="1" ht="19.899999999999999" customHeight="1" x14ac:dyDescent="0.2"/>
    <row r="1261" customFormat="1" ht="19.899999999999999" customHeight="1" x14ac:dyDescent="0.2"/>
    <row r="1262" customFormat="1" ht="19.899999999999999" customHeight="1" x14ac:dyDescent="0.2"/>
    <row r="1263" customFormat="1" ht="19.899999999999999" customHeight="1" x14ac:dyDescent="0.2"/>
    <row r="1264" customFormat="1" ht="19.899999999999999" customHeight="1" x14ac:dyDescent="0.2"/>
    <row r="1265" customFormat="1" ht="19.899999999999999" customHeight="1" x14ac:dyDescent="0.2"/>
    <row r="1266" customFormat="1" ht="19.899999999999999" customHeight="1" x14ac:dyDescent="0.2"/>
    <row r="1267" customFormat="1" ht="19.899999999999999" customHeight="1" x14ac:dyDescent="0.2"/>
    <row r="1268" customFormat="1" ht="19.899999999999999" customHeight="1" x14ac:dyDescent="0.2"/>
    <row r="1269" customFormat="1" ht="19.899999999999999" customHeight="1" x14ac:dyDescent="0.2"/>
    <row r="1270" customFormat="1" ht="19.899999999999999" customHeight="1" x14ac:dyDescent="0.2"/>
    <row r="1271" customFormat="1" ht="19.899999999999999" customHeight="1" x14ac:dyDescent="0.2"/>
    <row r="1272" customFormat="1" ht="19.899999999999999" customHeight="1" x14ac:dyDescent="0.2"/>
    <row r="1273" customFormat="1" ht="19.899999999999999" customHeight="1" x14ac:dyDescent="0.2"/>
    <row r="1274" customFormat="1" ht="19.899999999999999" customHeight="1" x14ac:dyDescent="0.2"/>
    <row r="1275" customFormat="1" ht="19.899999999999999" customHeight="1" x14ac:dyDescent="0.2"/>
    <row r="1276" customFormat="1" ht="19.899999999999999" customHeight="1" x14ac:dyDescent="0.2"/>
    <row r="1277" customFormat="1" ht="19.899999999999999" customHeight="1" x14ac:dyDescent="0.2"/>
    <row r="1278" customFormat="1" ht="19.899999999999999" customHeight="1" x14ac:dyDescent="0.2"/>
    <row r="1279" customFormat="1" ht="19.899999999999999" customHeight="1" x14ac:dyDescent="0.2"/>
    <row r="1280" customFormat="1" ht="19.899999999999999" customHeight="1" x14ac:dyDescent="0.2"/>
    <row r="1281" customFormat="1" ht="19.899999999999999" customHeight="1" x14ac:dyDescent="0.2"/>
    <row r="1282" customFormat="1" ht="19.899999999999999" customHeight="1" x14ac:dyDescent="0.2"/>
    <row r="1283" customFormat="1" ht="19.899999999999999" customHeight="1" x14ac:dyDescent="0.2"/>
    <row r="1284" customFormat="1" ht="19.899999999999999" customHeight="1" x14ac:dyDescent="0.2"/>
    <row r="1285" customFormat="1" ht="19.899999999999999" customHeight="1" x14ac:dyDescent="0.2"/>
    <row r="1286" customFormat="1" ht="19.899999999999999" customHeight="1" x14ac:dyDescent="0.2"/>
    <row r="1287" customFormat="1" ht="19.899999999999999" customHeight="1" x14ac:dyDescent="0.2"/>
    <row r="1288" customFormat="1" ht="19.899999999999999" customHeight="1" x14ac:dyDescent="0.2"/>
    <row r="1289" customFormat="1" ht="19.899999999999999" customHeight="1" x14ac:dyDescent="0.2"/>
    <row r="1290" customFormat="1" ht="19.899999999999999" customHeight="1" x14ac:dyDescent="0.2"/>
    <row r="1291" customFormat="1" ht="19.899999999999999" customHeight="1" x14ac:dyDescent="0.2"/>
    <row r="1292" customFormat="1" ht="19.899999999999999" customHeight="1" x14ac:dyDescent="0.2"/>
    <row r="1293" customFormat="1" ht="19.899999999999999" customHeight="1" x14ac:dyDescent="0.2"/>
    <row r="1294" customFormat="1" ht="19.899999999999999" customHeight="1" x14ac:dyDescent="0.2"/>
    <row r="1295" customFormat="1" ht="19.899999999999999" customHeight="1" x14ac:dyDescent="0.2"/>
    <row r="1296" customFormat="1" ht="19.899999999999999" customHeight="1" x14ac:dyDescent="0.2"/>
    <row r="1297" customFormat="1" ht="19.899999999999999" customHeight="1" x14ac:dyDescent="0.2"/>
    <row r="1298" customFormat="1" ht="19.899999999999999" customHeight="1" x14ac:dyDescent="0.2"/>
    <row r="1299" customFormat="1" ht="19.899999999999999" customHeight="1" x14ac:dyDescent="0.2"/>
    <row r="1300" customFormat="1" ht="19.899999999999999" customHeight="1" x14ac:dyDescent="0.2"/>
    <row r="1301" customFormat="1" ht="19.899999999999999" customHeight="1" x14ac:dyDescent="0.2"/>
    <row r="1302" customFormat="1" ht="19.899999999999999" customHeight="1" x14ac:dyDescent="0.2"/>
    <row r="1303" customFormat="1" ht="19.899999999999999" customHeight="1" x14ac:dyDescent="0.2"/>
    <row r="1304" customFormat="1" ht="19.899999999999999" customHeight="1" x14ac:dyDescent="0.2"/>
    <row r="1305" customFormat="1" ht="19.899999999999999" customHeight="1" x14ac:dyDescent="0.2"/>
    <row r="1306" customFormat="1" ht="19.899999999999999" customHeight="1" x14ac:dyDescent="0.2"/>
    <row r="1307" customFormat="1" ht="19.899999999999999" customHeight="1" x14ac:dyDescent="0.2"/>
    <row r="1308" customFormat="1" ht="19.899999999999999" customHeight="1" x14ac:dyDescent="0.2"/>
    <row r="1309" customFormat="1" ht="19.899999999999999" customHeight="1" x14ac:dyDescent="0.2"/>
    <row r="1310" customFormat="1" ht="19.899999999999999" customHeight="1" x14ac:dyDescent="0.2"/>
    <row r="1311" customFormat="1" ht="19.899999999999999" customHeight="1" x14ac:dyDescent="0.2"/>
    <row r="1312" customFormat="1" ht="19.899999999999999" customHeight="1" x14ac:dyDescent="0.2"/>
    <row r="1313" customFormat="1" ht="19.899999999999999" customHeight="1" x14ac:dyDescent="0.2"/>
    <row r="1314" customFormat="1" ht="19.899999999999999" customHeight="1" x14ac:dyDescent="0.2"/>
    <row r="1315" customFormat="1" ht="19.899999999999999" customHeight="1" x14ac:dyDescent="0.2"/>
    <row r="1316" customFormat="1" ht="19.899999999999999" customHeight="1" x14ac:dyDescent="0.2"/>
    <row r="1317" customFormat="1" ht="19.899999999999999" customHeight="1" x14ac:dyDescent="0.2"/>
    <row r="1318" customFormat="1" ht="19.899999999999999" customHeight="1" x14ac:dyDescent="0.2"/>
    <row r="1319" customFormat="1" ht="19.899999999999999" customHeight="1" x14ac:dyDescent="0.2"/>
    <row r="1320" customFormat="1" ht="19.899999999999999" customHeight="1" x14ac:dyDescent="0.2"/>
    <row r="1321" customFormat="1" ht="19.899999999999999" customHeight="1" x14ac:dyDescent="0.2"/>
    <row r="1322" customFormat="1" ht="19.899999999999999" customHeight="1" x14ac:dyDescent="0.2"/>
    <row r="1323" customFormat="1" ht="19.899999999999999" customHeight="1" x14ac:dyDescent="0.2"/>
    <row r="1324" customFormat="1" ht="19.899999999999999" customHeight="1" x14ac:dyDescent="0.2"/>
    <row r="1325" customFormat="1" ht="19.899999999999999" customHeight="1" x14ac:dyDescent="0.2"/>
    <row r="1326" customFormat="1" ht="19.899999999999999" customHeight="1" x14ac:dyDescent="0.2"/>
    <row r="1327" customFormat="1" ht="19.899999999999999" customHeight="1" x14ac:dyDescent="0.2"/>
    <row r="1328" customFormat="1" ht="19.899999999999999" customHeight="1" x14ac:dyDescent="0.2"/>
    <row r="1329" customFormat="1" ht="19.899999999999999" customHeight="1" x14ac:dyDescent="0.2"/>
    <row r="1330" customFormat="1" ht="19.899999999999999" customHeight="1" x14ac:dyDescent="0.2"/>
    <row r="1331" customFormat="1" ht="19.899999999999999" customHeight="1" x14ac:dyDescent="0.2"/>
    <row r="1332" customFormat="1" ht="19.899999999999999" customHeight="1" x14ac:dyDescent="0.2"/>
    <row r="1333" customFormat="1" ht="19.899999999999999" customHeight="1" x14ac:dyDescent="0.2"/>
    <row r="1334" customFormat="1" ht="19.899999999999999" customHeight="1" x14ac:dyDescent="0.2"/>
    <row r="1335" customFormat="1" ht="19.899999999999999" customHeight="1" x14ac:dyDescent="0.2"/>
    <row r="1336" customFormat="1" ht="19.899999999999999" customHeight="1" x14ac:dyDescent="0.2"/>
    <row r="1337" customFormat="1" ht="19.899999999999999" customHeight="1" x14ac:dyDescent="0.2"/>
    <row r="1338" customFormat="1" ht="19.899999999999999" customHeight="1" x14ac:dyDescent="0.2"/>
    <row r="1339" customFormat="1" ht="19.899999999999999" customHeight="1" x14ac:dyDescent="0.2"/>
    <row r="1340" customFormat="1" ht="19.899999999999999" customHeight="1" x14ac:dyDescent="0.2"/>
    <row r="1341" customFormat="1" ht="19.899999999999999" customHeight="1" x14ac:dyDescent="0.2"/>
    <row r="1342" customFormat="1" ht="19.899999999999999" customHeight="1" x14ac:dyDescent="0.2"/>
    <row r="1343" customFormat="1" ht="19.899999999999999" customHeight="1" x14ac:dyDescent="0.2"/>
    <row r="1344" customFormat="1" ht="19.899999999999999" customHeight="1" x14ac:dyDescent="0.2"/>
    <row r="1345" customFormat="1" ht="19.899999999999999" customHeight="1" x14ac:dyDescent="0.2"/>
    <row r="1346" customFormat="1" ht="19.899999999999999" customHeight="1" x14ac:dyDescent="0.2"/>
    <row r="1347" customFormat="1" ht="19.899999999999999" customHeight="1" x14ac:dyDescent="0.2"/>
    <row r="1348" customFormat="1" ht="19.899999999999999" customHeight="1" x14ac:dyDescent="0.2"/>
    <row r="1349" customFormat="1" ht="19.899999999999999" customHeight="1" x14ac:dyDescent="0.2"/>
    <row r="1350" customFormat="1" ht="19.899999999999999" customHeight="1" x14ac:dyDescent="0.2"/>
    <row r="1351" customFormat="1" ht="19.899999999999999" customHeight="1" x14ac:dyDescent="0.2"/>
    <row r="1352" customFormat="1" ht="19.899999999999999" customHeight="1" x14ac:dyDescent="0.2"/>
    <row r="1353" customFormat="1" ht="19.899999999999999" customHeight="1" x14ac:dyDescent="0.2"/>
    <row r="1354" customFormat="1" ht="19.899999999999999" customHeight="1" x14ac:dyDescent="0.2"/>
    <row r="1355" customFormat="1" ht="19.899999999999999" customHeight="1" x14ac:dyDescent="0.2"/>
    <row r="1356" customFormat="1" ht="19.899999999999999" customHeight="1" x14ac:dyDescent="0.2"/>
    <row r="1357" customFormat="1" ht="19.899999999999999" customHeight="1" x14ac:dyDescent="0.2"/>
    <row r="1358" customFormat="1" ht="19.899999999999999" customHeight="1" x14ac:dyDescent="0.2"/>
    <row r="1359" customFormat="1" ht="19.899999999999999" customHeight="1" x14ac:dyDescent="0.2"/>
    <row r="1360" customFormat="1" ht="19.899999999999999" customHeight="1" x14ac:dyDescent="0.2"/>
    <row r="1361" customFormat="1" ht="19.899999999999999" customHeight="1" x14ac:dyDescent="0.2"/>
    <row r="1362" customFormat="1" ht="19.899999999999999" customHeight="1" x14ac:dyDescent="0.2"/>
    <row r="1363" customFormat="1" ht="19.899999999999999" customHeight="1" x14ac:dyDescent="0.2"/>
    <row r="1364" customFormat="1" ht="19.899999999999999" customHeight="1" x14ac:dyDescent="0.2"/>
    <row r="1365" customFormat="1" ht="19.899999999999999" customHeight="1" x14ac:dyDescent="0.2"/>
    <row r="1366" customFormat="1" ht="19.899999999999999" customHeight="1" x14ac:dyDescent="0.2"/>
    <row r="1367" customFormat="1" ht="19.899999999999999" customHeight="1" x14ac:dyDescent="0.2"/>
    <row r="1368" customFormat="1" ht="19.899999999999999" customHeight="1" x14ac:dyDescent="0.2"/>
    <row r="1369" customFormat="1" ht="19.899999999999999" customHeight="1" x14ac:dyDescent="0.2"/>
    <row r="1370" customFormat="1" ht="19.899999999999999" customHeight="1" x14ac:dyDescent="0.2"/>
    <row r="1371" customFormat="1" ht="19.899999999999999" customHeight="1" x14ac:dyDescent="0.2"/>
    <row r="1372" customFormat="1" ht="19.899999999999999" customHeight="1" x14ac:dyDescent="0.2"/>
    <row r="1373" customFormat="1" ht="19.899999999999999" customHeight="1" x14ac:dyDescent="0.2"/>
    <row r="1374" customFormat="1" ht="19.899999999999999" customHeight="1" x14ac:dyDescent="0.2"/>
    <row r="1375" customFormat="1" ht="19.899999999999999" customHeight="1" x14ac:dyDescent="0.2"/>
    <row r="1376" customFormat="1" ht="19.899999999999999" customHeight="1" x14ac:dyDescent="0.2"/>
    <row r="1377" customFormat="1" ht="19.899999999999999" customHeight="1" x14ac:dyDescent="0.2"/>
    <row r="1378" customFormat="1" ht="19.899999999999999" customHeight="1" x14ac:dyDescent="0.2"/>
    <row r="1379" customFormat="1" ht="19.899999999999999" customHeight="1" x14ac:dyDescent="0.2"/>
    <row r="1380" customFormat="1" ht="19.899999999999999" customHeight="1" x14ac:dyDescent="0.2"/>
    <row r="1381" customFormat="1" ht="19.899999999999999" customHeight="1" x14ac:dyDescent="0.2"/>
    <row r="1382" customFormat="1" ht="19.899999999999999" customHeight="1" x14ac:dyDescent="0.2"/>
    <row r="1383" customFormat="1" ht="19.899999999999999" customHeight="1" x14ac:dyDescent="0.2"/>
    <row r="1384" customFormat="1" ht="19.899999999999999" customHeight="1" x14ac:dyDescent="0.2"/>
    <row r="1385" customFormat="1" ht="19.899999999999999" customHeight="1" x14ac:dyDescent="0.2"/>
    <row r="1386" customFormat="1" ht="19.899999999999999" customHeight="1" x14ac:dyDescent="0.2"/>
    <row r="1387" customFormat="1" ht="19.899999999999999" customHeight="1" x14ac:dyDescent="0.2"/>
    <row r="1388" customFormat="1" ht="19.899999999999999" customHeight="1" x14ac:dyDescent="0.2"/>
    <row r="1389" customFormat="1" ht="19.899999999999999" customHeight="1" x14ac:dyDescent="0.2"/>
    <row r="1390" customFormat="1" ht="19.899999999999999" customHeight="1" x14ac:dyDescent="0.2"/>
    <row r="1391" customFormat="1" ht="19.899999999999999" customHeight="1" x14ac:dyDescent="0.2"/>
    <row r="1392" customFormat="1" ht="19.899999999999999" customHeight="1" x14ac:dyDescent="0.2"/>
    <row r="1393" customFormat="1" ht="19.899999999999999" customHeight="1" x14ac:dyDescent="0.2"/>
    <row r="1394" customFormat="1" ht="19.899999999999999" customHeight="1" x14ac:dyDescent="0.2"/>
    <row r="1395" customFormat="1" ht="19.899999999999999" customHeight="1" x14ac:dyDescent="0.2"/>
    <row r="1396" customFormat="1" ht="19.899999999999999" customHeight="1" x14ac:dyDescent="0.2"/>
    <row r="1397" customFormat="1" ht="19.899999999999999" customHeight="1" x14ac:dyDescent="0.2"/>
    <row r="1398" customFormat="1" ht="19.899999999999999" customHeight="1" x14ac:dyDescent="0.2"/>
    <row r="1399" customFormat="1" ht="19.899999999999999" customHeight="1" x14ac:dyDescent="0.2"/>
    <row r="1400" customFormat="1" ht="19.899999999999999" customHeight="1" x14ac:dyDescent="0.2"/>
    <row r="1401" customFormat="1" ht="19.899999999999999" customHeight="1" x14ac:dyDescent="0.2"/>
    <row r="1402" customFormat="1" ht="19.899999999999999" customHeight="1" x14ac:dyDescent="0.2"/>
    <row r="1403" customFormat="1" ht="19.899999999999999" customHeight="1" x14ac:dyDescent="0.2"/>
    <row r="1404" customFormat="1" ht="19.899999999999999" customHeight="1" x14ac:dyDescent="0.2"/>
    <row r="1405" customFormat="1" ht="19.899999999999999" customHeight="1" x14ac:dyDescent="0.2"/>
    <row r="1406" customFormat="1" ht="19.899999999999999" customHeight="1" x14ac:dyDescent="0.2"/>
    <row r="1407" customFormat="1" ht="19.899999999999999" customHeight="1" x14ac:dyDescent="0.2"/>
    <row r="1408" customFormat="1" ht="19.899999999999999" customHeight="1" x14ac:dyDescent="0.2"/>
    <row r="1409" customFormat="1" ht="19.899999999999999" customHeight="1" x14ac:dyDescent="0.2"/>
    <row r="1410" customFormat="1" ht="19.899999999999999" customHeight="1" x14ac:dyDescent="0.2"/>
    <row r="1411" customFormat="1" ht="19.899999999999999" customHeight="1" x14ac:dyDescent="0.2"/>
    <row r="1412" customFormat="1" ht="19.899999999999999" customHeight="1" x14ac:dyDescent="0.2"/>
    <row r="1413" customFormat="1" ht="19.899999999999999" customHeight="1" x14ac:dyDescent="0.2"/>
    <row r="1414" customFormat="1" ht="19.899999999999999" customHeight="1" x14ac:dyDescent="0.2"/>
    <row r="1415" customFormat="1" ht="19.899999999999999" customHeight="1" x14ac:dyDescent="0.2"/>
    <row r="1416" customFormat="1" ht="19.899999999999999" customHeight="1" x14ac:dyDescent="0.2"/>
    <row r="1417" customFormat="1" ht="19.899999999999999" customHeight="1" x14ac:dyDescent="0.2"/>
    <row r="1418" customFormat="1" ht="19.899999999999999" customHeight="1" x14ac:dyDescent="0.2"/>
    <row r="1419" customFormat="1" ht="19.899999999999999" customHeight="1" x14ac:dyDescent="0.2"/>
    <row r="1420" customFormat="1" ht="19.899999999999999" customHeight="1" x14ac:dyDescent="0.2"/>
    <row r="1421" customFormat="1" ht="19.899999999999999" customHeight="1" x14ac:dyDescent="0.2"/>
    <row r="1422" customFormat="1" ht="19.899999999999999" customHeight="1" x14ac:dyDescent="0.2"/>
    <row r="1423" customFormat="1" ht="19.899999999999999" customHeight="1" x14ac:dyDescent="0.2"/>
    <row r="1424" customFormat="1" ht="19.899999999999999" customHeight="1" x14ac:dyDescent="0.2"/>
    <row r="1425" customFormat="1" ht="19.899999999999999" customHeight="1" x14ac:dyDescent="0.2"/>
    <row r="1426" customFormat="1" ht="19.899999999999999" customHeight="1" x14ac:dyDescent="0.2"/>
    <row r="1427" customFormat="1" ht="19.899999999999999" customHeight="1" x14ac:dyDescent="0.2"/>
    <row r="1428" customFormat="1" ht="19.899999999999999" customHeight="1" x14ac:dyDescent="0.2"/>
    <row r="1429" customFormat="1" ht="19.899999999999999" customHeight="1" x14ac:dyDescent="0.2"/>
    <row r="1430" customFormat="1" ht="19.899999999999999" customHeight="1" x14ac:dyDescent="0.2"/>
    <row r="1431" customFormat="1" ht="19.899999999999999" customHeight="1" x14ac:dyDescent="0.2"/>
    <row r="1432" customFormat="1" ht="19.899999999999999" customHeight="1" x14ac:dyDescent="0.2"/>
    <row r="1433" customFormat="1" ht="19.899999999999999" customHeight="1" x14ac:dyDescent="0.2"/>
    <row r="1434" customFormat="1" ht="19.899999999999999" customHeight="1" x14ac:dyDescent="0.2"/>
    <row r="1435" customFormat="1" ht="19.899999999999999" customHeight="1" x14ac:dyDescent="0.2"/>
    <row r="1436" customFormat="1" ht="19.899999999999999" customHeight="1" x14ac:dyDescent="0.2"/>
    <row r="1437" customFormat="1" ht="19.899999999999999" customHeight="1" x14ac:dyDescent="0.2"/>
    <row r="1438" customFormat="1" ht="19.899999999999999" customHeight="1" x14ac:dyDescent="0.2"/>
    <row r="1439" customFormat="1" ht="19.899999999999999" customHeight="1" x14ac:dyDescent="0.2"/>
    <row r="1440" customFormat="1" ht="19.899999999999999" customHeight="1" x14ac:dyDescent="0.2"/>
    <row r="1441" customFormat="1" ht="19.899999999999999" customHeight="1" x14ac:dyDescent="0.2"/>
    <row r="1442" customFormat="1" ht="19.899999999999999" customHeight="1" x14ac:dyDescent="0.2"/>
    <row r="1443" customFormat="1" ht="19.899999999999999" customHeight="1" x14ac:dyDescent="0.2"/>
    <row r="1444" customFormat="1" ht="19.899999999999999" customHeight="1" x14ac:dyDescent="0.2"/>
    <row r="1445" customFormat="1" ht="19.899999999999999" customHeight="1" x14ac:dyDescent="0.2"/>
    <row r="1446" customFormat="1" ht="19.899999999999999" customHeight="1" x14ac:dyDescent="0.2"/>
    <row r="1447" customFormat="1" ht="19.899999999999999" customHeight="1" x14ac:dyDescent="0.2"/>
    <row r="1448" customFormat="1" ht="19.899999999999999" customHeight="1" x14ac:dyDescent="0.2"/>
    <row r="1449" customFormat="1" ht="19.899999999999999" customHeight="1" x14ac:dyDescent="0.2"/>
    <row r="1450" customFormat="1" ht="19.899999999999999" customHeight="1" x14ac:dyDescent="0.2"/>
    <row r="1451" customFormat="1" ht="19.899999999999999" customHeight="1" x14ac:dyDescent="0.2"/>
    <row r="1452" customFormat="1" ht="19.899999999999999" customHeight="1" x14ac:dyDescent="0.2"/>
    <row r="1453" customFormat="1" ht="19.899999999999999" customHeight="1" x14ac:dyDescent="0.2"/>
    <row r="1454" customFormat="1" ht="19.899999999999999" customHeight="1" x14ac:dyDescent="0.2"/>
    <row r="1455" customFormat="1" ht="19.899999999999999" customHeight="1" x14ac:dyDescent="0.2"/>
    <row r="1456" customFormat="1" ht="19.899999999999999" customHeight="1" x14ac:dyDescent="0.2"/>
    <row r="1457" customFormat="1" ht="19.899999999999999" customHeight="1" x14ac:dyDescent="0.2"/>
    <row r="1458" customFormat="1" ht="19.899999999999999" customHeight="1" x14ac:dyDescent="0.2"/>
    <row r="1459" customFormat="1" ht="19.899999999999999" customHeight="1" x14ac:dyDescent="0.2"/>
    <row r="1460" customFormat="1" ht="19.899999999999999" customHeight="1" x14ac:dyDescent="0.2"/>
    <row r="1461" customFormat="1" ht="19.899999999999999" customHeight="1" x14ac:dyDescent="0.2"/>
    <row r="1462" customFormat="1" ht="19.899999999999999" customHeight="1" x14ac:dyDescent="0.2"/>
    <row r="1463" customFormat="1" ht="19.899999999999999" customHeight="1" x14ac:dyDescent="0.2"/>
    <row r="1464" customFormat="1" ht="19.899999999999999" customHeight="1" x14ac:dyDescent="0.2"/>
    <row r="1465" customFormat="1" ht="19.899999999999999" customHeight="1" x14ac:dyDescent="0.2"/>
    <row r="1466" customFormat="1" ht="19.899999999999999" customHeight="1" x14ac:dyDescent="0.2"/>
    <row r="1467" customFormat="1" ht="19.899999999999999" customHeight="1" x14ac:dyDescent="0.2"/>
    <row r="1468" customFormat="1" ht="19.899999999999999" customHeight="1" x14ac:dyDescent="0.2"/>
    <row r="1469" customFormat="1" ht="19.899999999999999" customHeight="1" x14ac:dyDescent="0.2"/>
    <row r="1470" customFormat="1" ht="19.899999999999999" customHeight="1" x14ac:dyDescent="0.2"/>
    <row r="1471" customFormat="1" ht="19.899999999999999" customHeight="1" x14ac:dyDescent="0.2"/>
    <row r="1472" customFormat="1" ht="19.899999999999999" customHeight="1" x14ac:dyDescent="0.2"/>
    <row r="1473" customFormat="1" ht="19.899999999999999" customHeight="1" x14ac:dyDescent="0.2"/>
    <row r="1474" customFormat="1" ht="19.899999999999999" customHeight="1" x14ac:dyDescent="0.2"/>
    <row r="1475" customFormat="1" ht="19.899999999999999" customHeight="1" x14ac:dyDescent="0.2"/>
    <row r="1476" customFormat="1" ht="19.899999999999999" customHeight="1" x14ac:dyDescent="0.2"/>
    <row r="1477" customFormat="1" ht="19.899999999999999" customHeight="1" x14ac:dyDescent="0.2"/>
    <row r="1478" customFormat="1" ht="19.899999999999999" customHeight="1" x14ac:dyDescent="0.2"/>
    <row r="1479" customFormat="1" ht="19.899999999999999" customHeight="1" x14ac:dyDescent="0.2"/>
    <row r="1480" customFormat="1" ht="19.899999999999999" customHeight="1" x14ac:dyDescent="0.2"/>
    <row r="1481" customFormat="1" ht="19.899999999999999" customHeight="1" x14ac:dyDescent="0.2"/>
    <row r="1482" customFormat="1" ht="19.899999999999999" customHeight="1" x14ac:dyDescent="0.2"/>
    <row r="1483" customFormat="1" ht="19.899999999999999" customHeight="1" x14ac:dyDescent="0.2"/>
    <row r="1484" customFormat="1" ht="19.899999999999999" customHeight="1" x14ac:dyDescent="0.2"/>
    <row r="1485" customFormat="1" ht="19.899999999999999" customHeight="1" x14ac:dyDescent="0.2"/>
    <row r="1486" customFormat="1" ht="19.899999999999999" customHeight="1" x14ac:dyDescent="0.2"/>
    <row r="1487" customFormat="1" ht="19.899999999999999" customHeight="1" x14ac:dyDescent="0.2"/>
    <row r="1488" customFormat="1" ht="19.899999999999999" customHeight="1" x14ac:dyDescent="0.2"/>
    <row r="1489" customFormat="1" ht="19.899999999999999" customHeight="1" x14ac:dyDescent="0.2"/>
    <row r="1490" customFormat="1" ht="19.899999999999999" customHeight="1" x14ac:dyDescent="0.2"/>
    <row r="1491" customFormat="1" ht="19.899999999999999" customHeight="1" x14ac:dyDescent="0.2"/>
    <row r="1492" customFormat="1" ht="19.899999999999999" customHeight="1" x14ac:dyDescent="0.2"/>
    <row r="1493" customFormat="1" ht="19.899999999999999" customHeight="1" x14ac:dyDescent="0.2"/>
    <row r="1494" customFormat="1" ht="19.899999999999999" customHeight="1" x14ac:dyDescent="0.2"/>
    <row r="1495" customFormat="1" ht="19.899999999999999" customHeight="1" x14ac:dyDescent="0.2"/>
    <row r="1496" customFormat="1" ht="19.899999999999999" customHeight="1" x14ac:dyDescent="0.2"/>
    <row r="1497" customFormat="1" ht="19.899999999999999" customHeight="1" x14ac:dyDescent="0.2"/>
    <row r="1498" customFormat="1" ht="19.899999999999999" customHeight="1" x14ac:dyDescent="0.2"/>
    <row r="1499" customFormat="1" ht="19.899999999999999" customHeight="1" x14ac:dyDescent="0.2"/>
    <row r="1500" customFormat="1" ht="19.899999999999999" customHeight="1" x14ac:dyDescent="0.2"/>
    <row r="1501" customFormat="1" ht="19.899999999999999" customHeight="1" x14ac:dyDescent="0.2"/>
    <row r="1502" customFormat="1" ht="19.899999999999999" customHeight="1" x14ac:dyDescent="0.2"/>
    <row r="1503" customFormat="1" ht="19.899999999999999" customHeight="1" x14ac:dyDescent="0.2"/>
    <row r="1504" customFormat="1" ht="19.899999999999999" customHeight="1" x14ac:dyDescent="0.2"/>
    <row r="1505" customFormat="1" ht="19.899999999999999" customHeight="1" x14ac:dyDescent="0.2"/>
    <row r="1506" customFormat="1" ht="19.899999999999999" customHeight="1" x14ac:dyDescent="0.2"/>
    <row r="1507" customFormat="1" ht="19.899999999999999" customHeight="1" x14ac:dyDescent="0.2"/>
    <row r="1508" customFormat="1" ht="19.899999999999999" customHeight="1" x14ac:dyDescent="0.2"/>
    <row r="1509" customFormat="1" ht="19.899999999999999" customHeight="1" x14ac:dyDescent="0.2"/>
    <row r="1510" customFormat="1" ht="19.899999999999999" customHeight="1" x14ac:dyDescent="0.2"/>
    <row r="1511" customFormat="1" ht="19.899999999999999" customHeight="1" x14ac:dyDescent="0.2"/>
    <row r="1512" customFormat="1" ht="19.899999999999999" customHeight="1" x14ac:dyDescent="0.2"/>
    <row r="1513" customFormat="1" ht="19.899999999999999" customHeight="1" x14ac:dyDescent="0.2"/>
    <row r="1514" customFormat="1" ht="19.899999999999999" customHeight="1" x14ac:dyDescent="0.2"/>
    <row r="1515" customFormat="1" ht="19.899999999999999" customHeight="1" x14ac:dyDescent="0.2"/>
    <row r="1516" customFormat="1" ht="19.899999999999999" customHeight="1" x14ac:dyDescent="0.2"/>
    <row r="1517" customFormat="1" ht="19.899999999999999" customHeight="1" x14ac:dyDescent="0.2"/>
    <row r="1518" customFormat="1" ht="19.899999999999999" customHeight="1" x14ac:dyDescent="0.2"/>
    <row r="1519" customFormat="1" ht="19.899999999999999" customHeight="1" x14ac:dyDescent="0.2"/>
    <row r="1520" customFormat="1" ht="19.899999999999999" customHeight="1" x14ac:dyDescent="0.2"/>
    <row r="1521" customFormat="1" ht="19.899999999999999" customHeight="1" x14ac:dyDescent="0.2"/>
    <row r="1522" customFormat="1" ht="19.899999999999999" customHeight="1" x14ac:dyDescent="0.2"/>
    <row r="1523" customFormat="1" ht="19.899999999999999" customHeight="1" x14ac:dyDescent="0.2"/>
    <row r="1524" customFormat="1" ht="19.899999999999999" customHeight="1" x14ac:dyDescent="0.2"/>
    <row r="1525" customFormat="1" ht="19.899999999999999" customHeight="1" x14ac:dyDescent="0.2"/>
    <row r="1526" customFormat="1" ht="19.899999999999999" customHeight="1" x14ac:dyDescent="0.2"/>
    <row r="1527" customFormat="1" ht="19.899999999999999" customHeight="1" x14ac:dyDescent="0.2"/>
    <row r="1528" customFormat="1" ht="19.899999999999999" customHeight="1" x14ac:dyDescent="0.2"/>
    <row r="1529" customFormat="1" ht="19.899999999999999" customHeight="1" x14ac:dyDescent="0.2"/>
    <row r="1530" customFormat="1" ht="19.899999999999999" customHeight="1" x14ac:dyDescent="0.2"/>
    <row r="1531" customFormat="1" ht="19.899999999999999" customHeight="1" x14ac:dyDescent="0.2"/>
    <row r="1532" customFormat="1" ht="19.899999999999999" customHeight="1" x14ac:dyDescent="0.2"/>
    <row r="1533" customFormat="1" ht="19.899999999999999" customHeight="1" x14ac:dyDescent="0.2"/>
    <row r="1534" customFormat="1" ht="19.899999999999999" customHeight="1" x14ac:dyDescent="0.2"/>
    <row r="1535" customFormat="1" ht="19.899999999999999" customHeight="1" x14ac:dyDescent="0.2"/>
    <row r="1536" customFormat="1" ht="19.899999999999999" customHeight="1" x14ac:dyDescent="0.2"/>
    <row r="1537" customFormat="1" ht="19.899999999999999" customHeight="1" x14ac:dyDescent="0.2"/>
    <row r="1538" customFormat="1" ht="19.899999999999999" customHeight="1" x14ac:dyDescent="0.2"/>
    <row r="1539" customFormat="1" ht="19.899999999999999" customHeight="1" x14ac:dyDescent="0.2"/>
    <row r="1540" customFormat="1" ht="19.899999999999999" customHeight="1" x14ac:dyDescent="0.2"/>
    <row r="1541" customFormat="1" ht="19.899999999999999" customHeight="1" x14ac:dyDescent="0.2"/>
    <row r="1542" customFormat="1" ht="19.899999999999999" customHeight="1" x14ac:dyDescent="0.2"/>
    <row r="1543" customFormat="1" ht="19.899999999999999" customHeight="1" x14ac:dyDescent="0.2"/>
    <row r="1544" customFormat="1" ht="19.899999999999999" customHeight="1" x14ac:dyDescent="0.2"/>
    <row r="1545" customFormat="1" ht="19.899999999999999" customHeight="1" x14ac:dyDescent="0.2"/>
    <row r="1546" customFormat="1" ht="19.899999999999999" customHeight="1" x14ac:dyDescent="0.2"/>
    <row r="1547" customFormat="1" ht="19.899999999999999" customHeight="1" x14ac:dyDescent="0.2"/>
    <row r="1548" customFormat="1" ht="19.899999999999999" customHeight="1" x14ac:dyDescent="0.2"/>
    <row r="1549" customFormat="1" ht="19.899999999999999" customHeight="1" x14ac:dyDescent="0.2"/>
    <row r="1550" customFormat="1" ht="19.899999999999999" customHeight="1" x14ac:dyDescent="0.2"/>
    <row r="1551" customFormat="1" ht="19.899999999999999" customHeight="1" x14ac:dyDescent="0.2"/>
    <row r="1552" customFormat="1" ht="19.899999999999999" customHeight="1" x14ac:dyDescent="0.2"/>
    <row r="1553" customFormat="1" ht="19.899999999999999" customHeight="1" x14ac:dyDescent="0.2"/>
    <row r="1554" customFormat="1" ht="19.899999999999999" customHeight="1" x14ac:dyDescent="0.2"/>
    <row r="1555" customFormat="1" ht="19.899999999999999" customHeight="1" x14ac:dyDescent="0.2"/>
    <row r="1556" customFormat="1" ht="19.899999999999999" customHeight="1" x14ac:dyDescent="0.2"/>
    <row r="1557" customFormat="1" ht="19.899999999999999" customHeight="1" x14ac:dyDescent="0.2"/>
    <row r="1558" customFormat="1" ht="19.899999999999999" customHeight="1" x14ac:dyDescent="0.2"/>
    <row r="1559" customFormat="1" ht="19.899999999999999" customHeight="1" x14ac:dyDescent="0.2"/>
    <row r="1560" customFormat="1" ht="19.899999999999999" customHeight="1" x14ac:dyDescent="0.2"/>
    <row r="1561" customFormat="1" ht="19.899999999999999" customHeight="1" x14ac:dyDescent="0.2"/>
    <row r="1562" customFormat="1" ht="19.899999999999999" customHeight="1" x14ac:dyDescent="0.2"/>
    <row r="1563" customFormat="1" ht="19.899999999999999" customHeight="1" x14ac:dyDescent="0.2"/>
    <row r="1564" customFormat="1" ht="19.899999999999999" customHeight="1" x14ac:dyDescent="0.2"/>
    <row r="1565" customFormat="1" ht="19.899999999999999" customHeight="1" x14ac:dyDescent="0.2"/>
    <row r="1566" customFormat="1" ht="19.899999999999999" customHeight="1" x14ac:dyDescent="0.2"/>
    <row r="1567" customFormat="1" ht="19.899999999999999" customHeight="1" x14ac:dyDescent="0.2"/>
    <row r="1568" customFormat="1" ht="19.899999999999999" customHeight="1" x14ac:dyDescent="0.2"/>
    <row r="1569" customFormat="1" ht="19.899999999999999" customHeight="1" x14ac:dyDescent="0.2"/>
    <row r="1570" customFormat="1" ht="19.899999999999999" customHeight="1" x14ac:dyDescent="0.2"/>
    <row r="1571" customFormat="1" ht="19.899999999999999" customHeight="1" x14ac:dyDescent="0.2"/>
    <row r="1572" customFormat="1" ht="19.899999999999999" customHeight="1" x14ac:dyDescent="0.2"/>
    <row r="1573" customFormat="1" ht="19.899999999999999" customHeight="1" x14ac:dyDescent="0.2"/>
    <row r="1574" customFormat="1" ht="19.899999999999999" customHeight="1" x14ac:dyDescent="0.2"/>
    <row r="1575" customFormat="1" ht="19.899999999999999" customHeight="1" x14ac:dyDescent="0.2"/>
    <row r="1576" customFormat="1" ht="19.899999999999999" customHeight="1" x14ac:dyDescent="0.2"/>
    <row r="1577" customFormat="1" ht="19.899999999999999" customHeight="1" x14ac:dyDescent="0.2"/>
    <row r="1578" customFormat="1" ht="19.899999999999999" customHeight="1" x14ac:dyDescent="0.2"/>
    <row r="1579" customFormat="1" ht="19.899999999999999" customHeight="1" x14ac:dyDescent="0.2"/>
    <row r="1580" customFormat="1" ht="19.899999999999999" customHeight="1" x14ac:dyDescent="0.2"/>
    <row r="1581" customFormat="1" ht="19.899999999999999" customHeight="1" x14ac:dyDescent="0.2"/>
    <row r="1582" customFormat="1" ht="19.899999999999999" customHeight="1" x14ac:dyDescent="0.2"/>
    <row r="1583" customFormat="1" ht="19.899999999999999" customHeight="1" x14ac:dyDescent="0.2"/>
    <row r="1584" customFormat="1" ht="19.899999999999999" customHeight="1" x14ac:dyDescent="0.2"/>
    <row r="1585" customFormat="1" ht="19.899999999999999" customHeight="1" x14ac:dyDescent="0.2"/>
    <row r="1586" customFormat="1" ht="19.899999999999999" customHeight="1" x14ac:dyDescent="0.2"/>
    <row r="1587" customFormat="1" ht="19.899999999999999" customHeight="1" x14ac:dyDescent="0.2"/>
    <row r="1588" customFormat="1" ht="19.899999999999999" customHeight="1" x14ac:dyDescent="0.2"/>
    <row r="1589" customFormat="1" ht="19.899999999999999" customHeight="1" x14ac:dyDescent="0.2"/>
    <row r="1590" customFormat="1" ht="19.899999999999999" customHeight="1" x14ac:dyDescent="0.2"/>
    <row r="1591" customFormat="1" ht="19.899999999999999" customHeight="1" x14ac:dyDescent="0.2"/>
    <row r="1592" customFormat="1" ht="19.899999999999999" customHeight="1" x14ac:dyDescent="0.2"/>
    <row r="1593" customFormat="1" ht="19.899999999999999" customHeight="1" x14ac:dyDescent="0.2"/>
    <row r="1594" customFormat="1" ht="19.899999999999999" customHeight="1" x14ac:dyDescent="0.2"/>
    <row r="1595" customFormat="1" ht="19.899999999999999" customHeight="1" x14ac:dyDescent="0.2"/>
    <row r="1596" customFormat="1" ht="19.899999999999999" customHeight="1" x14ac:dyDescent="0.2"/>
    <row r="1597" customFormat="1" ht="19.899999999999999" customHeight="1" x14ac:dyDescent="0.2"/>
    <row r="1598" customFormat="1" ht="19.899999999999999" customHeight="1" x14ac:dyDescent="0.2"/>
    <row r="1599" customFormat="1" ht="19.899999999999999" customHeight="1" x14ac:dyDescent="0.2"/>
    <row r="1600" customFormat="1" ht="19.899999999999999" customHeight="1" x14ac:dyDescent="0.2"/>
    <row r="1601" customFormat="1" ht="19.899999999999999" customHeight="1" x14ac:dyDescent="0.2"/>
    <row r="1602" customFormat="1" ht="19.899999999999999" customHeight="1" x14ac:dyDescent="0.2"/>
    <row r="1603" customFormat="1" ht="19.899999999999999" customHeight="1" x14ac:dyDescent="0.2"/>
    <row r="1604" customFormat="1" ht="19.899999999999999" customHeight="1" x14ac:dyDescent="0.2"/>
    <row r="1605" customFormat="1" ht="19.899999999999999" customHeight="1" x14ac:dyDescent="0.2"/>
    <row r="1606" customFormat="1" ht="19.899999999999999" customHeight="1" x14ac:dyDescent="0.2"/>
    <row r="1607" customFormat="1" ht="19.899999999999999" customHeight="1" x14ac:dyDescent="0.2"/>
    <row r="1608" customFormat="1" ht="19.899999999999999" customHeight="1" x14ac:dyDescent="0.2"/>
    <row r="1609" customFormat="1" ht="19.899999999999999" customHeight="1" x14ac:dyDescent="0.2"/>
    <row r="1610" customFormat="1" ht="19.899999999999999" customHeight="1" x14ac:dyDescent="0.2"/>
    <row r="1611" customFormat="1" ht="19.899999999999999" customHeight="1" x14ac:dyDescent="0.2"/>
    <row r="1612" customFormat="1" ht="19.899999999999999" customHeight="1" x14ac:dyDescent="0.2"/>
    <row r="1613" customFormat="1" ht="19.899999999999999" customHeight="1" x14ac:dyDescent="0.2"/>
    <row r="1614" customFormat="1" ht="19.899999999999999" customHeight="1" x14ac:dyDescent="0.2"/>
    <row r="1615" customFormat="1" ht="19.899999999999999" customHeight="1" x14ac:dyDescent="0.2"/>
    <row r="1616" customFormat="1" ht="19.899999999999999" customHeight="1" x14ac:dyDescent="0.2"/>
    <row r="1617" customFormat="1" ht="19.899999999999999" customHeight="1" x14ac:dyDescent="0.2"/>
    <row r="1618" customFormat="1" ht="19.899999999999999" customHeight="1" x14ac:dyDescent="0.2"/>
    <row r="1619" customFormat="1" ht="19.899999999999999" customHeight="1" x14ac:dyDescent="0.2"/>
    <row r="1620" customFormat="1" ht="19.899999999999999" customHeight="1" x14ac:dyDescent="0.2"/>
    <row r="1621" customFormat="1" ht="19.899999999999999" customHeight="1" x14ac:dyDescent="0.2"/>
    <row r="1622" customFormat="1" ht="19.899999999999999" customHeight="1" x14ac:dyDescent="0.2"/>
    <row r="1623" customFormat="1" ht="19.899999999999999" customHeight="1" x14ac:dyDescent="0.2"/>
    <row r="1624" customFormat="1" ht="19.899999999999999" customHeight="1" x14ac:dyDescent="0.2"/>
    <row r="1625" customFormat="1" ht="19.899999999999999" customHeight="1" x14ac:dyDescent="0.2"/>
    <row r="1626" customFormat="1" ht="19.899999999999999" customHeight="1" x14ac:dyDescent="0.2"/>
    <row r="1627" customFormat="1" ht="19.899999999999999" customHeight="1" x14ac:dyDescent="0.2"/>
    <row r="1628" customFormat="1" ht="19.899999999999999" customHeight="1" x14ac:dyDescent="0.2"/>
    <row r="1629" customFormat="1" ht="19.899999999999999" customHeight="1" x14ac:dyDescent="0.2"/>
    <row r="1630" customFormat="1" ht="19.899999999999999" customHeight="1" x14ac:dyDescent="0.2"/>
    <row r="1631" customFormat="1" ht="19.899999999999999" customHeight="1" x14ac:dyDescent="0.2"/>
    <row r="1632" customFormat="1" ht="19.899999999999999" customHeight="1" x14ac:dyDescent="0.2"/>
    <row r="1633" customFormat="1" ht="19.899999999999999" customHeight="1" x14ac:dyDescent="0.2"/>
    <row r="1634" customFormat="1" ht="19.899999999999999" customHeight="1" x14ac:dyDescent="0.2"/>
    <row r="1635" customFormat="1" ht="19.899999999999999" customHeight="1" x14ac:dyDescent="0.2"/>
    <row r="1636" customFormat="1" ht="19.899999999999999" customHeight="1" x14ac:dyDescent="0.2"/>
    <row r="1637" customFormat="1" ht="19.899999999999999" customHeight="1" x14ac:dyDescent="0.2"/>
    <row r="1638" customFormat="1" ht="19.899999999999999" customHeight="1" x14ac:dyDescent="0.2"/>
    <row r="1639" customFormat="1" ht="19.899999999999999" customHeight="1" x14ac:dyDescent="0.2"/>
    <row r="1640" customFormat="1" ht="19.899999999999999" customHeight="1" x14ac:dyDescent="0.2"/>
    <row r="1641" customFormat="1" ht="19.899999999999999" customHeight="1" x14ac:dyDescent="0.2"/>
    <row r="1642" customFormat="1" ht="19.899999999999999" customHeight="1" x14ac:dyDescent="0.2"/>
    <row r="1643" customFormat="1" ht="19.899999999999999" customHeight="1" x14ac:dyDescent="0.2"/>
    <row r="1644" customFormat="1" ht="19.899999999999999" customHeight="1" x14ac:dyDescent="0.2"/>
    <row r="1645" customFormat="1" ht="19.899999999999999" customHeight="1" x14ac:dyDescent="0.2"/>
    <row r="1646" customFormat="1" ht="19.899999999999999" customHeight="1" x14ac:dyDescent="0.2"/>
    <row r="1647" customFormat="1" ht="19.899999999999999" customHeight="1" x14ac:dyDescent="0.2"/>
    <row r="1648" customFormat="1" ht="19.899999999999999" customHeight="1" x14ac:dyDescent="0.2"/>
    <row r="1649" customFormat="1" ht="19.899999999999999" customHeight="1" x14ac:dyDescent="0.2"/>
    <row r="1650" customFormat="1" ht="19.899999999999999" customHeight="1" x14ac:dyDescent="0.2"/>
    <row r="1651" customFormat="1" ht="19.899999999999999" customHeight="1" x14ac:dyDescent="0.2"/>
    <row r="1652" customFormat="1" ht="19.899999999999999" customHeight="1" x14ac:dyDescent="0.2"/>
    <row r="1653" customFormat="1" ht="19.899999999999999" customHeight="1" x14ac:dyDescent="0.2"/>
    <row r="1654" customFormat="1" ht="19.899999999999999" customHeight="1" x14ac:dyDescent="0.2"/>
    <row r="1655" customFormat="1" ht="19.899999999999999" customHeight="1" x14ac:dyDescent="0.2"/>
    <row r="1656" customFormat="1" ht="19.899999999999999" customHeight="1" x14ac:dyDescent="0.2"/>
    <row r="1657" customFormat="1" ht="19.899999999999999" customHeight="1" x14ac:dyDescent="0.2"/>
    <row r="1658" customFormat="1" ht="19.899999999999999" customHeight="1" x14ac:dyDescent="0.2"/>
    <row r="1659" customFormat="1" ht="19.899999999999999" customHeight="1" x14ac:dyDescent="0.2"/>
    <row r="1660" customFormat="1" ht="19.899999999999999" customHeight="1" x14ac:dyDescent="0.2"/>
    <row r="1661" customFormat="1" ht="19.899999999999999" customHeight="1" x14ac:dyDescent="0.2"/>
    <row r="1662" customFormat="1" ht="19.899999999999999" customHeight="1" x14ac:dyDescent="0.2"/>
    <row r="1663" customFormat="1" ht="19.899999999999999" customHeight="1" x14ac:dyDescent="0.2"/>
    <row r="1664" customFormat="1" ht="19.899999999999999" customHeight="1" x14ac:dyDescent="0.2"/>
    <row r="1665" customFormat="1" ht="19.899999999999999" customHeight="1" x14ac:dyDescent="0.2"/>
    <row r="1666" customFormat="1" ht="19.899999999999999" customHeight="1" x14ac:dyDescent="0.2"/>
    <row r="1667" customFormat="1" ht="19.899999999999999" customHeight="1" x14ac:dyDescent="0.2"/>
    <row r="1668" customFormat="1" ht="19.899999999999999" customHeight="1" x14ac:dyDescent="0.2"/>
    <row r="1669" customFormat="1" ht="19.899999999999999" customHeight="1" x14ac:dyDescent="0.2"/>
    <row r="1670" customFormat="1" ht="19.899999999999999" customHeight="1" x14ac:dyDescent="0.2"/>
    <row r="1671" customFormat="1" ht="19.899999999999999" customHeight="1" x14ac:dyDescent="0.2"/>
    <row r="1672" customFormat="1" ht="19.899999999999999" customHeight="1" x14ac:dyDescent="0.2"/>
    <row r="1673" customFormat="1" ht="19.899999999999999" customHeight="1" x14ac:dyDescent="0.2"/>
    <row r="1674" customFormat="1" ht="19.899999999999999" customHeight="1" x14ac:dyDescent="0.2"/>
    <row r="1675" customFormat="1" ht="19.899999999999999" customHeight="1" x14ac:dyDescent="0.2"/>
    <row r="1676" customFormat="1" ht="19.899999999999999" customHeight="1" x14ac:dyDescent="0.2"/>
    <row r="1677" customFormat="1" ht="19.899999999999999" customHeight="1" x14ac:dyDescent="0.2"/>
    <row r="1678" customFormat="1" ht="19.899999999999999" customHeight="1" x14ac:dyDescent="0.2"/>
    <row r="1679" customFormat="1" ht="19.899999999999999" customHeight="1" x14ac:dyDescent="0.2"/>
    <row r="1680" customFormat="1" ht="19.899999999999999" customHeight="1" x14ac:dyDescent="0.2"/>
    <row r="1681" customFormat="1" ht="19.899999999999999" customHeight="1" x14ac:dyDescent="0.2"/>
    <row r="1682" customFormat="1" ht="19.899999999999999" customHeight="1" x14ac:dyDescent="0.2"/>
    <row r="1683" customFormat="1" ht="19.899999999999999" customHeight="1" x14ac:dyDescent="0.2"/>
    <row r="1684" customFormat="1" ht="19.899999999999999" customHeight="1" x14ac:dyDescent="0.2"/>
    <row r="1685" customFormat="1" ht="19.899999999999999" customHeight="1" x14ac:dyDescent="0.2"/>
    <row r="1686" customFormat="1" ht="19.899999999999999" customHeight="1" x14ac:dyDescent="0.2"/>
    <row r="1687" customFormat="1" ht="19.899999999999999" customHeight="1" x14ac:dyDescent="0.2"/>
    <row r="1688" customFormat="1" ht="19.899999999999999" customHeight="1" x14ac:dyDescent="0.2"/>
    <row r="1689" customFormat="1" ht="19.899999999999999" customHeight="1" x14ac:dyDescent="0.2"/>
    <row r="1690" customFormat="1" ht="19.899999999999999" customHeight="1" x14ac:dyDescent="0.2"/>
    <row r="1691" customFormat="1" ht="19.899999999999999" customHeight="1" x14ac:dyDescent="0.2"/>
    <row r="1692" customFormat="1" ht="19.899999999999999" customHeight="1" x14ac:dyDescent="0.2"/>
    <row r="1693" customFormat="1" ht="19.899999999999999" customHeight="1" x14ac:dyDescent="0.2"/>
    <row r="1694" customFormat="1" ht="19.899999999999999" customHeight="1" x14ac:dyDescent="0.2"/>
    <row r="1695" customFormat="1" ht="19.899999999999999" customHeight="1" x14ac:dyDescent="0.2"/>
    <row r="1696" customFormat="1" ht="19.899999999999999" customHeight="1" x14ac:dyDescent="0.2"/>
    <row r="1697" customFormat="1" ht="19.899999999999999" customHeight="1" x14ac:dyDescent="0.2"/>
    <row r="1698" customFormat="1" ht="19.899999999999999" customHeight="1" x14ac:dyDescent="0.2"/>
    <row r="1699" customFormat="1" ht="19.899999999999999" customHeight="1" x14ac:dyDescent="0.2"/>
    <row r="1700" customFormat="1" ht="19.899999999999999" customHeight="1" x14ac:dyDescent="0.2"/>
    <row r="1701" customFormat="1" ht="19.899999999999999" customHeight="1" x14ac:dyDescent="0.2"/>
    <row r="1702" customFormat="1" ht="19.899999999999999" customHeight="1" x14ac:dyDescent="0.2"/>
    <row r="1703" customFormat="1" ht="19.899999999999999" customHeight="1" x14ac:dyDescent="0.2"/>
    <row r="1704" customFormat="1" ht="19.899999999999999" customHeight="1" x14ac:dyDescent="0.2"/>
    <row r="1705" customFormat="1" ht="19.899999999999999" customHeight="1" x14ac:dyDescent="0.2"/>
    <row r="1706" customFormat="1" ht="19.899999999999999" customHeight="1" x14ac:dyDescent="0.2"/>
    <row r="1707" customFormat="1" ht="19.899999999999999" customHeight="1" x14ac:dyDescent="0.2"/>
    <row r="1708" customFormat="1" ht="19.899999999999999" customHeight="1" x14ac:dyDescent="0.2"/>
    <row r="1709" customFormat="1" ht="19.899999999999999" customHeight="1" x14ac:dyDescent="0.2"/>
    <row r="1710" customFormat="1" ht="19.899999999999999" customHeight="1" x14ac:dyDescent="0.2"/>
    <row r="1711" customFormat="1" ht="19.899999999999999" customHeight="1" x14ac:dyDescent="0.2"/>
    <row r="1712" customFormat="1" ht="19.899999999999999" customHeight="1" x14ac:dyDescent="0.2"/>
    <row r="1713" customFormat="1" ht="19.899999999999999" customHeight="1" x14ac:dyDescent="0.2"/>
    <row r="1714" customFormat="1" ht="19.899999999999999" customHeight="1" x14ac:dyDescent="0.2"/>
    <row r="1715" customFormat="1" ht="19.899999999999999" customHeight="1" x14ac:dyDescent="0.2"/>
    <row r="1716" customFormat="1" ht="19.899999999999999" customHeight="1" x14ac:dyDescent="0.2"/>
    <row r="1717" customFormat="1" ht="19.899999999999999" customHeight="1" x14ac:dyDescent="0.2"/>
    <row r="1718" customFormat="1" ht="19.899999999999999" customHeight="1" x14ac:dyDescent="0.2"/>
    <row r="1719" customFormat="1" ht="19.899999999999999" customHeight="1" x14ac:dyDescent="0.2"/>
    <row r="1720" customFormat="1" ht="19.899999999999999" customHeight="1" x14ac:dyDescent="0.2"/>
    <row r="1721" customFormat="1" ht="19.899999999999999" customHeight="1" x14ac:dyDescent="0.2"/>
    <row r="1722" customFormat="1" ht="19.899999999999999" customHeight="1" x14ac:dyDescent="0.2"/>
    <row r="1723" customFormat="1" ht="19.899999999999999" customHeight="1" x14ac:dyDescent="0.2"/>
    <row r="1724" customFormat="1" ht="19.899999999999999" customHeight="1" x14ac:dyDescent="0.2"/>
    <row r="1725" customFormat="1" ht="19.899999999999999" customHeight="1" x14ac:dyDescent="0.2"/>
    <row r="1726" customFormat="1" ht="19.899999999999999" customHeight="1" x14ac:dyDescent="0.2"/>
    <row r="1727" customFormat="1" ht="19.899999999999999" customHeight="1" x14ac:dyDescent="0.2"/>
    <row r="1728" customFormat="1" ht="19.899999999999999" customHeight="1" x14ac:dyDescent="0.2"/>
    <row r="1729" customFormat="1" ht="19.899999999999999" customHeight="1" x14ac:dyDescent="0.2"/>
    <row r="1730" customFormat="1" ht="19.899999999999999" customHeight="1" x14ac:dyDescent="0.2"/>
    <row r="1731" customFormat="1" ht="19.899999999999999" customHeight="1" x14ac:dyDescent="0.2"/>
    <row r="1732" customFormat="1" ht="19.899999999999999" customHeight="1" x14ac:dyDescent="0.2"/>
    <row r="1733" customFormat="1" ht="19.899999999999999" customHeight="1" x14ac:dyDescent="0.2"/>
    <row r="1734" customFormat="1" ht="19.899999999999999" customHeight="1" x14ac:dyDescent="0.2"/>
    <row r="1735" customFormat="1" ht="19.899999999999999" customHeight="1" x14ac:dyDescent="0.2"/>
    <row r="1736" customFormat="1" ht="19.899999999999999" customHeight="1" x14ac:dyDescent="0.2"/>
    <row r="1737" customFormat="1" ht="19.899999999999999" customHeight="1" x14ac:dyDescent="0.2"/>
    <row r="1738" customFormat="1" ht="19.899999999999999" customHeight="1" x14ac:dyDescent="0.2"/>
    <row r="1739" customFormat="1" ht="19.899999999999999" customHeight="1" x14ac:dyDescent="0.2"/>
    <row r="1740" customFormat="1" ht="19.899999999999999" customHeight="1" x14ac:dyDescent="0.2"/>
    <row r="1741" customFormat="1" ht="19.899999999999999" customHeight="1" x14ac:dyDescent="0.2"/>
    <row r="1742" customFormat="1" ht="19.899999999999999" customHeight="1" x14ac:dyDescent="0.2"/>
    <row r="1743" customFormat="1" ht="19.899999999999999" customHeight="1" x14ac:dyDescent="0.2"/>
    <row r="1744" customFormat="1" ht="19.899999999999999" customHeight="1" x14ac:dyDescent="0.2"/>
    <row r="1745" customFormat="1" ht="19.899999999999999" customHeight="1" x14ac:dyDescent="0.2"/>
    <row r="1746" customFormat="1" ht="19.899999999999999" customHeight="1" x14ac:dyDescent="0.2"/>
    <row r="1747" customFormat="1" ht="19.899999999999999" customHeight="1" x14ac:dyDescent="0.2"/>
    <row r="1748" customFormat="1" ht="19.899999999999999" customHeight="1" x14ac:dyDescent="0.2"/>
    <row r="1749" customFormat="1" ht="19.899999999999999" customHeight="1" x14ac:dyDescent="0.2"/>
    <row r="1750" customFormat="1" ht="19.899999999999999" customHeight="1" x14ac:dyDescent="0.2"/>
    <row r="1751" customFormat="1" ht="19.899999999999999" customHeight="1" x14ac:dyDescent="0.2"/>
    <row r="1752" customFormat="1" ht="19.899999999999999" customHeight="1" x14ac:dyDescent="0.2"/>
    <row r="1753" customFormat="1" ht="19.899999999999999" customHeight="1" x14ac:dyDescent="0.2"/>
    <row r="1754" customFormat="1" ht="19.899999999999999" customHeight="1" x14ac:dyDescent="0.2"/>
    <row r="1755" customFormat="1" ht="19.899999999999999" customHeight="1" x14ac:dyDescent="0.2"/>
    <row r="1756" customFormat="1" ht="19.899999999999999" customHeight="1" x14ac:dyDescent="0.2"/>
    <row r="1757" customFormat="1" ht="19.899999999999999" customHeight="1" x14ac:dyDescent="0.2"/>
    <row r="1758" customFormat="1" ht="19.899999999999999" customHeight="1" x14ac:dyDescent="0.2"/>
    <row r="1759" customFormat="1" ht="19.899999999999999" customHeight="1" x14ac:dyDescent="0.2"/>
    <row r="1760" customFormat="1" ht="19.899999999999999" customHeight="1" x14ac:dyDescent="0.2"/>
    <row r="1761" customFormat="1" ht="19.899999999999999" customHeight="1" x14ac:dyDescent="0.2"/>
    <row r="1762" customFormat="1" ht="19.899999999999999" customHeight="1" x14ac:dyDescent="0.2"/>
    <row r="1763" customFormat="1" ht="19.899999999999999" customHeight="1" x14ac:dyDescent="0.2"/>
    <row r="1764" customFormat="1" ht="19.899999999999999" customHeight="1" x14ac:dyDescent="0.2"/>
    <row r="1765" customFormat="1" ht="19.899999999999999" customHeight="1" x14ac:dyDescent="0.2"/>
    <row r="1766" customFormat="1" ht="19.899999999999999" customHeight="1" x14ac:dyDescent="0.2"/>
    <row r="1767" customFormat="1" ht="19.899999999999999" customHeight="1" x14ac:dyDescent="0.2"/>
    <row r="1768" customFormat="1" ht="19.899999999999999" customHeight="1" x14ac:dyDescent="0.2"/>
    <row r="1769" customFormat="1" ht="19.899999999999999" customHeight="1" x14ac:dyDescent="0.2"/>
    <row r="1770" customFormat="1" ht="19.899999999999999" customHeight="1" x14ac:dyDescent="0.2"/>
    <row r="1771" customFormat="1" ht="19.899999999999999" customHeight="1" x14ac:dyDescent="0.2"/>
    <row r="1772" customFormat="1" ht="19.899999999999999" customHeight="1" x14ac:dyDescent="0.2"/>
    <row r="1773" customFormat="1" ht="19.899999999999999" customHeight="1" x14ac:dyDescent="0.2"/>
    <row r="1774" customFormat="1" ht="19.899999999999999" customHeight="1" x14ac:dyDescent="0.2"/>
    <row r="1775" customFormat="1" ht="19.899999999999999" customHeight="1" x14ac:dyDescent="0.2"/>
    <row r="1776" customFormat="1" ht="19.899999999999999" customHeight="1" x14ac:dyDescent="0.2"/>
    <row r="1777" customFormat="1" ht="19.899999999999999" customHeight="1" x14ac:dyDescent="0.2"/>
    <row r="1778" customFormat="1" ht="19.899999999999999" customHeight="1" x14ac:dyDescent="0.2"/>
    <row r="1779" customFormat="1" ht="19.899999999999999" customHeight="1" x14ac:dyDescent="0.2"/>
    <row r="1780" customFormat="1" ht="19.899999999999999" customHeight="1" x14ac:dyDescent="0.2"/>
    <row r="1781" customFormat="1" ht="19.899999999999999" customHeight="1" x14ac:dyDescent="0.2"/>
    <row r="1782" customFormat="1" ht="19.899999999999999" customHeight="1" x14ac:dyDescent="0.2"/>
    <row r="1783" customFormat="1" ht="19.899999999999999" customHeight="1" x14ac:dyDescent="0.2"/>
    <row r="1784" customFormat="1" ht="19.899999999999999" customHeight="1" x14ac:dyDescent="0.2"/>
    <row r="1785" customFormat="1" ht="19.899999999999999" customHeight="1" x14ac:dyDescent="0.2"/>
    <row r="1786" customFormat="1" ht="19.899999999999999" customHeight="1" x14ac:dyDescent="0.2"/>
    <row r="1787" customFormat="1" ht="19.899999999999999" customHeight="1" x14ac:dyDescent="0.2"/>
    <row r="1788" customFormat="1" ht="19.899999999999999" customHeight="1" x14ac:dyDescent="0.2"/>
    <row r="1789" customFormat="1" ht="19.899999999999999" customHeight="1" x14ac:dyDescent="0.2"/>
    <row r="1790" customFormat="1" ht="19.899999999999999" customHeight="1" x14ac:dyDescent="0.2"/>
    <row r="1791" customFormat="1" ht="19.899999999999999" customHeight="1" x14ac:dyDescent="0.2"/>
    <row r="1792" customFormat="1" ht="19.899999999999999" customHeight="1" x14ac:dyDescent="0.2"/>
    <row r="1793" customFormat="1" ht="19.899999999999999" customHeight="1" x14ac:dyDescent="0.2"/>
    <row r="1794" customFormat="1" ht="19.899999999999999" customHeight="1" x14ac:dyDescent="0.2"/>
    <row r="1795" customFormat="1" ht="19.899999999999999" customHeight="1" x14ac:dyDescent="0.2"/>
    <row r="1796" customFormat="1" ht="19.899999999999999" customHeight="1" x14ac:dyDescent="0.2"/>
    <row r="1797" customFormat="1" ht="19.899999999999999" customHeight="1" x14ac:dyDescent="0.2"/>
    <row r="1798" customFormat="1" ht="19.899999999999999" customHeight="1" x14ac:dyDescent="0.2"/>
    <row r="1799" customFormat="1" ht="19.899999999999999" customHeight="1" x14ac:dyDescent="0.2"/>
    <row r="1800" customFormat="1" ht="19.899999999999999" customHeight="1" x14ac:dyDescent="0.2"/>
    <row r="1801" customFormat="1" ht="19.899999999999999" customHeight="1" x14ac:dyDescent="0.2"/>
    <row r="1802" customFormat="1" ht="19.899999999999999" customHeight="1" x14ac:dyDescent="0.2"/>
    <row r="1803" customFormat="1" ht="19.899999999999999" customHeight="1" x14ac:dyDescent="0.2"/>
    <row r="1804" customFormat="1" ht="19.899999999999999" customHeight="1" x14ac:dyDescent="0.2"/>
    <row r="1805" customFormat="1" ht="19.899999999999999" customHeight="1" x14ac:dyDescent="0.2"/>
    <row r="1806" customFormat="1" ht="19.899999999999999" customHeight="1" x14ac:dyDescent="0.2"/>
    <row r="1807" customFormat="1" ht="19.899999999999999" customHeight="1" x14ac:dyDescent="0.2"/>
    <row r="1808" customFormat="1" ht="19.899999999999999" customHeight="1" x14ac:dyDescent="0.2"/>
    <row r="1809" customFormat="1" ht="19.899999999999999" customHeight="1" x14ac:dyDescent="0.2"/>
    <row r="1810" customFormat="1" ht="19.899999999999999" customHeight="1" x14ac:dyDescent="0.2"/>
    <row r="1811" customFormat="1" ht="19.899999999999999" customHeight="1" x14ac:dyDescent="0.2"/>
    <row r="1812" customFormat="1" ht="19.899999999999999" customHeight="1" x14ac:dyDescent="0.2"/>
    <row r="1813" customFormat="1" ht="19.899999999999999" customHeight="1" x14ac:dyDescent="0.2"/>
    <row r="1814" customFormat="1" ht="19.899999999999999" customHeight="1" x14ac:dyDescent="0.2"/>
    <row r="1815" customFormat="1" ht="19.899999999999999" customHeight="1" x14ac:dyDescent="0.2"/>
    <row r="1816" customFormat="1" ht="19.899999999999999" customHeight="1" x14ac:dyDescent="0.2"/>
    <row r="1817" customFormat="1" ht="19.899999999999999" customHeight="1" x14ac:dyDescent="0.2"/>
    <row r="1818" customFormat="1" ht="19.899999999999999" customHeight="1" x14ac:dyDescent="0.2"/>
    <row r="1819" customFormat="1" ht="19.899999999999999" customHeight="1" x14ac:dyDescent="0.2"/>
    <row r="1820" customFormat="1" ht="19.899999999999999" customHeight="1" x14ac:dyDescent="0.2"/>
    <row r="1821" customFormat="1" ht="19.899999999999999" customHeight="1" x14ac:dyDescent="0.2"/>
    <row r="1822" customFormat="1" ht="19.899999999999999" customHeight="1" x14ac:dyDescent="0.2"/>
    <row r="1823" customFormat="1" ht="19.899999999999999" customHeight="1" x14ac:dyDescent="0.2"/>
    <row r="1824" customFormat="1" ht="19.899999999999999" customHeight="1" x14ac:dyDescent="0.2"/>
    <row r="1825" customFormat="1" ht="19.899999999999999" customHeight="1" x14ac:dyDescent="0.2"/>
    <row r="1826" customFormat="1" ht="19.899999999999999" customHeight="1" x14ac:dyDescent="0.2"/>
    <row r="1827" customFormat="1" ht="19.899999999999999" customHeight="1" x14ac:dyDescent="0.2"/>
    <row r="1828" customFormat="1" ht="19.899999999999999" customHeight="1" x14ac:dyDescent="0.2"/>
    <row r="1829" customFormat="1" ht="19.899999999999999" customHeight="1" x14ac:dyDescent="0.2"/>
    <row r="1830" customFormat="1" ht="19.899999999999999" customHeight="1" x14ac:dyDescent="0.2"/>
    <row r="1831" customFormat="1" ht="19.899999999999999" customHeight="1" x14ac:dyDescent="0.2"/>
    <row r="1832" customFormat="1" ht="19.899999999999999" customHeight="1" x14ac:dyDescent="0.2"/>
    <row r="1833" customFormat="1" ht="19.899999999999999" customHeight="1" x14ac:dyDescent="0.2"/>
    <row r="1834" customFormat="1" ht="19.899999999999999" customHeight="1" x14ac:dyDescent="0.2"/>
    <row r="1835" customFormat="1" ht="19.899999999999999" customHeight="1" x14ac:dyDescent="0.2"/>
    <row r="1836" customFormat="1" ht="19.899999999999999" customHeight="1" x14ac:dyDescent="0.2"/>
    <row r="1837" customFormat="1" ht="19.899999999999999" customHeight="1" x14ac:dyDescent="0.2"/>
    <row r="1838" customFormat="1" ht="19.899999999999999" customHeight="1" x14ac:dyDescent="0.2"/>
    <row r="1839" customFormat="1" ht="19.899999999999999" customHeight="1" x14ac:dyDescent="0.2"/>
    <row r="1840" customFormat="1" ht="19.899999999999999" customHeight="1" x14ac:dyDescent="0.2"/>
    <row r="1841" customFormat="1" ht="19.899999999999999" customHeight="1" x14ac:dyDescent="0.2"/>
    <row r="1842" customFormat="1" ht="19.899999999999999" customHeight="1" x14ac:dyDescent="0.2"/>
    <row r="1843" customFormat="1" ht="19.899999999999999" customHeight="1" x14ac:dyDescent="0.2"/>
    <row r="1844" customFormat="1" ht="19.899999999999999" customHeight="1" x14ac:dyDescent="0.2"/>
    <row r="1845" customFormat="1" ht="19.899999999999999" customHeight="1" x14ac:dyDescent="0.2"/>
    <row r="1846" customFormat="1" ht="19.899999999999999" customHeight="1" x14ac:dyDescent="0.2"/>
    <row r="1847" customFormat="1" ht="19.899999999999999" customHeight="1" x14ac:dyDescent="0.2"/>
    <row r="1848" customFormat="1" ht="19.899999999999999" customHeight="1" x14ac:dyDescent="0.2"/>
    <row r="1849" customFormat="1" ht="19.899999999999999" customHeight="1" x14ac:dyDescent="0.2"/>
    <row r="1850" customFormat="1" ht="19.899999999999999" customHeight="1" x14ac:dyDescent="0.2"/>
    <row r="1851" customFormat="1" ht="19.899999999999999" customHeight="1" x14ac:dyDescent="0.2"/>
    <row r="1852" customFormat="1" ht="19.899999999999999" customHeight="1" x14ac:dyDescent="0.2"/>
    <row r="1853" customFormat="1" ht="19.899999999999999" customHeight="1" x14ac:dyDescent="0.2"/>
    <row r="1854" customFormat="1" ht="19.899999999999999" customHeight="1" x14ac:dyDescent="0.2"/>
    <row r="1855" customFormat="1" ht="19.899999999999999" customHeight="1" x14ac:dyDescent="0.2"/>
    <row r="1856" customFormat="1" ht="19.899999999999999" customHeight="1" x14ac:dyDescent="0.2"/>
    <row r="1857" customFormat="1" ht="19.899999999999999" customHeight="1" x14ac:dyDescent="0.2"/>
    <row r="1858" customFormat="1" ht="19.899999999999999" customHeight="1" x14ac:dyDescent="0.2"/>
    <row r="1859" customFormat="1" ht="19.899999999999999" customHeight="1" x14ac:dyDescent="0.2"/>
    <row r="1860" customFormat="1" ht="19.899999999999999" customHeight="1" x14ac:dyDescent="0.2"/>
    <row r="1861" customFormat="1" ht="19.899999999999999" customHeight="1" x14ac:dyDescent="0.2"/>
    <row r="1862" customFormat="1" ht="19.899999999999999" customHeight="1" x14ac:dyDescent="0.2"/>
    <row r="1863" customFormat="1" ht="19.899999999999999" customHeight="1" x14ac:dyDescent="0.2"/>
    <row r="1864" customFormat="1" ht="19.899999999999999" customHeight="1" x14ac:dyDescent="0.2"/>
    <row r="1865" customFormat="1" ht="19.899999999999999" customHeight="1" x14ac:dyDescent="0.2"/>
    <row r="1866" customFormat="1" ht="19.899999999999999" customHeight="1" x14ac:dyDescent="0.2"/>
    <row r="1867" customFormat="1" ht="19.899999999999999" customHeight="1" x14ac:dyDescent="0.2"/>
    <row r="1868" customFormat="1" ht="19.899999999999999" customHeight="1" x14ac:dyDescent="0.2"/>
    <row r="1869" customFormat="1" ht="19.899999999999999" customHeight="1" x14ac:dyDescent="0.2"/>
    <row r="1870" customFormat="1" ht="19.899999999999999" customHeight="1" x14ac:dyDescent="0.2"/>
    <row r="1871" customFormat="1" ht="19.899999999999999" customHeight="1" x14ac:dyDescent="0.2"/>
    <row r="1872" customFormat="1" ht="19.899999999999999" customHeight="1" x14ac:dyDescent="0.2"/>
    <row r="1873" customFormat="1" ht="19.899999999999999" customHeight="1" x14ac:dyDescent="0.2"/>
    <row r="1874" customFormat="1" ht="19.899999999999999" customHeight="1" x14ac:dyDescent="0.2"/>
    <row r="1875" customFormat="1" ht="19.899999999999999" customHeight="1" x14ac:dyDescent="0.2"/>
    <row r="1876" customFormat="1" ht="19.899999999999999" customHeight="1" x14ac:dyDescent="0.2"/>
    <row r="1877" customFormat="1" ht="19.899999999999999" customHeight="1" x14ac:dyDescent="0.2"/>
    <row r="1878" customFormat="1" ht="19.899999999999999" customHeight="1" x14ac:dyDescent="0.2"/>
    <row r="1879" customFormat="1" ht="19.899999999999999" customHeight="1" x14ac:dyDescent="0.2"/>
    <row r="1880" customFormat="1" ht="19.899999999999999" customHeight="1" x14ac:dyDescent="0.2"/>
    <row r="1881" customFormat="1" ht="19.899999999999999" customHeight="1" x14ac:dyDescent="0.2"/>
    <row r="1882" customFormat="1" ht="19.899999999999999" customHeight="1" x14ac:dyDescent="0.2"/>
    <row r="1883" customFormat="1" ht="19.899999999999999" customHeight="1" x14ac:dyDescent="0.2"/>
    <row r="1884" customFormat="1" ht="19.899999999999999" customHeight="1" x14ac:dyDescent="0.2"/>
    <row r="1885" customFormat="1" ht="19.899999999999999" customHeight="1" x14ac:dyDescent="0.2"/>
    <row r="1886" customFormat="1" ht="19.899999999999999" customHeight="1" x14ac:dyDescent="0.2"/>
    <row r="1887" customFormat="1" ht="19.899999999999999" customHeight="1" x14ac:dyDescent="0.2"/>
    <row r="1888" customFormat="1" ht="19.899999999999999" customHeight="1" x14ac:dyDescent="0.2"/>
    <row r="1889" customFormat="1" ht="19.899999999999999" customHeight="1" x14ac:dyDescent="0.2"/>
    <row r="1890" customFormat="1" ht="19.899999999999999" customHeight="1" x14ac:dyDescent="0.2"/>
    <row r="1891" customFormat="1" ht="19.899999999999999" customHeight="1" x14ac:dyDescent="0.2"/>
    <row r="1892" customFormat="1" ht="19.899999999999999" customHeight="1" x14ac:dyDescent="0.2"/>
    <row r="1893" customFormat="1" ht="19.899999999999999" customHeight="1" x14ac:dyDescent="0.2"/>
    <row r="1894" customFormat="1" ht="19.899999999999999" customHeight="1" x14ac:dyDescent="0.2"/>
    <row r="1895" customFormat="1" ht="19.899999999999999" customHeight="1" x14ac:dyDescent="0.2"/>
    <row r="1896" customFormat="1" ht="19.899999999999999" customHeight="1" x14ac:dyDescent="0.2"/>
    <row r="1897" customFormat="1" ht="19.899999999999999" customHeight="1" x14ac:dyDescent="0.2"/>
    <row r="1898" customFormat="1" ht="19.899999999999999" customHeight="1" x14ac:dyDescent="0.2"/>
    <row r="1899" customFormat="1" ht="19.899999999999999" customHeight="1" x14ac:dyDescent="0.2"/>
    <row r="1900" customFormat="1" ht="19.899999999999999" customHeight="1" x14ac:dyDescent="0.2"/>
    <row r="1901" customFormat="1" ht="19.899999999999999" customHeight="1" x14ac:dyDescent="0.2"/>
    <row r="1902" customFormat="1" ht="19.899999999999999" customHeight="1" x14ac:dyDescent="0.2"/>
    <row r="1903" customFormat="1" ht="19.899999999999999" customHeight="1" x14ac:dyDescent="0.2"/>
    <row r="1904" customFormat="1" ht="19.899999999999999" customHeight="1" x14ac:dyDescent="0.2"/>
    <row r="1905" customFormat="1" ht="19.899999999999999" customHeight="1" x14ac:dyDescent="0.2"/>
    <row r="1906" customFormat="1" ht="19.899999999999999" customHeight="1" x14ac:dyDescent="0.2"/>
    <row r="1907" customFormat="1" ht="19.899999999999999" customHeight="1" x14ac:dyDescent="0.2"/>
    <row r="1908" customFormat="1" ht="19.899999999999999" customHeight="1" x14ac:dyDescent="0.2"/>
    <row r="1909" customFormat="1" ht="19.899999999999999" customHeight="1" x14ac:dyDescent="0.2"/>
    <row r="1910" customFormat="1" ht="19.899999999999999" customHeight="1" x14ac:dyDescent="0.2"/>
    <row r="1911" customFormat="1" ht="19.899999999999999" customHeight="1" x14ac:dyDescent="0.2"/>
    <row r="1912" customFormat="1" ht="19.899999999999999" customHeight="1" x14ac:dyDescent="0.2"/>
    <row r="1913" customFormat="1" ht="19.899999999999999" customHeight="1" x14ac:dyDescent="0.2"/>
    <row r="1914" customFormat="1" ht="19.899999999999999" customHeight="1" x14ac:dyDescent="0.2"/>
    <row r="1915" customFormat="1" ht="19.899999999999999" customHeight="1" x14ac:dyDescent="0.2"/>
    <row r="1916" customFormat="1" ht="19.899999999999999" customHeight="1" x14ac:dyDescent="0.2"/>
    <row r="1917" customFormat="1" ht="19.899999999999999" customHeight="1" x14ac:dyDescent="0.2"/>
    <row r="1918" customFormat="1" ht="19.899999999999999" customHeight="1" x14ac:dyDescent="0.2"/>
    <row r="1919" customFormat="1" ht="19.899999999999999" customHeight="1" x14ac:dyDescent="0.2"/>
    <row r="1920" customFormat="1" ht="19.899999999999999" customHeight="1" x14ac:dyDescent="0.2"/>
    <row r="1921" customFormat="1" ht="19.899999999999999" customHeight="1" x14ac:dyDescent="0.2"/>
    <row r="1922" customFormat="1" ht="19.899999999999999" customHeight="1" x14ac:dyDescent="0.2"/>
    <row r="1923" customFormat="1" ht="19.899999999999999" customHeight="1" x14ac:dyDescent="0.2"/>
    <row r="1924" customFormat="1" ht="19.899999999999999" customHeight="1" x14ac:dyDescent="0.2"/>
    <row r="1925" customFormat="1" ht="19.899999999999999" customHeight="1" x14ac:dyDescent="0.2"/>
    <row r="1926" customFormat="1" ht="19.899999999999999" customHeight="1" x14ac:dyDescent="0.2"/>
    <row r="1927" customFormat="1" ht="19.899999999999999" customHeight="1" x14ac:dyDescent="0.2"/>
    <row r="1928" customFormat="1" ht="19.899999999999999" customHeight="1" x14ac:dyDescent="0.2"/>
    <row r="1929" customFormat="1" ht="19.899999999999999" customHeight="1" x14ac:dyDescent="0.2"/>
    <row r="1930" customFormat="1" ht="19.899999999999999" customHeight="1" x14ac:dyDescent="0.2"/>
    <row r="1931" customFormat="1" ht="19.899999999999999" customHeight="1" x14ac:dyDescent="0.2"/>
    <row r="1932" customFormat="1" ht="19.899999999999999" customHeight="1" x14ac:dyDescent="0.2"/>
    <row r="1933" customFormat="1" ht="19.899999999999999" customHeight="1" x14ac:dyDescent="0.2"/>
    <row r="1934" customFormat="1" ht="19.899999999999999" customHeight="1" x14ac:dyDescent="0.2"/>
    <row r="1935" customFormat="1" ht="19.899999999999999" customHeight="1" x14ac:dyDescent="0.2"/>
    <row r="1936" customFormat="1" ht="19.899999999999999" customHeight="1" x14ac:dyDescent="0.2"/>
    <row r="1937" customFormat="1" ht="19.899999999999999" customHeight="1" x14ac:dyDescent="0.2"/>
    <row r="1938" customFormat="1" ht="19.899999999999999" customHeight="1" x14ac:dyDescent="0.2"/>
    <row r="1939" customFormat="1" ht="19.899999999999999" customHeight="1" x14ac:dyDescent="0.2"/>
    <row r="1940" customFormat="1" ht="19.899999999999999" customHeight="1" x14ac:dyDescent="0.2"/>
    <row r="1941" customFormat="1" ht="19.899999999999999" customHeight="1" x14ac:dyDescent="0.2"/>
    <row r="1942" customFormat="1" ht="19.899999999999999" customHeight="1" x14ac:dyDescent="0.2"/>
    <row r="1943" customFormat="1" ht="19.899999999999999" customHeight="1" x14ac:dyDescent="0.2"/>
    <row r="1944" customFormat="1" ht="19.899999999999999" customHeight="1" x14ac:dyDescent="0.2"/>
    <row r="1945" customFormat="1" ht="19.899999999999999" customHeight="1" x14ac:dyDescent="0.2"/>
    <row r="1946" customFormat="1" ht="19.899999999999999" customHeight="1" x14ac:dyDescent="0.2"/>
    <row r="1947" customFormat="1" ht="19.899999999999999" customHeight="1" x14ac:dyDescent="0.2"/>
    <row r="1948" customFormat="1" ht="19.899999999999999" customHeight="1" x14ac:dyDescent="0.2"/>
    <row r="1949" customFormat="1" ht="19.899999999999999" customHeight="1" x14ac:dyDescent="0.2"/>
    <row r="1950" customFormat="1" ht="19.899999999999999" customHeight="1" x14ac:dyDescent="0.2"/>
    <row r="1951" customFormat="1" ht="19.899999999999999" customHeight="1" x14ac:dyDescent="0.2"/>
    <row r="1952" customFormat="1" ht="19.899999999999999" customHeight="1" x14ac:dyDescent="0.2"/>
    <row r="1953" customFormat="1" ht="19.899999999999999" customHeight="1" x14ac:dyDescent="0.2"/>
    <row r="1954" customFormat="1" ht="19.899999999999999" customHeight="1" x14ac:dyDescent="0.2"/>
    <row r="1955" customFormat="1" ht="19.899999999999999" customHeight="1" x14ac:dyDescent="0.2"/>
    <row r="1956" customFormat="1" ht="19.899999999999999" customHeight="1" x14ac:dyDescent="0.2"/>
    <row r="1957" customFormat="1" ht="19.899999999999999" customHeight="1" x14ac:dyDescent="0.2"/>
    <row r="1958" customFormat="1" ht="19.899999999999999" customHeight="1" x14ac:dyDescent="0.2"/>
    <row r="1959" customFormat="1" ht="19.899999999999999" customHeight="1" x14ac:dyDescent="0.2"/>
    <row r="1960" customFormat="1" ht="19.899999999999999" customHeight="1" x14ac:dyDescent="0.2"/>
    <row r="1961" customFormat="1" ht="19.899999999999999" customHeight="1" x14ac:dyDescent="0.2"/>
    <row r="1962" customFormat="1" ht="19.899999999999999" customHeight="1" x14ac:dyDescent="0.2"/>
    <row r="1963" customFormat="1" ht="19.899999999999999" customHeight="1" x14ac:dyDescent="0.2"/>
    <row r="1964" customFormat="1" ht="19.899999999999999" customHeight="1" x14ac:dyDescent="0.2"/>
    <row r="1965" customFormat="1" ht="19.899999999999999" customHeight="1" x14ac:dyDescent="0.2"/>
    <row r="1966" customFormat="1" ht="19.899999999999999" customHeight="1" x14ac:dyDescent="0.2"/>
    <row r="1967" customFormat="1" ht="19.899999999999999" customHeight="1" x14ac:dyDescent="0.2"/>
    <row r="1968" customFormat="1" ht="19.899999999999999" customHeight="1" x14ac:dyDescent="0.2"/>
    <row r="1969" customFormat="1" ht="19.899999999999999" customHeight="1" x14ac:dyDescent="0.2"/>
    <row r="1970" customFormat="1" ht="19.899999999999999" customHeight="1" x14ac:dyDescent="0.2"/>
    <row r="1971" customFormat="1" ht="19.899999999999999" customHeight="1" x14ac:dyDescent="0.2"/>
    <row r="1972" customFormat="1" ht="19.899999999999999" customHeight="1" x14ac:dyDescent="0.2"/>
    <row r="1973" customFormat="1" ht="19.899999999999999" customHeight="1" x14ac:dyDescent="0.2"/>
    <row r="1974" customFormat="1" ht="19.899999999999999" customHeight="1" x14ac:dyDescent="0.2"/>
    <row r="1975" customFormat="1" ht="19.899999999999999" customHeight="1" x14ac:dyDescent="0.2"/>
    <row r="1976" customFormat="1" ht="19.899999999999999" customHeight="1" x14ac:dyDescent="0.2"/>
    <row r="1977" customFormat="1" ht="19.899999999999999" customHeight="1" x14ac:dyDescent="0.2"/>
    <row r="1978" customFormat="1" ht="19.899999999999999" customHeight="1" x14ac:dyDescent="0.2"/>
    <row r="1979" customFormat="1" ht="19.899999999999999" customHeight="1" x14ac:dyDescent="0.2"/>
    <row r="1980" customFormat="1" ht="19.899999999999999" customHeight="1" x14ac:dyDescent="0.2"/>
    <row r="1981" customFormat="1" ht="19.899999999999999" customHeight="1" x14ac:dyDescent="0.2"/>
    <row r="1982" customFormat="1" ht="19.899999999999999" customHeight="1" x14ac:dyDescent="0.2"/>
    <row r="1983" customFormat="1" ht="19.899999999999999" customHeight="1" x14ac:dyDescent="0.2"/>
    <row r="1984" customFormat="1" ht="19.899999999999999" customHeight="1" x14ac:dyDescent="0.2"/>
    <row r="1985" customFormat="1" ht="19.899999999999999" customHeight="1" x14ac:dyDescent="0.2"/>
    <row r="1986" customFormat="1" ht="19.899999999999999" customHeight="1" x14ac:dyDescent="0.2"/>
    <row r="1987" customFormat="1" ht="19.899999999999999" customHeight="1" x14ac:dyDescent="0.2"/>
    <row r="1988" customFormat="1" ht="19.899999999999999" customHeight="1" x14ac:dyDescent="0.2"/>
    <row r="1989" customFormat="1" ht="19.899999999999999" customHeight="1" x14ac:dyDescent="0.2"/>
    <row r="1990" customFormat="1" ht="19.899999999999999" customHeight="1" x14ac:dyDescent="0.2"/>
    <row r="1991" customFormat="1" ht="19.899999999999999" customHeight="1" x14ac:dyDescent="0.2"/>
    <row r="1992" customFormat="1" ht="19.899999999999999" customHeight="1" x14ac:dyDescent="0.2"/>
    <row r="1993" customFormat="1" ht="19.899999999999999" customHeight="1" x14ac:dyDescent="0.2"/>
    <row r="1994" customFormat="1" ht="19.899999999999999" customHeight="1" x14ac:dyDescent="0.2"/>
    <row r="1995" customFormat="1" ht="19.899999999999999" customHeight="1" x14ac:dyDescent="0.2"/>
    <row r="1996" customFormat="1" ht="19.899999999999999" customHeight="1" x14ac:dyDescent="0.2"/>
    <row r="1997" customFormat="1" ht="19.899999999999999" customHeight="1" x14ac:dyDescent="0.2"/>
    <row r="1998" customFormat="1" ht="19.899999999999999" customHeight="1" x14ac:dyDescent="0.2"/>
    <row r="1999" customFormat="1" ht="19.899999999999999" customHeight="1" x14ac:dyDescent="0.2"/>
    <row r="2000" customFormat="1" ht="19.899999999999999" customHeight="1" x14ac:dyDescent="0.2"/>
    <row r="2001" customFormat="1" ht="19.899999999999999" customHeight="1" x14ac:dyDescent="0.2"/>
    <row r="2002" customFormat="1" ht="19.899999999999999" customHeight="1" x14ac:dyDescent="0.2"/>
    <row r="2003" customFormat="1" ht="19.899999999999999" customHeight="1" x14ac:dyDescent="0.2"/>
    <row r="2004" customFormat="1" ht="19.899999999999999" customHeight="1" x14ac:dyDescent="0.2"/>
    <row r="2005" customFormat="1" ht="19.899999999999999" customHeight="1" x14ac:dyDescent="0.2"/>
    <row r="2006" customFormat="1" ht="19.899999999999999" customHeight="1" x14ac:dyDescent="0.2"/>
    <row r="2007" customFormat="1" ht="19.899999999999999" customHeight="1" x14ac:dyDescent="0.2"/>
    <row r="2008" customFormat="1" ht="19.899999999999999" customHeight="1" x14ac:dyDescent="0.2"/>
    <row r="2009" customFormat="1" ht="19.899999999999999" customHeight="1" x14ac:dyDescent="0.2"/>
    <row r="2010" customFormat="1" ht="19.899999999999999" customHeight="1" x14ac:dyDescent="0.2"/>
    <row r="2011" customFormat="1" ht="19.899999999999999" customHeight="1" x14ac:dyDescent="0.2"/>
    <row r="2012" customFormat="1" ht="19.899999999999999" customHeight="1" x14ac:dyDescent="0.2"/>
    <row r="2013" customFormat="1" ht="19.899999999999999" customHeight="1" x14ac:dyDescent="0.2"/>
    <row r="2014" customFormat="1" ht="19.899999999999999" customHeight="1" x14ac:dyDescent="0.2"/>
    <row r="2015" customFormat="1" ht="19.899999999999999" customHeight="1" x14ac:dyDescent="0.2"/>
    <row r="2016" customFormat="1" ht="19.899999999999999" customHeight="1" x14ac:dyDescent="0.2"/>
    <row r="2017" customFormat="1" ht="19.899999999999999" customHeight="1" x14ac:dyDescent="0.2"/>
    <row r="2018" customFormat="1" ht="19.899999999999999" customHeight="1" x14ac:dyDescent="0.2"/>
    <row r="2019" customFormat="1" ht="19.899999999999999" customHeight="1" x14ac:dyDescent="0.2"/>
    <row r="2020" customFormat="1" ht="19.899999999999999" customHeight="1" x14ac:dyDescent="0.2"/>
    <row r="2021" customFormat="1" ht="19.899999999999999" customHeight="1" x14ac:dyDescent="0.2"/>
    <row r="2022" customFormat="1" ht="19.899999999999999" customHeight="1" x14ac:dyDescent="0.2"/>
    <row r="2023" customFormat="1" ht="19.899999999999999" customHeight="1" x14ac:dyDescent="0.2"/>
    <row r="2024" customFormat="1" ht="19.899999999999999" customHeight="1" x14ac:dyDescent="0.2"/>
    <row r="2025" customFormat="1" ht="19.899999999999999" customHeight="1" x14ac:dyDescent="0.2"/>
    <row r="2026" customFormat="1" ht="19.899999999999999" customHeight="1" x14ac:dyDescent="0.2"/>
    <row r="2027" customFormat="1" ht="19.899999999999999" customHeight="1" x14ac:dyDescent="0.2"/>
    <row r="2028" customFormat="1" ht="19.899999999999999" customHeight="1" x14ac:dyDescent="0.2"/>
    <row r="2029" customFormat="1" ht="19.899999999999999" customHeight="1" x14ac:dyDescent="0.2"/>
    <row r="2030" customFormat="1" ht="19.899999999999999" customHeight="1" x14ac:dyDescent="0.2"/>
    <row r="2031" customFormat="1" ht="19.899999999999999" customHeight="1" x14ac:dyDescent="0.2"/>
    <row r="2032" customFormat="1" ht="19.899999999999999" customHeight="1" x14ac:dyDescent="0.2"/>
    <row r="2033" customFormat="1" ht="19.899999999999999" customHeight="1" x14ac:dyDescent="0.2"/>
    <row r="2034" customFormat="1" ht="19.899999999999999" customHeight="1" x14ac:dyDescent="0.2"/>
    <row r="2035" customFormat="1" ht="19.899999999999999" customHeight="1" x14ac:dyDescent="0.2"/>
    <row r="2036" customFormat="1" ht="19.899999999999999" customHeight="1" x14ac:dyDescent="0.2"/>
    <row r="2037" customFormat="1" ht="19.899999999999999" customHeight="1" x14ac:dyDescent="0.2"/>
    <row r="2038" customFormat="1" ht="19.899999999999999" customHeight="1" x14ac:dyDescent="0.2"/>
    <row r="2039" customFormat="1" ht="19.899999999999999" customHeight="1" x14ac:dyDescent="0.2"/>
    <row r="2040" customFormat="1" ht="19.899999999999999" customHeight="1" x14ac:dyDescent="0.2"/>
    <row r="2041" customFormat="1" ht="19.899999999999999" customHeight="1" x14ac:dyDescent="0.2"/>
    <row r="2042" customFormat="1" ht="19.899999999999999" customHeight="1" x14ac:dyDescent="0.2"/>
    <row r="2043" customFormat="1" ht="19.899999999999999" customHeight="1" x14ac:dyDescent="0.2"/>
    <row r="2044" customFormat="1" ht="19.899999999999999" customHeight="1" x14ac:dyDescent="0.2"/>
    <row r="2045" customFormat="1" ht="19.899999999999999" customHeight="1" x14ac:dyDescent="0.2"/>
    <row r="2046" customFormat="1" ht="19.899999999999999" customHeight="1" x14ac:dyDescent="0.2"/>
    <row r="2047" customFormat="1" ht="19.899999999999999" customHeight="1" x14ac:dyDescent="0.2"/>
    <row r="2048" customFormat="1" ht="19.899999999999999" customHeight="1" x14ac:dyDescent="0.2"/>
    <row r="2049" customFormat="1" ht="19.899999999999999" customHeight="1" x14ac:dyDescent="0.2"/>
    <row r="2050" customFormat="1" ht="19.899999999999999" customHeight="1" x14ac:dyDescent="0.2"/>
    <row r="2051" customFormat="1" ht="19.899999999999999" customHeight="1" x14ac:dyDescent="0.2"/>
    <row r="2052" customFormat="1" ht="19.899999999999999" customHeight="1" x14ac:dyDescent="0.2"/>
    <row r="2053" customFormat="1" ht="19.899999999999999" customHeight="1" x14ac:dyDescent="0.2"/>
    <row r="2054" customFormat="1" ht="19.899999999999999" customHeight="1" x14ac:dyDescent="0.2"/>
    <row r="2055" customFormat="1" ht="19.899999999999999" customHeight="1" x14ac:dyDescent="0.2"/>
    <row r="2056" customFormat="1" ht="19.899999999999999" customHeight="1" x14ac:dyDescent="0.2"/>
    <row r="2057" customFormat="1" ht="19.899999999999999" customHeight="1" x14ac:dyDescent="0.2"/>
    <row r="2058" customFormat="1" ht="19.899999999999999" customHeight="1" x14ac:dyDescent="0.2"/>
    <row r="2059" customFormat="1" ht="19.899999999999999" customHeight="1" x14ac:dyDescent="0.2"/>
    <row r="2060" customFormat="1" ht="19.899999999999999" customHeight="1" x14ac:dyDescent="0.2"/>
    <row r="2061" customFormat="1" ht="19.899999999999999" customHeight="1" x14ac:dyDescent="0.2"/>
    <row r="2062" customFormat="1" ht="19.899999999999999" customHeight="1" x14ac:dyDescent="0.2"/>
    <row r="2063" customFormat="1" ht="19.899999999999999" customHeight="1" x14ac:dyDescent="0.2"/>
    <row r="2064" customFormat="1" ht="19.899999999999999" customHeight="1" x14ac:dyDescent="0.2"/>
    <row r="2065" customFormat="1" ht="19.899999999999999" customHeight="1" x14ac:dyDescent="0.2"/>
    <row r="2066" customFormat="1" ht="19.899999999999999" customHeight="1" x14ac:dyDescent="0.2"/>
    <row r="2067" customFormat="1" ht="19.899999999999999" customHeight="1" x14ac:dyDescent="0.2"/>
    <row r="2068" customFormat="1" ht="19.899999999999999" customHeight="1" x14ac:dyDescent="0.2"/>
    <row r="2069" customFormat="1" ht="19.899999999999999" customHeight="1" x14ac:dyDescent="0.2"/>
    <row r="2070" customFormat="1" ht="19.899999999999999" customHeight="1" x14ac:dyDescent="0.2"/>
    <row r="2071" customFormat="1" ht="19.899999999999999" customHeight="1" x14ac:dyDescent="0.2"/>
    <row r="2072" customFormat="1" ht="19.899999999999999" customHeight="1" x14ac:dyDescent="0.2"/>
    <row r="2073" customFormat="1" ht="19.899999999999999" customHeight="1" x14ac:dyDescent="0.2"/>
    <row r="2074" customFormat="1" ht="19.899999999999999" customHeight="1" x14ac:dyDescent="0.2"/>
    <row r="2075" customFormat="1" ht="19.899999999999999" customHeight="1" x14ac:dyDescent="0.2"/>
    <row r="2076" customFormat="1" ht="19.899999999999999" customHeight="1" x14ac:dyDescent="0.2"/>
    <row r="2077" customFormat="1" ht="19.899999999999999" customHeight="1" x14ac:dyDescent="0.2"/>
    <row r="2078" customFormat="1" ht="19.899999999999999" customHeight="1" x14ac:dyDescent="0.2"/>
    <row r="2079" customFormat="1" ht="19.899999999999999" customHeight="1" x14ac:dyDescent="0.2"/>
    <row r="2080" customFormat="1" ht="19.899999999999999" customHeight="1" x14ac:dyDescent="0.2"/>
    <row r="2081" customFormat="1" ht="19.899999999999999" customHeight="1" x14ac:dyDescent="0.2"/>
    <row r="2082" customFormat="1" ht="19.899999999999999" customHeight="1" x14ac:dyDescent="0.2"/>
    <row r="2083" customFormat="1" ht="19.899999999999999" customHeight="1" x14ac:dyDescent="0.2"/>
    <row r="2084" customFormat="1" ht="19.899999999999999" customHeight="1" x14ac:dyDescent="0.2"/>
    <row r="2085" customFormat="1" ht="19.899999999999999" customHeight="1" x14ac:dyDescent="0.2"/>
    <row r="2086" customFormat="1" ht="19.899999999999999" customHeight="1" x14ac:dyDescent="0.2"/>
    <row r="2087" customFormat="1" ht="19.899999999999999" customHeight="1" x14ac:dyDescent="0.2"/>
    <row r="2088" customFormat="1" ht="19.899999999999999" customHeight="1" x14ac:dyDescent="0.2"/>
    <row r="2089" customFormat="1" ht="19.899999999999999" customHeight="1" x14ac:dyDescent="0.2"/>
    <row r="2090" customFormat="1" ht="19.899999999999999" customHeight="1" x14ac:dyDescent="0.2"/>
    <row r="2091" customFormat="1" ht="19.899999999999999" customHeight="1" x14ac:dyDescent="0.2"/>
    <row r="2092" customFormat="1" ht="19.899999999999999" customHeight="1" x14ac:dyDescent="0.2"/>
    <row r="2093" customFormat="1" ht="19.899999999999999" customHeight="1" x14ac:dyDescent="0.2"/>
    <row r="2094" customFormat="1" ht="19.899999999999999" customHeight="1" x14ac:dyDescent="0.2"/>
    <row r="2095" customFormat="1" ht="19.899999999999999" customHeight="1" x14ac:dyDescent="0.2"/>
    <row r="2096" customFormat="1" ht="19.899999999999999" customHeight="1" x14ac:dyDescent="0.2"/>
    <row r="2097" customFormat="1" ht="19.899999999999999" customHeight="1" x14ac:dyDescent="0.2"/>
    <row r="2098" customFormat="1" ht="19.899999999999999" customHeight="1" x14ac:dyDescent="0.2"/>
    <row r="2099" customFormat="1" ht="19.899999999999999" customHeight="1" x14ac:dyDescent="0.2"/>
    <row r="2100" customFormat="1" ht="19.899999999999999" customHeight="1" x14ac:dyDescent="0.2"/>
    <row r="2101" customFormat="1" ht="19.899999999999999" customHeight="1" x14ac:dyDescent="0.2"/>
    <row r="2102" customFormat="1" ht="19.899999999999999" customHeight="1" x14ac:dyDescent="0.2"/>
    <row r="2103" customFormat="1" ht="19.899999999999999" customHeight="1" x14ac:dyDescent="0.2"/>
    <row r="2104" customFormat="1" ht="19.899999999999999" customHeight="1" x14ac:dyDescent="0.2"/>
    <row r="2105" customFormat="1" ht="19.899999999999999" customHeight="1" x14ac:dyDescent="0.2"/>
    <row r="2106" customFormat="1" ht="19.899999999999999" customHeight="1" x14ac:dyDescent="0.2"/>
    <row r="2107" customFormat="1" ht="19.899999999999999" customHeight="1" x14ac:dyDescent="0.2"/>
    <row r="2108" customFormat="1" ht="19.899999999999999" customHeight="1" x14ac:dyDescent="0.2"/>
    <row r="2109" customFormat="1" ht="19.899999999999999" customHeight="1" x14ac:dyDescent="0.2"/>
    <row r="2110" customFormat="1" ht="19.899999999999999" customHeight="1" x14ac:dyDescent="0.2"/>
    <row r="2111" customFormat="1" ht="19.899999999999999" customHeight="1" x14ac:dyDescent="0.2"/>
    <row r="2112" customFormat="1" ht="19.899999999999999" customHeight="1" x14ac:dyDescent="0.2"/>
    <row r="2113" customFormat="1" ht="19.899999999999999" customHeight="1" x14ac:dyDescent="0.2"/>
    <row r="2114" customFormat="1" ht="19.899999999999999" customHeight="1" x14ac:dyDescent="0.2"/>
    <row r="2115" customFormat="1" ht="19.899999999999999" customHeight="1" x14ac:dyDescent="0.2"/>
    <row r="2116" customFormat="1" ht="19.899999999999999" customHeight="1" x14ac:dyDescent="0.2"/>
    <row r="2117" customFormat="1" ht="19.899999999999999" customHeight="1" x14ac:dyDescent="0.2"/>
    <row r="2118" customFormat="1" ht="19.899999999999999" customHeight="1" x14ac:dyDescent="0.2"/>
    <row r="2119" customFormat="1" ht="19.899999999999999" customHeight="1" x14ac:dyDescent="0.2"/>
    <row r="2120" customFormat="1" ht="19.899999999999999" customHeight="1" x14ac:dyDescent="0.2"/>
    <row r="2121" customFormat="1" ht="19.899999999999999" customHeight="1" x14ac:dyDescent="0.2"/>
    <row r="2122" customFormat="1" ht="19.899999999999999" customHeight="1" x14ac:dyDescent="0.2"/>
    <row r="2123" customFormat="1" ht="19.899999999999999" customHeight="1" x14ac:dyDescent="0.2"/>
    <row r="2124" customFormat="1" ht="19.899999999999999" customHeight="1" x14ac:dyDescent="0.2"/>
    <row r="2125" customFormat="1" ht="19.899999999999999" customHeight="1" x14ac:dyDescent="0.2"/>
    <row r="2126" customFormat="1" ht="19.899999999999999" customHeight="1" x14ac:dyDescent="0.2"/>
    <row r="2127" customFormat="1" ht="19.899999999999999" customHeight="1" x14ac:dyDescent="0.2"/>
    <row r="2128" customFormat="1" ht="19.899999999999999" customHeight="1" x14ac:dyDescent="0.2"/>
    <row r="2129" customFormat="1" ht="19.899999999999999" customHeight="1" x14ac:dyDescent="0.2"/>
    <row r="2130" customFormat="1" ht="19.899999999999999" customHeight="1" x14ac:dyDescent="0.2"/>
    <row r="2131" customFormat="1" ht="19.899999999999999" customHeight="1" x14ac:dyDescent="0.2"/>
    <row r="2132" customFormat="1" ht="19.899999999999999" customHeight="1" x14ac:dyDescent="0.2"/>
    <row r="2133" customFormat="1" ht="19.899999999999999" customHeight="1" x14ac:dyDescent="0.2"/>
    <row r="2134" customFormat="1" ht="19.899999999999999" customHeight="1" x14ac:dyDescent="0.2"/>
    <row r="2135" customFormat="1" ht="19.899999999999999" customHeight="1" x14ac:dyDescent="0.2"/>
    <row r="2136" customFormat="1" ht="19.899999999999999" customHeight="1" x14ac:dyDescent="0.2"/>
    <row r="2137" customFormat="1" ht="19.899999999999999" customHeight="1" x14ac:dyDescent="0.2"/>
    <row r="2138" customFormat="1" ht="19.899999999999999" customHeight="1" x14ac:dyDescent="0.2"/>
    <row r="2139" customFormat="1" ht="19.899999999999999" customHeight="1" x14ac:dyDescent="0.2"/>
    <row r="2140" customFormat="1" ht="19.899999999999999" customHeight="1" x14ac:dyDescent="0.2"/>
    <row r="2141" customFormat="1" ht="19.899999999999999" customHeight="1" x14ac:dyDescent="0.2"/>
    <row r="2142" customFormat="1" ht="19.899999999999999" customHeight="1" x14ac:dyDescent="0.2"/>
    <row r="2143" customFormat="1" ht="19.899999999999999" customHeight="1" x14ac:dyDescent="0.2"/>
    <row r="2144" customFormat="1" ht="19.899999999999999" customHeight="1" x14ac:dyDescent="0.2"/>
    <row r="2145" customFormat="1" ht="19.899999999999999" customHeight="1" x14ac:dyDescent="0.2"/>
    <row r="2146" customFormat="1" ht="19.899999999999999" customHeight="1" x14ac:dyDescent="0.2"/>
    <row r="2147" customFormat="1" ht="19.899999999999999" customHeight="1" x14ac:dyDescent="0.2"/>
    <row r="2148" customFormat="1" ht="19.899999999999999" customHeight="1" x14ac:dyDescent="0.2"/>
    <row r="2149" customFormat="1" ht="19.899999999999999" customHeight="1" x14ac:dyDescent="0.2"/>
    <row r="2150" customFormat="1" ht="19.899999999999999" customHeight="1" x14ac:dyDescent="0.2"/>
    <row r="2151" customFormat="1" ht="19.899999999999999" customHeight="1" x14ac:dyDescent="0.2"/>
    <row r="2152" customFormat="1" ht="19.899999999999999" customHeight="1" x14ac:dyDescent="0.2"/>
    <row r="2153" customFormat="1" ht="19.899999999999999" customHeight="1" x14ac:dyDescent="0.2"/>
    <row r="2154" customFormat="1" ht="19.899999999999999" customHeight="1" x14ac:dyDescent="0.2"/>
    <row r="2155" customFormat="1" ht="19.899999999999999" customHeight="1" x14ac:dyDescent="0.2"/>
    <row r="2156" customFormat="1" ht="19.899999999999999" customHeight="1" x14ac:dyDescent="0.2"/>
    <row r="2157" customFormat="1" ht="19.899999999999999" customHeight="1" x14ac:dyDescent="0.2"/>
    <row r="2158" customFormat="1" ht="19.899999999999999" customHeight="1" x14ac:dyDescent="0.2"/>
    <row r="2159" customFormat="1" ht="19.899999999999999" customHeight="1" x14ac:dyDescent="0.2"/>
    <row r="2160" customFormat="1" ht="19.899999999999999" customHeight="1" x14ac:dyDescent="0.2"/>
    <row r="2161" customFormat="1" ht="19.899999999999999" customHeight="1" x14ac:dyDescent="0.2"/>
    <row r="2162" customFormat="1" ht="19.899999999999999" customHeight="1" x14ac:dyDescent="0.2"/>
    <row r="2163" customFormat="1" ht="19.899999999999999" customHeight="1" x14ac:dyDescent="0.2"/>
    <row r="2164" customFormat="1" ht="19.899999999999999" customHeight="1" x14ac:dyDescent="0.2"/>
    <row r="2165" customFormat="1" ht="19.899999999999999" customHeight="1" x14ac:dyDescent="0.2"/>
    <row r="2166" customFormat="1" ht="19.899999999999999" customHeight="1" x14ac:dyDescent="0.2"/>
    <row r="2167" customFormat="1" ht="19.899999999999999" customHeight="1" x14ac:dyDescent="0.2"/>
    <row r="2168" customFormat="1" ht="19.899999999999999" customHeight="1" x14ac:dyDescent="0.2"/>
    <row r="2169" customFormat="1" ht="19.899999999999999" customHeight="1" x14ac:dyDescent="0.2"/>
    <row r="2170" customFormat="1" ht="19.899999999999999" customHeight="1" x14ac:dyDescent="0.2"/>
    <row r="2171" customFormat="1" ht="19.899999999999999" customHeight="1" x14ac:dyDescent="0.2"/>
    <row r="2172" customFormat="1" ht="19.899999999999999" customHeight="1" x14ac:dyDescent="0.2"/>
    <row r="2173" customFormat="1" ht="19.899999999999999" customHeight="1" x14ac:dyDescent="0.2"/>
    <row r="2174" customFormat="1" ht="19.899999999999999" customHeight="1" x14ac:dyDescent="0.2"/>
    <row r="2175" customFormat="1" ht="19.899999999999999" customHeight="1" x14ac:dyDescent="0.2"/>
    <row r="2176" customFormat="1" ht="19.899999999999999" customHeight="1" x14ac:dyDescent="0.2"/>
    <row r="2177" customFormat="1" ht="19.899999999999999" customHeight="1" x14ac:dyDescent="0.2"/>
    <row r="2178" customFormat="1" ht="19.899999999999999" customHeight="1" x14ac:dyDescent="0.2"/>
    <row r="2179" customFormat="1" ht="19.899999999999999" customHeight="1" x14ac:dyDescent="0.2"/>
    <row r="2180" customFormat="1" ht="19.899999999999999" customHeight="1" x14ac:dyDescent="0.2"/>
    <row r="2181" customFormat="1" ht="19.899999999999999" customHeight="1" x14ac:dyDescent="0.2"/>
    <row r="2182" customFormat="1" ht="19.899999999999999" customHeight="1" x14ac:dyDescent="0.2"/>
    <row r="2183" customFormat="1" ht="19.899999999999999" customHeight="1" x14ac:dyDescent="0.2"/>
    <row r="2184" customFormat="1" ht="19.899999999999999" customHeight="1" x14ac:dyDescent="0.2"/>
    <row r="2185" customFormat="1" ht="19.899999999999999" customHeight="1" x14ac:dyDescent="0.2"/>
    <row r="2186" customFormat="1" ht="19.899999999999999" customHeight="1" x14ac:dyDescent="0.2"/>
    <row r="2187" customFormat="1" ht="19.899999999999999" customHeight="1" x14ac:dyDescent="0.2"/>
    <row r="2188" customFormat="1" ht="19.899999999999999" customHeight="1" x14ac:dyDescent="0.2"/>
    <row r="2189" customFormat="1" ht="19.899999999999999" customHeight="1" x14ac:dyDescent="0.2"/>
    <row r="2190" customFormat="1" ht="19.899999999999999" customHeight="1" x14ac:dyDescent="0.2"/>
    <row r="2191" customFormat="1" ht="19.899999999999999" customHeight="1" x14ac:dyDescent="0.2"/>
    <row r="2192" customFormat="1" ht="19.899999999999999" customHeight="1" x14ac:dyDescent="0.2"/>
    <row r="2193" customFormat="1" ht="19.899999999999999" customHeight="1" x14ac:dyDescent="0.2"/>
    <row r="2194" customFormat="1" ht="19.899999999999999" customHeight="1" x14ac:dyDescent="0.2"/>
    <row r="2195" customFormat="1" ht="19.899999999999999" customHeight="1" x14ac:dyDescent="0.2"/>
    <row r="2196" customFormat="1" ht="19.899999999999999" customHeight="1" x14ac:dyDescent="0.2"/>
    <row r="2197" customFormat="1" ht="19.899999999999999" customHeight="1" x14ac:dyDescent="0.2"/>
    <row r="2198" customFormat="1" ht="19.899999999999999" customHeight="1" x14ac:dyDescent="0.2"/>
    <row r="2199" customFormat="1" ht="19.899999999999999" customHeight="1" x14ac:dyDescent="0.2"/>
    <row r="2200" customFormat="1" ht="19.899999999999999" customHeight="1" x14ac:dyDescent="0.2"/>
    <row r="2201" customFormat="1" ht="19.899999999999999" customHeight="1" x14ac:dyDescent="0.2"/>
    <row r="2202" customFormat="1" ht="19.899999999999999" customHeight="1" x14ac:dyDescent="0.2"/>
    <row r="2203" customFormat="1" ht="19.899999999999999" customHeight="1" x14ac:dyDescent="0.2"/>
    <row r="2204" customFormat="1" ht="19.899999999999999" customHeight="1" x14ac:dyDescent="0.2"/>
    <row r="2205" customFormat="1" ht="19.899999999999999" customHeight="1" x14ac:dyDescent="0.2"/>
    <row r="2206" customFormat="1" ht="19.899999999999999" customHeight="1" x14ac:dyDescent="0.2"/>
    <row r="2207" customFormat="1" ht="19.899999999999999" customHeight="1" x14ac:dyDescent="0.2"/>
    <row r="2208" customFormat="1" ht="19.899999999999999" customHeight="1" x14ac:dyDescent="0.2"/>
    <row r="2209" customFormat="1" ht="19.899999999999999" customHeight="1" x14ac:dyDescent="0.2"/>
    <row r="2210" customFormat="1" ht="19.899999999999999" customHeight="1" x14ac:dyDescent="0.2"/>
    <row r="2211" customFormat="1" ht="19.899999999999999" customHeight="1" x14ac:dyDescent="0.2"/>
    <row r="2212" customFormat="1" ht="19.899999999999999" customHeight="1" x14ac:dyDescent="0.2"/>
    <row r="2213" customFormat="1" ht="19.899999999999999" customHeight="1" x14ac:dyDescent="0.2"/>
    <row r="2214" customFormat="1" ht="19.899999999999999" customHeight="1" x14ac:dyDescent="0.2"/>
    <row r="2215" customFormat="1" ht="19.899999999999999" customHeight="1" x14ac:dyDescent="0.2"/>
    <row r="2216" customFormat="1" ht="19.899999999999999" customHeight="1" x14ac:dyDescent="0.2"/>
    <row r="2217" customFormat="1" ht="19.899999999999999" customHeight="1" x14ac:dyDescent="0.2"/>
    <row r="2218" customFormat="1" ht="19.899999999999999" customHeight="1" x14ac:dyDescent="0.2"/>
    <row r="2219" customFormat="1" ht="19.899999999999999" customHeight="1" x14ac:dyDescent="0.2"/>
    <row r="2220" customFormat="1" ht="19.899999999999999" customHeight="1" x14ac:dyDescent="0.2"/>
    <row r="2221" customFormat="1" ht="19.899999999999999" customHeight="1" x14ac:dyDescent="0.2"/>
    <row r="2222" customFormat="1" ht="19.899999999999999" customHeight="1" x14ac:dyDescent="0.2"/>
    <row r="2223" customFormat="1" ht="19.899999999999999" customHeight="1" x14ac:dyDescent="0.2"/>
    <row r="2224" customFormat="1" ht="19.899999999999999" customHeight="1" x14ac:dyDescent="0.2"/>
    <row r="2225" customFormat="1" ht="19.899999999999999" customHeight="1" x14ac:dyDescent="0.2"/>
    <row r="2226" customFormat="1" ht="19.899999999999999" customHeight="1" x14ac:dyDescent="0.2"/>
    <row r="2227" customFormat="1" ht="19.899999999999999" customHeight="1" x14ac:dyDescent="0.2"/>
    <row r="2228" customFormat="1" ht="19.899999999999999" customHeight="1" x14ac:dyDescent="0.2"/>
    <row r="2229" customFormat="1" ht="19.899999999999999" customHeight="1" x14ac:dyDescent="0.2"/>
    <row r="2230" customFormat="1" ht="19.899999999999999" customHeight="1" x14ac:dyDescent="0.2"/>
    <row r="2231" customFormat="1" ht="19.899999999999999" customHeight="1" x14ac:dyDescent="0.2"/>
    <row r="2232" customFormat="1" ht="19.899999999999999" customHeight="1" x14ac:dyDescent="0.2"/>
    <row r="2233" customFormat="1" ht="19.899999999999999" customHeight="1" x14ac:dyDescent="0.2"/>
    <row r="2234" customFormat="1" ht="19.899999999999999" customHeight="1" x14ac:dyDescent="0.2"/>
    <row r="2235" customFormat="1" ht="19.899999999999999" customHeight="1" x14ac:dyDescent="0.2"/>
    <row r="2236" customFormat="1" ht="19.899999999999999" customHeight="1" x14ac:dyDescent="0.2"/>
    <row r="2237" customFormat="1" ht="19.899999999999999" customHeight="1" x14ac:dyDescent="0.2"/>
    <row r="2238" customFormat="1" ht="19.899999999999999" customHeight="1" x14ac:dyDescent="0.2"/>
    <row r="2239" customFormat="1" ht="19.899999999999999" customHeight="1" x14ac:dyDescent="0.2"/>
    <row r="2240" customFormat="1" ht="19.899999999999999" customHeight="1" x14ac:dyDescent="0.2"/>
    <row r="2241" customFormat="1" ht="19.899999999999999" customHeight="1" x14ac:dyDescent="0.2"/>
    <row r="2242" customFormat="1" ht="19.899999999999999" customHeight="1" x14ac:dyDescent="0.2"/>
    <row r="2243" customFormat="1" ht="19.899999999999999" customHeight="1" x14ac:dyDescent="0.2"/>
    <row r="2244" customFormat="1" ht="19.899999999999999" customHeight="1" x14ac:dyDescent="0.2"/>
    <row r="2245" customFormat="1" ht="19.899999999999999" customHeight="1" x14ac:dyDescent="0.2"/>
    <row r="2246" customFormat="1" ht="19.899999999999999" customHeight="1" x14ac:dyDescent="0.2"/>
    <row r="2247" customFormat="1" ht="19.899999999999999" customHeight="1" x14ac:dyDescent="0.2"/>
    <row r="2248" customFormat="1" ht="19.899999999999999" customHeight="1" x14ac:dyDescent="0.2"/>
    <row r="2249" customFormat="1" ht="19.899999999999999" customHeight="1" x14ac:dyDescent="0.2"/>
    <row r="2250" customFormat="1" ht="19.899999999999999" customHeight="1" x14ac:dyDescent="0.2"/>
    <row r="2251" customFormat="1" ht="19.899999999999999" customHeight="1" x14ac:dyDescent="0.2"/>
    <row r="2252" customFormat="1" ht="19.899999999999999" customHeight="1" x14ac:dyDescent="0.2"/>
    <row r="2253" customFormat="1" ht="19.899999999999999" customHeight="1" x14ac:dyDescent="0.2"/>
    <row r="2254" customFormat="1" ht="19.899999999999999" customHeight="1" x14ac:dyDescent="0.2"/>
    <row r="2255" customFormat="1" ht="19.899999999999999" customHeight="1" x14ac:dyDescent="0.2"/>
    <row r="2256" customFormat="1" ht="19.899999999999999" customHeight="1" x14ac:dyDescent="0.2"/>
    <row r="2257" customFormat="1" ht="19.899999999999999" customHeight="1" x14ac:dyDescent="0.2"/>
    <row r="2258" customFormat="1" ht="19.899999999999999" customHeight="1" x14ac:dyDescent="0.2"/>
    <row r="2259" customFormat="1" ht="19.899999999999999" customHeight="1" x14ac:dyDescent="0.2"/>
    <row r="2260" customFormat="1" ht="19.899999999999999" customHeight="1" x14ac:dyDescent="0.2"/>
    <row r="2261" customFormat="1" ht="19.899999999999999" customHeight="1" x14ac:dyDescent="0.2"/>
    <row r="2262" customFormat="1" ht="19.899999999999999" customHeight="1" x14ac:dyDescent="0.2"/>
    <row r="2263" customFormat="1" ht="19.899999999999999" customHeight="1" x14ac:dyDescent="0.2"/>
    <row r="2264" customFormat="1" ht="19.899999999999999" customHeight="1" x14ac:dyDescent="0.2"/>
    <row r="2265" customFormat="1" ht="19.899999999999999" customHeight="1" x14ac:dyDescent="0.2"/>
    <row r="2266" customFormat="1" ht="19.899999999999999" customHeight="1" x14ac:dyDescent="0.2"/>
    <row r="2267" customFormat="1" ht="19.899999999999999" customHeight="1" x14ac:dyDescent="0.2"/>
    <row r="2268" customFormat="1" ht="19.899999999999999" customHeight="1" x14ac:dyDescent="0.2"/>
    <row r="2269" customFormat="1" ht="19.899999999999999" customHeight="1" x14ac:dyDescent="0.2"/>
    <row r="2270" customFormat="1" ht="19.899999999999999" customHeight="1" x14ac:dyDescent="0.2"/>
    <row r="2271" customFormat="1" ht="19.899999999999999" customHeight="1" x14ac:dyDescent="0.2"/>
    <row r="2272" customFormat="1" ht="19.899999999999999" customHeight="1" x14ac:dyDescent="0.2"/>
    <row r="2273" customFormat="1" ht="19.899999999999999" customHeight="1" x14ac:dyDescent="0.2"/>
    <row r="2274" customFormat="1" ht="19.899999999999999" customHeight="1" x14ac:dyDescent="0.2"/>
    <row r="2275" customFormat="1" ht="19.899999999999999" customHeight="1" x14ac:dyDescent="0.2"/>
    <row r="2276" customFormat="1" ht="19.899999999999999" customHeight="1" x14ac:dyDescent="0.2"/>
    <row r="2277" customFormat="1" ht="19.899999999999999" customHeight="1" x14ac:dyDescent="0.2"/>
    <row r="2278" customFormat="1" ht="19.899999999999999" customHeight="1" x14ac:dyDescent="0.2"/>
    <row r="2279" customFormat="1" ht="19.899999999999999" customHeight="1" x14ac:dyDescent="0.2"/>
    <row r="2280" customFormat="1" ht="19.899999999999999" customHeight="1" x14ac:dyDescent="0.2"/>
    <row r="2281" customFormat="1" ht="19.899999999999999" customHeight="1" x14ac:dyDescent="0.2"/>
    <row r="2282" customFormat="1" ht="19.899999999999999" customHeight="1" x14ac:dyDescent="0.2"/>
    <row r="2283" customFormat="1" ht="19.899999999999999" customHeight="1" x14ac:dyDescent="0.2"/>
    <row r="2284" customFormat="1" ht="19.899999999999999" customHeight="1" x14ac:dyDescent="0.2"/>
    <row r="2285" customFormat="1" ht="19.899999999999999" customHeight="1" x14ac:dyDescent="0.2"/>
    <row r="2286" customFormat="1" ht="19.899999999999999" customHeight="1" x14ac:dyDescent="0.2"/>
    <row r="2287" customFormat="1" ht="19.899999999999999" customHeight="1" x14ac:dyDescent="0.2"/>
    <row r="2288" customFormat="1" ht="19.899999999999999" customHeight="1" x14ac:dyDescent="0.2"/>
    <row r="2289" customFormat="1" ht="19.899999999999999" customHeight="1" x14ac:dyDescent="0.2"/>
    <row r="2290" customFormat="1" ht="19.899999999999999" customHeight="1" x14ac:dyDescent="0.2"/>
    <row r="2291" customFormat="1" ht="19.899999999999999" customHeight="1" x14ac:dyDescent="0.2"/>
    <row r="2292" customFormat="1" ht="19.899999999999999" customHeight="1" x14ac:dyDescent="0.2"/>
    <row r="2293" customFormat="1" ht="19.899999999999999" customHeight="1" x14ac:dyDescent="0.2"/>
    <row r="2294" customFormat="1" ht="19.899999999999999" customHeight="1" x14ac:dyDescent="0.2"/>
    <row r="2295" customFormat="1" ht="19.899999999999999" customHeight="1" x14ac:dyDescent="0.2"/>
    <row r="2296" customFormat="1" ht="19.899999999999999" customHeight="1" x14ac:dyDescent="0.2"/>
    <row r="2297" customFormat="1" ht="19.899999999999999" customHeight="1" x14ac:dyDescent="0.2"/>
    <row r="2298" customFormat="1" ht="19.899999999999999" customHeight="1" x14ac:dyDescent="0.2"/>
    <row r="2299" customFormat="1" ht="19.899999999999999" customHeight="1" x14ac:dyDescent="0.2"/>
    <row r="2300" customFormat="1" ht="19.899999999999999" customHeight="1" x14ac:dyDescent="0.2"/>
    <row r="2301" customFormat="1" ht="19.899999999999999" customHeight="1" x14ac:dyDescent="0.2"/>
    <row r="2302" customFormat="1" ht="19.899999999999999" customHeight="1" x14ac:dyDescent="0.2"/>
    <row r="2303" customFormat="1" ht="19.899999999999999" customHeight="1" x14ac:dyDescent="0.2"/>
    <row r="2304" customFormat="1" ht="19.899999999999999" customHeight="1" x14ac:dyDescent="0.2"/>
    <row r="2305" customFormat="1" ht="19.899999999999999" customHeight="1" x14ac:dyDescent="0.2"/>
    <row r="2306" customFormat="1" ht="19.899999999999999" customHeight="1" x14ac:dyDescent="0.2"/>
    <row r="2307" customFormat="1" ht="19.899999999999999" customHeight="1" x14ac:dyDescent="0.2"/>
    <row r="2308" customFormat="1" ht="19.899999999999999" customHeight="1" x14ac:dyDescent="0.2"/>
    <row r="2309" customFormat="1" ht="19.899999999999999" customHeight="1" x14ac:dyDescent="0.2"/>
    <row r="2310" customFormat="1" ht="19.899999999999999" customHeight="1" x14ac:dyDescent="0.2"/>
    <row r="2311" customFormat="1" ht="19.899999999999999" customHeight="1" x14ac:dyDescent="0.2"/>
    <row r="2312" customFormat="1" ht="19.899999999999999" customHeight="1" x14ac:dyDescent="0.2"/>
    <row r="2313" customFormat="1" ht="19.899999999999999" customHeight="1" x14ac:dyDescent="0.2"/>
    <row r="2314" customFormat="1" ht="19.899999999999999" customHeight="1" x14ac:dyDescent="0.2"/>
    <row r="2315" customFormat="1" ht="19.899999999999999" customHeight="1" x14ac:dyDescent="0.2"/>
    <row r="2316" customFormat="1" ht="19.899999999999999" customHeight="1" x14ac:dyDescent="0.2"/>
    <row r="2317" customFormat="1" ht="19.899999999999999" customHeight="1" x14ac:dyDescent="0.2"/>
    <row r="2318" customFormat="1" ht="19.899999999999999" customHeight="1" x14ac:dyDescent="0.2"/>
    <row r="2319" customFormat="1" ht="19.899999999999999" customHeight="1" x14ac:dyDescent="0.2"/>
    <row r="2320" customFormat="1" ht="19.899999999999999" customHeight="1" x14ac:dyDescent="0.2"/>
    <row r="2321" customFormat="1" ht="19.899999999999999" customHeight="1" x14ac:dyDescent="0.2"/>
    <row r="2322" customFormat="1" ht="19.899999999999999" customHeight="1" x14ac:dyDescent="0.2"/>
    <row r="2323" customFormat="1" ht="19.899999999999999" customHeight="1" x14ac:dyDescent="0.2"/>
    <row r="2324" customFormat="1" ht="19.899999999999999" customHeight="1" x14ac:dyDescent="0.2"/>
    <row r="2325" customFormat="1" ht="19.899999999999999" customHeight="1" x14ac:dyDescent="0.2"/>
    <row r="2326" customFormat="1" ht="19.899999999999999" customHeight="1" x14ac:dyDescent="0.2"/>
    <row r="2327" customFormat="1" ht="19.899999999999999" customHeight="1" x14ac:dyDescent="0.2"/>
    <row r="2328" customFormat="1" ht="19.899999999999999" customHeight="1" x14ac:dyDescent="0.2"/>
    <row r="2329" customFormat="1" ht="19.899999999999999" customHeight="1" x14ac:dyDescent="0.2"/>
    <row r="2330" customFormat="1" ht="19.899999999999999" customHeight="1" x14ac:dyDescent="0.2"/>
    <row r="2331" customFormat="1" ht="19.899999999999999" customHeight="1" x14ac:dyDescent="0.2"/>
    <row r="2332" customFormat="1" ht="19.899999999999999" customHeight="1" x14ac:dyDescent="0.2"/>
    <row r="2333" customFormat="1" ht="19.899999999999999" customHeight="1" x14ac:dyDescent="0.2"/>
    <row r="2334" customFormat="1" ht="19.899999999999999" customHeight="1" x14ac:dyDescent="0.2"/>
    <row r="2335" customFormat="1" ht="19.899999999999999" customHeight="1" x14ac:dyDescent="0.2"/>
    <row r="2336" customFormat="1" ht="19.899999999999999" customHeight="1" x14ac:dyDescent="0.2"/>
    <row r="2337" customFormat="1" ht="19.899999999999999" customHeight="1" x14ac:dyDescent="0.2"/>
    <row r="2338" customFormat="1" ht="19.899999999999999" customHeight="1" x14ac:dyDescent="0.2"/>
    <row r="2339" customFormat="1" ht="19.899999999999999" customHeight="1" x14ac:dyDescent="0.2"/>
    <row r="2340" customFormat="1" ht="19.899999999999999" customHeight="1" x14ac:dyDescent="0.2"/>
    <row r="2341" customFormat="1" ht="19.899999999999999" customHeight="1" x14ac:dyDescent="0.2"/>
    <row r="2342" customFormat="1" ht="19.899999999999999" customHeight="1" x14ac:dyDescent="0.2"/>
    <row r="2343" customFormat="1" ht="19.899999999999999" customHeight="1" x14ac:dyDescent="0.2"/>
    <row r="2344" customFormat="1" ht="19.899999999999999" customHeight="1" x14ac:dyDescent="0.2"/>
    <row r="2345" customFormat="1" ht="19.899999999999999" customHeight="1" x14ac:dyDescent="0.2"/>
    <row r="2346" customFormat="1" ht="19.899999999999999" customHeight="1" x14ac:dyDescent="0.2"/>
    <row r="2347" customFormat="1" ht="19.899999999999999" customHeight="1" x14ac:dyDescent="0.2"/>
    <row r="2348" customFormat="1" ht="19.899999999999999" customHeight="1" x14ac:dyDescent="0.2"/>
    <row r="2349" customFormat="1" ht="19.899999999999999" customHeight="1" x14ac:dyDescent="0.2"/>
    <row r="2350" customFormat="1" ht="19.899999999999999" customHeight="1" x14ac:dyDescent="0.2"/>
    <row r="2351" customFormat="1" ht="19.899999999999999" customHeight="1" x14ac:dyDescent="0.2"/>
    <row r="2352" customFormat="1" ht="19.899999999999999" customHeight="1" x14ac:dyDescent="0.2"/>
    <row r="2353" customFormat="1" ht="19.899999999999999" customHeight="1" x14ac:dyDescent="0.2"/>
    <row r="2354" customFormat="1" ht="19.899999999999999" customHeight="1" x14ac:dyDescent="0.2"/>
    <row r="2355" customFormat="1" ht="19.899999999999999" customHeight="1" x14ac:dyDescent="0.2"/>
    <row r="2356" customFormat="1" ht="19.899999999999999" customHeight="1" x14ac:dyDescent="0.2"/>
    <row r="2357" customFormat="1" ht="19.899999999999999" customHeight="1" x14ac:dyDescent="0.2"/>
    <row r="2358" customFormat="1" ht="19.899999999999999" customHeight="1" x14ac:dyDescent="0.2"/>
    <row r="2359" customFormat="1" ht="19.899999999999999" customHeight="1" x14ac:dyDescent="0.2"/>
    <row r="2360" customFormat="1" ht="19.899999999999999" customHeight="1" x14ac:dyDescent="0.2"/>
    <row r="2361" customFormat="1" ht="19.899999999999999" customHeight="1" x14ac:dyDescent="0.2"/>
    <row r="2362" customFormat="1" ht="19.899999999999999" customHeight="1" x14ac:dyDescent="0.2"/>
    <row r="2363" customFormat="1" ht="19.899999999999999" customHeight="1" x14ac:dyDescent="0.2"/>
    <row r="2364" customFormat="1" ht="19.899999999999999" customHeight="1" x14ac:dyDescent="0.2"/>
    <row r="2365" customFormat="1" ht="19.899999999999999" customHeight="1" x14ac:dyDescent="0.2"/>
    <row r="2366" customFormat="1" ht="19.899999999999999" customHeight="1" x14ac:dyDescent="0.2"/>
    <row r="2367" customFormat="1" ht="19.899999999999999" customHeight="1" x14ac:dyDescent="0.2"/>
    <row r="2368" customFormat="1" ht="19.899999999999999" customHeight="1" x14ac:dyDescent="0.2"/>
    <row r="2369" customFormat="1" ht="19.899999999999999" customHeight="1" x14ac:dyDescent="0.2"/>
    <row r="2370" customFormat="1" ht="19.899999999999999" customHeight="1" x14ac:dyDescent="0.2"/>
    <row r="2371" customFormat="1" ht="19.899999999999999" customHeight="1" x14ac:dyDescent="0.2"/>
    <row r="2372" customFormat="1" ht="19.899999999999999" customHeight="1" x14ac:dyDescent="0.2"/>
    <row r="2373" customFormat="1" ht="19.899999999999999" customHeight="1" x14ac:dyDescent="0.2"/>
    <row r="2374" customFormat="1" ht="19.899999999999999" customHeight="1" x14ac:dyDescent="0.2"/>
    <row r="2375" customFormat="1" ht="19.899999999999999" customHeight="1" x14ac:dyDescent="0.2"/>
    <row r="2376" customFormat="1" ht="19.899999999999999" customHeight="1" x14ac:dyDescent="0.2"/>
    <row r="2377" customFormat="1" ht="19.899999999999999" customHeight="1" x14ac:dyDescent="0.2"/>
    <row r="2378" customFormat="1" ht="19.899999999999999" customHeight="1" x14ac:dyDescent="0.2"/>
    <row r="2379" customFormat="1" ht="19.899999999999999" customHeight="1" x14ac:dyDescent="0.2"/>
    <row r="2380" customFormat="1" ht="19.899999999999999" customHeight="1" x14ac:dyDescent="0.2"/>
    <row r="2381" customFormat="1" ht="19.899999999999999" customHeight="1" x14ac:dyDescent="0.2"/>
    <row r="2382" customFormat="1" ht="19.899999999999999" customHeight="1" x14ac:dyDescent="0.2"/>
    <row r="2383" customFormat="1" ht="19.899999999999999" customHeight="1" x14ac:dyDescent="0.2"/>
    <row r="2384" customFormat="1" ht="19.899999999999999" customHeight="1" x14ac:dyDescent="0.2"/>
    <row r="2385" customFormat="1" ht="19.899999999999999" customHeight="1" x14ac:dyDescent="0.2"/>
    <row r="2386" customFormat="1" ht="19.899999999999999" customHeight="1" x14ac:dyDescent="0.2"/>
    <row r="2387" customFormat="1" ht="19.899999999999999" customHeight="1" x14ac:dyDescent="0.2"/>
    <row r="2388" customFormat="1" ht="19.899999999999999" customHeight="1" x14ac:dyDescent="0.2"/>
    <row r="2389" customFormat="1" ht="19.899999999999999" customHeight="1" x14ac:dyDescent="0.2"/>
    <row r="2390" customFormat="1" ht="19.899999999999999" customHeight="1" x14ac:dyDescent="0.2"/>
    <row r="2391" customFormat="1" ht="19.899999999999999" customHeight="1" x14ac:dyDescent="0.2"/>
    <row r="2392" customFormat="1" ht="19.899999999999999" customHeight="1" x14ac:dyDescent="0.2"/>
    <row r="2393" customFormat="1" ht="19.899999999999999" customHeight="1" x14ac:dyDescent="0.2"/>
    <row r="2394" customFormat="1" ht="19.899999999999999" customHeight="1" x14ac:dyDescent="0.2"/>
    <row r="2395" customFormat="1" ht="19.899999999999999" customHeight="1" x14ac:dyDescent="0.2"/>
    <row r="2396" customFormat="1" ht="19.899999999999999" customHeight="1" x14ac:dyDescent="0.2"/>
    <row r="2397" customFormat="1" ht="19.899999999999999" customHeight="1" x14ac:dyDescent="0.2"/>
    <row r="2398" customFormat="1" ht="19.899999999999999" customHeight="1" x14ac:dyDescent="0.2"/>
    <row r="2399" customFormat="1" ht="19.899999999999999" customHeight="1" x14ac:dyDescent="0.2"/>
    <row r="2400" customFormat="1" ht="19.899999999999999" customHeight="1" x14ac:dyDescent="0.2"/>
    <row r="2401" customFormat="1" ht="19.899999999999999" customHeight="1" x14ac:dyDescent="0.2"/>
    <row r="2402" customFormat="1" ht="19.899999999999999" customHeight="1" x14ac:dyDescent="0.2"/>
    <row r="2403" customFormat="1" ht="19.899999999999999" customHeight="1" x14ac:dyDescent="0.2"/>
    <row r="2404" customFormat="1" ht="19.899999999999999" customHeight="1" x14ac:dyDescent="0.2"/>
    <row r="2405" customFormat="1" ht="19.899999999999999" customHeight="1" x14ac:dyDescent="0.2"/>
    <row r="2406" customFormat="1" ht="19.899999999999999" customHeight="1" x14ac:dyDescent="0.2"/>
    <row r="2407" customFormat="1" ht="19.899999999999999" customHeight="1" x14ac:dyDescent="0.2"/>
    <row r="2408" customFormat="1" ht="19.899999999999999" customHeight="1" x14ac:dyDescent="0.2"/>
    <row r="2409" customFormat="1" ht="19.899999999999999" customHeight="1" x14ac:dyDescent="0.2"/>
    <row r="2410" customFormat="1" ht="19.899999999999999" customHeight="1" x14ac:dyDescent="0.2"/>
    <row r="2411" customFormat="1" ht="19.899999999999999" customHeight="1" x14ac:dyDescent="0.2"/>
    <row r="2412" customFormat="1" ht="19.899999999999999" customHeight="1" x14ac:dyDescent="0.2"/>
    <row r="2413" customFormat="1" ht="19.899999999999999" customHeight="1" x14ac:dyDescent="0.2"/>
    <row r="2414" customFormat="1" ht="19.899999999999999" customHeight="1" x14ac:dyDescent="0.2"/>
    <row r="2415" customFormat="1" ht="19.899999999999999" customHeight="1" x14ac:dyDescent="0.2"/>
    <row r="2416" customFormat="1" ht="19.899999999999999" customHeight="1" x14ac:dyDescent="0.2"/>
    <row r="2417" customFormat="1" ht="19.899999999999999" customHeight="1" x14ac:dyDescent="0.2"/>
    <row r="2418" customFormat="1" ht="19.899999999999999" customHeight="1" x14ac:dyDescent="0.2"/>
    <row r="2419" customFormat="1" ht="19.899999999999999" customHeight="1" x14ac:dyDescent="0.2"/>
    <row r="2420" customFormat="1" ht="19.899999999999999" customHeight="1" x14ac:dyDescent="0.2"/>
    <row r="2421" customFormat="1" ht="19.899999999999999" customHeight="1" x14ac:dyDescent="0.2"/>
    <row r="2422" customFormat="1" ht="19.899999999999999" customHeight="1" x14ac:dyDescent="0.2"/>
    <row r="2423" customFormat="1" ht="19.899999999999999" customHeight="1" x14ac:dyDescent="0.2"/>
    <row r="2424" customFormat="1" ht="19.899999999999999" customHeight="1" x14ac:dyDescent="0.2"/>
    <row r="2425" customFormat="1" ht="19.899999999999999" customHeight="1" x14ac:dyDescent="0.2"/>
    <row r="2426" customFormat="1" ht="19.899999999999999" customHeight="1" x14ac:dyDescent="0.2"/>
    <row r="2427" customFormat="1" ht="19.899999999999999" customHeight="1" x14ac:dyDescent="0.2"/>
    <row r="2428" customFormat="1" ht="19.899999999999999" customHeight="1" x14ac:dyDescent="0.2"/>
    <row r="2429" customFormat="1" ht="19.899999999999999" customHeight="1" x14ac:dyDescent="0.2"/>
    <row r="2430" customFormat="1" ht="19.899999999999999" customHeight="1" x14ac:dyDescent="0.2"/>
    <row r="2431" customFormat="1" ht="19.899999999999999" customHeight="1" x14ac:dyDescent="0.2"/>
    <row r="2432" customFormat="1" ht="19.899999999999999" customHeight="1" x14ac:dyDescent="0.2"/>
    <row r="2433" customFormat="1" ht="19.899999999999999" customHeight="1" x14ac:dyDescent="0.2"/>
    <row r="2434" customFormat="1" ht="19.899999999999999" customHeight="1" x14ac:dyDescent="0.2"/>
    <row r="2435" customFormat="1" ht="19.899999999999999" customHeight="1" x14ac:dyDescent="0.2"/>
    <row r="2436" customFormat="1" ht="19.899999999999999" customHeight="1" x14ac:dyDescent="0.2"/>
    <row r="2437" customFormat="1" ht="19.899999999999999" customHeight="1" x14ac:dyDescent="0.2"/>
    <row r="2438" customFormat="1" ht="19.899999999999999" customHeight="1" x14ac:dyDescent="0.2"/>
    <row r="2439" customFormat="1" ht="19.899999999999999" customHeight="1" x14ac:dyDescent="0.2"/>
    <row r="2440" customFormat="1" ht="19.899999999999999" customHeight="1" x14ac:dyDescent="0.2"/>
    <row r="2441" customFormat="1" ht="19.899999999999999" customHeight="1" x14ac:dyDescent="0.2"/>
    <row r="2442" customFormat="1" ht="19.899999999999999" customHeight="1" x14ac:dyDescent="0.2"/>
    <row r="2443" customFormat="1" ht="19.899999999999999" customHeight="1" x14ac:dyDescent="0.2"/>
    <row r="2444" customFormat="1" ht="19.899999999999999" customHeight="1" x14ac:dyDescent="0.2"/>
    <row r="2445" customFormat="1" ht="19.899999999999999" customHeight="1" x14ac:dyDescent="0.2"/>
    <row r="2446" customFormat="1" ht="19.899999999999999" customHeight="1" x14ac:dyDescent="0.2"/>
    <row r="2447" customFormat="1" ht="19.899999999999999" customHeight="1" x14ac:dyDescent="0.2"/>
    <row r="2448" customFormat="1" ht="19.899999999999999" customHeight="1" x14ac:dyDescent="0.2"/>
    <row r="2449" customFormat="1" ht="19.899999999999999" customHeight="1" x14ac:dyDescent="0.2"/>
    <row r="2450" customFormat="1" ht="19.899999999999999" customHeight="1" x14ac:dyDescent="0.2"/>
    <row r="2451" customFormat="1" ht="19.899999999999999" customHeight="1" x14ac:dyDescent="0.2"/>
    <row r="2452" customFormat="1" ht="19.899999999999999" customHeight="1" x14ac:dyDescent="0.2"/>
    <row r="2453" customFormat="1" ht="19.899999999999999" customHeight="1" x14ac:dyDescent="0.2"/>
    <row r="2454" customFormat="1" ht="19.899999999999999" customHeight="1" x14ac:dyDescent="0.2"/>
    <row r="2455" customFormat="1" ht="19.899999999999999" customHeight="1" x14ac:dyDescent="0.2"/>
    <row r="2456" customFormat="1" ht="19.899999999999999" customHeight="1" x14ac:dyDescent="0.2"/>
    <row r="2457" customFormat="1" ht="19.899999999999999" customHeight="1" x14ac:dyDescent="0.2"/>
    <row r="2458" customFormat="1" ht="19.899999999999999" customHeight="1" x14ac:dyDescent="0.2"/>
    <row r="2459" customFormat="1" ht="19.899999999999999" customHeight="1" x14ac:dyDescent="0.2"/>
    <row r="2460" customFormat="1" ht="19.899999999999999" customHeight="1" x14ac:dyDescent="0.2"/>
    <row r="2461" customFormat="1" ht="19.899999999999999" customHeight="1" x14ac:dyDescent="0.2"/>
    <row r="2462" customFormat="1" ht="19.899999999999999" customHeight="1" x14ac:dyDescent="0.2"/>
    <row r="2463" customFormat="1" ht="19.899999999999999" customHeight="1" x14ac:dyDescent="0.2"/>
    <row r="2464" customFormat="1" ht="19.899999999999999" customHeight="1" x14ac:dyDescent="0.2"/>
    <row r="2465" customFormat="1" ht="19.899999999999999" customHeight="1" x14ac:dyDescent="0.2"/>
    <row r="2466" customFormat="1" ht="19.899999999999999" customHeight="1" x14ac:dyDescent="0.2"/>
    <row r="2467" customFormat="1" ht="19.899999999999999" customHeight="1" x14ac:dyDescent="0.2"/>
    <row r="2468" customFormat="1" ht="19.899999999999999" customHeight="1" x14ac:dyDescent="0.2"/>
    <row r="2469" customFormat="1" ht="19.899999999999999" customHeight="1" x14ac:dyDescent="0.2"/>
    <row r="2470" customFormat="1" ht="19.899999999999999" customHeight="1" x14ac:dyDescent="0.2"/>
    <row r="2471" customFormat="1" ht="19.899999999999999" customHeight="1" x14ac:dyDescent="0.2"/>
    <row r="2472" customFormat="1" ht="19.899999999999999" customHeight="1" x14ac:dyDescent="0.2"/>
    <row r="2473" customFormat="1" ht="19.899999999999999" customHeight="1" x14ac:dyDescent="0.2"/>
    <row r="2474" customFormat="1" ht="19.899999999999999" customHeight="1" x14ac:dyDescent="0.2"/>
    <row r="2475" customFormat="1" ht="19.899999999999999" customHeight="1" x14ac:dyDescent="0.2"/>
    <row r="2476" customFormat="1" ht="19.899999999999999" customHeight="1" x14ac:dyDescent="0.2"/>
    <row r="2477" customFormat="1" ht="19.899999999999999" customHeight="1" x14ac:dyDescent="0.2"/>
    <row r="2478" customFormat="1" ht="19.899999999999999" customHeight="1" x14ac:dyDescent="0.2"/>
    <row r="2479" customFormat="1" ht="19.899999999999999" customHeight="1" x14ac:dyDescent="0.2"/>
    <row r="2480" customFormat="1" ht="19.899999999999999" customHeight="1" x14ac:dyDescent="0.2"/>
    <row r="2481" customFormat="1" ht="19.899999999999999" customHeight="1" x14ac:dyDescent="0.2"/>
    <row r="2482" customFormat="1" ht="19.899999999999999" customHeight="1" x14ac:dyDescent="0.2"/>
    <row r="2483" customFormat="1" ht="19.899999999999999" customHeight="1" x14ac:dyDescent="0.2"/>
    <row r="2484" customFormat="1" ht="19.899999999999999" customHeight="1" x14ac:dyDescent="0.2"/>
    <row r="2485" customFormat="1" ht="19.899999999999999" customHeight="1" x14ac:dyDescent="0.2"/>
    <row r="2486" customFormat="1" ht="19.899999999999999" customHeight="1" x14ac:dyDescent="0.2"/>
    <row r="2487" customFormat="1" ht="19.899999999999999" customHeight="1" x14ac:dyDescent="0.2"/>
    <row r="2488" customFormat="1" ht="19.899999999999999" customHeight="1" x14ac:dyDescent="0.2"/>
    <row r="2489" customFormat="1" ht="19.899999999999999" customHeight="1" x14ac:dyDescent="0.2"/>
    <row r="2490" customFormat="1" ht="19.899999999999999" customHeight="1" x14ac:dyDescent="0.2"/>
    <row r="2491" customFormat="1" ht="19.899999999999999" customHeight="1" x14ac:dyDescent="0.2"/>
    <row r="2492" customFormat="1" ht="19.899999999999999" customHeight="1" x14ac:dyDescent="0.2"/>
    <row r="2493" customFormat="1" ht="19.899999999999999" customHeight="1" x14ac:dyDescent="0.2"/>
    <row r="2494" customFormat="1" ht="19.899999999999999" customHeight="1" x14ac:dyDescent="0.2"/>
    <row r="2495" customFormat="1" ht="19.899999999999999" customHeight="1" x14ac:dyDescent="0.2"/>
    <row r="2496" customFormat="1" ht="19.899999999999999" customHeight="1" x14ac:dyDescent="0.2"/>
    <row r="2497" customFormat="1" ht="19.899999999999999" customHeight="1" x14ac:dyDescent="0.2"/>
    <row r="2498" customFormat="1" ht="19.899999999999999" customHeight="1" x14ac:dyDescent="0.2"/>
    <row r="2499" customFormat="1" ht="19.899999999999999" customHeight="1" x14ac:dyDescent="0.2"/>
    <row r="2500" customFormat="1" ht="19.899999999999999" customHeight="1" x14ac:dyDescent="0.2"/>
    <row r="2501" customFormat="1" ht="19.899999999999999" customHeight="1" x14ac:dyDescent="0.2"/>
    <row r="2502" customFormat="1" ht="19.899999999999999" customHeight="1" x14ac:dyDescent="0.2"/>
    <row r="2503" customFormat="1" ht="19.899999999999999" customHeight="1" x14ac:dyDescent="0.2"/>
    <row r="2504" customFormat="1" ht="19.899999999999999" customHeight="1" x14ac:dyDescent="0.2"/>
    <row r="2505" customFormat="1" ht="19.899999999999999" customHeight="1" x14ac:dyDescent="0.2"/>
    <row r="2506" customFormat="1" ht="19.899999999999999" customHeight="1" x14ac:dyDescent="0.2"/>
    <row r="2507" customFormat="1" ht="19.899999999999999" customHeight="1" x14ac:dyDescent="0.2"/>
    <row r="2508" customFormat="1" ht="19.899999999999999" customHeight="1" x14ac:dyDescent="0.2"/>
    <row r="2509" customFormat="1" ht="19.899999999999999" customHeight="1" x14ac:dyDescent="0.2"/>
    <row r="2510" customFormat="1" ht="19.899999999999999" customHeight="1" x14ac:dyDescent="0.2"/>
    <row r="2511" customFormat="1" ht="19.899999999999999" customHeight="1" x14ac:dyDescent="0.2"/>
    <row r="2512" customFormat="1" ht="19.899999999999999" customHeight="1" x14ac:dyDescent="0.2"/>
    <row r="2513" customFormat="1" ht="19.899999999999999" customHeight="1" x14ac:dyDescent="0.2"/>
    <row r="2514" customFormat="1" ht="19.899999999999999" customHeight="1" x14ac:dyDescent="0.2"/>
    <row r="2515" customFormat="1" ht="19.899999999999999" customHeight="1" x14ac:dyDescent="0.2"/>
    <row r="2516" customFormat="1" ht="19.899999999999999" customHeight="1" x14ac:dyDescent="0.2"/>
    <row r="2517" customFormat="1" ht="19.899999999999999" customHeight="1" x14ac:dyDescent="0.2"/>
    <row r="2518" customFormat="1" ht="19.899999999999999" customHeight="1" x14ac:dyDescent="0.2"/>
    <row r="2519" customFormat="1" ht="19.899999999999999" customHeight="1" x14ac:dyDescent="0.2"/>
    <row r="2520" customFormat="1" ht="19.899999999999999" customHeight="1" x14ac:dyDescent="0.2"/>
    <row r="2521" customFormat="1" ht="19.899999999999999" customHeight="1" x14ac:dyDescent="0.2"/>
    <row r="2522" customFormat="1" ht="19.899999999999999" customHeight="1" x14ac:dyDescent="0.2"/>
    <row r="2523" customFormat="1" ht="19.899999999999999" customHeight="1" x14ac:dyDescent="0.2"/>
    <row r="2524" customFormat="1" ht="19.899999999999999" customHeight="1" x14ac:dyDescent="0.2"/>
    <row r="2525" customFormat="1" ht="19.899999999999999" customHeight="1" x14ac:dyDescent="0.2"/>
    <row r="2526" customFormat="1" ht="19.899999999999999" customHeight="1" x14ac:dyDescent="0.2"/>
    <row r="2527" customFormat="1" ht="19.899999999999999" customHeight="1" x14ac:dyDescent="0.2"/>
    <row r="2528" customFormat="1" ht="19.899999999999999" customHeight="1" x14ac:dyDescent="0.2"/>
    <row r="2529" customFormat="1" ht="19.899999999999999" customHeight="1" x14ac:dyDescent="0.2"/>
    <row r="2530" customFormat="1" ht="19.899999999999999" customHeight="1" x14ac:dyDescent="0.2"/>
    <row r="2531" customFormat="1" ht="19.899999999999999" customHeight="1" x14ac:dyDescent="0.2"/>
    <row r="2532" customFormat="1" ht="19.899999999999999" customHeight="1" x14ac:dyDescent="0.2"/>
    <row r="2533" customFormat="1" ht="19.899999999999999" customHeight="1" x14ac:dyDescent="0.2"/>
    <row r="2534" customFormat="1" ht="19.899999999999999" customHeight="1" x14ac:dyDescent="0.2"/>
    <row r="2535" customFormat="1" ht="19.899999999999999" customHeight="1" x14ac:dyDescent="0.2"/>
    <row r="2536" customFormat="1" ht="19.899999999999999" customHeight="1" x14ac:dyDescent="0.2"/>
    <row r="2537" customFormat="1" ht="19.899999999999999" customHeight="1" x14ac:dyDescent="0.2"/>
    <row r="2538" customFormat="1" ht="19.899999999999999" customHeight="1" x14ac:dyDescent="0.2"/>
    <row r="2539" customFormat="1" ht="19.899999999999999" customHeight="1" x14ac:dyDescent="0.2"/>
    <row r="2540" customFormat="1" ht="19.899999999999999" customHeight="1" x14ac:dyDescent="0.2"/>
    <row r="2541" customFormat="1" ht="19.899999999999999" customHeight="1" x14ac:dyDescent="0.2"/>
    <row r="2542" customFormat="1" ht="19.899999999999999" customHeight="1" x14ac:dyDescent="0.2"/>
    <row r="2543" customFormat="1" ht="19.899999999999999" customHeight="1" x14ac:dyDescent="0.2"/>
    <row r="2544" customFormat="1" ht="19.899999999999999" customHeight="1" x14ac:dyDescent="0.2"/>
    <row r="2545" customFormat="1" ht="19.899999999999999" customHeight="1" x14ac:dyDescent="0.2"/>
    <row r="2546" customFormat="1" ht="19.899999999999999" customHeight="1" x14ac:dyDescent="0.2"/>
    <row r="2547" customFormat="1" ht="19.899999999999999" customHeight="1" x14ac:dyDescent="0.2"/>
    <row r="2548" customFormat="1" ht="19.899999999999999" customHeight="1" x14ac:dyDescent="0.2"/>
    <row r="2549" customFormat="1" ht="19.899999999999999" customHeight="1" x14ac:dyDescent="0.2"/>
    <row r="2550" customFormat="1" ht="19.899999999999999" customHeight="1" x14ac:dyDescent="0.2"/>
    <row r="2551" customFormat="1" ht="19.899999999999999" customHeight="1" x14ac:dyDescent="0.2"/>
    <row r="2552" customFormat="1" ht="19.899999999999999" customHeight="1" x14ac:dyDescent="0.2"/>
    <row r="2553" customFormat="1" ht="19.899999999999999" customHeight="1" x14ac:dyDescent="0.2"/>
    <row r="2554" customFormat="1" ht="19.899999999999999" customHeight="1" x14ac:dyDescent="0.2"/>
    <row r="2555" customFormat="1" ht="19.899999999999999" customHeight="1" x14ac:dyDescent="0.2"/>
    <row r="2556" customFormat="1" ht="19.899999999999999" customHeight="1" x14ac:dyDescent="0.2"/>
    <row r="2557" customFormat="1" ht="19.899999999999999" customHeight="1" x14ac:dyDescent="0.2"/>
    <row r="2558" customFormat="1" ht="19.899999999999999" customHeight="1" x14ac:dyDescent="0.2"/>
    <row r="2559" customFormat="1" ht="19.899999999999999" customHeight="1" x14ac:dyDescent="0.2"/>
    <row r="2560" customFormat="1" ht="19.899999999999999" customHeight="1" x14ac:dyDescent="0.2"/>
    <row r="2561" customFormat="1" ht="19.899999999999999" customHeight="1" x14ac:dyDescent="0.2"/>
    <row r="2562" customFormat="1" ht="19.899999999999999" customHeight="1" x14ac:dyDescent="0.2"/>
    <row r="2563" customFormat="1" ht="19.899999999999999" customHeight="1" x14ac:dyDescent="0.2"/>
    <row r="2564" customFormat="1" ht="19.899999999999999" customHeight="1" x14ac:dyDescent="0.2"/>
    <row r="2565" customFormat="1" ht="19.899999999999999" customHeight="1" x14ac:dyDescent="0.2"/>
    <row r="2566" customFormat="1" ht="19.899999999999999" customHeight="1" x14ac:dyDescent="0.2"/>
    <row r="2567" customFormat="1" ht="19.899999999999999" customHeight="1" x14ac:dyDescent="0.2"/>
    <row r="2568" customFormat="1" ht="19.899999999999999" customHeight="1" x14ac:dyDescent="0.2"/>
    <row r="2569" customFormat="1" ht="19.899999999999999" customHeight="1" x14ac:dyDescent="0.2"/>
    <row r="2570" customFormat="1" ht="19.899999999999999" customHeight="1" x14ac:dyDescent="0.2"/>
    <row r="2571" customFormat="1" ht="19.899999999999999" customHeight="1" x14ac:dyDescent="0.2"/>
    <row r="2572" customFormat="1" ht="19.899999999999999" customHeight="1" x14ac:dyDescent="0.2"/>
    <row r="2573" customFormat="1" ht="19.899999999999999" customHeight="1" x14ac:dyDescent="0.2"/>
    <row r="2574" customFormat="1" ht="19.899999999999999" customHeight="1" x14ac:dyDescent="0.2"/>
    <row r="2575" customFormat="1" ht="19.899999999999999" customHeight="1" x14ac:dyDescent="0.2"/>
    <row r="2576" customFormat="1" ht="19.899999999999999" customHeight="1" x14ac:dyDescent="0.2"/>
    <row r="2577" customFormat="1" ht="19.899999999999999" customHeight="1" x14ac:dyDescent="0.2"/>
    <row r="2578" customFormat="1" ht="19.899999999999999" customHeight="1" x14ac:dyDescent="0.2"/>
    <row r="2579" customFormat="1" ht="19.899999999999999" customHeight="1" x14ac:dyDescent="0.2"/>
    <row r="2580" customFormat="1" ht="19.899999999999999" customHeight="1" x14ac:dyDescent="0.2"/>
    <row r="2581" customFormat="1" ht="19.899999999999999" customHeight="1" x14ac:dyDescent="0.2"/>
    <row r="2582" customFormat="1" ht="19.899999999999999" customHeight="1" x14ac:dyDescent="0.2"/>
    <row r="2583" customFormat="1" ht="19.899999999999999" customHeight="1" x14ac:dyDescent="0.2"/>
    <row r="2584" customFormat="1" ht="19.899999999999999" customHeight="1" x14ac:dyDescent="0.2"/>
    <row r="2585" customFormat="1" ht="19.899999999999999" customHeight="1" x14ac:dyDescent="0.2"/>
    <row r="2586" customFormat="1" ht="19.899999999999999" customHeight="1" x14ac:dyDescent="0.2"/>
    <row r="2587" customFormat="1" ht="19.899999999999999" customHeight="1" x14ac:dyDescent="0.2"/>
    <row r="2588" customFormat="1" ht="19.899999999999999" customHeight="1" x14ac:dyDescent="0.2"/>
    <row r="2589" customFormat="1" ht="19.899999999999999" customHeight="1" x14ac:dyDescent="0.2"/>
    <row r="2590" customFormat="1" ht="19.899999999999999" customHeight="1" x14ac:dyDescent="0.2"/>
    <row r="2591" customFormat="1" ht="19.899999999999999" customHeight="1" x14ac:dyDescent="0.2"/>
    <row r="2592" customFormat="1" ht="19.899999999999999" customHeight="1" x14ac:dyDescent="0.2"/>
    <row r="2593" customFormat="1" ht="19.899999999999999" customHeight="1" x14ac:dyDescent="0.2"/>
    <row r="2594" customFormat="1" ht="19.899999999999999" customHeight="1" x14ac:dyDescent="0.2"/>
    <row r="2595" customFormat="1" ht="19.899999999999999" customHeight="1" x14ac:dyDescent="0.2"/>
    <row r="2596" customFormat="1" ht="19.899999999999999" customHeight="1" x14ac:dyDescent="0.2"/>
    <row r="2597" customFormat="1" ht="19.899999999999999" customHeight="1" x14ac:dyDescent="0.2"/>
    <row r="2598" customFormat="1" ht="19.899999999999999" customHeight="1" x14ac:dyDescent="0.2"/>
    <row r="2599" customFormat="1" ht="19.899999999999999" customHeight="1" x14ac:dyDescent="0.2"/>
    <row r="2600" customFormat="1" ht="19.899999999999999" customHeight="1" x14ac:dyDescent="0.2"/>
    <row r="2601" customFormat="1" ht="19.899999999999999" customHeight="1" x14ac:dyDescent="0.2"/>
    <row r="2602" customFormat="1" ht="19.899999999999999" customHeight="1" x14ac:dyDescent="0.2"/>
    <row r="2603" customFormat="1" ht="19.899999999999999" customHeight="1" x14ac:dyDescent="0.2"/>
    <row r="2604" customFormat="1" ht="19.899999999999999" customHeight="1" x14ac:dyDescent="0.2"/>
    <row r="2605" customFormat="1" ht="19.899999999999999" customHeight="1" x14ac:dyDescent="0.2"/>
    <row r="2606" customFormat="1" ht="19.899999999999999" customHeight="1" x14ac:dyDescent="0.2"/>
    <row r="2607" customFormat="1" ht="19.899999999999999" customHeight="1" x14ac:dyDescent="0.2"/>
    <row r="2608" customFormat="1" ht="19.899999999999999" customHeight="1" x14ac:dyDescent="0.2"/>
    <row r="2609" customFormat="1" ht="19.899999999999999" customHeight="1" x14ac:dyDescent="0.2"/>
    <row r="2610" customFormat="1" ht="19.899999999999999" customHeight="1" x14ac:dyDescent="0.2"/>
    <row r="2611" customFormat="1" ht="19.899999999999999" customHeight="1" x14ac:dyDescent="0.2"/>
    <row r="2612" customFormat="1" ht="19.899999999999999" customHeight="1" x14ac:dyDescent="0.2"/>
    <row r="2613" customFormat="1" ht="19.899999999999999" customHeight="1" x14ac:dyDescent="0.2"/>
    <row r="2614" customFormat="1" ht="19.899999999999999" customHeight="1" x14ac:dyDescent="0.2"/>
    <row r="2615" customFormat="1" ht="19.899999999999999" customHeight="1" x14ac:dyDescent="0.2"/>
    <row r="2616" customFormat="1" ht="19.899999999999999" customHeight="1" x14ac:dyDescent="0.2"/>
    <row r="2617" customFormat="1" ht="19.899999999999999" customHeight="1" x14ac:dyDescent="0.2"/>
    <row r="2618" customFormat="1" ht="19.899999999999999" customHeight="1" x14ac:dyDescent="0.2"/>
    <row r="2619" customFormat="1" ht="19.899999999999999" customHeight="1" x14ac:dyDescent="0.2"/>
    <row r="2620" customFormat="1" ht="19.899999999999999" customHeight="1" x14ac:dyDescent="0.2"/>
    <row r="2621" customFormat="1" ht="19.899999999999999" customHeight="1" x14ac:dyDescent="0.2"/>
    <row r="2622" customFormat="1" ht="19.899999999999999" customHeight="1" x14ac:dyDescent="0.2"/>
    <row r="2623" customFormat="1" ht="19.899999999999999" customHeight="1" x14ac:dyDescent="0.2"/>
    <row r="2624" customFormat="1" ht="19.899999999999999" customHeight="1" x14ac:dyDescent="0.2"/>
    <row r="2625" customFormat="1" ht="19.899999999999999" customHeight="1" x14ac:dyDescent="0.2"/>
    <row r="2626" customFormat="1" ht="19.899999999999999" customHeight="1" x14ac:dyDescent="0.2"/>
    <row r="2627" customFormat="1" ht="19.899999999999999" customHeight="1" x14ac:dyDescent="0.2"/>
    <row r="2628" customFormat="1" ht="19.899999999999999" customHeight="1" x14ac:dyDescent="0.2"/>
    <row r="2629" customFormat="1" ht="19.899999999999999" customHeight="1" x14ac:dyDescent="0.2"/>
    <row r="2630" customFormat="1" ht="19.899999999999999" customHeight="1" x14ac:dyDescent="0.2"/>
    <row r="2631" customFormat="1" ht="19.899999999999999" customHeight="1" x14ac:dyDescent="0.2"/>
    <row r="2632" customFormat="1" ht="19.899999999999999" customHeight="1" x14ac:dyDescent="0.2"/>
    <row r="2633" customFormat="1" ht="19.899999999999999" customHeight="1" x14ac:dyDescent="0.2"/>
    <row r="2634" customFormat="1" ht="19.899999999999999" customHeight="1" x14ac:dyDescent="0.2"/>
    <row r="2635" customFormat="1" ht="19.899999999999999" customHeight="1" x14ac:dyDescent="0.2"/>
    <row r="2636" customFormat="1" ht="19.899999999999999" customHeight="1" x14ac:dyDescent="0.2"/>
    <row r="2637" customFormat="1" ht="19.899999999999999" customHeight="1" x14ac:dyDescent="0.2"/>
    <row r="2638" customFormat="1" ht="19.899999999999999" customHeight="1" x14ac:dyDescent="0.2"/>
    <row r="2639" customFormat="1" ht="19.899999999999999" customHeight="1" x14ac:dyDescent="0.2"/>
    <row r="2640" customFormat="1" ht="19.899999999999999" customHeight="1" x14ac:dyDescent="0.2"/>
    <row r="2641" customFormat="1" ht="19.899999999999999" customHeight="1" x14ac:dyDescent="0.2"/>
    <row r="2642" customFormat="1" ht="19.899999999999999" customHeight="1" x14ac:dyDescent="0.2"/>
    <row r="2643" customFormat="1" ht="19.899999999999999" customHeight="1" x14ac:dyDescent="0.2"/>
    <row r="2644" customFormat="1" ht="19.899999999999999" customHeight="1" x14ac:dyDescent="0.2"/>
    <row r="2645" customFormat="1" ht="19.899999999999999" customHeight="1" x14ac:dyDescent="0.2"/>
    <row r="2646" customFormat="1" ht="19.899999999999999" customHeight="1" x14ac:dyDescent="0.2"/>
    <row r="2647" customFormat="1" ht="19.899999999999999" customHeight="1" x14ac:dyDescent="0.2"/>
    <row r="2648" customFormat="1" ht="19.899999999999999" customHeight="1" x14ac:dyDescent="0.2"/>
    <row r="2649" customFormat="1" ht="19.899999999999999" customHeight="1" x14ac:dyDescent="0.2"/>
    <row r="2650" customFormat="1" ht="19.899999999999999" customHeight="1" x14ac:dyDescent="0.2"/>
    <row r="2651" customFormat="1" ht="19.899999999999999" customHeight="1" x14ac:dyDescent="0.2"/>
    <row r="2652" customFormat="1" ht="19.899999999999999" customHeight="1" x14ac:dyDescent="0.2"/>
    <row r="2653" customFormat="1" ht="19.899999999999999" customHeight="1" x14ac:dyDescent="0.2"/>
    <row r="2654" customFormat="1" ht="19.899999999999999" customHeight="1" x14ac:dyDescent="0.2"/>
    <row r="2655" customFormat="1" ht="19.899999999999999" customHeight="1" x14ac:dyDescent="0.2"/>
    <row r="2656" customFormat="1" ht="19.899999999999999" customHeight="1" x14ac:dyDescent="0.2"/>
    <row r="2657" customFormat="1" ht="19.899999999999999" customHeight="1" x14ac:dyDescent="0.2"/>
    <row r="2658" customFormat="1" ht="19.899999999999999" customHeight="1" x14ac:dyDescent="0.2"/>
    <row r="2659" customFormat="1" ht="19.899999999999999" customHeight="1" x14ac:dyDescent="0.2"/>
    <row r="2660" customFormat="1" ht="19.899999999999999" customHeight="1" x14ac:dyDescent="0.2"/>
    <row r="2661" customFormat="1" ht="19.899999999999999" customHeight="1" x14ac:dyDescent="0.2"/>
    <row r="2662" customFormat="1" ht="19.899999999999999" customHeight="1" x14ac:dyDescent="0.2"/>
    <row r="2663" customFormat="1" ht="19.899999999999999" customHeight="1" x14ac:dyDescent="0.2"/>
    <row r="2664" customFormat="1" ht="19.899999999999999" customHeight="1" x14ac:dyDescent="0.2"/>
    <row r="2665" customFormat="1" ht="19.899999999999999" customHeight="1" x14ac:dyDescent="0.2"/>
    <row r="2666" customFormat="1" ht="19.899999999999999" customHeight="1" x14ac:dyDescent="0.2"/>
    <row r="2667" customFormat="1" ht="19.899999999999999" customHeight="1" x14ac:dyDescent="0.2"/>
    <row r="2668" customFormat="1" ht="19.899999999999999" customHeight="1" x14ac:dyDescent="0.2"/>
    <row r="2669" customFormat="1" ht="19.899999999999999" customHeight="1" x14ac:dyDescent="0.2"/>
    <row r="2670" customFormat="1" ht="19.899999999999999" customHeight="1" x14ac:dyDescent="0.2"/>
    <row r="2671" customFormat="1" ht="19.899999999999999" customHeight="1" x14ac:dyDescent="0.2"/>
    <row r="2672" customFormat="1" ht="19.899999999999999" customHeight="1" x14ac:dyDescent="0.2"/>
    <row r="2673" customFormat="1" ht="19.899999999999999" customHeight="1" x14ac:dyDescent="0.2"/>
    <row r="2674" customFormat="1" ht="19.899999999999999" customHeight="1" x14ac:dyDescent="0.2"/>
    <row r="2675" customFormat="1" ht="19.899999999999999" customHeight="1" x14ac:dyDescent="0.2"/>
    <row r="2676" customFormat="1" ht="19.899999999999999" customHeight="1" x14ac:dyDescent="0.2"/>
    <row r="2677" customFormat="1" ht="19.899999999999999" customHeight="1" x14ac:dyDescent="0.2"/>
    <row r="2678" customFormat="1" ht="19.899999999999999" customHeight="1" x14ac:dyDescent="0.2"/>
    <row r="2679" customFormat="1" ht="19.899999999999999" customHeight="1" x14ac:dyDescent="0.2"/>
    <row r="2680" customFormat="1" ht="19.899999999999999" customHeight="1" x14ac:dyDescent="0.2"/>
    <row r="2681" customFormat="1" ht="19.899999999999999" customHeight="1" x14ac:dyDescent="0.2"/>
    <row r="2682" customFormat="1" ht="19.899999999999999" customHeight="1" x14ac:dyDescent="0.2"/>
    <row r="2683" customFormat="1" ht="19.899999999999999" customHeight="1" x14ac:dyDescent="0.2"/>
    <row r="2684" customFormat="1" ht="19.899999999999999" customHeight="1" x14ac:dyDescent="0.2"/>
    <row r="2685" customFormat="1" ht="19.899999999999999" customHeight="1" x14ac:dyDescent="0.2"/>
    <row r="2686" customFormat="1" ht="19.899999999999999" customHeight="1" x14ac:dyDescent="0.2"/>
    <row r="2687" customFormat="1" ht="19.899999999999999" customHeight="1" x14ac:dyDescent="0.2"/>
    <row r="2688" customFormat="1" ht="19.899999999999999" customHeight="1" x14ac:dyDescent="0.2"/>
    <row r="2689" customFormat="1" ht="19.899999999999999" customHeight="1" x14ac:dyDescent="0.2"/>
    <row r="2690" customFormat="1" ht="19.899999999999999" customHeight="1" x14ac:dyDescent="0.2"/>
    <row r="2691" customFormat="1" ht="19.899999999999999" customHeight="1" x14ac:dyDescent="0.2"/>
    <row r="2692" customFormat="1" ht="19.899999999999999" customHeight="1" x14ac:dyDescent="0.2"/>
    <row r="2693" customFormat="1" ht="19.899999999999999" customHeight="1" x14ac:dyDescent="0.2"/>
    <row r="2694" customFormat="1" ht="19.899999999999999" customHeight="1" x14ac:dyDescent="0.2"/>
    <row r="2695" customFormat="1" ht="19.899999999999999" customHeight="1" x14ac:dyDescent="0.2"/>
    <row r="2696" customFormat="1" ht="19.899999999999999" customHeight="1" x14ac:dyDescent="0.2"/>
    <row r="2697" customFormat="1" ht="19.899999999999999" customHeight="1" x14ac:dyDescent="0.2"/>
    <row r="2698" customFormat="1" ht="19.899999999999999" customHeight="1" x14ac:dyDescent="0.2"/>
    <row r="2699" customFormat="1" ht="19.899999999999999" customHeight="1" x14ac:dyDescent="0.2"/>
    <row r="2700" customFormat="1" ht="19.899999999999999" customHeight="1" x14ac:dyDescent="0.2"/>
    <row r="2701" customFormat="1" ht="19.899999999999999" customHeight="1" x14ac:dyDescent="0.2"/>
    <row r="2702" customFormat="1" ht="19.899999999999999" customHeight="1" x14ac:dyDescent="0.2"/>
    <row r="2703" customFormat="1" ht="19.899999999999999" customHeight="1" x14ac:dyDescent="0.2"/>
    <row r="2704" customFormat="1" ht="19.899999999999999" customHeight="1" x14ac:dyDescent="0.2"/>
    <row r="2705" customFormat="1" ht="19.899999999999999" customHeight="1" x14ac:dyDescent="0.2"/>
    <row r="2706" customFormat="1" ht="19.899999999999999" customHeight="1" x14ac:dyDescent="0.2"/>
    <row r="2707" customFormat="1" ht="19.899999999999999" customHeight="1" x14ac:dyDescent="0.2"/>
    <row r="2708" customFormat="1" ht="19.899999999999999" customHeight="1" x14ac:dyDescent="0.2"/>
    <row r="2709" customFormat="1" ht="19.899999999999999" customHeight="1" x14ac:dyDescent="0.2"/>
    <row r="2710" customFormat="1" ht="19.899999999999999" customHeight="1" x14ac:dyDescent="0.2"/>
    <row r="2711" customFormat="1" ht="19.899999999999999" customHeight="1" x14ac:dyDescent="0.2"/>
    <row r="2712" customFormat="1" ht="19.899999999999999" customHeight="1" x14ac:dyDescent="0.2"/>
    <row r="2713" customFormat="1" ht="19.899999999999999" customHeight="1" x14ac:dyDescent="0.2"/>
    <row r="2714" customFormat="1" ht="19.899999999999999" customHeight="1" x14ac:dyDescent="0.2"/>
    <row r="2715" customFormat="1" ht="19.899999999999999" customHeight="1" x14ac:dyDescent="0.2"/>
    <row r="2716" customFormat="1" ht="19.899999999999999" customHeight="1" x14ac:dyDescent="0.2"/>
    <row r="2717" customFormat="1" ht="19.899999999999999" customHeight="1" x14ac:dyDescent="0.2"/>
    <row r="2718" customFormat="1" ht="19.899999999999999" customHeight="1" x14ac:dyDescent="0.2"/>
    <row r="2719" customFormat="1" ht="19.899999999999999" customHeight="1" x14ac:dyDescent="0.2"/>
    <row r="2720" customFormat="1" ht="19.899999999999999" customHeight="1" x14ac:dyDescent="0.2"/>
    <row r="2721" customFormat="1" ht="19.899999999999999" customHeight="1" x14ac:dyDescent="0.2"/>
    <row r="2722" customFormat="1" ht="19.899999999999999" customHeight="1" x14ac:dyDescent="0.2"/>
    <row r="2723" customFormat="1" ht="19.899999999999999" customHeight="1" x14ac:dyDescent="0.2"/>
    <row r="2724" customFormat="1" ht="19.899999999999999" customHeight="1" x14ac:dyDescent="0.2"/>
    <row r="2725" customFormat="1" ht="19.899999999999999" customHeight="1" x14ac:dyDescent="0.2"/>
    <row r="2726" customFormat="1" ht="19.899999999999999" customHeight="1" x14ac:dyDescent="0.2"/>
    <row r="2727" customFormat="1" ht="19.899999999999999" customHeight="1" x14ac:dyDescent="0.2"/>
    <row r="2728" customFormat="1" ht="19.899999999999999" customHeight="1" x14ac:dyDescent="0.2"/>
    <row r="2729" customFormat="1" ht="19.899999999999999" customHeight="1" x14ac:dyDescent="0.2"/>
    <row r="2730" customFormat="1" ht="19.899999999999999" customHeight="1" x14ac:dyDescent="0.2"/>
    <row r="2731" customFormat="1" ht="19.899999999999999" customHeight="1" x14ac:dyDescent="0.2"/>
    <row r="2732" customFormat="1" ht="19.899999999999999" customHeight="1" x14ac:dyDescent="0.2"/>
    <row r="2733" customFormat="1" ht="19.899999999999999" customHeight="1" x14ac:dyDescent="0.2"/>
    <row r="2734" customFormat="1" ht="19.899999999999999" customHeight="1" x14ac:dyDescent="0.2"/>
    <row r="2735" customFormat="1" ht="19.899999999999999" customHeight="1" x14ac:dyDescent="0.2"/>
    <row r="2736" customFormat="1" ht="19.899999999999999" customHeight="1" x14ac:dyDescent="0.2"/>
    <row r="2737" customFormat="1" ht="19.899999999999999" customHeight="1" x14ac:dyDescent="0.2"/>
    <row r="2738" customFormat="1" ht="19.899999999999999" customHeight="1" x14ac:dyDescent="0.2"/>
    <row r="2739" customFormat="1" ht="19.899999999999999" customHeight="1" x14ac:dyDescent="0.2"/>
    <row r="2740" customFormat="1" ht="19.899999999999999" customHeight="1" x14ac:dyDescent="0.2"/>
    <row r="2741" customFormat="1" ht="19.899999999999999" customHeight="1" x14ac:dyDescent="0.2"/>
    <row r="2742" customFormat="1" ht="19.899999999999999" customHeight="1" x14ac:dyDescent="0.2"/>
    <row r="2743" customFormat="1" ht="19.899999999999999" customHeight="1" x14ac:dyDescent="0.2"/>
    <row r="2744" customFormat="1" ht="19.899999999999999" customHeight="1" x14ac:dyDescent="0.2"/>
    <row r="2745" customFormat="1" ht="19.899999999999999" customHeight="1" x14ac:dyDescent="0.2"/>
    <row r="2746" customFormat="1" ht="19.899999999999999" customHeight="1" x14ac:dyDescent="0.2"/>
    <row r="2747" customFormat="1" ht="19.899999999999999" customHeight="1" x14ac:dyDescent="0.2"/>
    <row r="2748" customFormat="1" ht="19.899999999999999" customHeight="1" x14ac:dyDescent="0.2"/>
    <row r="2749" customFormat="1" ht="19.899999999999999" customHeight="1" x14ac:dyDescent="0.2"/>
    <row r="2750" customFormat="1" ht="19.899999999999999" customHeight="1" x14ac:dyDescent="0.2"/>
    <row r="2751" customFormat="1" ht="19.899999999999999" customHeight="1" x14ac:dyDescent="0.2"/>
    <row r="2752" customFormat="1" ht="19.899999999999999" customHeight="1" x14ac:dyDescent="0.2"/>
    <row r="2753" customFormat="1" ht="19.899999999999999" customHeight="1" x14ac:dyDescent="0.2"/>
    <row r="2754" customFormat="1" ht="19.899999999999999" customHeight="1" x14ac:dyDescent="0.2"/>
    <row r="2755" customFormat="1" ht="19.899999999999999" customHeight="1" x14ac:dyDescent="0.2"/>
    <row r="2756" customFormat="1" ht="19.899999999999999" customHeight="1" x14ac:dyDescent="0.2"/>
    <row r="2757" customFormat="1" ht="19.899999999999999" customHeight="1" x14ac:dyDescent="0.2"/>
    <row r="2758" customFormat="1" ht="19.899999999999999" customHeight="1" x14ac:dyDescent="0.2"/>
    <row r="2759" customFormat="1" ht="19.899999999999999" customHeight="1" x14ac:dyDescent="0.2"/>
    <row r="2760" customFormat="1" ht="19.899999999999999" customHeight="1" x14ac:dyDescent="0.2"/>
    <row r="2761" customFormat="1" ht="19.899999999999999" customHeight="1" x14ac:dyDescent="0.2"/>
    <row r="2762" customFormat="1" ht="19.899999999999999" customHeight="1" x14ac:dyDescent="0.2"/>
    <row r="2763" customFormat="1" ht="19.899999999999999" customHeight="1" x14ac:dyDescent="0.2"/>
    <row r="2764" customFormat="1" ht="19.899999999999999" customHeight="1" x14ac:dyDescent="0.2"/>
    <row r="2765" customFormat="1" ht="19.899999999999999" customHeight="1" x14ac:dyDescent="0.2"/>
    <row r="2766" customFormat="1" ht="19.899999999999999" customHeight="1" x14ac:dyDescent="0.2"/>
    <row r="2767" customFormat="1" ht="19.899999999999999" customHeight="1" x14ac:dyDescent="0.2"/>
    <row r="2768" customFormat="1" ht="19.899999999999999" customHeight="1" x14ac:dyDescent="0.2"/>
    <row r="2769" customFormat="1" ht="19.899999999999999" customHeight="1" x14ac:dyDescent="0.2"/>
    <row r="2770" customFormat="1" ht="19.899999999999999" customHeight="1" x14ac:dyDescent="0.2"/>
    <row r="2771" customFormat="1" ht="19.899999999999999" customHeight="1" x14ac:dyDescent="0.2"/>
    <row r="2772" customFormat="1" ht="19.899999999999999" customHeight="1" x14ac:dyDescent="0.2"/>
    <row r="2773" customFormat="1" ht="19.899999999999999" customHeight="1" x14ac:dyDescent="0.2"/>
    <row r="2774" customFormat="1" ht="19.899999999999999" customHeight="1" x14ac:dyDescent="0.2"/>
    <row r="2775" customFormat="1" ht="19.899999999999999" customHeight="1" x14ac:dyDescent="0.2"/>
    <row r="2776" customFormat="1" ht="19.899999999999999" customHeight="1" x14ac:dyDescent="0.2"/>
    <row r="2777" customFormat="1" ht="19.899999999999999" customHeight="1" x14ac:dyDescent="0.2"/>
    <row r="2778" customFormat="1" ht="19.899999999999999" customHeight="1" x14ac:dyDescent="0.2"/>
    <row r="2779" customFormat="1" ht="19.899999999999999" customHeight="1" x14ac:dyDescent="0.2"/>
    <row r="2780" customFormat="1" ht="19.899999999999999" customHeight="1" x14ac:dyDescent="0.2"/>
    <row r="2781" customFormat="1" ht="19.899999999999999" customHeight="1" x14ac:dyDescent="0.2"/>
    <row r="2782" customFormat="1" ht="19.899999999999999" customHeight="1" x14ac:dyDescent="0.2"/>
    <row r="2783" customFormat="1" ht="19.899999999999999" customHeight="1" x14ac:dyDescent="0.2"/>
    <row r="2784" customFormat="1" ht="19.899999999999999" customHeight="1" x14ac:dyDescent="0.2"/>
    <row r="2785" customFormat="1" ht="19.899999999999999" customHeight="1" x14ac:dyDescent="0.2"/>
    <row r="2786" customFormat="1" ht="19.899999999999999" customHeight="1" x14ac:dyDescent="0.2"/>
    <row r="2787" customFormat="1" ht="19.899999999999999" customHeight="1" x14ac:dyDescent="0.2"/>
    <row r="2788" customFormat="1" ht="19.899999999999999" customHeight="1" x14ac:dyDescent="0.2"/>
    <row r="2789" customFormat="1" ht="19.899999999999999" customHeight="1" x14ac:dyDescent="0.2"/>
    <row r="2790" customFormat="1" ht="19.899999999999999" customHeight="1" x14ac:dyDescent="0.2"/>
    <row r="2791" customFormat="1" ht="19.899999999999999" customHeight="1" x14ac:dyDescent="0.2"/>
    <row r="2792" customFormat="1" ht="19.899999999999999" customHeight="1" x14ac:dyDescent="0.2"/>
    <row r="2793" customFormat="1" ht="19.899999999999999" customHeight="1" x14ac:dyDescent="0.2"/>
    <row r="2794" customFormat="1" ht="19.899999999999999" customHeight="1" x14ac:dyDescent="0.2"/>
    <row r="2795" customFormat="1" ht="19.899999999999999" customHeight="1" x14ac:dyDescent="0.2"/>
    <row r="2796" customFormat="1" ht="19.899999999999999" customHeight="1" x14ac:dyDescent="0.2"/>
    <row r="2797" customFormat="1" ht="19.899999999999999" customHeight="1" x14ac:dyDescent="0.2"/>
    <row r="2798" customFormat="1" ht="19.899999999999999" customHeight="1" x14ac:dyDescent="0.2"/>
    <row r="2799" customFormat="1" ht="19.899999999999999" customHeight="1" x14ac:dyDescent="0.2"/>
    <row r="2800" customFormat="1" ht="19.899999999999999" customHeight="1" x14ac:dyDescent="0.2"/>
    <row r="2801" customFormat="1" ht="19.899999999999999" customHeight="1" x14ac:dyDescent="0.2"/>
    <row r="2802" customFormat="1" ht="19.899999999999999" customHeight="1" x14ac:dyDescent="0.2"/>
    <row r="2803" customFormat="1" ht="19.899999999999999" customHeight="1" x14ac:dyDescent="0.2"/>
    <row r="2804" customFormat="1" ht="19.899999999999999" customHeight="1" x14ac:dyDescent="0.2"/>
    <row r="2805" customFormat="1" ht="19.899999999999999" customHeight="1" x14ac:dyDescent="0.2"/>
    <row r="2806" customFormat="1" ht="19.899999999999999" customHeight="1" x14ac:dyDescent="0.2"/>
    <row r="2807" customFormat="1" ht="19.899999999999999" customHeight="1" x14ac:dyDescent="0.2"/>
    <row r="2808" customFormat="1" ht="19.899999999999999" customHeight="1" x14ac:dyDescent="0.2"/>
    <row r="2809" customFormat="1" ht="19.899999999999999" customHeight="1" x14ac:dyDescent="0.2"/>
    <row r="2810" customFormat="1" ht="19.899999999999999" customHeight="1" x14ac:dyDescent="0.2"/>
    <row r="2811" customFormat="1" ht="19.899999999999999" customHeight="1" x14ac:dyDescent="0.2"/>
    <row r="2812" customFormat="1" ht="19.899999999999999" customHeight="1" x14ac:dyDescent="0.2"/>
    <row r="2813" customFormat="1" ht="19.899999999999999" customHeight="1" x14ac:dyDescent="0.2"/>
    <row r="2814" customFormat="1" ht="19.899999999999999" customHeight="1" x14ac:dyDescent="0.2"/>
    <row r="2815" customFormat="1" ht="19.899999999999999" customHeight="1" x14ac:dyDescent="0.2"/>
    <row r="2816" customFormat="1" ht="19.899999999999999" customHeight="1" x14ac:dyDescent="0.2"/>
    <row r="2817" customFormat="1" ht="19.899999999999999" customHeight="1" x14ac:dyDescent="0.2"/>
    <row r="2818" customFormat="1" ht="19.899999999999999" customHeight="1" x14ac:dyDescent="0.2"/>
    <row r="2819" customFormat="1" ht="19.899999999999999" customHeight="1" x14ac:dyDescent="0.2"/>
    <row r="2820" customFormat="1" ht="19.899999999999999" customHeight="1" x14ac:dyDescent="0.2"/>
    <row r="2821" customFormat="1" ht="19.899999999999999" customHeight="1" x14ac:dyDescent="0.2"/>
    <row r="2822" customFormat="1" ht="19.899999999999999" customHeight="1" x14ac:dyDescent="0.2"/>
    <row r="2823" customFormat="1" ht="19.899999999999999" customHeight="1" x14ac:dyDescent="0.2"/>
    <row r="2824" customFormat="1" ht="19.899999999999999" customHeight="1" x14ac:dyDescent="0.2"/>
    <row r="2825" customFormat="1" ht="19.899999999999999" customHeight="1" x14ac:dyDescent="0.2"/>
    <row r="2826" customFormat="1" ht="19.899999999999999" customHeight="1" x14ac:dyDescent="0.2"/>
    <row r="2827" customFormat="1" ht="19.899999999999999" customHeight="1" x14ac:dyDescent="0.2"/>
    <row r="2828" customFormat="1" ht="19.899999999999999" customHeight="1" x14ac:dyDescent="0.2"/>
    <row r="2829" customFormat="1" ht="19.899999999999999" customHeight="1" x14ac:dyDescent="0.2"/>
    <row r="2830" customFormat="1" ht="19.899999999999999" customHeight="1" x14ac:dyDescent="0.2"/>
    <row r="2831" customFormat="1" ht="19.899999999999999" customHeight="1" x14ac:dyDescent="0.2"/>
    <row r="2832" customFormat="1" ht="19.899999999999999" customHeight="1" x14ac:dyDescent="0.2"/>
    <row r="2833" customFormat="1" ht="19.899999999999999" customHeight="1" x14ac:dyDescent="0.2"/>
    <row r="2834" customFormat="1" ht="19.899999999999999" customHeight="1" x14ac:dyDescent="0.2"/>
    <row r="2835" customFormat="1" ht="19.899999999999999" customHeight="1" x14ac:dyDescent="0.2"/>
    <row r="2836" customFormat="1" ht="19.899999999999999" customHeight="1" x14ac:dyDescent="0.2"/>
    <row r="2837" customFormat="1" ht="19.899999999999999" customHeight="1" x14ac:dyDescent="0.2"/>
    <row r="2838" customFormat="1" ht="19.899999999999999" customHeight="1" x14ac:dyDescent="0.2"/>
    <row r="2839" customFormat="1" ht="19.899999999999999" customHeight="1" x14ac:dyDescent="0.2"/>
    <row r="2840" customFormat="1" ht="19.899999999999999" customHeight="1" x14ac:dyDescent="0.2"/>
    <row r="2841" customFormat="1" ht="19.899999999999999" customHeight="1" x14ac:dyDescent="0.2"/>
    <row r="2842" customFormat="1" ht="19.899999999999999" customHeight="1" x14ac:dyDescent="0.2"/>
    <row r="2843" customFormat="1" ht="19.899999999999999" customHeight="1" x14ac:dyDescent="0.2"/>
    <row r="2844" customFormat="1" ht="19.899999999999999" customHeight="1" x14ac:dyDescent="0.2"/>
    <row r="2845" customFormat="1" ht="19.899999999999999" customHeight="1" x14ac:dyDescent="0.2"/>
    <row r="2846" customFormat="1" ht="19.899999999999999" customHeight="1" x14ac:dyDescent="0.2"/>
    <row r="2847" customFormat="1" ht="19.899999999999999" customHeight="1" x14ac:dyDescent="0.2"/>
    <row r="2848" customFormat="1" ht="19.899999999999999" customHeight="1" x14ac:dyDescent="0.2"/>
    <row r="2849" customFormat="1" ht="19.899999999999999" customHeight="1" x14ac:dyDescent="0.2"/>
    <row r="2850" customFormat="1" ht="19.899999999999999" customHeight="1" x14ac:dyDescent="0.2"/>
    <row r="2851" customFormat="1" ht="19.899999999999999" customHeight="1" x14ac:dyDescent="0.2"/>
    <row r="2852" customFormat="1" ht="19.899999999999999" customHeight="1" x14ac:dyDescent="0.2"/>
    <row r="2853" customFormat="1" ht="19.899999999999999" customHeight="1" x14ac:dyDescent="0.2"/>
    <row r="2854" customFormat="1" ht="19.899999999999999" customHeight="1" x14ac:dyDescent="0.2"/>
    <row r="2855" customFormat="1" ht="19.899999999999999" customHeight="1" x14ac:dyDescent="0.2"/>
    <row r="2856" customFormat="1" ht="19.899999999999999" customHeight="1" x14ac:dyDescent="0.2"/>
    <row r="2857" customFormat="1" ht="19.899999999999999" customHeight="1" x14ac:dyDescent="0.2"/>
    <row r="2858" customFormat="1" ht="19.899999999999999" customHeight="1" x14ac:dyDescent="0.2"/>
    <row r="2859" customFormat="1" ht="19.899999999999999" customHeight="1" x14ac:dyDescent="0.2"/>
    <row r="2860" customFormat="1" ht="19.899999999999999" customHeight="1" x14ac:dyDescent="0.2"/>
    <row r="2861" customFormat="1" ht="19.899999999999999" customHeight="1" x14ac:dyDescent="0.2"/>
    <row r="2862" customFormat="1" ht="19.899999999999999" customHeight="1" x14ac:dyDescent="0.2"/>
    <row r="2863" customFormat="1" ht="19.899999999999999" customHeight="1" x14ac:dyDescent="0.2"/>
    <row r="2864" customFormat="1" ht="19.899999999999999" customHeight="1" x14ac:dyDescent="0.2"/>
    <row r="2865" customFormat="1" ht="19.899999999999999" customHeight="1" x14ac:dyDescent="0.2"/>
    <row r="2866" customFormat="1" ht="19.899999999999999" customHeight="1" x14ac:dyDescent="0.2"/>
    <row r="2867" customFormat="1" ht="19.899999999999999" customHeight="1" x14ac:dyDescent="0.2"/>
    <row r="2868" customFormat="1" ht="19.899999999999999" customHeight="1" x14ac:dyDescent="0.2"/>
    <row r="2869" customFormat="1" ht="19.899999999999999" customHeight="1" x14ac:dyDescent="0.2"/>
    <row r="2870" customFormat="1" ht="19.899999999999999" customHeight="1" x14ac:dyDescent="0.2"/>
    <row r="2871" customFormat="1" ht="19.899999999999999" customHeight="1" x14ac:dyDescent="0.2"/>
    <row r="2872" customFormat="1" ht="19.899999999999999" customHeight="1" x14ac:dyDescent="0.2"/>
    <row r="2873" customFormat="1" ht="19.899999999999999" customHeight="1" x14ac:dyDescent="0.2"/>
    <row r="2874" customFormat="1" ht="19.899999999999999" customHeight="1" x14ac:dyDescent="0.2"/>
    <row r="2875" customFormat="1" ht="19.899999999999999" customHeight="1" x14ac:dyDescent="0.2"/>
    <row r="2876" customFormat="1" ht="19.899999999999999" customHeight="1" x14ac:dyDescent="0.2"/>
    <row r="2877" customFormat="1" ht="19.899999999999999" customHeight="1" x14ac:dyDescent="0.2"/>
    <row r="2878" customFormat="1" ht="19.899999999999999" customHeight="1" x14ac:dyDescent="0.2"/>
    <row r="2879" customFormat="1" ht="19.899999999999999" customHeight="1" x14ac:dyDescent="0.2"/>
    <row r="2880" customFormat="1" ht="19.899999999999999" customHeight="1" x14ac:dyDescent="0.2"/>
    <row r="2881" customFormat="1" ht="19.899999999999999" customHeight="1" x14ac:dyDescent="0.2"/>
    <row r="2882" customFormat="1" ht="19.899999999999999" customHeight="1" x14ac:dyDescent="0.2"/>
    <row r="2883" customFormat="1" ht="19.899999999999999" customHeight="1" x14ac:dyDescent="0.2"/>
    <row r="2884" customFormat="1" ht="19.899999999999999" customHeight="1" x14ac:dyDescent="0.2"/>
    <row r="2885" customFormat="1" ht="19.899999999999999" customHeight="1" x14ac:dyDescent="0.2"/>
    <row r="2886" customFormat="1" ht="19.899999999999999" customHeight="1" x14ac:dyDescent="0.2"/>
    <row r="2887" customFormat="1" ht="19.899999999999999" customHeight="1" x14ac:dyDescent="0.2"/>
    <row r="2888" customFormat="1" ht="19.899999999999999" customHeight="1" x14ac:dyDescent="0.2"/>
    <row r="2889" customFormat="1" ht="19.899999999999999" customHeight="1" x14ac:dyDescent="0.2"/>
    <row r="2890" customFormat="1" ht="19.899999999999999" customHeight="1" x14ac:dyDescent="0.2"/>
    <row r="2891" customFormat="1" ht="19.899999999999999" customHeight="1" x14ac:dyDescent="0.2"/>
    <row r="2892" customFormat="1" ht="19.899999999999999" customHeight="1" x14ac:dyDescent="0.2"/>
    <row r="2893" customFormat="1" ht="19.899999999999999" customHeight="1" x14ac:dyDescent="0.2"/>
    <row r="2894" customFormat="1" ht="19.899999999999999" customHeight="1" x14ac:dyDescent="0.2"/>
    <row r="2895" customFormat="1" ht="19.899999999999999" customHeight="1" x14ac:dyDescent="0.2"/>
    <row r="2896" customFormat="1" ht="19.899999999999999" customHeight="1" x14ac:dyDescent="0.2"/>
    <row r="2897" customFormat="1" ht="19.899999999999999" customHeight="1" x14ac:dyDescent="0.2"/>
    <row r="2898" customFormat="1" ht="19.899999999999999" customHeight="1" x14ac:dyDescent="0.2"/>
    <row r="2899" customFormat="1" ht="19.899999999999999" customHeight="1" x14ac:dyDescent="0.2"/>
    <row r="2900" customFormat="1" ht="19.899999999999999" customHeight="1" x14ac:dyDescent="0.2"/>
    <row r="2901" customFormat="1" ht="19.899999999999999" customHeight="1" x14ac:dyDescent="0.2"/>
    <row r="2902" customFormat="1" ht="19.899999999999999" customHeight="1" x14ac:dyDescent="0.2"/>
    <row r="2903" customFormat="1" ht="19.899999999999999" customHeight="1" x14ac:dyDescent="0.2"/>
    <row r="2904" customFormat="1" ht="19.899999999999999" customHeight="1" x14ac:dyDescent="0.2"/>
    <row r="2905" customFormat="1" ht="19.899999999999999" customHeight="1" x14ac:dyDescent="0.2"/>
    <row r="2906" customFormat="1" ht="19.899999999999999" customHeight="1" x14ac:dyDescent="0.2"/>
    <row r="2907" customFormat="1" ht="19.899999999999999" customHeight="1" x14ac:dyDescent="0.2"/>
    <row r="2908" customFormat="1" ht="19.899999999999999" customHeight="1" x14ac:dyDescent="0.2"/>
    <row r="2909" customFormat="1" ht="19.899999999999999" customHeight="1" x14ac:dyDescent="0.2"/>
    <row r="2910" customFormat="1" ht="19.899999999999999" customHeight="1" x14ac:dyDescent="0.2"/>
    <row r="2911" customFormat="1" ht="19.899999999999999" customHeight="1" x14ac:dyDescent="0.2"/>
    <row r="2912" customFormat="1" ht="19.899999999999999" customHeight="1" x14ac:dyDescent="0.2"/>
    <row r="2913" customFormat="1" ht="19.899999999999999" customHeight="1" x14ac:dyDescent="0.2"/>
    <row r="2914" customFormat="1" ht="19.899999999999999" customHeight="1" x14ac:dyDescent="0.2"/>
    <row r="2915" customFormat="1" ht="19.899999999999999" customHeight="1" x14ac:dyDescent="0.2"/>
    <row r="2916" customFormat="1" ht="19.899999999999999" customHeight="1" x14ac:dyDescent="0.2"/>
    <row r="2917" customFormat="1" ht="19.899999999999999" customHeight="1" x14ac:dyDescent="0.2"/>
    <row r="2918" customFormat="1" ht="19.899999999999999" customHeight="1" x14ac:dyDescent="0.2"/>
    <row r="2919" customFormat="1" ht="19.899999999999999" customHeight="1" x14ac:dyDescent="0.2"/>
    <row r="2920" customFormat="1" ht="19.899999999999999" customHeight="1" x14ac:dyDescent="0.2"/>
    <row r="2921" customFormat="1" ht="19.899999999999999" customHeight="1" x14ac:dyDescent="0.2"/>
    <row r="2922" customFormat="1" ht="19.899999999999999" customHeight="1" x14ac:dyDescent="0.2"/>
    <row r="2923" customFormat="1" ht="19.899999999999999" customHeight="1" x14ac:dyDescent="0.2"/>
    <row r="2924" customFormat="1" ht="19.899999999999999" customHeight="1" x14ac:dyDescent="0.2"/>
    <row r="2925" customFormat="1" ht="19.899999999999999" customHeight="1" x14ac:dyDescent="0.2"/>
    <row r="2926" customFormat="1" ht="19.899999999999999" customHeight="1" x14ac:dyDescent="0.2"/>
    <row r="2927" customFormat="1" ht="19.899999999999999" customHeight="1" x14ac:dyDescent="0.2"/>
    <row r="2928" customFormat="1" ht="19.899999999999999" customHeight="1" x14ac:dyDescent="0.2"/>
    <row r="2929" customFormat="1" ht="19.899999999999999" customHeight="1" x14ac:dyDescent="0.2"/>
    <row r="2930" customFormat="1" ht="19.899999999999999" customHeight="1" x14ac:dyDescent="0.2"/>
    <row r="2931" customFormat="1" ht="19.899999999999999" customHeight="1" x14ac:dyDescent="0.2"/>
    <row r="2932" customFormat="1" ht="19.899999999999999" customHeight="1" x14ac:dyDescent="0.2"/>
    <row r="2933" customFormat="1" ht="19.899999999999999" customHeight="1" x14ac:dyDescent="0.2"/>
    <row r="2934" customFormat="1" ht="19.899999999999999" customHeight="1" x14ac:dyDescent="0.2"/>
    <row r="2935" customFormat="1" ht="19.899999999999999" customHeight="1" x14ac:dyDescent="0.2"/>
    <row r="2936" customFormat="1" ht="19.899999999999999" customHeight="1" x14ac:dyDescent="0.2"/>
    <row r="2937" customFormat="1" ht="19.899999999999999" customHeight="1" x14ac:dyDescent="0.2"/>
    <row r="2938" customFormat="1" ht="19.899999999999999" customHeight="1" x14ac:dyDescent="0.2"/>
    <row r="2939" customFormat="1" ht="19.899999999999999" customHeight="1" x14ac:dyDescent="0.2"/>
    <row r="2940" customFormat="1" ht="19.899999999999999" customHeight="1" x14ac:dyDescent="0.2"/>
    <row r="2941" customFormat="1" ht="19.899999999999999" customHeight="1" x14ac:dyDescent="0.2"/>
    <row r="2942" customFormat="1" ht="19.899999999999999" customHeight="1" x14ac:dyDescent="0.2"/>
    <row r="2943" customFormat="1" ht="19.899999999999999" customHeight="1" x14ac:dyDescent="0.2"/>
    <row r="2944" customFormat="1" ht="19.899999999999999" customHeight="1" x14ac:dyDescent="0.2"/>
    <row r="2945" customFormat="1" ht="19.899999999999999" customHeight="1" x14ac:dyDescent="0.2"/>
    <row r="2946" customFormat="1" ht="19.899999999999999" customHeight="1" x14ac:dyDescent="0.2"/>
    <row r="2947" customFormat="1" ht="19.899999999999999" customHeight="1" x14ac:dyDescent="0.2"/>
    <row r="2948" customFormat="1" ht="19.899999999999999" customHeight="1" x14ac:dyDescent="0.2"/>
    <row r="2949" customFormat="1" ht="19.899999999999999" customHeight="1" x14ac:dyDescent="0.2"/>
    <row r="2950" customFormat="1" ht="19.899999999999999" customHeight="1" x14ac:dyDescent="0.2"/>
    <row r="2951" customFormat="1" ht="19.899999999999999" customHeight="1" x14ac:dyDescent="0.2"/>
    <row r="2952" customFormat="1" ht="19.899999999999999" customHeight="1" x14ac:dyDescent="0.2"/>
    <row r="2953" customFormat="1" ht="19.899999999999999" customHeight="1" x14ac:dyDescent="0.2"/>
    <row r="2954" customFormat="1" ht="19.899999999999999" customHeight="1" x14ac:dyDescent="0.2"/>
    <row r="2955" customFormat="1" ht="19.899999999999999" customHeight="1" x14ac:dyDescent="0.2"/>
    <row r="2956" customFormat="1" ht="19.899999999999999" customHeight="1" x14ac:dyDescent="0.2"/>
    <row r="2957" customFormat="1" ht="19.899999999999999" customHeight="1" x14ac:dyDescent="0.2"/>
    <row r="2958" customFormat="1" ht="19.899999999999999" customHeight="1" x14ac:dyDescent="0.2"/>
    <row r="2959" customFormat="1" ht="19.899999999999999" customHeight="1" x14ac:dyDescent="0.2"/>
    <row r="2960" customFormat="1" ht="19.899999999999999" customHeight="1" x14ac:dyDescent="0.2"/>
    <row r="2961" customFormat="1" ht="19.899999999999999" customHeight="1" x14ac:dyDescent="0.2"/>
    <row r="2962" customFormat="1" ht="19.899999999999999" customHeight="1" x14ac:dyDescent="0.2"/>
    <row r="2963" customFormat="1" ht="19.899999999999999" customHeight="1" x14ac:dyDescent="0.2"/>
    <row r="2964" customFormat="1" ht="19.899999999999999" customHeight="1" x14ac:dyDescent="0.2"/>
    <row r="2965" customFormat="1" ht="19.899999999999999" customHeight="1" x14ac:dyDescent="0.2"/>
    <row r="2966" customFormat="1" ht="19.899999999999999" customHeight="1" x14ac:dyDescent="0.2"/>
    <row r="2967" customFormat="1" ht="19.899999999999999" customHeight="1" x14ac:dyDescent="0.2"/>
    <row r="2968" customFormat="1" ht="19.899999999999999" customHeight="1" x14ac:dyDescent="0.2"/>
    <row r="2969" customFormat="1" ht="19.899999999999999" customHeight="1" x14ac:dyDescent="0.2"/>
    <row r="2970" customFormat="1" ht="19.899999999999999" customHeight="1" x14ac:dyDescent="0.2"/>
    <row r="2971" customFormat="1" ht="19.899999999999999" customHeight="1" x14ac:dyDescent="0.2"/>
    <row r="2972" customFormat="1" ht="19.899999999999999" customHeight="1" x14ac:dyDescent="0.2"/>
    <row r="2973" customFormat="1" ht="19.899999999999999" customHeight="1" x14ac:dyDescent="0.2"/>
    <row r="2974" customFormat="1" ht="19.899999999999999" customHeight="1" x14ac:dyDescent="0.2"/>
    <row r="2975" customFormat="1" ht="19.899999999999999" customHeight="1" x14ac:dyDescent="0.2"/>
    <row r="2976" customFormat="1" ht="19.899999999999999" customHeight="1" x14ac:dyDescent="0.2"/>
    <row r="2977" customFormat="1" ht="19.899999999999999" customHeight="1" x14ac:dyDescent="0.2"/>
    <row r="2978" customFormat="1" ht="19.899999999999999" customHeight="1" x14ac:dyDescent="0.2"/>
    <row r="2979" customFormat="1" ht="19.899999999999999" customHeight="1" x14ac:dyDescent="0.2"/>
    <row r="2980" customFormat="1" ht="19.899999999999999" customHeight="1" x14ac:dyDescent="0.2"/>
    <row r="2981" customFormat="1" ht="19.899999999999999" customHeight="1" x14ac:dyDescent="0.2"/>
    <row r="2982" customFormat="1" ht="19.899999999999999" customHeight="1" x14ac:dyDescent="0.2"/>
    <row r="2983" customFormat="1" ht="19.899999999999999" customHeight="1" x14ac:dyDescent="0.2"/>
    <row r="2984" customFormat="1" ht="19.899999999999999" customHeight="1" x14ac:dyDescent="0.2"/>
    <row r="2985" customFormat="1" ht="19.899999999999999" customHeight="1" x14ac:dyDescent="0.2"/>
    <row r="2986" customFormat="1" ht="19.899999999999999" customHeight="1" x14ac:dyDescent="0.2"/>
    <row r="2987" customFormat="1" ht="19.899999999999999" customHeight="1" x14ac:dyDescent="0.2"/>
    <row r="2988" customFormat="1" ht="19.899999999999999" customHeight="1" x14ac:dyDescent="0.2"/>
    <row r="2989" customFormat="1" ht="19.899999999999999" customHeight="1" x14ac:dyDescent="0.2"/>
    <row r="2990" customFormat="1" ht="19.899999999999999" customHeight="1" x14ac:dyDescent="0.2"/>
    <row r="2991" customFormat="1" ht="19.899999999999999" customHeight="1" x14ac:dyDescent="0.2"/>
    <row r="2992" customFormat="1" ht="19.899999999999999" customHeight="1" x14ac:dyDescent="0.2"/>
    <row r="2993" customFormat="1" ht="19.899999999999999" customHeight="1" x14ac:dyDescent="0.2"/>
    <row r="2994" customFormat="1" ht="19.899999999999999" customHeight="1" x14ac:dyDescent="0.2"/>
    <row r="2995" customFormat="1" ht="19.899999999999999" customHeight="1" x14ac:dyDescent="0.2"/>
    <row r="2996" customFormat="1" ht="19.899999999999999" customHeight="1" x14ac:dyDescent="0.2"/>
    <row r="2997" customFormat="1" ht="19.899999999999999" customHeight="1" x14ac:dyDescent="0.2"/>
    <row r="2998" customFormat="1" ht="19.899999999999999" customHeight="1" x14ac:dyDescent="0.2"/>
    <row r="2999" customFormat="1" ht="19.899999999999999" customHeight="1" x14ac:dyDescent="0.2"/>
    <row r="3000" customFormat="1" ht="19.899999999999999" customHeight="1" x14ac:dyDescent="0.2"/>
    <row r="3001" customFormat="1" ht="19.899999999999999" customHeight="1" x14ac:dyDescent="0.2"/>
    <row r="3002" customFormat="1" ht="19.899999999999999" customHeight="1" x14ac:dyDescent="0.2"/>
    <row r="3003" customFormat="1" ht="19.899999999999999" customHeight="1" x14ac:dyDescent="0.2"/>
    <row r="3004" customFormat="1" ht="19.899999999999999" customHeight="1" x14ac:dyDescent="0.2"/>
    <row r="3005" customFormat="1" ht="19.899999999999999" customHeight="1" x14ac:dyDescent="0.2"/>
    <row r="3006" customFormat="1" ht="19.899999999999999" customHeight="1" x14ac:dyDescent="0.2"/>
    <row r="3007" customFormat="1" ht="19.899999999999999" customHeight="1" x14ac:dyDescent="0.2"/>
    <row r="3008" customFormat="1" ht="19.899999999999999" customHeight="1" x14ac:dyDescent="0.2"/>
    <row r="3009" customFormat="1" ht="19.899999999999999" customHeight="1" x14ac:dyDescent="0.2"/>
    <row r="3010" customFormat="1" ht="19.899999999999999" customHeight="1" x14ac:dyDescent="0.2"/>
    <row r="3011" customFormat="1" ht="19.899999999999999" customHeight="1" x14ac:dyDescent="0.2"/>
    <row r="3012" customFormat="1" ht="19.899999999999999" customHeight="1" x14ac:dyDescent="0.2"/>
    <row r="3013" customFormat="1" ht="19.899999999999999" customHeight="1" x14ac:dyDescent="0.2"/>
    <row r="3014" customFormat="1" ht="19.899999999999999" customHeight="1" x14ac:dyDescent="0.2"/>
    <row r="3015" customFormat="1" ht="19.899999999999999" customHeight="1" x14ac:dyDescent="0.2"/>
    <row r="3016" customFormat="1" ht="19.899999999999999" customHeight="1" x14ac:dyDescent="0.2"/>
    <row r="3017" customFormat="1" ht="19.899999999999999" customHeight="1" x14ac:dyDescent="0.2"/>
    <row r="3018" customFormat="1" ht="19.899999999999999" customHeight="1" x14ac:dyDescent="0.2"/>
    <row r="3019" customFormat="1" ht="19.899999999999999" customHeight="1" x14ac:dyDescent="0.2"/>
    <row r="3020" customFormat="1" ht="19.899999999999999" customHeight="1" x14ac:dyDescent="0.2"/>
    <row r="3021" customFormat="1" ht="19.899999999999999" customHeight="1" x14ac:dyDescent="0.2"/>
    <row r="3022" customFormat="1" ht="19.899999999999999" customHeight="1" x14ac:dyDescent="0.2"/>
    <row r="3023" customFormat="1" ht="19.899999999999999" customHeight="1" x14ac:dyDescent="0.2"/>
    <row r="3024" customFormat="1" ht="19.899999999999999" customHeight="1" x14ac:dyDescent="0.2"/>
    <row r="3025" customFormat="1" ht="19.899999999999999" customHeight="1" x14ac:dyDescent="0.2"/>
    <row r="3026" customFormat="1" ht="19.899999999999999" customHeight="1" x14ac:dyDescent="0.2"/>
    <row r="3027" customFormat="1" ht="19.899999999999999" customHeight="1" x14ac:dyDescent="0.2"/>
    <row r="3028" customFormat="1" ht="19.899999999999999" customHeight="1" x14ac:dyDescent="0.2"/>
    <row r="3029" customFormat="1" ht="19.899999999999999" customHeight="1" x14ac:dyDescent="0.2"/>
    <row r="3030" customFormat="1" ht="19.899999999999999" customHeight="1" x14ac:dyDescent="0.2"/>
    <row r="3031" customFormat="1" ht="19.899999999999999" customHeight="1" x14ac:dyDescent="0.2"/>
    <row r="3032" customFormat="1" ht="19.899999999999999" customHeight="1" x14ac:dyDescent="0.2"/>
    <row r="3033" customFormat="1" ht="19.899999999999999" customHeight="1" x14ac:dyDescent="0.2"/>
    <row r="3034" customFormat="1" ht="19.899999999999999" customHeight="1" x14ac:dyDescent="0.2"/>
    <row r="3035" customFormat="1" ht="19.899999999999999" customHeight="1" x14ac:dyDescent="0.2"/>
    <row r="3036" customFormat="1" ht="19.899999999999999" customHeight="1" x14ac:dyDescent="0.2"/>
    <row r="3037" customFormat="1" ht="19.899999999999999" customHeight="1" x14ac:dyDescent="0.2"/>
    <row r="3038" customFormat="1" ht="19.899999999999999" customHeight="1" x14ac:dyDescent="0.2"/>
    <row r="3039" customFormat="1" ht="19.899999999999999" customHeight="1" x14ac:dyDescent="0.2"/>
    <row r="3040" customFormat="1" ht="19.899999999999999" customHeight="1" x14ac:dyDescent="0.2"/>
    <row r="3041" customFormat="1" ht="19.899999999999999" customHeight="1" x14ac:dyDescent="0.2"/>
    <row r="3042" customFormat="1" ht="19.899999999999999" customHeight="1" x14ac:dyDescent="0.2"/>
    <row r="3043" customFormat="1" ht="19.899999999999999" customHeight="1" x14ac:dyDescent="0.2"/>
    <row r="3044" customFormat="1" ht="19.899999999999999" customHeight="1" x14ac:dyDescent="0.2"/>
    <row r="3045" customFormat="1" ht="19.899999999999999" customHeight="1" x14ac:dyDescent="0.2"/>
    <row r="3046" customFormat="1" ht="19.899999999999999" customHeight="1" x14ac:dyDescent="0.2"/>
    <row r="3047" customFormat="1" ht="19.899999999999999" customHeight="1" x14ac:dyDescent="0.2"/>
    <row r="3048" customFormat="1" ht="19.899999999999999" customHeight="1" x14ac:dyDescent="0.2"/>
    <row r="3049" customFormat="1" ht="19.899999999999999" customHeight="1" x14ac:dyDescent="0.2"/>
    <row r="3050" customFormat="1" ht="19.899999999999999" customHeight="1" x14ac:dyDescent="0.2"/>
    <row r="3051" customFormat="1" ht="19.899999999999999" customHeight="1" x14ac:dyDescent="0.2"/>
    <row r="3052" customFormat="1" ht="19.899999999999999" customHeight="1" x14ac:dyDescent="0.2"/>
    <row r="3053" customFormat="1" ht="19.899999999999999" customHeight="1" x14ac:dyDescent="0.2"/>
    <row r="3054" customFormat="1" ht="19.899999999999999" customHeight="1" x14ac:dyDescent="0.2"/>
    <row r="3055" customFormat="1" ht="19.899999999999999" customHeight="1" x14ac:dyDescent="0.2"/>
    <row r="3056" customFormat="1" ht="19.899999999999999" customHeight="1" x14ac:dyDescent="0.2"/>
    <row r="3057" customFormat="1" ht="19.899999999999999" customHeight="1" x14ac:dyDescent="0.2"/>
    <row r="3058" customFormat="1" ht="19.899999999999999" customHeight="1" x14ac:dyDescent="0.2"/>
    <row r="3059" customFormat="1" ht="19.899999999999999" customHeight="1" x14ac:dyDescent="0.2"/>
    <row r="3060" customFormat="1" ht="19.899999999999999" customHeight="1" x14ac:dyDescent="0.2"/>
    <row r="3061" customFormat="1" ht="19.899999999999999" customHeight="1" x14ac:dyDescent="0.2"/>
    <row r="3062" customFormat="1" ht="19.899999999999999" customHeight="1" x14ac:dyDescent="0.2"/>
    <row r="3063" customFormat="1" ht="19.899999999999999" customHeight="1" x14ac:dyDescent="0.2"/>
    <row r="3064" customFormat="1" ht="19.899999999999999" customHeight="1" x14ac:dyDescent="0.2"/>
    <row r="3065" customFormat="1" ht="19.899999999999999" customHeight="1" x14ac:dyDescent="0.2"/>
    <row r="3066" customFormat="1" ht="19.899999999999999" customHeight="1" x14ac:dyDescent="0.2"/>
    <row r="3067" customFormat="1" ht="19.899999999999999" customHeight="1" x14ac:dyDescent="0.2"/>
    <row r="3068" customFormat="1" ht="19.899999999999999" customHeight="1" x14ac:dyDescent="0.2"/>
    <row r="3069" customFormat="1" ht="19.899999999999999" customHeight="1" x14ac:dyDescent="0.2"/>
    <row r="3070" customFormat="1" ht="19.899999999999999" customHeight="1" x14ac:dyDescent="0.2"/>
    <row r="3071" customFormat="1" ht="19.899999999999999" customHeight="1" x14ac:dyDescent="0.2"/>
    <row r="3072" customFormat="1" ht="19.899999999999999" customHeight="1" x14ac:dyDescent="0.2"/>
    <row r="3073" customFormat="1" ht="19.899999999999999" customHeight="1" x14ac:dyDescent="0.2"/>
    <row r="3074" customFormat="1" ht="19.899999999999999" customHeight="1" x14ac:dyDescent="0.2"/>
    <row r="3075" customFormat="1" ht="19.899999999999999" customHeight="1" x14ac:dyDescent="0.2"/>
    <row r="3076" customFormat="1" ht="19.899999999999999" customHeight="1" x14ac:dyDescent="0.2"/>
    <row r="3077" customFormat="1" ht="19.899999999999999" customHeight="1" x14ac:dyDescent="0.2"/>
    <row r="3078" customFormat="1" ht="19.899999999999999" customHeight="1" x14ac:dyDescent="0.2"/>
    <row r="3079" customFormat="1" ht="19.899999999999999" customHeight="1" x14ac:dyDescent="0.2"/>
    <row r="3080" customFormat="1" ht="19.899999999999999" customHeight="1" x14ac:dyDescent="0.2"/>
    <row r="3081" customFormat="1" ht="19.899999999999999" customHeight="1" x14ac:dyDescent="0.2"/>
    <row r="3082" customFormat="1" ht="19.899999999999999" customHeight="1" x14ac:dyDescent="0.2"/>
    <row r="3083" customFormat="1" ht="19.899999999999999" customHeight="1" x14ac:dyDescent="0.2"/>
    <row r="3084" customFormat="1" ht="19.899999999999999" customHeight="1" x14ac:dyDescent="0.2"/>
    <row r="3085" customFormat="1" ht="19.899999999999999" customHeight="1" x14ac:dyDescent="0.2"/>
    <row r="3086" customFormat="1" ht="19.899999999999999" customHeight="1" x14ac:dyDescent="0.2"/>
    <row r="3087" customFormat="1" ht="19.899999999999999" customHeight="1" x14ac:dyDescent="0.2"/>
    <row r="3088" customFormat="1" ht="19.899999999999999" customHeight="1" x14ac:dyDescent="0.2"/>
    <row r="3089" customFormat="1" ht="19.899999999999999" customHeight="1" x14ac:dyDescent="0.2"/>
    <row r="3090" customFormat="1" ht="19.899999999999999" customHeight="1" x14ac:dyDescent="0.2"/>
    <row r="3091" customFormat="1" ht="19.899999999999999" customHeight="1" x14ac:dyDescent="0.2"/>
    <row r="3092" customFormat="1" ht="19.899999999999999" customHeight="1" x14ac:dyDescent="0.2"/>
    <row r="3093" customFormat="1" ht="19.899999999999999" customHeight="1" x14ac:dyDescent="0.2"/>
    <row r="3094" customFormat="1" ht="19.899999999999999" customHeight="1" x14ac:dyDescent="0.2"/>
    <row r="3095" customFormat="1" ht="19.899999999999999" customHeight="1" x14ac:dyDescent="0.2"/>
    <row r="3096" customFormat="1" ht="19.899999999999999" customHeight="1" x14ac:dyDescent="0.2"/>
    <row r="3097" customFormat="1" ht="19.899999999999999" customHeight="1" x14ac:dyDescent="0.2"/>
    <row r="3098" customFormat="1" ht="19.899999999999999" customHeight="1" x14ac:dyDescent="0.2"/>
    <row r="3099" customFormat="1" ht="19.899999999999999" customHeight="1" x14ac:dyDescent="0.2"/>
    <row r="3100" customFormat="1" ht="19.899999999999999" customHeight="1" x14ac:dyDescent="0.2"/>
    <row r="3101" customFormat="1" ht="19.899999999999999" customHeight="1" x14ac:dyDescent="0.2"/>
    <row r="3102" customFormat="1" ht="19.899999999999999" customHeight="1" x14ac:dyDescent="0.2"/>
    <row r="3103" customFormat="1" ht="19.899999999999999" customHeight="1" x14ac:dyDescent="0.2"/>
    <row r="3104" customFormat="1" ht="19.899999999999999" customHeight="1" x14ac:dyDescent="0.2"/>
    <row r="3105" customFormat="1" ht="19.899999999999999" customHeight="1" x14ac:dyDescent="0.2"/>
    <row r="3106" customFormat="1" ht="19.899999999999999" customHeight="1" x14ac:dyDescent="0.2"/>
    <row r="3107" customFormat="1" ht="19.899999999999999" customHeight="1" x14ac:dyDescent="0.2"/>
    <row r="3108" customFormat="1" ht="19.899999999999999" customHeight="1" x14ac:dyDescent="0.2"/>
    <row r="3109" customFormat="1" ht="19.899999999999999" customHeight="1" x14ac:dyDescent="0.2"/>
    <row r="3110" customFormat="1" ht="19.899999999999999" customHeight="1" x14ac:dyDescent="0.2"/>
    <row r="3111" customFormat="1" ht="19.899999999999999" customHeight="1" x14ac:dyDescent="0.2"/>
    <row r="3112" customFormat="1" ht="19.899999999999999" customHeight="1" x14ac:dyDescent="0.2"/>
    <row r="3113" customFormat="1" ht="19.899999999999999" customHeight="1" x14ac:dyDescent="0.2"/>
    <row r="3114" customFormat="1" ht="19.899999999999999" customHeight="1" x14ac:dyDescent="0.2"/>
    <row r="3115" customFormat="1" ht="19.899999999999999" customHeight="1" x14ac:dyDescent="0.2"/>
    <row r="3116" customFormat="1" ht="19.899999999999999" customHeight="1" x14ac:dyDescent="0.2"/>
    <row r="3117" customFormat="1" ht="19.899999999999999" customHeight="1" x14ac:dyDescent="0.2"/>
    <row r="3118" customFormat="1" ht="19.899999999999999" customHeight="1" x14ac:dyDescent="0.2"/>
    <row r="3119" customFormat="1" ht="19.899999999999999" customHeight="1" x14ac:dyDescent="0.2"/>
    <row r="3120" customFormat="1" ht="19.899999999999999" customHeight="1" x14ac:dyDescent="0.2"/>
    <row r="3121" customFormat="1" ht="19.899999999999999" customHeight="1" x14ac:dyDescent="0.2"/>
    <row r="3122" customFormat="1" ht="19.899999999999999" customHeight="1" x14ac:dyDescent="0.2"/>
    <row r="3123" customFormat="1" ht="19.899999999999999" customHeight="1" x14ac:dyDescent="0.2"/>
    <row r="3124" customFormat="1" ht="19.899999999999999" customHeight="1" x14ac:dyDescent="0.2"/>
    <row r="3125" customFormat="1" ht="19.899999999999999" customHeight="1" x14ac:dyDescent="0.2"/>
    <row r="3126" customFormat="1" ht="19.899999999999999" customHeight="1" x14ac:dyDescent="0.2"/>
    <row r="3127" customFormat="1" ht="19.899999999999999" customHeight="1" x14ac:dyDescent="0.2"/>
    <row r="3128" customFormat="1" ht="19.899999999999999" customHeight="1" x14ac:dyDescent="0.2"/>
    <row r="3129" customFormat="1" ht="19.899999999999999" customHeight="1" x14ac:dyDescent="0.2"/>
    <row r="3130" customFormat="1" ht="19.899999999999999" customHeight="1" x14ac:dyDescent="0.2"/>
    <row r="3131" customFormat="1" ht="19.899999999999999" customHeight="1" x14ac:dyDescent="0.2"/>
    <row r="3132" customFormat="1" ht="19.899999999999999" customHeight="1" x14ac:dyDescent="0.2"/>
    <row r="3133" customFormat="1" ht="19.899999999999999" customHeight="1" x14ac:dyDescent="0.2"/>
    <row r="3134" customFormat="1" ht="19.899999999999999" customHeight="1" x14ac:dyDescent="0.2"/>
    <row r="3135" customFormat="1" ht="19.899999999999999" customHeight="1" x14ac:dyDescent="0.2"/>
    <row r="3136" customFormat="1" ht="19.899999999999999" customHeight="1" x14ac:dyDescent="0.2"/>
    <row r="3137" customFormat="1" ht="19.899999999999999" customHeight="1" x14ac:dyDescent="0.2"/>
    <row r="3138" customFormat="1" ht="19.899999999999999" customHeight="1" x14ac:dyDescent="0.2"/>
    <row r="3139" customFormat="1" ht="19.899999999999999" customHeight="1" x14ac:dyDescent="0.2"/>
    <row r="3140" customFormat="1" ht="19.899999999999999" customHeight="1" x14ac:dyDescent="0.2"/>
    <row r="3141" customFormat="1" ht="19.899999999999999" customHeight="1" x14ac:dyDescent="0.2"/>
    <row r="3142" customFormat="1" ht="19.899999999999999" customHeight="1" x14ac:dyDescent="0.2"/>
    <row r="3143" customFormat="1" ht="19.899999999999999" customHeight="1" x14ac:dyDescent="0.2"/>
    <row r="3144" customFormat="1" ht="19.899999999999999" customHeight="1" x14ac:dyDescent="0.2"/>
    <row r="3145" customFormat="1" ht="19.899999999999999" customHeight="1" x14ac:dyDescent="0.2"/>
    <row r="3146" customFormat="1" ht="19.899999999999999" customHeight="1" x14ac:dyDescent="0.2"/>
    <row r="3147" customFormat="1" ht="19.899999999999999" customHeight="1" x14ac:dyDescent="0.2"/>
    <row r="3148" customFormat="1" ht="19.899999999999999" customHeight="1" x14ac:dyDescent="0.2"/>
    <row r="3149" customFormat="1" ht="19.899999999999999" customHeight="1" x14ac:dyDescent="0.2"/>
    <row r="3150" customFormat="1" ht="19.899999999999999" customHeight="1" x14ac:dyDescent="0.2"/>
    <row r="3151" customFormat="1" ht="19.899999999999999" customHeight="1" x14ac:dyDescent="0.2"/>
    <row r="3152" customFormat="1" ht="19.899999999999999" customHeight="1" x14ac:dyDescent="0.2"/>
    <row r="3153" customFormat="1" ht="19.899999999999999" customHeight="1" x14ac:dyDescent="0.2"/>
    <row r="3154" customFormat="1" ht="19.899999999999999" customHeight="1" x14ac:dyDescent="0.2"/>
    <row r="3155" customFormat="1" ht="19.899999999999999" customHeight="1" x14ac:dyDescent="0.2"/>
    <row r="3156" customFormat="1" ht="19.899999999999999" customHeight="1" x14ac:dyDescent="0.2"/>
    <row r="3157" customFormat="1" ht="19.899999999999999" customHeight="1" x14ac:dyDescent="0.2"/>
    <row r="3158" customFormat="1" ht="19.899999999999999" customHeight="1" x14ac:dyDescent="0.2"/>
    <row r="3159" customFormat="1" ht="19.899999999999999" customHeight="1" x14ac:dyDescent="0.2"/>
    <row r="3160" customFormat="1" ht="19.899999999999999" customHeight="1" x14ac:dyDescent="0.2"/>
    <row r="3161" customFormat="1" ht="19.899999999999999" customHeight="1" x14ac:dyDescent="0.2"/>
    <row r="3162" customFormat="1" ht="19.899999999999999" customHeight="1" x14ac:dyDescent="0.2"/>
    <row r="3163" customFormat="1" ht="19.899999999999999" customHeight="1" x14ac:dyDescent="0.2"/>
    <row r="3164" customFormat="1" ht="19.899999999999999" customHeight="1" x14ac:dyDescent="0.2"/>
    <row r="3165" customFormat="1" ht="19.899999999999999" customHeight="1" x14ac:dyDescent="0.2"/>
    <row r="3166" customFormat="1" ht="19.899999999999999" customHeight="1" x14ac:dyDescent="0.2"/>
    <row r="3167" customFormat="1" ht="19.899999999999999" customHeight="1" x14ac:dyDescent="0.2"/>
    <row r="3168" customFormat="1" ht="19.899999999999999" customHeight="1" x14ac:dyDescent="0.2"/>
    <row r="3169" customFormat="1" ht="19.899999999999999" customHeight="1" x14ac:dyDescent="0.2"/>
    <row r="3170" customFormat="1" ht="19.899999999999999" customHeight="1" x14ac:dyDescent="0.2"/>
    <row r="3171" customFormat="1" ht="19.899999999999999" customHeight="1" x14ac:dyDescent="0.2"/>
    <row r="3172" customFormat="1" ht="19.899999999999999" customHeight="1" x14ac:dyDescent="0.2"/>
    <row r="3173" customFormat="1" ht="19.899999999999999" customHeight="1" x14ac:dyDescent="0.2"/>
    <row r="3174" customFormat="1" ht="19.899999999999999" customHeight="1" x14ac:dyDescent="0.2"/>
    <row r="3175" customFormat="1" ht="19.899999999999999" customHeight="1" x14ac:dyDescent="0.2"/>
    <row r="3176" customFormat="1" ht="19.899999999999999" customHeight="1" x14ac:dyDescent="0.2"/>
    <row r="3177" customFormat="1" ht="19.899999999999999" customHeight="1" x14ac:dyDescent="0.2"/>
    <row r="3178" customFormat="1" ht="19.899999999999999" customHeight="1" x14ac:dyDescent="0.2"/>
    <row r="3179" customFormat="1" ht="19.899999999999999" customHeight="1" x14ac:dyDescent="0.2"/>
    <row r="3180" customFormat="1" ht="19.899999999999999" customHeight="1" x14ac:dyDescent="0.2"/>
    <row r="3181" customFormat="1" ht="19.899999999999999" customHeight="1" x14ac:dyDescent="0.2"/>
    <row r="3182" customFormat="1" ht="19.899999999999999" customHeight="1" x14ac:dyDescent="0.2"/>
    <row r="3183" customFormat="1" ht="19.899999999999999" customHeight="1" x14ac:dyDescent="0.2"/>
    <row r="3184" customFormat="1" ht="19.899999999999999" customHeight="1" x14ac:dyDescent="0.2"/>
    <row r="3185" customFormat="1" ht="19.899999999999999" customHeight="1" x14ac:dyDescent="0.2"/>
    <row r="3186" customFormat="1" ht="19.899999999999999" customHeight="1" x14ac:dyDescent="0.2"/>
    <row r="3187" customFormat="1" ht="19.899999999999999" customHeight="1" x14ac:dyDescent="0.2"/>
    <row r="3188" customFormat="1" ht="19.899999999999999" customHeight="1" x14ac:dyDescent="0.2"/>
    <row r="3189" customFormat="1" ht="19.899999999999999" customHeight="1" x14ac:dyDescent="0.2"/>
    <row r="3190" customFormat="1" ht="19.899999999999999" customHeight="1" x14ac:dyDescent="0.2"/>
    <row r="3191" customFormat="1" ht="19.899999999999999" customHeight="1" x14ac:dyDescent="0.2"/>
    <row r="3192" customFormat="1" ht="19.899999999999999" customHeight="1" x14ac:dyDescent="0.2"/>
    <row r="3193" customFormat="1" ht="19.899999999999999" customHeight="1" x14ac:dyDescent="0.2"/>
    <row r="3194" customFormat="1" ht="19.899999999999999" customHeight="1" x14ac:dyDescent="0.2"/>
    <row r="3195" customFormat="1" ht="19.899999999999999" customHeight="1" x14ac:dyDescent="0.2"/>
    <row r="3196" customFormat="1" ht="19.899999999999999" customHeight="1" x14ac:dyDescent="0.2"/>
    <row r="3197" customFormat="1" ht="19.899999999999999" customHeight="1" x14ac:dyDescent="0.2"/>
    <row r="3198" customFormat="1" ht="19.899999999999999" customHeight="1" x14ac:dyDescent="0.2"/>
    <row r="3199" customFormat="1" ht="19.899999999999999" customHeight="1" x14ac:dyDescent="0.2"/>
    <row r="3200" customFormat="1" ht="19.899999999999999" customHeight="1" x14ac:dyDescent="0.2"/>
    <row r="3201" customFormat="1" ht="19.899999999999999" customHeight="1" x14ac:dyDescent="0.2"/>
    <row r="3202" customFormat="1" ht="19.899999999999999" customHeight="1" x14ac:dyDescent="0.2"/>
    <row r="3203" customFormat="1" ht="19.899999999999999" customHeight="1" x14ac:dyDescent="0.2"/>
    <row r="3204" customFormat="1" ht="19.899999999999999" customHeight="1" x14ac:dyDescent="0.2"/>
    <row r="3205" customFormat="1" ht="19.899999999999999" customHeight="1" x14ac:dyDescent="0.2"/>
    <row r="3206" customFormat="1" ht="19.899999999999999" customHeight="1" x14ac:dyDescent="0.2"/>
    <row r="3207" customFormat="1" ht="19.899999999999999" customHeight="1" x14ac:dyDescent="0.2"/>
    <row r="3208" customFormat="1" ht="19.899999999999999" customHeight="1" x14ac:dyDescent="0.2"/>
    <row r="3209" customFormat="1" ht="19.899999999999999" customHeight="1" x14ac:dyDescent="0.2"/>
    <row r="3210" customFormat="1" ht="19.899999999999999" customHeight="1" x14ac:dyDescent="0.2"/>
    <row r="3211" customFormat="1" ht="19.899999999999999" customHeight="1" x14ac:dyDescent="0.2"/>
    <row r="3212" customFormat="1" ht="19.899999999999999" customHeight="1" x14ac:dyDescent="0.2"/>
    <row r="3213" customFormat="1" ht="19.899999999999999" customHeight="1" x14ac:dyDescent="0.2"/>
    <row r="3214" customFormat="1" ht="19.899999999999999" customHeight="1" x14ac:dyDescent="0.2"/>
    <row r="3215" customFormat="1" ht="19.899999999999999" customHeight="1" x14ac:dyDescent="0.2"/>
    <row r="3216" customFormat="1" ht="19.899999999999999" customHeight="1" x14ac:dyDescent="0.2"/>
    <row r="3217" customFormat="1" ht="19.899999999999999" customHeight="1" x14ac:dyDescent="0.2"/>
    <row r="3218" customFormat="1" ht="19.899999999999999" customHeight="1" x14ac:dyDescent="0.2"/>
    <row r="3219" customFormat="1" ht="19.899999999999999" customHeight="1" x14ac:dyDescent="0.2"/>
    <row r="3220" customFormat="1" ht="19.899999999999999" customHeight="1" x14ac:dyDescent="0.2"/>
    <row r="3221" customFormat="1" ht="19.899999999999999" customHeight="1" x14ac:dyDescent="0.2"/>
    <row r="3222" customFormat="1" ht="19.899999999999999" customHeight="1" x14ac:dyDescent="0.2"/>
    <row r="3223" customFormat="1" ht="19.899999999999999" customHeight="1" x14ac:dyDescent="0.2"/>
    <row r="3224" customFormat="1" ht="19.899999999999999" customHeight="1" x14ac:dyDescent="0.2"/>
    <row r="3225" customFormat="1" ht="19.899999999999999" customHeight="1" x14ac:dyDescent="0.2"/>
    <row r="3226" customFormat="1" ht="19.899999999999999" customHeight="1" x14ac:dyDescent="0.2"/>
    <row r="3227" customFormat="1" ht="19.899999999999999" customHeight="1" x14ac:dyDescent="0.2"/>
    <row r="3228" customFormat="1" ht="19.899999999999999" customHeight="1" x14ac:dyDescent="0.2"/>
    <row r="3229" customFormat="1" ht="19.899999999999999" customHeight="1" x14ac:dyDescent="0.2"/>
    <row r="3230" customFormat="1" ht="19.899999999999999" customHeight="1" x14ac:dyDescent="0.2"/>
    <row r="3231" customFormat="1" ht="19.899999999999999" customHeight="1" x14ac:dyDescent="0.2"/>
    <row r="3232" customFormat="1" ht="19.899999999999999" customHeight="1" x14ac:dyDescent="0.2"/>
    <row r="3233" customFormat="1" ht="19.899999999999999" customHeight="1" x14ac:dyDescent="0.2"/>
    <row r="3234" customFormat="1" ht="19.899999999999999" customHeight="1" x14ac:dyDescent="0.2"/>
    <row r="3235" customFormat="1" ht="19.899999999999999" customHeight="1" x14ac:dyDescent="0.2"/>
    <row r="3236" customFormat="1" ht="19.899999999999999" customHeight="1" x14ac:dyDescent="0.2"/>
    <row r="3237" customFormat="1" ht="19.899999999999999" customHeight="1" x14ac:dyDescent="0.2"/>
    <row r="3238" customFormat="1" ht="19.899999999999999" customHeight="1" x14ac:dyDescent="0.2"/>
    <row r="3239" customFormat="1" ht="19.899999999999999" customHeight="1" x14ac:dyDescent="0.2"/>
    <row r="3240" customFormat="1" ht="19.899999999999999" customHeight="1" x14ac:dyDescent="0.2"/>
    <row r="3241" customFormat="1" ht="19.899999999999999" customHeight="1" x14ac:dyDescent="0.2"/>
    <row r="3242" customFormat="1" ht="19.899999999999999" customHeight="1" x14ac:dyDescent="0.2"/>
    <row r="3243" customFormat="1" ht="19.899999999999999" customHeight="1" x14ac:dyDescent="0.2"/>
    <row r="3244" customFormat="1" ht="19.899999999999999" customHeight="1" x14ac:dyDescent="0.2"/>
    <row r="3245" customFormat="1" ht="19.899999999999999" customHeight="1" x14ac:dyDescent="0.2"/>
    <row r="3246" customFormat="1" ht="19.899999999999999" customHeight="1" x14ac:dyDescent="0.2"/>
    <row r="3247" customFormat="1" ht="19.899999999999999" customHeight="1" x14ac:dyDescent="0.2"/>
    <row r="3248" customFormat="1" ht="19.899999999999999" customHeight="1" x14ac:dyDescent="0.2"/>
    <row r="3249" customFormat="1" ht="19.899999999999999" customHeight="1" x14ac:dyDescent="0.2"/>
    <row r="3250" customFormat="1" ht="19.899999999999999" customHeight="1" x14ac:dyDescent="0.2"/>
    <row r="3251" customFormat="1" ht="19.899999999999999" customHeight="1" x14ac:dyDescent="0.2"/>
    <row r="3252" customFormat="1" ht="19.899999999999999" customHeight="1" x14ac:dyDescent="0.2"/>
    <row r="3253" customFormat="1" ht="19.899999999999999" customHeight="1" x14ac:dyDescent="0.2"/>
    <row r="3254" customFormat="1" ht="19.899999999999999" customHeight="1" x14ac:dyDescent="0.2"/>
    <row r="3255" customFormat="1" ht="19.899999999999999" customHeight="1" x14ac:dyDescent="0.2"/>
    <row r="3256" customFormat="1" ht="19.899999999999999" customHeight="1" x14ac:dyDescent="0.2"/>
    <row r="3257" customFormat="1" ht="19.899999999999999" customHeight="1" x14ac:dyDescent="0.2"/>
    <row r="3258" customFormat="1" ht="19.899999999999999" customHeight="1" x14ac:dyDescent="0.2"/>
    <row r="3259" customFormat="1" ht="19.899999999999999" customHeight="1" x14ac:dyDescent="0.2"/>
    <row r="3260" customFormat="1" ht="19.899999999999999" customHeight="1" x14ac:dyDescent="0.2"/>
    <row r="3261" customFormat="1" ht="19.899999999999999" customHeight="1" x14ac:dyDescent="0.2"/>
    <row r="3262" customFormat="1" ht="19.899999999999999" customHeight="1" x14ac:dyDescent="0.2"/>
    <row r="3263" customFormat="1" ht="19.899999999999999" customHeight="1" x14ac:dyDescent="0.2"/>
    <row r="3264" customFormat="1" ht="19.899999999999999" customHeight="1" x14ac:dyDescent="0.2"/>
    <row r="3265" customFormat="1" ht="19.899999999999999" customHeight="1" x14ac:dyDescent="0.2"/>
    <row r="3266" customFormat="1" ht="19.899999999999999" customHeight="1" x14ac:dyDescent="0.2"/>
    <row r="3267" customFormat="1" ht="19.899999999999999" customHeight="1" x14ac:dyDescent="0.2"/>
    <row r="3268" customFormat="1" ht="19.899999999999999" customHeight="1" x14ac:dyDescent="0.2"/>
    <row r="3269" customFormat="1" ht="19.899999999999999" customHeight="1" x14ac:dyDescent="0.2"/>
    <row r="3270" customFormat="1" ht="19.899999999999999" customHeight="1" x14ac:dyDescent="0.2"/>
    <row r="3271" customFormat="1" ht="19.899999999999999" customHeight="1" x14ac:dyDescent="0.2"/>
    <row r="3272" customFormat="1" ht="19.899999999999999" customHeight="1" x14ac:dyDescent="0.2"/>
    <row r="3273" customFormat="1" ht="19.899999999999999" customHeight="1" x14ac:dyDescent="0.2"/>
    <row r="3274" customFormat="1" ht="19.899999999999999" customHeight="1" x14ac:dyDescent="0.2"/>
    <row r="3275" customFormat="1" ht="19.899999999999999" customHeight="1" x14ac:dyDescent="0.2"/>
    <row r="3276" customFormat="1" ht="19.899999999999999" customHeight="1" x14ac:dyDescent="0.2"/>
    <row r="3277" customFormat="1" ht="19.899999999999999" customHeight="1" x14ac:dyDescent="0.2"/>
    <row r="3278" customFormat="1" ht="19.899999999999999" customHeight="1" x14ac:dyDescent="0.2"/>
    <row r="3279" customFormat="1" ht="19.899999999999999" customHeight="1" x14ac:dyDescent="0.2"/>
    <row r="3280" customFormat="1" ht="19.899999999999999" customHeight="1" x14ac:dyDescent="0.2"/>
    <row r="3281" customFormat="1" ht="19.899999999999999" customHeight="1" x14ac:dyDescent="0.2"/>
    <row r="3282" customFormat="1" ht="19.899999999999999" customHeight="1" x14ac:dyDescent="0.2"/>
    <row r="3283" customFormat="1" ht="19.899999999999999" customHeight="1" x14ac:dyDescent="0.2"/>
    <row r="3284" customFormat="1" ht="19.899999999999999" customHeight="1" x14ac:dyDescent="0.2"/>
    <row r="3285" customFormat="1" ht="19.899999999999999" customHeight="1" x14ac:dyDescent="0.2"/>
    <row r="3286" customFormat="1" ht="19.899999999999999" customHeight="1" x14ac:dyDescent="0.2"/>
    <row r="3287" customFormat="1" ht="19.899999999999999" customHeight="1" x14ac:dyDescent="0.2"/>
    <row r="3288" customFormat="1" ht="19.899999999999999" customHeight="1" x14ac:dyDescent="0.2"/>
    <row r="3289" customFormat="1" ht="19.899999999999999" customHeight="1" x14ac:dyDescent="0.2"/>
    <row r="3290" customFormat="1" ht="19.899999999999999" customHeight="1" x14ac:dyDescent="0.2"/>
    <row r="3291" customFormat="1" ht="19.899999999999999" customHeight="1" x14ac:dyDescent="0.2"/>
    <row r="3292" customFormat="1" ht="19.899999999999999" customHeight="1" x14ac:dyDescent="0.2"/>
    <row r="3293" customFormat="1" ht="19.899999999999999" customHeight="1" x14ac:dyDescent="0.2"/>
    <row r="3294" customFormat="1" ht="19.899999999999999" customHeight="1" x14ac:dyDescent="0.2"/>
    <row r="3295" customFormat="1" ht="19.899999999999999" customHeight="1" x14ac:dyDescent="0.2"/>
    <row r="3296" customFormat="1" ht="19.899999999999999" customHeight="1" x14ac:dyDescent="0.2"/>
    <row r="3297" customFormat="1" ht="19.899999999999999" customHeight="1" x14ac:dyDescent="0.2"/>
    <row r="3298" customFormat="1" ht="19.899999999999999" customHeight="1" x14ac:dyDescent="0.2"/>
    <row r="3299" customFormat="1" ht="19.899999999999999" customHeight="1" x14ac:dyDescent="0.2"/>
    <row r="3300" customFormat="1" ht="19.899999999999999" customHeight="1" x14ac:dyDescent="0.2"/>
    <row r="3301" customFormat="1" ht="19.899999999999999" customHeight="1" x14ac:dyDescent="0.2"/>
    <row r="3302" customFormat="1" ht="19.899999999999999" customHeight="1" x14ac:dyDescent="0.2"/>
    <row r="3303" customFormat="1" ht="19.899999999999999" customHeight="1" x14ac:dyDescent="0.2"/>
    <row r="3304" customFormat="1" ht="19.899999999999999" customHeight="1" x14ac:dyDescent="0.2"/>
    <row r="3305" customFormat="1" ht="19.899999999999999" customHeight="1" x14ac:dyDescent="0.2"/>
    <row r="3306" customFormat="1" ht="19.899999999999999" customHeight="1" x14ac:dyDescent="0.2"/>
    <row r="3307" customFormat="1" ht="19.899999999999999" customHeight="1" x14ac:dyDescent="0.2"/>
    <row r="3308" customFormat="1" ht="19.899999999999999" customHeight="1" x14ac:dyDescent="0.2"/>
    <row r="3309" customFormat="1" ht="19.899999999999999" customHeight="1" x14ac:dyDescent="0.2"/>
    <row r="3310" customFormat="1" ht="19.899999999999999" customHeight="1" x14ac:dyDescent="0.2"/>
    <row r="3311" customFormat="1" ht="19.899999999999999" customHeight="1" x14ac:dyDescent="0.2"/>
    <row r="3312" customFormat="1" ht="19.899999999999999" customHeight="1" x14ac:dyDescent="0.2"/>
    <row r="3313" customFormat="1" ht="19.899999999999999" customHeight="1" x14ac:dyDescent="0.2"/>
    <row r="3314" customFormat="1" ht="19.899999999999999" customHeight="1" x14ac:dyDescent="0.2"/>
    <row r="3315" customFormat="1" ht="19.899999999999999" customHeight="1" x14ac:dyDescent="0.2"/>
    <row r="3316" customFormat="1" ht="19.899999999999999" customHeight="1" x14ac:dyDescent="0.2"/>
    <row r="3317" customFormat="1" ht="19.899999999999999" customHeight="1" x14ac:dyDescent="0.2"/>
    <row r="3318" customFormat="1" ht="19.899999999999999" customHeight="1" x14ac:dyDescent="0.2"/>
    <row r="3319" customFormat="1" ht="19.899999999999999" customHeight="1" x14ac:dyDescent="0.2"/>
    <row r="3320" customFormat="1" ht="19.899999999999999" customHeight="1" x14ac:dyDescent="0.2"/>
    <row r="3321" customFormat="1" ht="19.899999999999999" customHeight="1" x14ac:dyDescent="0.2"/>
    <row r="3322" customFormat="1" ht="19.899999999999999" customHeight="1" x14ac:dyDescent="0.2"/>
    <row r="3323" customFormat="1" ht="19.899999999999999" customHeight="1" x14ac:dyDescent="0.2"/>
    <row r="3324" customFormat="1" ht="19.899999999999999" customHeight="1" x14ac:dyDescent="0.2"/>
    <row r="3325" customFormat="1" ht="19.899999999999999" customHeight="1" x14ac:dyDescent="0.2"/>
    <row r="3326" customFormat="1" ht="19.899999999999999" customHeight="1" x14ac:dyDescent="0.2"/>
    <row r="3327" customFormat="1" ht="19.899999999999999" customHeight="1" x14ac:dyDescent="0.2"/>
    <row r="3328" customFormat="1" ht="19.899999999999999" customHeight="1" x14ac:dyDescent="0.2"/>
    <row r="3329" customFormat="1" ht="19.899999999999999" customHeight="1" x14ac:dyDescent="0.2"/>
    <row r="3330" customFormat="1" ht="19.899999999999999" customHeight="1" x14ac:dyDescent="0.2"/>
    <row r="3331" customFormat="1" ht="19.899999999999999" customHeight="1" x14ac:dyDescent="0.2"/>
    <row r="3332" customFormat="1" ht="19.899999999999999" customHeight="1" x14ac:dyDescent="0.2"/>
    <row r="3333" customFormat="1" ht="19.899999999999999" customHeight="1" x14ac:dyDescent="0.2"/>
    <row r="3334" customFormat="1" ht="19.899999999999999" customHeight="1" x14ac:dyDescent="0.2"/>
    <row r="3335" customFormat="1" ht="19.899999999999999" customHeight="1" x14ac:dyDescent="0.2"/>
    <row r="3336" customFormat="1" ht="19.899999999999999" customHeight="1" x14ac:dyDescent="0.2"/>
    <row r="3337" customFormat="1" ht="19.899999999999999" customHeight="1" x14ac:dyDescent="0.2"/>
    <row r="3338" customFormat="1" ht="19.899999999999999" customHeight="1" x14ac:dyDescent="0.2"/>
    <row r="3339" customFormat="1" ht="19.899999999999999" customHeight="1" x14ac:dyDescent="0.2"/>
    <row r="3340" customFormat="1" ht="19.899999999999999" customHeight="1" x14ac:dyDescent="0.2"/>
    <row r="3341" customFormat="1" ht="19.899999999999999" customHeight="1" x14ac:dyDescent="0.2"/>
    <row r="3342" customFormat="1" ht="19.899999999999999" customHeight="1" x14ac:dyDescent="0.2"/>
    <row r="3343" customFormat="1" ht="19.899999999999999" customHeight="1" x14ac:dyDescent="0.2"/>
    <row r="3344" customFormat="1" ht="19.899999999999999" customHeight="1" x14ac:dyDescent="0.2"/>
    <row r="3345" customFormat="1" ht="19.899999999999999" customHeight="1" x14ac:dyDescent="0.2"/>
    <row r="3346" customFormat="1" ht="19.899999999999999" customHeight="1" x14ac:dyDescent="0.2"/>
    <row r="3347" customFormat="1" ht="19.899999999999999" customHeight="1" x14ac:dyDescent="0.2"/>
    <row r="3348" customFormat="1" ht="19.899999999999999" customHeight="1" x14ac:dyDescent="0.2"/>
    <row r="3349" customFormat="1" ht="19.899999999999999" customHeight="1" x14ac:dyDescent="0.2"/>
    <row r="3350" customFormat="1" ht="19.899999999999999" customHeight="1" x14ac:dyDescent="0.2"/>
    <row r="3351" customFormat="1" ht="19.899999999999999" customHeight="1" x14ac:dyDescent="0.2"/>
    <row r="3352" customFormat="1" ht="19.899999999999999" customHeight="1" x14ac:dyDescent="0.2"/>
    <row r="3353" customFormat="1" ht="19.899999999999999" customHeight="1" x14ac:dyDescent="0.2"/>
    <row r="3354" customFormat="1" ht="19.899999999999999" customHeight="1" x14ac:dyDescent="0.2"/>
    <row r="3355" customFormat="1" ht="19.899999999999999" customHeight="1" x14ac:dyDescent="0.2"/>
    <row r="3356" customFormat="1" ht="19.899999999999999" customHeight="1" x14ac:dyDescent="0.2"/>
    <row r="3357" customFormat="1" ht="19.899999999999999" customHeight="1" x14ac:dyDescent="0.2"/>
    <row r="3358" customFormat="1" ht="19.899999999999999" customHeight="1" x14ac:dyDescent="0.2"/>
    <row r="3359" customFormat="1" ht="19.899999999999999" customHeight="1" x14ac:dyDescent="0.2"/>
    <row r="3360" customFormat="1" ht="19.899999999999999" customHeight="1" x14ac:dyDescent="0.2"/>
    <row r="3361" customFormat="1" ht="19.899999999999999" customHeight="1" x14ac:dyDescent="0.2"/>
    <row r="3362" customFormat="1" ht="19.899999999999999" customHeight="1" x14ac:dyDescent="0.2"/>
    <row r="3363" customFormat="1" ht="19.899999999999999" customHeight="1" x14ac:dyDescent="0.2"/>
    <row r="3364" customFormat="1" ht="19.899999999999999" customHeight="1" x14ac:dyDescent="0.2"/>
    <row r="3365" customFormat="1" ht="19.899999999999999" customHeight="1" x14ac:dyDescent="0.2"/>
    <row r="3366" customFormat="1" ht="19.899999999999999" customHeight="1" x14ac:dyDescent="0.2"/>
    <row r="3367" customFormat="1" ht="19.899999999999999" customHeight="1" x14ac:dyDescent="0.2"/>
    <row r="3368" customFormat="1" ht="19.899999999999999" customHeight="1" x14ac:dyDescent="0.2"/>
    <row r="3369" customFormat="1" ht="19.899999999999999" customHeight="1" x14ac:dyDescent="0.2"/>
    <row r="3370" customFormat="1" ht="19.899999999999999" customHeight="1" x14ac:dyDescent="0.2"/>
    <row r="3371" customFormat="1" ht="19.899999999999999" customHeight="1" x14ac:dyDescent="0.2"/>
    <row r="3372" customFormat="1" ht="19.899999999999999" customHeight="1" x14ac:dyDescent="0.2"/>
    <row r="3373" customFormat="1" ht="19.899999999999999" customHeight="1" x14ac:dyDescent="0.2"/>
    <row r="3374" customFormat="1" ht="19.899999999999999" customHeight="1" x14ac:dyDescent="0.2"/>
    <row r="3375" customFormat="1" ht="19.899999999999999" customHeight="1" x14ac:dyDescent="0.2"/>
    <row r="3376" customFormat="1" ht="19.899999999999999" customHeight="1" x14ac:dyDescent="0.2"/>
    <row r="3377" customFormat="1" ht="19.899999999999999" customHeight="1" x14ac:dyDescent="0.2"/>
    <row r="3378" customFormat="1" ht="19.899999999999999" customHeight="1" x14ac:dyDescent="0.2"/>
    <row r="3379" customFormat="1" ht="19.899999999999999" customHeight="1" x14ac:dyDescent="0.2"/>
    <row r="3380" customFormat="1" ht="19.899999999999999" customHeight="1" x14ac:dyDescent="0.2"/>
    <row r="3381" customFormat="1" ht="19.899999999999999" customHeight="1" x14ac:dyDescent="0.2"/>
    <row r="3382" customFormat="1" ht="19.899999999999999" customHeight="1" x14ac:dyDescent="0.2"/>
    <row r="3383" customFormat="1" ht="19.899999999999999" customHeight="1" x14ac:dyDescent="0.2"/>
    <row r="3384" customFormat="1" ht="19.899999999999999" customHeight="1" x14ac:dyDescent="0.2"/>
    <row r="3385" customFormat="1" ht="19.899999999999999" customHeight="1" x14ac:dyDescent="0.2"/>
    <row r="3386" customFormat="1" ht="19.899999999999999" customHeight="1" x14ac:dyDescent="0.2"/>
    <row r="3387" customFormat="1" ht="19.899999999999999" customHeight="1" x14ac:dyDescent="0.2"/>
    <row r="3388" customFormat="1" ht="19.899999999999999" customHeight="1" x14ac:dyDescent="0.2"/>
    <row r="3389" customFormat="1" ht="19.899999999999999" customHeight="1" x14ac:dyDescent="0.2"/>
    <row r="3390" customFormat="1" ht="19.899999999999999" customHeight="1" x14ac:dyDescent="0.2"/>
    <row r="3391" customFormat="1" ht="19.899999999999999" customHeight="1" x14ac:dyDescent="0.2"/>
    <row r="3392" customFormat="1" ht="19.899999999999999" customHeight="1" x14ac:dyDescent="0.2"/>
    <row r="3393" customFormat="1" ht="19.899999999999999" customHeight="1" x14ac:dyDescent="0.2"/>
    <row r="3394" customFormat="1" ht="19.899999999999999" customHeight="1" x14ac:dyDescent="0.2"/>
    <row r="3395" customFormat="1" ht="19.899999999999999" customHeight="1" x14ac:dyDescent="0.2"/>
    <row r="3396" customFormat="1" ht="19.899999999999999" customHeight="1" x14ac:dyDescent="0.2"/>
    <row r="3397" customFormat="1" ht="19.899999999999999" customHeight="1" x14ac:dyDescent="0.2"/>
    <row r="3398" customFormat="1" ht="19.899999999999999" customHeight="1" x14ac:dyDescent="0.2"/>
    <row r="3399" customFormat="1" ht="19.899999999999999" customHeight="1" x14ac:dyDescent="0.2"/>
    <row r="3400" customFormat="1" ht="19.899999999999999" customHeight="1" x14ac:dyDescent="0.2"/>
    <row r="3401" customFormat="1" ht="19.899999999999999" customHeight="1" x14ac:dyDescent="0.2"/>
    <row r="3402" customFormat="1" ht="19.899999999999999" customHeight="1" x14ac:dyDescent="0.2"/>
    <row r="3403" customFormat="1" ht="19.899999999999999" customHeight="1" x14ac:dyDescent="0.2"/>
    <row r="3404" customFormat="1" ht="19.899999999999999" customHeight="1" x14ac:dyDescent="0.2"/>
    <row r="3405" customFormat="1" ht="19.899999999999999" customHeight="1" x14ac:dyDescent="0.2"/>
    <row r="3406" customFormat="1" ht="19.899999999999999" customHeight="1" x14ac:dyDescent="0.2"/>
    <row r="3407" customFormat="1" ht="19.899999999999999" customHeight="1" x14ac:dyDescent="0.2"/>
    <row r="3408" customFormat="1" ht="19.899999999999999" customHeight="1" x14ac:dyDescent="0.2"/>
    <row r="3409" customFormat="1" ht="19.899999999999999" customHeight="1" x14ac:dyDescent="0.2"/>
    <row r="3410" customFormat="1" ht="19.899999999999999" customHeight="1" x14ac:dyDescent="0.2"/>
    <row r="3411" customFormat="1" ht="19.899999999999999" customHeight="1" x14ac:dyDescent="0.2"/>
    <row r="3412" customFormat="1" ht="19.899999999999999" customHeight="1" x14ac:dyDescent="0.2"/>
    <row r="3413" customFormat="1" ht="19.899999999999999" customHeight="1" x14ac:dyDescent="0.2"/>
    <row r="3414" customFormat="1" ht="19.899999999999999" customHeight="1" x14ac:dyDescent="0.2"/>
    <row r="3415" customFormat="1" ht="19.899999999999999" customHeight="1" x14ac:dyDescent="0.2"/>
    <row r="3416" customFormat="1" ht="19.899999999999999" customHeight="1" x14ac:dyDescent="0.2"/>
    <row r="3417" customFormat="1" ht="19.899999999999999" customHeight="1" x14ac:dyDescent="0.2"/>
    <row r="3418" customFormat="1" ht="19.899999999999999" customHeight="1" x14ac:dyDescent="0.2"/>
    <row r="3419" customFormat="1" ht="19.899999999999999" customHeight="1" x14ac:dyDescent="0.2"/>
    <row r="3420" customFormat="1" ht="19.899999999999999" customHeight="1" x14ac:dyDescent="0.2"/>
    <row r="3421" customFormat="1" ht="19.899999999999999" customHeight="1" x14ac:dyDescent="0.2"/>
    <row r="3422" customFormat="1" ht="19.899999999999999" customHeight="1" x14ac:dyDescent="0.2"/>
    <row r="3423" customFormat="1" ht="19.899999999999999" customHeight="1" x14ac:dyDescent="0.2"/>
    <row r="3424" customFormat="1" ht="19.899999999999999" customHeight="1" x14ac:dyDescent="0.2"/>
    <row r="3425" customFormat="1" ht="19.899999999999999" customHeight="1" x14ac:dyDescent="0.2"/>
    <row r="3426" customFormat="1" ht="19.899999999999999" customHeight="1" x14ac:dyDescent="0.2"/>
    <row r="3427" customFormat="1" ht="19.899999999999999" customHeight="1" x14ac:dyDescent="0.2"/>
    <row r="3428" customFormat="1" ht="19.899999999999999" customHeight="1" x14ac:dyDescent="0.2"/>
    <row r="3429" customFormat="1" ht="19.899999999999999" customHeight="1" x14ac:dyDescent="0.2"/>
    <row r="3430" customFormat="1" ht="19.899999999999999" customHeight="1" x14ac:dyDescent="0.2"/>
    <row r="3431" customFormat="1" ht="19.899999999999999" customHeight="1" x14ac:dyDescent="0.2"/>
    <row r="3432" customFormat="1" ht="19.899999999999999" customHeight="1" x14ac:dyDescent="0.2"/>
    <row r="3433" customFormat="1" ht="19.899999999999999" customHeight="1" x14ac:dyDescent="0.2"/>
    <row r="3434" customFormat="1" ht="19.899999999999999" customHeight="1" x14ac:dyDescent="0.2"/>
    <row r="3435" customFormat="1" ht="19.899999999999999" customHeight="1" x14ac:dyDescent="0.2"/>
    <row r="3436" customFormat="1" ht="19.899999999999999" customHeight="1" x14ac:dyDescent="0.2"/>
    <row r="3437" customFormat="1" ht="19.899999999999999" customHeight="1" x14ac:dyDescent="0.2"/>
    <row r="3438" customFormat="1" ht="19.899999999999999" customHeight="1" x14ac:dyDescent="0.2"/>
    <row r="3439" customFormat="1" ht="19.899999999999999" customHeight="1" x14ac:dyDescent="0.2"/>
    <row r="3440" customFormat="1" ht="19.899999999999999" customHeight="1" x14ac:dyDescent="0.2"/>
    <row r="3441" customFormat="1" ht="19.899999999999999" customHeight="1" x14ac:dyDescent="0.2"/>
    <row r="3442" customFormat="1" ht="19.899999999999999" customHeight="1" x14ac:dyDescent="0.2"/>
    <row r="3443" customFormat="1" ht="19.899999999999999" customHeight="1" x14ac:dyDescent="0.2"/>
    <row r="3444" customFormat="1" ht="19.899999999999999" customHeight="1" x14ac:dyDescent="0.2"/>
    <row r="3445" customFormat="1" ht="19.899999999999999" customHeight="1" x14ac:dyDescent="0.2"/>
    <row r="3446" customFormat="1" ht="19.899999999999999" customHeight="1" x14ac:dyDescent="0.2"/>
    <row r="3447" customFormat="1" ht="19.899999999999999" customHeight="1" x14ac:dyDescent="0.2"/>
    <row r="3448" customFormat="1" ht="19.899999999999999" customHeight="1" x14ac:dyDescent="0.2"/>
    <row r="3449" customFormat="1" ht="19.899999999999999" customHeight="1" x14ac:dyDescent="0.2"/>
    <row r="3450" customFormat="1" ht="19.899999999999999" customHeight="1" x14ac:dyDescent="0.2"/>
    <row r="3451" customFormat="1" ht="19.899999999999999" customHeight="1" x14ac:dyDescent="0.2"/>
    <row r="3452" customFormat="1" ht="19.899999999999999" customHeight="1" x14ac:dyDescent="0.2"/>
    <row r="3453" customFormat="1" ht="19.899999999999999" customHeight="1" x14ac:dyDescent="0.2"/>
    <row r="3454" customFormat="1" ht="19.899999999999999" customHeight="1" x14ac:dyDescent="0.2"/>
    <row r="3455" customFormat="1" ht="19.899999999999999" customHeight="1" x14ac:dyDescent="0.2"/>
    <row r="3456" customFormat="1" ht="19.899999999999999" customHeight="1" x14ac:dyDescent="0.2"/>
    <row r="3457" customFormat="1" ht="19.899999999999999" customHeight="1" x14ac:dyDescent="0.2"/>
    <row r="3458" customFormat="1" ht="19.899999999999999" customHeight="1" x14ac:dyDescent="0.2"/>
    <row r="3459" customFormat="1" ht="19.899999999999999" customHeight="1" x14ac:dyDescent="0.2"/>
    <row r="3460" customFormat="1" ht="19.899999999999999" customHeight="1" x14ac:dyDescent="0.2"/>
    <row r="3461" customFormat="1" ht="19.899999999999999" customHeight="1" x14ac:dyDescent="0.2"/>
    <row r="3462" customFormat="1" ht="19.899999999999999" customHeight="1" x14ac:dyDescent="0.2"/>
    <row r="3463" customFormat="1" ht="19.899999999999999" customHeight="1" x14ac:dyDescent="0.2"/>
    <row r="3464" customFormat="1" ht="19.899999999999999" customHeight="1" x14ac:dyDescent="0.2"/>
    <row r="3465" customFormat="1" ht="19.899999999999999" customHeight="1" x14ac:dyDescent="0.2"/>
    <row r="3466" customFormat="1" ht="19.899999999999999" customHeight="1" x14ac:dyDescent="0.2"/>
    <row r="3467" customFormat="1" ht="19.899999999999999" customHeight="1" x14ac:dyDescent="0.2"/>
    <row r="3468" customFormat="1" ht="19.899999999999999" customHeight="1" x14ac:dyDescent="0.2"/>
    <row r="3469" customFormat="1" ht="19.899999999999999" customHeight="1" x14ac:dyDescent="0.2"/>
    <row r="3470" customFormat="1" ht="19.899999999999999" customHeight="1" x14ac:dyDescent="0.2"/>
    <row r="3471" customFormat="1" ht="19.899999999999999" customHeight="1" x14ac:dyDescent="0.2"/>
    <row r="3472" customFormat="1" ht="19.899999999999999" customHeight="1" x14ac:dyDescent="0.2"/>
    <row r="3473" customFormat="1" ht="19.899999999999999" customHeight="1" x14ac:dyDescent="0.2"/>
    <row r="3474" customFormat="1" ht="19.899999999999999" customHeight="1" x14ac:dyDescent="0.2"/>
    <row r="3475" customFormat="1" ht="19.899999999999999" customHeight="1" x14ac:dyDescent="0.2"/>
    <row r="3476" customFormat="1" ht="19.899999999999999" customHeight="1" x14ac:dyDescent="0.2"/>
    <row r="3477" customFormat="1" ht="19.899999999999999" customHeight="1" x14ac:dyDescent="0.2"/>
    <row r="3478" customFormat="1" ht="19.899999999999999" customHeight="1" x14ac:dyDescent="0.2"/>
    <row r="3479" customFormat="1" ht="19.899999999999999" customHeight="1" x14ac:dyDescent="0.2"/>
    <row r="3480" customFormat="1" ht="19.899999999999999" customHeight="1" x14ac:dyDescent="0.2"/>
    <row r="3481" customFormat="1" ht="19.899999999999999" customHeight="1" x14ac:dyDescent="0.2"/>
    <row r="3482" customFormat="1" ht="19.899999999999999" customHeight="1" x14ac:dyDescent="0.2"/>
    <row r="3483" customFormat="1" ht="19.899999999999999" customHeight="1" x14ac:dyDescent="0.2"/>
    <row r="3484" customFormat="1" ht="19.899999999999999" customHeight="1" x14ac:dyDescent="0.2"/>
    <row r="3485" customFormat="1" ht="19.899999999999999" customHeight="1" x14ac:dyDescent="0.2"/>
    <row r="3486" customFormat="1" ht="19.899999999999999" customHeight="1" x14ac:dyDescent="0.2"/>
    <row r="3487" customFormat="1" ht="19.899999999999999" customHeight="1" x14ac:dyDescent="0.2"/>
    <row r="3488" customFormat="1" ht="19.899999999999999" customHeight="1" x14ac:dyDescent="0.2"/>
    <row r="3489" customFormat="1" ht="19.899999999999999" customHeight="1" x14ac:dyDescent="0.2"/>
    <row r="3490" customFormat="1" ht="19.899999999999999" customHeight="1" x14ac:dyDescent="0.2"/>
    <row r="3491" customFormat="1" ht="19.899999999999999" customHeight="1" x14ac:dyDescent="0.2"/>
    <row r="3492" customFormat="1" ht="19.899999999999999" customHeight="1" x14ac:dyDescent="0.2"/>
    <row r="3493" customFormat="1" ht="19.899999999999999" customHeight="1" x14ac:dyDescent="0.2"/>
    <row r="3494" customFormat="1" ht="19.899999999999999" customHeight="1" x14ac:dyDescent="0.2"/>
    <row r="3495" customFormat="1" ht="19.899999999999999" customHeight="1" x14ac:dyDescent="0.2"/>
    <row r="3496" customFormat="1" ht="19.899999999999999" customHeight="1" x14ac:dyDescent="0.2"/>
    <row r="3497" customFormat="1" ht="19.899999999999999" customHeight="1" x14ac:dyDescent="0.2"/>
    <row r="3498" customFormat="1" ht="19.899999999999999" customHeight="1" x14ac:dyDescent="0.2"/>
    <row r="3499" customFormat="1" ht="19.899999999999999" customHeight="1" x14ac:dyDescent="0.2"/>
    <row r="3500" customFormat="1" ht="19.899999999999999" customHeight="1" x14ac:dyDescent="0.2"/>
    <row r="3501" customFormat="1" ht="19.899999999999999" customHeight="1" x14ac:dyDescent="0.2"/>
    <row r="3502" customFormat="1" ht="19.899999999999999" customHeight="1" x14ac:dyDescent="0.2"/>
    <row r="3503" customFormat="1" ht="19.899999999999999" customHeight="1" x14ac:dyDescent="0.2"/>
    <row r="3504" customFormat="1" ht="19.899999999999999" customHeight="1" x14ac:dyDescent="0.2"/>
    <row r="3505" customFormat="1" ht="19.899999999999999" customHeight="1" x14ac:dyDescent="0.2"/>
    <row r="3506" customFormat="1" ht="19.899999999999999" customHeight="1" x14ac:dyDescent="0.2"/>
    <row r="3507" customFormat="1" ht="19.899999999999999" customHeight="1" x14ac:dyDescent="0.2"/>
    <row r="3508" customFormat="1" ht="19.899999999999999" customHeight="1" x14ac:dyDescent="0.2"/>
    <row r="3509" customFormat="1" ht="19.899999999999999" customHeight="1" x14ac:dyDescent="0.2"/>
    <row r="3510" customFormat="1" ht="19.899999999999999" customHeight="1" x14ac:dyDescent="0.2"/>
    <row r="3511" customFormat="1" ht="19.899999999999999" customHeight="1" x14ac:dyDescent="0.2"/>
    <row r="3512" customFormat="1" ht="19.899999999999999" customHeight="1" x14ac:dyDescent="0.2"/>
    <row r="3513" customFormat="1" ht="19.899999999999999" customHeight="1" x14ac:dyDescent="0.2"/>
    <row r="3514" customFormat="1" ht="19.899999999999999" customHeight="1" x14ac:dyDescent="0.2"/>
    <row r="3515" customFormat="1" ht="19.899999999999999" customHeight="1" x14ac:dyDescent="0.2"/>
    <row r="3516" customFormat="1" ht="19.899999999999999" customHeight="1" x14ac:dyDescent="0.2"/>
    <row r="3517" customFormat="1" ht="19.899999999999999" customHeight="1" x14ac:dyDescent="0.2"/>
    <row r="3518" customFormat="1" ht="19.899999999999999" customHeight="1" x14ac:dyDescent="0.2"/>
    <row r="3519" customFormat="1" ht="19.899999999999999" customHeight="1" x14ac:dyDescent="0.2"/>
    <row r="3520" customFormat="1" ht="19.899999999999999" customHeight="1" x14ac:dyDescent="0.2"/>
    <row r="3521" customFormat="1" ht="19.899999999999999" customHeight="1" x14ac:dyDescent="0.2"/>
    <row r="3522" customFormat="1" ht="19.899999999999999" customHeight="1" x14ac:dyDescent="0.2"/>
    <row r="3523" customFormat="1" ht="19.899999999999999" customHeight="1" x14ac:dyDescent="0.2"/>
    <row r="3524" customFormat="1" ht="19.899999999999999" customHeight="1" x14ac:dyDescent="0.2"/>
    <row r="3525" customFormat="1" ht="19.899999999999999" customHeight="1" x14ac:dyDescent="0.2"/>
    <row r="3526" customFormat="1" ht="19.899999999999999" customHeight="1" x14ac:dyDescent="0.2"/>
    <row r="3527" customFormat="1" ht="19.899999999999999" customHeight="1" x14ac:dyDescent="0.2"/>
    <row r="3528" customFormat="1" ht="19.899999999999999" customHeight="1" x14ac:dyDescent="0.2"/>
    <row r="3529" customFormat="1" ht="19.899999999999999" customHeight="1" x14ac:dyDescent="0.2"/>
    <row r="3530" customFormat="1" ht="19.899999999999999" customHeight="1" x14ac:dyDescent="0.2"/>
    <row r="3531" customFormat="1" ht="19.899999999999999" customHeight="1" x14ac:dyDescent="0.2"/>
    <row r="3532" customFormat="1" ht="19.899999999999999" customHeight="1" x14ac:dyDescent="0.2"/>
    <row r="3533" customFormat="1" ht="19.899999999999999" customHeight="1" x14ac:dyDescent="0.2"/>
    <row r="3534" customFormat="1" ht="19.899999999999999" customHeight="1" x14ac:dyDescent="0.2"/>
    <row r="3535" customFormat="1" ht="19.899999999999999" customHeight="1" x14ac:dyDescent="0.2"/>
    <row r="3536" customFormat="1" ht="19.899999999999999" customHeight="1" x14ac:dyDescent="0.2"/>
    <row r="3537" customFormat="1" ht="19.899999999999999" customHeight="1" x14ac:dyDescent="0.2"/>
    <row r="3538" customFormat="1" ht="19.899999999999999" customHeight="1" x14ac:dyDescent="0.2"/>
    <row r="3539" customFormat="1" ht="19.899999999999999" customHeight="1" x14ac:dyDescent="0.2"/>
    <row r="3540" customFormat="1" ht="19.899999999999999" customHeight="1" x14ac:dyDescent="0.2"/>
    <row r="3541" customFormat="1" ht="19.899999999999999" customHeight="1" x14ac:dyDescent="0.2"/>
    <row r="3542" customFormat="1" ht="19.899999999999999" customHeight="1" x14ac:dyDescent="0.2"/>
    <row r="3543" customFormat="1" ht="19.899999999999999" customHeight="1" x14ac:dyDescent="0.2"/>
    <row r="3544" customFormat="1" ht="19.899999999999999" customHeight="1" x14ac:dyDescent="0.2"/>
    <row r="3545" customFormat="1" ht="19.899999999999999" customHeight="1" x14ac:dyDescent="0.2"/>
    <row r="3546" customFormat="1" ht="19.899999999999999" customHeight="1" x14ac:dyDescent="0.2"/>
    <row r="3547" customFormat="1" ht="19.899999999999999" customHeight="1" x14ac:dyDescent="0.2"/>
    <row r="3548" customFormat="1" ht="19.899999999999999" customHeight="1" x14ac:dyDescent="0.2"/>
    <row r="3549" customFormat="1" ht="19.899999999999999" customHeight="1" x14ac:dyDescent="0.2"/>
    <row r="3550" customFormat="1" ht="19.899999999999999" customHeight="1" x14ac:dyDescent="0.2"/>
    <row r="3551" customFormat="1" ht="19.899999999999999" customHeight="1" x14ac:dyDescent="0.2"/>
    <row r="3552" customFormat="1" ht="19.899999999999999" customHeight="1" x14ac:dyDescent="0.2"/>
    <row r="3553" customFormat="1" ht="19.899999999999999" customHeight="1" x14ac:dyDescent="0.2"/>
    <row r="3554" customFormat="1" ht="19.899999999999999" customHeight="1" x14ac:dyDescent="0.2"/>
    <row r="3555" customFormat="1" ht="19.899999999999999" customHeight="1" x14ac:dyDescent="0.2"/>
    <row r="3556" customFormat="1" ht="19.899999999999999" customHeight="1" x14ac:dyDescent="0.2"/>
    <row r="3557" customFormat="1" ht="19.899999999999999" customHeight="1" x14ac:dyDescent="0.2"/>
    <row r="3558" customFormat="1" ht="19.899999999999999" customHeight="1" x14ac:dyDescent="0.2"/>
    <row r="3559" customFormat="1" ht="19.899999999999999" customHeight="1" x14ac:dyDescent="0.2"/>
    <row r="3560" customFormat="1" ht="19.899999999999999" customHeight="1" x14ac:dyDescent="0.2"/>
    <row r="3561" customFormat="1" ht="19.899999999999999" customHeight="1" x14ac:dyDescent="0.2"/>
    <row r="3562" customFormat="1" ht="19.899999999999999" customHeight="1" x14ac:dyDescent="0.2"/>
    <row r="3563" customFormat="1" ht="19.899999999999999" customHeight="1" x14ac:dyDescent="0.2"/>
    <row r="3564" customFormat="1" ht="19.899999999999999" customHeight="1" x14ac:dyDescent="0.2"/>
    <row r="3565" customFormat="1" ht="19.899999999999999" customHeight="1" x14ac:dyDescent="0.2"/>
    <row r="3566" customFormat="1" ht="19.899999999999999" customHeight="1" x14ac:dyDescent="0.2"/>
    <row r="3567" customFormat="1" ht="19.899999999999999" customHeight="1" x14ac:dyDescent="0.2"/>
    <row r="3568" customFormat="1" ht="19.899999999999999" customHeight="1" x14ac:dyDescent="0.2"/>
    <row r="3569" customFormat="1" ht="19.899999999999999" customHeight="1" x14ac:dyDescent="0.2"/>
    <row r="3570" customFormat="1" ht="19.899999999999999" customHeight="1" x14ac:dyDescent="0.2"/>
    <row r="3571" customFormat="1" ht="19.899999999999999" customHeight="1" x14ac:dyDescent="0.2"/>
    <row r="3572" customFormat="1" ht="19.899999999999999" customHeight="1" x14ac:dyDescent="0.2"/>
    <row r="3573" customFormat="1" ht="19.899999999999999" customHeight="1" x14ac:dyDescent="0.2"/>
    <row r="3574" customFormat="1" ht="19.899999999999999" customHeight="1" x14ac:dyDescent="0.2"/>
    <row r="3575" customFormat="1" ht="19.899999999999999" customHeight="1" x14ac:dyDescent="0.2"/>
    <row r="3576" customFormat="1" ht="19.899999999999999" customHeight="1" x14ac:dyDescent="0.2"/>
    <row r="3577" customFormat="1" ht="19.899999999999999" customHeight="1" x14ac:dyDescent="0.2"/>
    <row r="3578" customFormat="1" ht="19.899999999999999" customHeight="1" x14ac:dyDescent="0.2"/>
    <row r="3579" customFormat="1" ht="19.899999999999999" customHeight="1" x14ac:dyDescent="0.2"/>
    <row r="3580" customFormat="1" ht="19.899999999999999" customHeight="1" x14ac:dyDescent="0.2"/>
    <row r="3581" customFormat="1" ht="19.899999999999999" customHeight="1" x14ac:dyDescent="0.2"/>
    <row r="3582" customFormat="1" ht="19.899999999999999" customHeight="1" x14ac:dyDescent="0.2"/>
    <row r="3583" customFormat="1" ht="19.899999999999999" customHeight="1" x14ac:dyDescent="0.2"/>
    <row r="3584" customFormat="1" ht="19.899999999999999" customHeight="1" x14ac:dyDescent="0.2"/>
    <row r="3585" customFormat="1" ht="19.899999999999999" customHeight="1" x14ac:dyDescent="0.2"/>
    <row r="3586" customFormat="1" ht="19.899999999999999" customHeight="1" x14ac:dyDescent="0.2"/>
    <row r="3587" customFormat="1" ht="19.899999999999999" customHeight="1" x14ac:dyDescent="0.2"/>
    <row r="3588" customFormat="1" ht="19.899999999999999" customHeight="1" x14ac:dyDescent="0.2"/>
    <row r="3589" customFormat="1" ht="19.899999999999999" customHeight="1" x14ac:dyDescent="0.2"/>
    <row r="3590" customFormat="1" ht="19.899999999999999" customHeight="1" x14ac:dyDescent="0.2"/>
    <row r="3591" customFormat="1" ht="19.899999999999999" customHeight="1" x14ac:dyDescent="0.2"/>
    <row r="3592" customFormat="1" ht="19.899999999999999" customHeight="1" x14ac:dyDescent="0.2"/>
    <row r="3593" customFormat="1" ht="19.899999999999999" customHeight="1" x14ac:dyDescent="0.2"/>
    <row r="3594" customFormat="1" ht="19.899999999999999" customHeight="1" x14ac:dyDescent="0.2"/>
    <row r="3595" customFormat="1" ht="19.899999999999999" customHeight="1" x14ac:dyDescent="0.2"/>
    <row r="3596" customFormat="1" ht="19.899999999999999" customHeight="1" x14ac:dyDescent="0.2"/>
    <row r="3597" customFormat="1" ht="19.899999999999999" customHeight="1" x14ac:dyDescent="0.2"/>
    <row r="3598" customFormat="1" ht="19.899999999999999" customHeight="1" x14ac:dyDescent="0.2"/>
    <row r="3599" customFormat="1" ht="19.899999999999999" customHeight="1" x14ac:dyDescent="0.2"/>
    <row r="3600" customFormat="1" ht="19.899999999999999" customHeight="1" x14ac:dyDescent="0.2"/>
    <row r="3601" customFormat="1" ht="19.899999999999999" customHeight="1" x14ac:dyDescent="0.2"/>
    <row r="3602" customFormat="1" ht="19.899999999999999" customHeight="1" x14ac:dyDescent="0.2"/>
    <row r="3603" customFormat="1" ht="19.899999999999999" customHeight="1" x14ac:dyDescent="0.2"/>
    <row r="3604" customFormat="1" ht="19.899999999999999" customHeight="1" x14ac:dyDescent="0.2"/>
    <row r="3605" customFormat="1" ht="19.899999999999999" customHeight="1" x14ac:dyDescent="0.2"/>
    <row r="3606" customFormat="1" ht="19.899999999999999" customHeight="1" x14ac:dyDescent="0.2"/>
    <row r="3607" customFormat="1" ht="19.899999999999999" customHeight="1" x14ac:dyDescent="0.2"/>
    <row r="3608" customFormat="1" ht="19.899999999999999" customHeight="1" x14ac:dyDescent="0.2"/>
    <row r="3609" customFormat="1" ht="19.899999999999999" customHeight="1" x14ac:dyDescent="0.2"/>
    <row r="3610" customFormat="1" ht="19.899999999999999" customHeight="1" x14ac:dyDescent="0.2"/>
    <row r="3611" customFormat="1" ht="19.899999999999999" customHeight="1" x14ac:dyDescent="0.2"/>
    <row r="3612" customFormat="1" ht="19.899999999999999" customHeight="1" x14ac:dyDescent="0.2"/>
    <row r="3613" customFormat="1" ht="19.899999999999999" customHeight="1" x14ac:dyDescent="0.2"/>
    <row r="3614" customFormat="1" ht="19.899999999999999" customHeight="1" x14ac:dyDescent="0.2"/>
    <row r="3615" customFormat="1" ht="19.899999999999999" customHeight="1" x14ac:dyDescent="0.2"/>
    <row r="3616" customFormat="1" ht="19.899999999999999" customHeight="1" x14ac:dyDescent="0.2"/>
    <row r="3617" customFormat="1" ht="19.899999999999999" customHeight="1" x14ac:dyDescent="0.2"/>
    <row r="3618" customFormat="1" ht="19.899999999999999" customHeight="1" x14ac:dyDescent="0.2"/>
    <row r="3619" customFormat="1" ht="19.899999999999999" customHeight="1" x14ac:dyDescent="0.2"/>
    <row r="3620" customFormat="1" ht="19.899999999999999" customHeight="1" x14ac:dyDescent="0.2"/>
    <row r="3621" customFormat="1" ht="19.899999999999999" customHeight="1" x14ac:dyDescent="0.2"/>
    <row r="3622" customFormat="1" ht="19.899999999999999" customHeight="1" x14ac:dyDescent="0.2"/>
    <row r="3623" customFormat="1" ht="19.899999999999999" customHeight="1" x14ac:dyDescent="0.2"/>
    <row r="3624" customFormat="1" ht="19.899999999999999" customHeight="1" x14ac:dyDescent="0.2"/>
    <row r="3625" customFormat="1" ht="19.899999999999999" customHeight="1" x14ac:dyDescent="0.2"/>
    <row r="3626" customFormat="1" ht="19.899999999999999" customHeight="1" x14ac:dyDescent="0.2"/>
    <row r="3627" customFormat="1" ht="19.899999999999999" customHeight="1" x14ac:dyDescent="0.2"/>
    <row r="3628" customFormat="1" ht="19.899999999999999" customHeight="1" x14ac:dyDescent="0.2"/>
    <row r="3629" customFormat="1" ht="19.899999999999999" customHeight="1" x14ac:dyDescent="0.2"/>
    <row r="3630" customFormat="1" ht="19.899999999999999" customHeight="1" x14ac:dyDescent="0.2"/>
    <row r="3631" customFormat="1" ht="19.899999999999999" customHeight="1" x14ac:dyDescent="0.2"/>
    <row r="3632" customFormat="1" ht="19.899999999999999" customHeight="1" x14ac:dyDescent="0.2"/>
    <row r="3633" customFormat="1" ht="19.899999999999999" customHeight="1" x14ac:dyDescent="0.2"/>
    <row r="3634" customFormat="1" ht="19.899999999999999" customHeight="1" x14ac:dyDescent="0.2"/>
    <row r="3635" customFormat="1" ht="19.899999999999999" customHeight="1" x14ac:dyDescent="0.2"/>
    <row r="3636" customFormat="1" ht="19.899999999999999" customHeight="1" x14ac:dyDescent="0.2"/>
    <row r="3637" customFormat="1" ht="19.899999999999999" customHeight="1" x14ac:dyDescent="0.2"/>
    <row r="3638" customFormat="1" ht="19.899999999999999" customHeight="1" x14ac:dyDescent="0.2"/>
    <row r="3639" customFormat="1" ht="19.899999999999999" customHeight="1" x14ac:dyDescent="0.2"/>
    <row r="3640" customFormat="1" ht="19.899999999999999" customHeight="1" x14ac:dyDescent="0.2"/>
    <row r="3641" customFormat="1" ht="19.899999999999999" customHeight="1" x14ac:dyDescent="0.2"/>
    <row r="3642" customFormat="1" ht="19.899999999999999" customHeight="1" x14ac:dyDescent="0.2"/>
    <row r="3643" customFormat="1" ht="19.899999999999999" customHeight="1" x14ac:dyDescent="0.2"/>
    <row r="3644" customFormat="1" ht="19.899999999999999" customHeight="1" x14ac:dyDescent="0.2"/>
    <row r="3645" customFormat="1" ht="19.899999999999999" customHeight="1" x14ac:dyDescent="0.2"/>
    <row r="3646" customFormat="1" ht="19.899999999999999" customHeight="1" x14ac:dyDescent="0.2"/>
    <row r="3647" customFormat="1" ht="19.899999999999999" customHeight="1" x14ac:dyDescent="0.2"/>
    <row r="3648" customFormat="1" ht="19.899999999999999" customHeight="1" x14ac:dyDescent="0.2"/>
    <row r="3649" customFormat="1" ht="19.899999999999999" customHeight="1" x14ac:dyDescent="0.2"/>
    <row r="3650" customFormat="1" ht="19.899999999999999" customHeight="1" x14ac:dyDescent="0.2"/>
    <row r="3651" customFormat="1" ht="19.899999999999999" customHeight="1" x14ac:dyDescent="0.2"/>
    <row r="3652" customFormat="1" ht="19.899999999999999" customHeight="1" x14ac:dyDescent="0.2"/>
    <row r="3653" customFormat="1" ht="19.899999999999999" customHeight="1" x14ac:dyDescent="0.2"/>
    <row r="3654" customFormat="1" ht="19.899999999999999" customHeight="1" x14ac:dyDescent="0.2"/>
    <row r="3655" customFormat="1" ht="19.899999999999999" customHeight="1" x14ac:dyDescent="0.2"/>
    <row r="3656" customFormat="1" ht="19.899999999999999" customHeight="1" x14ac:dyDescent="0.2"/>
    <row r="3657" customFormat="1" ht="19.899999999999999" customHeight="1" x14ac:dyDescent="0.2"/>
    <row r="3658" customFormat="1" ht="19.899999999999999" customHeight="1" x14ac:dyDescent="0.2"/>
    <row r="3659" customFormat="1" ht="19.899999999999999" customHeight="1" x14ac:dyDescent="0.2"/>
    <row r="3660" customFormat="1" ht="19.899999999999999" customHeight="1" x14ac:dyDescent="0.2"/>
    <row r="3661" customFormat="1" ht="19.899999999999999" customHeight="1" x14ac:dyDescent="0.2"/>
    <row r="3662" customFormat="1" ht="19.899999999999999" customHeight="1" x14ac:dyDescent="0.2"/>
    <row r="3663" customFormat="1" ht="19.899999999999999" customHeight="1" x14ac:dyDescent="0.2"/>
    <row r="3664" customFormat="1" ht="19.899999999999999" customHeight="1" x14ac:dyDescent="0.2"/>
    <row r="3665" customFormat="1" ht="19.899999999999999" customHeight="1" x14ac:dyDescent="0.2"/>
    <row r="3666" customFormat="1" ht="19.899999999999999" customHeight="1" x14ac:dyDescent="0.2"/>
    <row r="3667" customFormat="1" ht="19.899999999999999" customHeight="1" x14ac:dyDescent="0.2"/>
    <row r="3668" customFormat="1" ht="19.899999999999999" customHeight="1" x14ac:dyDescent="0.2"/>
    <row r="3669" customFormat="1" ht="19.899999999999999" customHeight="1" x14ac:dyDescent="0.2"/>
    <row r="3670" customFormat="1" ht="19.899999999999999" customHeight="1" x14ac:dyDescent="0.2"/>
    <row r="3671" customFormat="1" ht="19.899999999999999" customHeight="1" x14ac:dyDescent="0.2"/>
    <row r="3672" customFormat="1" ht="19.899999999999999" customHeight="1" x14ac:dyDescent="0.2"/>
    <row r="3673" customFormat="1" ht="19.899999999999999" customHeight="1" x14ac:dyDescent="0.2"/>
    <row r="3674" customFormat="1" ht="19.899999999999999" customHeight="1" x14ac:dyDescent="0.2"/>
    <row r="3675" customFormat="1" ht="19.899999999999999" customHeight="1" x14ac:dyDescent="0.2"/>
    <row r="3676" customFormat="1" ht="19.899999999999999" customHeight="1" x14ac:dyDescent="0.2"/>
    <row r="3677" customFormat="1" ht="19.899999999999999" customHeight="1" x14ac:dyDescent="0.2"/>
    <row r="3678" customFormat="1" ht="19.899999999999999" customHeight="1" x14ac:dyDescent="0.2"/>
    <row r="3679" customFormat="1" ht="19.899999999999999" customHeight="1" x14ac:dyDescent="0.2"/>
    <row r="3680" customFormat="1" ht="19.899999999999999" customHeight="1" x14ac:dyDescent="0.2"/>
    <row r="3681" customFormat="1" ht="19.899999999999999" customHeight="1" x14ac:dyDescent="0.2"/>
    <row r="3682" customFormat="1" ht="19.899999999999999" customHeight="1" x14ac:dyDescent="0.2"/>
    <row r="3683" customFormat="1" ht="19.899999999999999" customHeight="1" x14ac:dyDescent="0.2"/>
    <row r="3684" customFormat="1" ht="19.899999999999999" customHeight="1" x14ac:dyDescent="0.2"/>
    <row r="3685" customFormat="1" ht="19.899999999999999" customHeight="1" x14ac:dyDescent="0.2"/>
    <row r="3686" customFormat="1" ht="19.899999999999999" customHeight="1" x14ac:dyDescent="0.2"/>
    <row r="3687" customFormat="1" ht="19.899999999999999" customHeight="1" x14ac:dyDescent="0.2"/>
    <row r="3688" customFormat="1" ht="19.899999999999999" customHeight="1" x14ac:dyDescent="0.2"/>
    <row r="3689" customFormat="1" ht="19.899999999999999" customHeight="1" x14ac:dyDescent="0.2"/>
    <row r="3690" customFormat="1" ht="19.899999999999999" customHeight="1" x14ac:dyDescent="0.2"/>
    <row r="3691" customFormat="1" ht="19.899999999999999" customHeight="1" x14ac:dyDescent="0.2"/>
    <row r="3692" customFormat="1" ht="19.899999999999999" customHeight="1" x14ac:dyDescent="0.2"/>
    <row r="3693" customFormat="1" ht="19.899999999999999" customHeight="1" x14ac:dyDescent="0.2"/>
    <row r="3694" customFormat="1" ht="19.899999999999999" customHeight="1" x14ac:dyDescent="0.2"/>
    <row r="3695" customFormat="1" ht="19.899999999999999" customHeight="1" x14ac:dyDescent="0.2"/>
    <row r="3696" customFormat="1" ht="19.899999999999999" customHeight="1" x14ac:dyDescent="0.2"/>
    <row r="3697" customFormat="1" ht="19.899999999999999" customHeight="1" x14ac:dyDescent="0.2"/>
    <row r="3698" customFormat="1" ht="19.899999999999999" customHeight="1" x14ac:dyDescent="0.2"/>
    <row r="3699" customFormat="1" ht="19.899999999999999" customHeight="1" x14ac:dyDescent="0.2"/>
    <row r="3700" customFormat="1" ht="19.899999999999999" customHeight="1" x14ac:dyDescent="0.2"/>
    <row r="3701" customFormat="1" ht="19.899999999999999" customHeight="1" x14ac:dyDescent="0.2"/>
    <row r="3702" customFormat="1" ht="19.899999999999999" customHeight="1" x14ac:dyDescent="0.2"/>
    <row r="3703" customFormat="1" ht="19.899999999999999" customHeight="1" x14ac:dyDescent="0.2"/>
    <row r="3704" customFormat="1" ht="19.899999999999999" customHeight="1" x14ac:dyDescent="0.2"/>
    <row r="3705" customFormat="1" ht="19.899999999999999" customHeight="1" x14ac:dyDescent="0.2"/>
    <row r="3706" customFormat="1" ht="19.899999999999999" customHeight="1" x14ac:dyDescent="0.2"/>
    <row r="3707" customFormat="1" ht="19.899999999999999" customHeight="1" x14ac:dyDescent="0.2"/>
    <row r="3708" customFormat="1" ht="19.899999999999999" customHeight="1" x14ac:dyDescent="0.2"/>
    <row r="3709" customFormat="1" ht="19.899999999999999" customHeight="1" x14ac:dyDescent="0.2"/>
    <row r="3710" customFormat="1" ht="19.899999999999999" customHeight="1" x14ac:dyDescent="0.2"/>
    <row r="3711" customFormat="1" ht="19.899999999999999" customHeight="1" x14ac:dyDescent="0.2"/>
    <row r="3712" customFormat="1" ht="19.899999999999999" customHeight="1" x14ac:dyDescent="0.2"/>
    <row r="3713" customFormat="1" ht="19.899999999999999" customHeight="1" x14ac:dyDescent="0.2"/>
    <row r="3714" customFormat="1" ht="19.899999999999999" customHeight="1" x14ac:dyDescent="0.2"/>
    <row r="3715" customFormat="1" ht="19.899999999999999" customHeight="1" x14ac:dyDescent="0.2"/>
    <row r="3716" customFormat="1" ht="19.899999999999999" customHeight="1" x14ac:dyDescent="0.2"/>
    <row r="3717" customFormat="1" ht="19.899999999999999" customHeight="1" x14ac:dyDescent="0.2"/>
    <row r="3718" customFormat="1" ht="19.899999999999999" customHeight="1" x14ac:dyDescent="0.2"/>
    <row r="3719" customFormat="1" ht="19.899999999999999" customHeight="1" x14ac:dyDescent="0.2"/>
    <row r="3720" customFormat="1" ht="19.899999999999999" customHeight="1" x14ac:dyDescent="0.2"/>
    <row r="3721" customFormat="1" ht="19.899999999999999" customHeight="1" x14ac:dyDescent="0.2"/>
    <row r="3722" customFormat="1" ht="19.899999999999999" customHeight="1" x14ac:dyDescent="0.2"/>
    <row r="3723" customFormat="1" ht="19.899999999999999" customHeight="1" x14ac:dyDescent="0.2"/>
    <row r="3724" customFormat="1" ht="19.899999999999999" customHeight="1" x14ac:dyDescent="0.2"/>
    <row r="3725" customFormat="1" ht="19.899999999999999" customHeight="1" x14ac:dyDescent="0.2"/>
    <row r="3726" customFormat="1" ht="19.899999999999999" customHeight="1" x14ac:dyDescent="0.2"/>
    <row r="3727" customFormat="1" ht="19.899999999999999" customHeight="1" x14ac:dyDescent="0.2"/>
    <row r="3728" customFormat="1" ht="19.899999999999999" customHeight="1" x14ac:dyDescent="0.2"/>
    <row r="3729" customFormat="1" ht="19.899999999999999" customHeight="1" x14ac:dyDescent="0.2"/>
    <row r="3730" customFormat="1" ht="19.899999999999999" customHeight="1" x14ac:dyDescent="0.2"/>
    <row r="3731" customFormat="1" ht="19.899999999999999" customHeight="1" x14ac:dyDescent="0.2"/>
    <row r="3732" customFormat="1" ht="19.899999999999999" customHeight="1" x14ac:dyDescent="0.2"/>
    <row r="3733" customFormat="1" ht="19.899999999999999" customHeight="1" x14ac:dyDescent="0.2"/>
    <row r="3734" customFormat="1" ht="19.899999999999999" customHeight="1" x14ac:dyDescent="0.2"/>
    <row r="3735" customFormat="1" ht="19.899999999999999" customHeight="1" x14ac:dyDescent="0.2"/>
    <row r="3736" customFormat="1" ht="19.899999999999999" customHeight="1" x14ac:dyDescent="0.2"/>
    <row r="3737" customFormat="1" ht="19.899999999999999" customHeight="1" x14ac:dyDescent="0.2"/>
    <row r="3738" customFormat="1" ht="19.899999999999999" customHeight="1" x14ac:dyDescent="0.2"/>
    <row r="3739" customFormat="1" ht="19.899999999999999" customHeight="1" x14ac:dyDescent="0.2"/>
    <row r="3740" customFormat="1" ht="19.899999999999999" customHeight="1" x14ac:dyDescent="0.2"/>
    <row r="3741" customFormat="1" ht="19.899999999999999" customHeight="1" x14ac:dyDescent="0.2"/>
    <row r="3742" customFormat="1" ht="19.899999999999999" customHeight="1" x14ac:dyDescent="0.2"/>
    <row r="3743" customFormat="1" ht="19.899999999999999" customHeight="1" x14ac:dyDescent="0.2"/>
    <row r="3744" customFormat="1" ht="19.899999999999999" customHeight="1" x14ac:dyDescent="0.2"/>
    <row r="3745" customFormat="1" ht="19.899999999999999" customHeight="1" x14ac:dyDescent="0.2"/>
    <row r="3746" customFormat="1" ht="19.899999999999999" customHeight="1" x14ac:dyDescent="0.2"/>
    <row r="3747" customFormat="1" ht="19.899999999999999" customHeight="1" x14ac:dyDescent="0.2"/>
    <row r="3748" customFormat="1" ht="19.899999999999999" customHeight="1" x14ac:dyDescent="0.2"/>
    <row r="3749" customFormat="1" ht="19.899999999999999" customHeight="1" x14ac:dyDescent="0.2"/>
    <row r="3750" customFormat="1" ht="19.899999999999999" customHeight="1" x14ac:dyDescent="0.2"/>
    <row r="3751" customFormat="1" ht="19.899999999999999" customHeight="1" x14ac:dyDescent="0.2"/>
    <row r="3752" customFormat="1" ht="19.899999999999999" customHeight="1" x14ac:dyDescent="0.2"/>
    <row r="3753" customFormat="1" ht="19.899999999999999" customHeight="1" x14ac:dyDescent="0.2"/>
    <row r="3754" customFormat="1" ht="19.899999999999999" customHeight="1" x14ac:dyDescent="0.2"/>
    <row r="3755" customFormat="1" ht="19.899999999999999" customHeight="1" x14ac:dyDescent="0.2"/>
    <row r="3756" customFormat="1" ht="19.899999999999999" customHeight="1" x14ac:dyDescent="0.2"/>
    <row r="3757" customFormat="1" ht="19.899999999999999" customHeight="1" x14ac:dyDescent="0.2"/>
    <row r="3758" customFormat="1" ht="19.899999999999999" customHeight="1" x14ac:dyDescent="0.2"/>
    <row r="3759" customFormat="1" ht="19.899999999999999" customHeight="1" x14ac:dyDescent="0.2"/>
    <row r="3760" customFormat="1" ht="19.899999999999999" customHeight="1" x14ac:dyDescent="0.2"/>
    <row r="3761" customFormat="1" ht="19.899999999999999" customHeight="1" x14ac:dyDescent="0.2"/>
    <row r="3762" customFormat="1" ht="19.899999999999999" customHeight="1" x14ac:dyDescent="0.2"/>
    <row r="3763" customFormat="1" ht="19.899999999999999" customHeight="1" x14ac:dyDescent="0.2"/>
    <row r="3764" customFormat="1" ht="19.899999999999999" customHeight="1" x14ac:dyDescent="0.2"/>
    <row r="3765" customFormat="1" ht="19.899999999999999" customHeight="1" x14ac:dyDescent="0.2"/>
    <row r="3766" customFormat="1" ht="19.899999999999999" customHeight="1" x14ac:dyDescent="0.2"/>
    <row r="3767" customFormat="1" ht="19.899999999999999" customHeight="1" x14ac:dyDescent="0.2"/>
    <row r="3768" customFormat="1" ht="19.899999999999999" customHeight="1" x14ac:dyDescent="0.2"/>
    <row r="3769" customFormat="1" ht="19.899999999999999" customHeight="1" x14ac:dyDescent="0.2"/>
    <row r="3770" customFormat="1" ht="19.899999999999999" customHeight="1" x14ac:dyDescent="0.2"/>
    <row r="3771" customFormat="1" ht="19.899999999999999" customHeight="1" x14ac:dyDescent="0.2"/>
    <row r="3772" customFormat="1" ht="19.899999999999999" customHeight="1" x14ac:dyDescent="0.2"/>
    <row r="3773" customFormat="1" ht="19.899999999999999" customHeight="1" x14ac:dyDescent="0.2"/>
    <row r="3774" customFormat="1" ht="19.899999999999999" customHeight="1" x14ac:dyDescent="0.2"/>
    <row r="3775" customFormat="1" ht="19.899999999999999" customHeight="1" x14ac:dyDescent="0.2"/>
    <row r="3776" customFormat="1" ht="19.899999999999999" customHeight="1" x14ac:dyDescent="0.2"/>
    <row r="3777" customFormat="1" ht="19.899999999999999" customHeight="1" x14ac:dyDescent="0.2"/>
    <row r="3778" customFormat="1" ht="19.899999999999999" customHeight="1" x14ac:dyDescent="0.2"/>
    <row r="3779" customFormat="1" ht="19.899999999999999" customHeight="1" x14ac:dyDescent="0.2"/>
    <row r="3780" customFormat="1" ht="19.899999999999999" customHeight="1" x14ac:dyDescent="0.2"/>
    <row r="3781" customFormat="1" ht="19.899999999999999" customHeight="1" x14ac:dyDescent="0.2"/>
    <row r="3782" customFormat="1" ht="19.899999999999999" customHeight="1" x14ac:dyDescent="0.2"/>
    <row r="3783" customFormat="1" ht="19.899999999999999" customHeight="1" x14ac:dyDescent="0.2"/>
    <row r="3784" customFormat="1" ht="19.899999999999999" customHeight="1" x14ac:dyDescent="0.2"/>
    <row r="3785" customFormat="1" ht="19.899999999999999" customHeight="1" x14ac:dyDescent="0.2"/>
    <row r="3786" customFormat="1" ht="19.899999999999999" customHeight="1" x14ac:dyDescent="0.2"/>
    <row r="3787" customFormat="1" ht="19.899999999999999" customHeight="1" x14ac:dyDescent="0.2"/>
    <row r="3788" customFormat="1" ht="19.899999999999999" customHeight="1" x14ac:dyDescent="0.2"/>
    <row r="3789" customFormat="1" ht="19.899999999999999" customHeight="1" x14ac:dyDescent="0.2"/>
    <row r="3790" customFormat="1" ht="19.899999999999999" customHeight="1" x14ac:dyDescent="0.2"/>
    <row r="3791" customFormat="1" ht="19.899999999999999" customHeight="1" x14ac:dyDescent="0.2"/>
    <row r="3792" customFormat="1" ht="19.899999999999999" customHeight="1" x14ac:dyDescent="0.2"/>
    <row r="3793" customFormat="1" ht="19.899999999999999" customHeight="1" x14ac:dyDescent="0.2"/>
    <row r="3794" customFormat="1" ht="19.899999999999999" customHeight="1" x14ac:dyDescent="0.2"/>
    <row r="3795" customFormat="1" ht="19.899999999999999" customHeight="1" x14ac:dyDescent="0.2"/>
    <row r="3796" customFormat="1" ht="19.899999999999999" customHeight="1" x14ac:dyDescent="0.2"/>
    <row r="3797" customFormat="1" ht="19.899999999999999" customHeight="1" x14ac:dyDescent="0.2"/>
    <row r="3798" customFormat="1" ht="19.899999999999999" customHeight="1" x14ac:dyDescent="0.2"/>
    <row r="3799" customFormat="1" ht="19.899999999999999" customHeight="1" x14ac:dyDescent="0.2"/>
    <row r="3800" customFormat="1" ht="19.899999999999999" customHeight="1" x14ac:dyDescent="0.2"/>
    <row r="3801" customFormat="1" ht="19.899999999999999" customHeight="1" x14ac:dyDescent="0.2"/>
    <row r="3802" customFormat="1" ht="19.899999999999999" customHeight="1" x14ac:dyDescent="0.2"/>
    <row r="3803" customFormat="1" ht="19.899999999999999" customHeight="1" x14ac:dyDescent="0.2"/>
    <row r="3804" customFormat="1" ht="19.899999999999999" customHeight="1" x14ac:dyDescent="0.2"/>
    <row r="3805" customFormat="1" ht="19.899999999999999" customHeight="1" x14ac:dyDescent="0.2"/>
    <row r="3806" customFormat="1" ht="19.899999999999999" customHeight="1" x14ac:dyDescent="0.2"/>
    <row r="3807" customFormat="1" ht="19.899999999999999" customHeight="1" x14ac:dyDescent="0.2"/>
    <row r="3808" customFormat="1" ht="19.899999999999999" customHeight="1" x14ac:dyDescent="0.2"/>
    <row r="3809" customFormat="1" ht="19.899999999999999" customHeight="1" x14ac:dyDescent="0.2"/>
    <row r="3810" customFormat="1" ht="19.899999999999999" customHeight="1" x14ac:dyDescent="0.2"/>
    <row r="3811" customFormat="1" ht="19.899999999999999" customHeight="1" x14ac:dyDescent="0.2"/>
    <row r="3812" customFormat="1" ht="19.899999999999999" customHeight="1" x14ac:dyDescent="0.2"/>
    <row r="3813" customFormat="1" ht="19.899999999999999" customHeight="1" x14ac:dyDescent="0.2"/>
    <row r="3814" customFormat="1" ht="19.899999999999999" customHeight="1" x14ac:dyDescent="0.2"/>
    <row r="3815" customFormat="1" ht="19.899999999999999" customHeight="1" x14ac:dyDescent="0.2"/>
    <row r="3816" customFormat="1" ht="19.899999999999999" customHeight="1" x14ac:dyDescent="0.2"/>
    <row r="3817" customFormat="1" ht="19.899999999999999" customHeight="1" x14ac:dyDescent="0.2"/>
    <row r="3818" customFormat="1" ht="19.899999999999999" customHeight="1" x14ac:dyDescent="0.2"/>
    <row r="3819" customFormat="1" ht="19.899999999999999" customHeight="1" x14ac:dyDescent="0.2"/>
    <row r="3820" customFormat="1" ht="19.899999999999999" customHeight="1" x14ac:dyDescent="0.2"/>
    <row r="3821" customFormat="1" ht="19.899999999999999" customHeight="1" x14ac:dyDescent="0.2"/>
    <row r="3822" customFormat="1" ht="19.899999999999999" customHeight="1" x14ac:dyDescent="0.2"/>
    <row r="3823" customFormat="1" ht="19.899999999999999" customHeight="1" x14ac:dyDescent="0.2"/>
    <row r="3824" customFormat="1" ht="19.899999999999999" customHeight="1" x14ac:dyDescent="0.2"/>
    <row r="3825" customFormat="1" ht="19.899999999999999" customHeight="1" x14ac:dyDescent="0.2"/>
    <row r="3826" customFormat="1" ht="19.899999999999999" customHeight="1" x14ac:dyDescent="0.2"/>
    <row r="3827" customFormat="1" ht="19.899999999999999" customHeight="1" x14ac:dyDescent="0.2"/>
    <row r="3828" customFormat="1" ht="19.899999999999999" customHeight="1" x14ac:dyDescent="0.2"/>
    <row r="3829" customFormat="1" ht="19.899999999999999" customHeight="1" x14ac:dyDescent="0.2"/>
    <row r="3830" customFormat="1" ht="19.899999999999999" customHeight="1" x14ac:dyDescent="0.2"/>
    <row r="3831" customFormat="1" ht="19.899999999999999" customHeight="1" x14ac:dyDescent="0.2"/>
    <row r="3832" customFormat="1" ht="19.899999999999999" customHeight="1" x14ac:dyDescent="0.2"/>
    <row r="3833" customFormat="1" ht="19.899999999999999" customHeight="1" x14ac:dyDescent="0.2"/>
    <row r="3834" customFormat="1" ht="19.899999999999999" customHeight="1" x14ac:dyDescent="0.2"/>
    <row r="3835" customFormat="1" ht="19.899999999999999" customHeight="1" x14ac:dyDescent="0.2"/>
    <row r="3836" customFormat="1" ht="19.899999999999999" customHeight="1" x14ac:dyDescent="0.2"/>
    <row r="3837" customFormat="1" ht="19.899999999999999" customHeight="1" x14ac:dyDescent="0.2"/>
    <row r="3838" customFormat="1" ht="19.899999999999999" customHeight="1" x14ac:dyDescent="0.2"/>
    <row r="3839" customFormat="1" ht="19.899999999999999" customHeight="1" x14ac:dyDescent="0.2"/>
    <row r="3840" customFormat="1" ht="19.899999999999999" customHeight="1" x14ac:dyDescent="0.2"/>
    <row r="3841" customFormat="1" ht="19.899999999999999" customHeight="1" x14ac:dyDescent="0.2"/>
    <row r="3842" customFormat="1" ht="19.899999999999999" customHeight="1" x14ac:dyDescent="0.2"/>
    <row r="3843" customFormat="1" ht="19.899999999999999" customHeight="1" x14ac:dyDescent="0.2"/>
    <row r="3844" customFormat="1" ht="19.899999999999999" customHeight="1" x14ac:dyDescent="0.2"/>
    <row r="3845" customFormat="1" ht="19.899999999999999" customHeight="1" x14ac:dyDescent="0.2"/>
    <row r="3846" customFormat="1" ht="19.899999999999999" customHeight="1" x14ac:dyDescent="0.2"/>
    <row r="3847" customFormat="1" ht="19.899999999999999" customHeight="1" x14ac:dyDescent="0.2"/>
    <row r="3848" customFormat="1" ht="19.899999999999999" customHeight="1" x14ac:dyDescent="0.2"/>
    <row r="3849" customFormat="1" ht="19.899999999999999" customHeight="1" x14ac:dyDescent="0.2"/>
    <row r="3850" customFormat="1" ht="19.899999999999999" customHeight="1" x14ac:dyDescent="0.2"/>
    <row r="3851" customFormat="1" ht="19.899999999999999" customHeight="1" x14ac:dyDescent="0.2"/>
    <row r="3852" customFormat="1" ht="19.899999999999999" customHeight="1" x14ac:dyDescent="0.2"/>
    <row r="3853" customFormat="1" ht="19.899999999999999" customHeight="1" x14ac:dyDescent="0.2"/>
    <row r="3854" customFormat="1" ht="19.899999999999999" customHeight="1" x14ac:dyDescent="0.2"/>
    <row r="3855" customFormat="1" ht="19.899999999999999" customHeight="1" x14ac:dyDescent="0.2"/>
    <row r="3856" customFormat="1" ht="19.899999999999999" customHeight="1" x14ac:dyDescent="0.2"/>
    <row r="3857" customFormat="1" ht="19.899999999999999" customHeight="1" x14ac:dyDescent="0.2"/>
    <row r="3858" customFormat="1" ht="19.899999999999999" customHeight="1" x14ac:dyDescent="0.2"/>
    <row r="3859" customFormat="1" ht="19.899999999999999" customHeight="1" x14ac:dyDescent="0.2"/>
    <row r="3860" customFormat="1" ht="19.899999999999999" customHeight="1" x14ac:dyDescent="0.2"/>
    <row r="3861" customFormat="1" ht="19.899999999999999" customHeight="1" x14ac:dyDescent="0.2"/>
    <row r="3862" customFormat="1" ht="19.899999999999999" customHeight="1" x14ac:dyDescent="0.2"/>
    <row r="3863" customFormat="1" ht="19.899999999999999" customHeight="1" x14ac:dyDescent="0.2"/>
    <row r="3864" customFormat="1" ht="19.899999999999999" customHeight="1" x14ac:dyDescent="0.2"/>
    <row r="3865" customFormat="1" ht="19.899999999999999" customHeight="1" x14ac:dyDescent="0.2"/>
    <row r="3866" customFormat="1" ht="19.899999999999999" customHeight="1" x14ac:dyDescent="0.2"/>
    <row r="3867" customFormat="1" ht="19.899999999999999" customHeight="1" x14ac:dyDescent="0.2"/>
    <row r="3868" customFormat="1" ht="19.899999999999999" customHeight="1" x14ac:dyDescent="0.2"/>
    <row r="3869" customFormat="1" ht="19.899999999999999" customHeight="1" x14ac:dyDescent="0.2"/>
    <row r="3870" customFormat="1" ht="19.899999999999999" customHeight="1" x14ac:dyDescent="0.2"/>
    <row r="3871" customFormat="1" ht="19.899999999999999" customHeight="1" x14ac:dyDescent="0.2"/>
    <row r="3872" customFormat="1" ht="19.899999999999999" customHeight="1" x14ac:dyDescent="0.2"/>
    <row r="3873" customFormat="1" ht="19.899999999999999" customHeight="1" x14ac:dyDescent="0.2"/>
    <row r="3874" customFormat="1" ht="19.899999999999999" customHeight="1" x14ac:dyDescent="0.2"/>
    <row r="3875" customFormat="1" ht="19.899999999999999" customHeight="1" x14ac:dyDescent="0.2"/>
    <row r="3876" customFormat="1" ht="19.899999999999999" customHeight="1" x14ac:dyDescent="0.2"/>
    <row r="3877" customFormat="1" ht="19.899999999999999" customHeight="1" x14ac:dyDescent="0.2"/>
    <row r="3878" customFormat="1" ht="19.899999999999999" customHeight="1" x14ac:dyDescent="0.2"/>
    <row r="3879" customFormat="1" ht="19.899999999999999" customHeight="1" x14ac:dyDescent="0.2"/>
    <row r="3880" customFormat="1" ht="19.899999999999999" customHeight="1" x14ac:dyDescent="0.2"/>
    <row r="3881" customFormat="1" ht="19.899999999999999" customHeight="1" x14ac:dyDescent="0.2"/>
    <row r="3882" customFormat="1" ht="19.899999999999999" customHeight="1" x14ac:dyDescent="0.2"/>
    <row r="3883" customFormat="1" ht="19.899999999999999" customHeight="1" x14ac:dyDescent="0.2"/>
    <row r="3884" customFormat="1" ht="19.899999999999999" customHeight="1" x14ac:dyDescent="0.2"/>
    <row r="3885" customFormat="1" ht="19.899999999999999" customHeight="1" x14ac:dyDescent="0.2"/>
    <row r="3886" customFormat="1" ht="19.899999999999999" customHeight="1" x14ac:dyDescent="0.2"/>
    <row r="3887" customFormat="1" ht="19.899999999999999" customHeight="1" x14ac:dyDescent="0.2"/>
    <row r="3888" customFormat="1" ht="19.899999999999999" customHeight="1" x14ac:dyDescent="0.2"/>
    <row r="3889" customFormat="1" ht="19.899999999999999" customHeight="1" x14ac:dyDescent="0.2"/>
    <row r="3890" customFormat="1" ht="19.899999999999999" customHeight="1" x14ac:dyDescent="0.2"/>
    <row r="3891" customFormat="1" ht="19.899999999999999" customHeight="1" x14ac:dyDescent="0.2"/>
    <row r="3892" customFormat="1" ht="19.899999999999999" customHeight="1" x14ac:dyDescent="0.2"/>
    <row r="3893" customFormat="1" ht="19.899999999999999" customHeight="1" x14ac:dyDescent="0.2"/>
    <row r="3894" customFormat="1" ht="19.899999999999999" customHeight="1" x14ac:dyDescent="0.2"/>
    <row r="3895" customFormat="1" ht="19.899999999999999" customHeight="1" x14ac:dyDescent="0.2"/>
    <row r="3896" customFormat="1" ht="19.899999999999999" customHeight="1" x14ac:dyDescent="0.2"/>
    <row r="3897" customFormat="1" ht="19.899999999999999" customHeight="1" x14ac:dyDescent="0.2"/>
    <row r="3898" customFormat="1" ht="19.899999999999999" customHeight="1" x14ac:dyDescent="0.2"/>
    <row r="3899" customFormat="1" ht="19.899999999999999" customHeight="1" x14ac:dyDescent="0.2"/>
    <row r="3900" customFormat="1" ht="19.899999999999999" customHeight="1" x14ac:dyDescent="0.2"/>
    <row r="3901" customFormat="1" ht="19.899999999999999" customHeight="1" x14ac:dyDescent="0.2"/>
    <row r="3902" customFormat="1" ht="19.899999999999999" customHeight="1" x14ac:dyDescent="0.2"/>
    <row r="3903" customFormat="1" ht="19.899999999999999" customHeight="1" x14ac:dyDescent="0.2"/>
    <row r="3904" customFormat="1" ht="19.899999999999999" customHeight="1" x14ac:dyDescent="0.2"/>
    <row r="3905" customFormat="1" ht="19.899999999999999" customHeight="1" x14ac:dyDescent="0.2"/>
    <row r="3906" customFormat="1" ht="19.899999999999999" customHeight="1" x14ac:dyDescent="0.2"/>
    <row r="3907" customFormat="1" ht="19.899999999999999" customHeight="1" x14ac:dyDescent="0.2"/>
    <row r="3908" customFormat="1" ht="19.899999999999999" customHeight="1" x14ac:dyDescent="0.2"/>
    <row r="3909" customFormat="1" ht="19.899999999999999" customHeight="1" x14ac:dyDescent="0.2"/>
    <row r="3910" customFormat="1" ht="19.899999999999999" customHeight="1" x14ac:dyDescent="0.2"/>
    <row r="3911" customFormat="1" ht="19.899999999999999" customHeight="1" x14ac:dyDescent="0.2"/>
    <row r="3912" customFormat="1" ht="19.899999999999999" customHeight="1" x14ac:dyDescent="0.2"/>
    <row r="3913" customFormat="1" ht="19.899999999999999" customHeight="1" x14ac:dyDescent="0.2"/>
    <row r="3914" customFormat="1" ht="19.899999999999999" customHeight="1" x14ac:dyDescent="0.2"/>
    <row r="3915" customFormat="1" ht="19.899999999999999" customHeight="1" x14ac:dyDescent="0.2"/>
    <row r="3916" customFormat="1" ht="19.899999999999999" customHeight="1" x14ac:dyDescent="0.2"/>
    <row r="3917" customFormat="1" ht="19.899999999999999" customHeight="1" x14ac:dyDescent="0.2"/>
    <row r="3918" customFormat="1" ht="19.899999999999999" customHeight="1" x14ac:dyDescent="0.2"/>
    <row r="3919" customFormat="1" ht="19.899999999999999" customHeight="1" x14ac:dyDescent="0.2"/>
    <row r="3920" customFormat="1" ht="19.899999999999999" customHeight="1" x14ac:dyDescent="0.2"/>
    <row r="3921" customFormat="1" ht="19.899999999999999" customHeight="1" x14ac:dyDescent="0.2"/>
    <row r="3922" customFormat="1" ht="19.899999999999999" customHeight="1" x14ac:dyDescent="0.2"/>
    <row r="3923" customFormat="1" ht="19.899999999999999" customHeight="1" x14ac:dyDescent="0.2"/>
    <row r="3924" customFormat="1" ht="19.899999999999999" customHeight="1" x14ac:dyDescent="0.2"/>
    <row r="3925" customFormat="1" ht="19.899999999999999" customHeight="1" x14ac:dyDescent="0.2"/>
    <row r="3926" customFormat="1" ht="19.899999999999999" customHeight="1" x14ac:dyDescent="0.2"/>
    <row r="3927" customFormat="1" ht="19.899999999999999" customHeight="1" x14ac:dyDescent="0.2"/>
    <row r="3928" customFormat="1" ht="19.899999999999999" customHeight="1" x14ac:dyDescent="0.2"/>
    <row r="3929" customFormat="1" ht="19.899999999999999" customHeight="1" x14ac:dyDescent="0.2"/>
    <row r="3930" customFormat="1" ht="19.899999999999999" customHeight="1" x14ac:dyDescent="0.2"/>
    <row r="3931" customFormat="1" ht="19.899999999999999" customHeight="1" x14ac:dyDescent="0.2"/>
    <row r="3932" customFormat="1" ht="19.899999999999999" customHeight="1" x14ac:dyDescent="0.2"/>
    <row r="3933" customFormat="1" ht="19.899999999999999" customHeight="1" x14ac:dyDescent="0.2"/>
    <row r="3934" customFormat="1" ht="19.899999999999999" customHeight="1" x14ac:dyDescent="0.2"/>
    <row r="3935" customFormat="1" ht="19.899999999999999" customHeight="1" x14ac:dyDescent="0.2"/>
    <row r="3936" customFormat="1" ht="19.899999999999999" customHeight="1" x14ac:dyDescent="0.2"/>
    <row r="3937" customFormat="1" ht="19.899999999999999" customHeight="1" x14ac:dyDescent="0.2"/>
    <row r="3938" customFormat="1" ht="19.899999999999999" customHeight="1" x14ac:dyDescent="0.2"/>
    <row r="3939" customFormat="1" ht="19.899999999999999" customHeight="1" x14ac:dyDescent="0.2"/>
    <row r="3940" customFormat="1" ht="19.899999999999999" customHeight="1" x14ac:dyDescent="0.2"/>
    <row r="3941" customFormat="1" ht="19.899999999999999" customHeight="1" x14ac:dyDescent="0.2"/>
    <row r="3942" customFormat="1" ht="19.899999999999999" customHeight="1" x14ac:dyDescent="0.2"/>
    <row r="3943" customFormat="1" ht="19.899999999999999" customHeight="1" x14ac:dyDescent="0.2"/>
    <row r="3944" customFormat="1" ht="19.899999999999999" customHeight="1" x14ac:dyDescent="0.2"/>
    <row r="3945" customFormat="1" ht="19.899999999999999" customHeight="1" x14ac:dyDescent="0.2"/>
    <row r="3946" customFormat="1" ht="19.899999999999999" customHeight="1" x14ac:dyDescent="0.2"/>
    <row r="3947" customFormat="1" ht="19.899999999999999" customHeight="1" x14ac:dyDescent="0.2"/>
    <row r="3948" customFormat="1" ht="19.899999999999999" customHeight="1" x14ac:dyDescent="0.2"/>
    <row r="3949" customFormat="1" ht="19.899999999999999" customHeight="1" x14ac:dyDescent="0.2"/>
    <row r="3950" customFormat="1" ht="19.899999999999999" customHeight="1" x14ac:dyDescent="0.2"/>
    <row r="3951" customFormat="1" ht="19.899999999999999" customHeight="1" x14ac:dyDescent="0.2"/>
    <row r="3952" customFormat="1" ht="19.899999999999999" customHeight="1" x14ac:dyDescent="0.2"/>
    <row r="3953" customFormat="1" ht="19.899999999999999" customHeight="1" x14ac:dyDescent="0.2"/>
    <row r="3954" customFormat="1" ht="19.899999999999999" customHeight="1" x14ac:dyDescent="0.2"/>
    <row r="3955" customFormat="1" ht="19.899999999999999" customHeight="1" x14ac:dyDescent="0.2"/>
    <row r="3956" customFormat="1" ht="19.899999999999999" customHeight="1" x14ac:dyDescent="0.2"/>
    <row r="3957" customFormat="1" ht="19.899999999999999" customHeight="1" x14ac:dyDescent="0.2"/>
    <row r="3958" customFormat="1" ht="19.899999999999999" customHeight="1" x14ac:dyDescent="0.2"/>
    <row r="3959" customFormat="1" ht="19.899999999999999" customHeight="1" x14ac:dyDescent="0.2"/>
    <row r="3960" customFormat="1" ht="19.899999999999999" customHeight="1" x14ac:dyDescent="0.2"/>
    <row r="3961" customFormat="1" ht="19.899999999999999" customHeight="1" x14ac:dyDescent="0.2"/>
    <row r="3962" customFormat="1" ht="19.899999999999999" customHeight="1" x14ac:dyDescent="0.2"/>
    <row r="3963" customFormat="1" ht="19.899999999999999" customHeight="1" x14ac:dyDescent="0.2"/>
    <row r="3964" customFormat="1" ht="19.899999999999999" customHeight="1" x14ac:dyDescent="0.2"/>
    <row r="3965" customFormat="1" ht="19.899999999999999" customHeight="1" x14ac:dyDescent="0.2"/>
    <row r="3966" customFormat="1" ht="19.899999999999999" customHeight="1" x14ac:dyDescent="0.2"/>
    <row r="3967" customFormat="1" ht="19.899999999999999" customHeight="1" x14ac:dyDescent="0.2"/>
    <row r="3968" customFormat="1" ht="19.899999999999999" customHeight="1" x14ac:dyDescent="0.2"/>
    <row r="3969" customFormat="1" ht="19.899999999999999" customHeight="1" x14ac:dyDescent="0.2"/>
    <row r="3970" customFormat="1" ht="19.899999999999999" customHeight="1" x14ac:dyDescent="0.2"/>
    <row r="3971" customFormat="1" ht="19.899999999999999" customHeight="1" x14ac:dyDescent="0.2"/>
    <row r="3972" customFormat="1" ht="19.899999999999999" customHeight="1" x14ac:dyDescent="0.2"/>
    <row r="3973" customFormat="1" ht="19.899999999999999" customHeight="1" x14ac:dyDescent="0.2"/>
    <row r="3974" customFormat="1" ht="19.899999999999999" customHeight="1" x14ac:dyDescent="0.2"/>
    <row r="3975" customFormat="1" ht="19.899999999999999" customHeight="1" x14ac:dyDescent="0.2"/>
    <row r="3976" customFormat="1" ht="19.899999999999999" customHeight="1" x14ac:dyDescent="0.2"/>
    <row r="3977" customFormat="1" ht="19.899999999999999" customHeight="1" x14ac:dyDescent="0.2"/>
    <row r="3978" customFormat="1" ht="19.899999999999999" customHeight="1" x14ac:dyDescent="0.2"/>
    <row r="3979" customFormat="1" ht="19.899999999999999" customHeight="1" x14ac:dyDescent="0.2"/>
    <row r="3980" customFormat="1" ht="19.899999999999999" customHeight="1" x14ac:dyDescent="0.2"/>
    <row r="3981" customFormat="1" ht="19.899999999999999" customHeight="1" x14ac:dyDescent="0.2"/>
    <row r="3982" customFormat="1" ht="19.899999999999999" customHeight="1" x14ac:dyDescent="0.2"/>
    <row r="3983" customFormat="1" ht="19.899999999999999" customHeight="1" x14ac:dyDescent="0.2"/>
    <row r="3984" customFormat="1" ht="19.899999999999999" customHeight="1" x14ac:dyDescent="0.2"/>
    <row r="3985" customFormat="1" ht="19.899999999999999" customHeight="1" x14ac:dyDescent="0.2"/>
    <row r="3986" customFormat="1" ht="19.899999999999999" customHeight="1" x14ac:dyDescent="0.2"/>
    <row r="3987" customFormat="1" ht="19.899999999999999" customHeight="1" x14ac:dyDescent="0.2"/>
    <row r="3988" customFormat="1" ht="19.899999999999999" customHeight="1" x14ac:dyDescent="0.2"/>
    <row r="3989" customFormat="1" ht="19.899999999999999" customHeight="1" x14ac:dyDescent="0.2"/>
    <row r="3990" customFormat="1" ht="19.899999999999999" customHeight="1" x14ac:dyDescent="0.2"/>
    <row r="3991" customFormat="1" ht="19.899999999999999" customHeight="1" x14ac:dyDescent="0.2"/>
    <row r="3992" customFormat="1" ht="19.899999999999999" customHeight="1" x14ac:dyDescent="0.2"/>
    <row r="3993" customFormat="1" ht="19.899999999999999" customHeight="1" x14ac:dyDescent="0.2"/>
    <row r="3994" customFormat="1" ht="19.899999999999999" customHeight="1" x14ac:dyDescent="0.2"/>
    <row r="3995" customFormat="1" ht="19.899999999999999" customHeight="1" x14ac:dyDescent="0.2"/>
    <row r="3996" customFormat="1" ht="19.899999999999999" customHeight="1" x14ac:dyDescent="0.2"/>
    <row r="3997" customFormat="1" ht="19.899999999999999" customHeight="1" x14ac:dyDescent="0.2"/>
    <row r="3998" customFormat="1" ht="19.899999999999999" customHeight="1" x14ac:dyDescent="0.2"/>
    <row r="3999" customFormat="1" ht="19.899999999999999" customHeight="1" x14ac:dyDescent="0.2"/>
    <row r="4000" customFormat="1" ht="19.899999999999999" customHeight="1" x14ac:dyDescent="0.2"/>
    <row r="4001" customFormat="1" ht="19.899999999999999" customHeight="1" x14ac:dyDescent="0.2"/>
    <row r="4002" customFormat="1" ht="19.899999999999999" customHeight="1" x14ac:dyDescent="0.2"/>
    <row r="4003" customFormat="1" ht="19.899999999999999" customHeight="1" x14ac:dyDescent="0.2"/>
    <row r="4004" customFormat="1" ht="19.899999999999999" customHeight="1" x14ac:dyDescent="0.2"/>
    <row r="4005" customFormat="1" ht="19.899999999999999" customHeight="1" x14ac:dyDescent="0.2"/>
    <row r="4006" customFormat="1" ht="19.899999999999999" customHeight="1" x14ac:dyDescent="0.2"/>
    <row r="4007" customFormat="1" ht="19.899999999999999" customHeight="1" x14ac:dyDescent="0.2"/>
    <row r="4008" customFormat="1" ht="19.899999999999999" customHeight="1" x14ac:dyDescent="0.2"/>
    <row r="4009" customFormat="1" ht="19.899999999999999" customHeight="1" x14ac:dyDescent="0.2"/>
    <row r="4010" customFormat="1" ht="19.899999999999999" customHeight="1" x14ac:dyDescent="0.2"/>
    <row r="4011" customFormat="1" ht="19.899999999999999" customHeight="1" x14ac:dyDescent="0.2"/>
    <row r="4012" customFormat="1" ht="19.899999999999999" customHeight="1" x14ac:dyDescent="0.2"/>
    <row r="4013" customFormat="1" ht="19.899999999999999" customHeight="1" x14ac:dyDescent="0.2"/>
    <row r="4014" customFormat="1" ht="19.899999999999999" customHeight="1" x14ac:dyDescent="0.2"/>
    <row r="4015" customFormat="1" ht="19.899999999999999" customHeight="1" x14ac:dyDescent="0.2"/>
    <row r="4016" customFormat="1" ht="19.899999999999999" customHeight="1" x14ac:dyDescent="0.2"/>
    <row r="4017" customFormat="1" ht="19.899999999999999" customHeight="1" x14ac:dyDescent="0.2"/>
    <row r="4018" customFormat="1" ht="19.899999999999999" customHeight="1" x14ac:dyDescent="0.2"/>
    <row r="4019" customFormat="1" ht="19.899999999999999" customHeight="1" x14ac:dyDescent="0.2"/>
    <row r="4020" customFormat="1" ht="19.899999999999999" customHeight="1" x14ac:dyDescent="0.2"/>
    <row r="4021" customFormat="1" ht="19.899999999999999" customHeight="1" x14ac:dyDescent="0.2"/>
    <row r="4022" customFormat="1" ht="19.899999999999999" customHeight="1" x14ac:dyDescent="0.2"/>
    <row r="4023" customFormat="1" ht="19.899999999999999" customHeight="1" x14ac:dyDescent="0.2"/>
    <row r="4024" customFormat="1" ht="19.899999999999999" customHeight="1" x14ac:dyDescent="0.2"/>
    <row r="4025" customFormat="1" ht="19.899999999999999" customHeight="1" x14ac:dyDescent="0.2"/>
    <row r="4026" customFormat="1" ht="19.899999999999999" customHeight="1" x14ac:dyDescent="0.2"/>
    <row r="4027" customFormat="1" ht="19.899999999999999" customHeight="1" x14ac:dyDescent="0.2"/>
    <row r="4028" customFormat="1" ht="19.899999999999999" customHeight="1" x14ac:dyDescent="0.2"/>
    <row r="4029" customFormat="1" ht="19.899999999999999" customHeight="1" x14ac:dyDescent="0.2"/>
    <row r="4030" customFormat="1" ht="19.899999999999999" customHeight="1" x14ac:dyDescent="0.2"/>
    <row r="4031" customFormat="1" ht="19.899999999999999" customHeight="1" x14ac:dyDescent="0.2"/>
    <row r="4032" customFormat="1" ht="19.899999999999999" customHeight="1" x14ac:dyDescent="0.2"/>
    <row r="4033" customFormat="1" ht="19.899999999999999" customHeight="1" x14ac:dyDescent="0.2"/>
    <row r="4034" customFormat="1" ht="19.899999999999999" customHeight="1" x14ac:dyDescent="0.2"/>
    <row r="4035" customFormat="1" ht="19.899999999999999" customHeight="1" x14ac:dyDescent="0.2"/>
    <row r="4036" customFormat="1" ht="19.899999999999999" customHeight="1" x14ac:dyDescent="0.2"/>
    <row r="4037" customFormat="1" ht="19.899999999999999" customHeight="1" x14ac:dyDescent="0.2"/>
    <row r="4038" customFormat="1" ht="19.899999999999999" customHeight="1" x14ac:dyDescent="0.2"/>
    <row r="4039" customFormat="1" ht="19.899999999999999" customHeight="1" x14ac:dyDescent="0.2"/>
    <row r="4040" customFormat="1" ht="19.899999999999999" customHeight="1" x14ac:dyDescent="0.2"/>
    <row r="4041" customFormat="1" ht="19.899999999999999" customHeight="1" x14ac:dyDescent="0.2"/>
    <row r="4042" customFormat="1" ht="19.899999999999999" customHeight="1" x14ac:dyDescent="0.2"/>
    <row r="4043" customFormat="1" ht="19.899999999999999" customHeight="1" x14ac:dyDescent="0.2"/>
    <row r="4044" customFormat="1" ht="19.899999999999999" customHeight="1" x14ac:dyDescent="0.2"/>
    <row r="4045" customFormat="1" ht="19.899999999999999" customHeight="1" x14ac:dyDescent="0.2"/>
    <row r="4046" customFormat="1" ht="19.899999999999999" customHeight="1" x14ac:dyDescent="0.2"/>
    <row r="4047" customFormat="1" ht="19.899999999999999" customHeight="1" x14ac:dyDescent="0.2"/>
    <row r="4048" customFormat="1" ht="19.899999999999999" customHeight="1" x14ac:dyDescent="0.2"/>
    <row r="4049" customFormat="1" ht="19.899999999999999" customHeight="1" x14ac:dyDescent="0.2"/>
    <row r="4050" customFormat="1" ht="19.899999999999999" customHeight="1" x14ac:dyDescent="0.2"/>
    <row r="4051" customFormat="1" ht="19.899999999999999" customHeight="1" x14ac:dyDescent="0.2"/>
    <row r="4052" customFormat="1" ht="19.899999999999999" customHeight="1" x14ac:dyDescent="0.2"/>
    <row r="4053" customFormat="1" ht="19.899999999999999" customHeight="1" x14ac:dyDescent="0.2"/>
    <row r="4054" customFormat="1" ht="19.899999999999999" customHeight="1" x14ac:dyDescent="0.2"/>
    <row r="4055" customFormat="1" ht="19.899999999999999" customHeight="1" x14ac:dyDescent="0.2"/>
    <row r="4056" customFormat="1" ht="19.899999999999999" customHeight="1" x14ac:dyDescent="0.2"/>
    <row r="4057" customFormat="1" ht="19.899999999999999" customHeight="1" x14ac:dyDescent="0.2"/>
    <row r="4058" customFormat="1" ht="19.899999999999999" customHeight="1" x14ac:dyDescent="0.2"/>
    <row r="4059" customFormat="1" ht="19.899999999999999" customHeight="1" x14ac:dyDescent="0.2"/>
    <row r="4060" customFormat="1" ht="19.899999999999999" customHeight="1" x14ac:dyDescent="0.2"/>
    <row r="4061" customFormat="1" ht="19.899999999999999" customHeight="1" x14ac:dyDescent="0.2"/>
    <row r="4062" customFormat="1" ht="19.899999999999999" customHeight="1" x14ac:dyDescent="0.2"/>
    <row r="4063" customFormat="1" ht="19.899999999999999" customHeight="1" x14ac:dyDescent="0.2"/>
    <row r="4064" customFormat="1" ht="19.899999999999999" customHeight="1" x14ac:dyDescent="0.2"/>
    <row r="4065" customFormat="1" ht="19.899999999999999" customHeight="1" x14ac:dyDescent="0.2"/>
    <row r="4066" customFormat="1" ht="19.899999999999999" customHeight="1" x14ac:dyDescent="0.2"/>
    <row r="4067" customFormat="1" ht="19.899999999999999" customHeight="1" x14ac:dyDescent="0.2"/>
    <row r="4068" customFormat="1" ht="19.899999999999999" customHeight="1" x14ac:dyDescent="0.2"/>
    <row r="4069" customFormat="1" ht="19.899999999999999" customHeight="1" x14ac:dyDescent="0.2"/>
    <row r="4070" customFormat="1" ht="19.899999999999999" customHeight="1" x14ac:dyDescent="0.2"/>
    <row r="4071" customFormat="1" ht="19.899999999999999" customHeight="1" x14ac:dyDescent="0.2"/>
    <row r="4072" customFormat="1" ht="19.899999999999999" customHeight="1" x14ac:dyDescent="0.2"/>
    <row r="4073" customFormat="1" ht="19.899999999999999" customHeight="1" x14ac:dyDescent="0.2"/>
    <row r="4074" customFormat="1" ht="19.899999999999999" customHeight="1" x14ac:dyDescent="0.2"/>
    <row r="4075" customFormat="1" ht="19.899999999999999" customHeight="1" x14ac:dyDescent="0.2"/>
    <row r="4076" customFormat="1" ht="19.899999999999999" customHeight="1" x14ac:dyDescent="0.2"/>
    <row r="4077" customFormat="1" ht="19.899999999999999" customHeight="1" x14ac:dyDescent="0.2"/>
    <row r="4078" customFormat="1" ht="19.899999999999999" customHeight="1" x14ac:dyDescent="0.2"/>
    <row r="4079" customFormat="1" ht="19.899999999999999" customHeight="1" x14ac:dyDescent="0.2"/>
    <row r="4080" customFormat="1" ht="19.899999999999999" customHeight="1" x14ac:dyDescent="0.2"/>
    <row r="4081" customFormat="1" ht="19.899999999999999" customHeight="1" x14ac:dyDescent="0.2"/>
    <row r="4082" customFormat="1" ht="19.899999999999999" customHeight="1" x14ac:dyDescent="0.2"/>
    <row r="4083" customFormat="1" ht="19.899999999999999" customHeight="1" x14ac:dyDescent="0.2"/>
    <row r="4084" customFormat="1" ht="19.899999999999999" customHeight="1" x14ac:dyDescent="0.2"/>
    <row r="4085" customFormat="1" ht="19.899999999999999" customHeight="1" x14ac:dyDescent="0.2"/>
    <row r="4086" customFormat="1" ht="19.899999999999999" customHeight="1" x14ac:dyDescent="0.2"/>
    <row r="4087" customFormat="1" ht="19.899999999999999" customHeight="1" x14ac:dyDescent="0.2"/>
    <row r="4088" customFormat="1" ht="19.899999999999999" customHeight="1" x14ac:dyDescent="0.2"/>
    <row r="4089" customFormat="1" ht="19.899999999999999" customHeight="1" x14ac:dyDescent="0.2"/>
    <row r="4090" customFormat="1" ht="19.899999999999999" customHeight="1" x14ac:dyDescent="0.2"/>
    <row r="4091" customFormat="1" ht="19.899999999999999" customHeight="1" x14ac:dyDescent="0.2"/>
    <row r="4092" customFormat="1" ht="19.899999999999999" customHeight="1" x14ac:dyDescent="0.2"/>
    <row r="4093" customFormat="1" ht="19.899999999999999" customHeight="1" x14ac:dyDescent="0.2"/>
    <row r="4094" customFormat="1" ht="19.899999999999999" customHeight="1" x14ac:dyDescent="0.2"/>
    <row r="4095" customFormat="1" ht="19.899999999999999" customHeight="1" x14ac:dyDescent="0.2"/>
    <row r="4096" customFormat="1" ht="19.899999999999999" customHeight="1" x14ac:dyDescent="0.2"/>
    <row r="4097" customFormat="1" ht="19.899999999999999" customHeight="1" x14ac:dyDescent="0.2"/>
    <row r="4098" customFormat="1" ht="19.899999999999999" customHeight="1" x14ac:dyDescent="0.2"/>
    <row r="4099" customFormat="1" ht="19.899999999999999" customHeight="1" x14ac:dyDescent="0.2"/>
    <row r="4100" customFormat="1" ht="19.899999999999999" customHeight="1" x14ac:dyDescent="0.2"/>
    <row r="4101" customFormat="1" ht="19.899999999999999" customHeight="1" x14ac:dyDescent="0.2"/>
    <row r="4102" customFormat="1" ht="19.899999999999999" customHeight="1" x14ac:dyDescent="0.2"/>
    <row r="4103" customFormat="1" ht="19.899999999999999" customHeight="1" x14ac:dyDescent="0.2"/>
    <row r="4104" customFormat="1" ht="19.899999999999999" customHeight="1" x14ac:dyDescent="0.2"/>
    <row r="4105" customFormat="1" ht="19.899999999999999" customHeight="1" x14ac:dyDescent="0.2"/>
    <row r="4106" customFormat="1" ht="19.899999999999999" customHeight="1" x14ac:dyDescent="0.2"/>
    <row r="4107" customFormat="1" ht="19.899999999999999" customHeight="1" x14ac:dyDescent="0.2"/>
    <row r="4108" customFormat="1" ht="19.899999999999999" customHeight="1" x14ac:dyDescent="0.2"/>
    <row r="4109" customFormat="1" ht="19.899999999999999" customHeight="1" x14ac:dyDescent="0.2"/>
    <row r="4110" customFormat="1" ht="19.899999999999999" customHeight="1" x14ac:dyDescent="0.2"/>
    <row r="4111" customFormat="1" ht="19.899999999999999" customHeight="1" x14ac:dyDescent="0.2"/>
    <row r="4112" customFormat="1" ht="19.899999999999999" customHeight="1" x14ac:dyDescent="0.2"/>
    <row r="4113" customFormat="1" ht="19.899999999999999" customHeight="1" x14ac:dyDescent="0.2"/>
    <row r="4114" customFormat="1" ht="19.899999999999999" customHeight="1" x14ac:dyDescent="0.2"/>
    <row r="4115" customFormat="1" ht="19.899999999999999" customHeight="1" x14ac:dyDescent="0.2"/>
    <row r="4116" customFormat="1" ht="19.899999999999999" customHeight="1" x14ac:dyDescent="0.2"/>
    <row r="4117" customFormat="1" ht="19.899999999999999" customHeight="1" x14ac:dyDescent="0.2"/>
    <row r="4118" customFormat="1" ht="19.899999999999999" customHeight="1" x14ac:dyDescent="0.2"/>
    <row r="4119" customFormat="1" ht="19.899999999999999" customHeight="1" x14ac:dyDescent="0.2"/>
    <row r="4120" customFormat="1" ht="19.899999999999999" customHeight="1" x14ac:dyDescent="0.2"/>
    <row r="4121" customFormat="1" ht="19.899999999999999" customHeight="1" x14ac:dyDescent="0.2"/>
    <row r="4122" customFormat="1" ht="19.899999999999999" customHeight="1" x14ac:dyDescent="0.2"/>
    <row r="4123" customFormat="1" ht="19.899999999999999" customHeight="1" x14ac:dyDescent="0.2"/>
    <row r="4124" customFormat="1" ht="19.899999999999999" customHeight="1" x14ac:dyDescent="0.2"/>
    <row r="4125" customFormat="1" ht="19.899999999999999" customHeight="1" x14ac:dyDescent="0.2"/>
    <row r="4126" customFormat="1" ht="19.899999999999999" customHeight="1" x14ac:dyDescent="0.2"/>
    <row r="4127" customFormat="1" ht="19.899999999999999" customHeight="1" x14ac:dyDescent="0.2"/>
    <row r="4128" customFormat="1" ht="19.899999999999999" customHeight="1" x14ac:dyDescent="0.2"/>
    <row r="4129" customFormat="1" ht="19.899999999999999" customHeight="1" x14ac:dyDescent="0.2"/>
    <row r="4130" customFormat="1" ht="19.899999999999999" customHeight="1" x14ac:dyDescent="0.2"/>
    <row r="4131" customFormat="1" ht="19.899999999999999" customHeight="1" x14ac:dyDescent="0.2"/>
    <row r="4132" customFormat="1" ht="19.899999999999999" customHeight="1" x14ac:dyDescent="0.2"/>
    <row r="4133" customFormat="1" ht="19.899999999999999" customHeight="1" x14ac:dyDescent="0.2"/>
    <row r="4134" customFormat="1" ht="19.899999999999999" customHeight="1" x14ac:dyDescent="0.2"/>
    <row r="4135" customFormat="1" ht="19.899999999999999" customHeight="1" x14ac:dyDescent="0.2"/>
    <row r="4136" customFormat="1" ht="19.899999999999999" customHeight="1" x14ac:dyDescent="0.2"/>
    <row r="4137" customFormat="1" ht="19.899999999999999" customHeight="1" x14ac:dyDescent="0.2"/>
    <row r="4138" customFormat="1" ht="19.899999999999999" customHeight="1" x14ac:dyDescent="0.2"/>
    <row r="4139" customFormat="1" ht="19.899999999999999" customHeight="1" x14ac:dyDescent="0.2"/>
    <row r="4140" customFormat="1" ht="19.899999999999999" customHeight="1" x14ac:dyDescent="0.2"/>
    <row r="4141" customFormat="1" ht="19.899999999999999" customHeight="1" x14ac:dyDescent="0.2"/>
    <row r="4142" customFormat="1" ht="19.899999999999999" customHeight="1" x14ac:dyDescent="0.2"/>
    <row r="4143" customFormat="1" ht="19.899999999999999" customHeight="1" x14ac:dyDescent="0.2"/>
    <row r="4144" customFormat="1" ht="19.899999999999999" customHeight="1" x14ac:dyDescent="0.2"/>
    <row r="4145" customFormat="1" ht="19.899999999999999" customHeight="1" x14ac:dyDescent="0.2"/>
    <row r="4146" customFormat="1" ht="19.899999999999999" customHeight="1" x14ac:dyDescent="0.2"/>
    <row r="4147" customFormat="1" ht="19.899999999999999" customHeight="1" x14ac:dyDescent="0.2"/>
    <row r="4148" customFormat="1" ht="19.899999999999999" customHeight="1" x14ac:dyDescent="0.2"/>
    <row r="4149" customFormat="1" ht="19.899999999999999" customHeight="1" x14ac:dyDescent="0.2"/>
    <row r="4150" customFormat="1" ht="19.899999999999999" customHeight="1" x14ac:dyDescent="0.2"/>
    <row r="4151" customFormat="1" ht="19.899999999999999" customHeight="1" x14ac:dyDescent="0.2"/>
    <row r="4152" customFormat="1" ht="19.899999999999999" customHeight="1" x14ac:dyDescent="0.2"/>
    <row r="4153" customFormat="1" ht="19.899999999999999" customHeight="1" x14ac:dyDescent="0.2"/>
    <row r="4154" customFormat="1" ht="19.899999999999999" customHeight="1" x14ac:dyDescent="0.2"/>
    <row r="4155" customFormat="1" ht="19.899999999999999" customHeight="1" x14ac:dyDescent="0.2"/>
    <row r="4156" customFormat="1" ht="19.899999999999999" customHeight="1" x14ac:dyDescent="0.2"/>
    <row r="4157" customFormat="1" ht="19.899999999999999" customHeight="1" x14ac:dyDescent="0.2"/>
    <row r="4158" customFormat="1" ht="19.899999999999999" customHeight="1" x14ac:dyDescent="0.2"/>
    <row r="4159" customFormat="1" ht="19.899999999999999" customHeight="1" x14ac:dyDescent="0.2"/>
    <row r="4160" customFormat="1" ht="19.899999999999999" customHeight="1" x14ac:dyDescent="0.2"/>
    <row r="4161" customFormat="1" ht="19.899999999999999" customHeight="1" x14ac:dyDescent="0.2"/>
    <row r="4162" customFormat="1" ht="19.899999999999999" customHeight="1" x14ac:dyDescent="0.2"/>
    <row r="4163" customFormat="1" ht="19.899999999999999" customHeight="1" x14ac:dyDescent="0.2"/>
    <row r="4164" customFormat="1" ht="19.899999999999999" customHeight="1" x14ac:dyDescent="0.2"/>
    <row r="4165" customFormat="1" ht="19.899999999999999" customHeight="1" x14ac:dyDescent="0.2"/>
    <row r="4166" customFormat="1" ht="19.899999999999999" customHeight="1" x14ac:dyDescent="0.2"/>
    <row r="4167" customFormat="1" ht="19.899999999999999" customHeight="1" x14ac:dyDescent="0.2"/>
    <row r="4168" customFormat="1" ht="19.899999999999999" customHeight="1" x14ac:dyDescent="0.2"/>
    <row r="4169" customFormat="1" ht="19.899999999999999" customHeight="1" x14ac:dyDescent="0.2"/>
    <row r="4170" customFormat="1" ht="19.899999999999999" customHeight="1" x14ac:dyDescent="0.2"/>
    <row r="4171" customFormat="1" ht="19.899999999999999" customHeight="1" x14ac:dyDescent="0.2"/>
    <row r="4172" customFormat="1" ht="19.899999999999999" customHeight="1" x14ac:dyDescent="0.2"/>
    <row r="4173" customFormat="1" ht="19.899999999999999" customHeight="1" x14ac:dyDescent="0.2"/>
    <row r="4174" customFormat="1" ht="19.899999999999999" customHeight="1" x14ac:dyDescent="0.2"/>
    <row r="4175" customFormat="1" ht="19.899999999999999" customHeight="1" x14ac:dyDescent="0.2"/>
    <row r="4176" customFormat="1" ht="19.899999999999999" customHeight="1" x14ac:dyDescent="0.2"/>
    <row r="4177" customFormat="1" ht="19.899999999999999" customHeight="1" x14ac:dyDescent="0.2"/>
    <row r="4178" customFormat="1" ht="19.899999999999999" customHeight="1" x14ac:dyDescent="0.2"/>
    <row r="4179" customFormat="1" ht="19.899999999999999" customHeight="1" x14ac:dyDescent="0.2"/>
    <row r="4180" customFormat="1" ht="19.899999999999999" customHeight="1" x14ac:dyDescent="0.2"/>
    <row r="4181" customFormat="1" ht="19.899999999999999" customHeight="1" x14ac:dyDescent="0.2"/>
    <row r="4182" customFormat="1" ht="19.899999999999999" customHeight="1" x14ac:dyDescent="0.2"/>
    <row r="4183" customFormat="1" ht="19.899999999999999" customHeight="1" x14ac:dyDescent="0.2"/>
    <row r="4184" customFormat="1" ht="19.899999999999999" customHeight="1" x14ac:dyDescent="0.2"/>
    <row r="4185" customFormat="1" ht="19.899999999999999" customHeight="1" x14ac:dyDescent="0.2"/>
    <row r="4186" customFormat="1" ht="19.899999999999999" customHeight="1" x14ac:dyDescent="0.2"/>
    <row r="4187" customFormat="1" ht="19.899999999999999" customHeight="1" x14ac:dyDescent="0.2"/>
    <row r="4188" customFormat="1" ht="19.899999999999999" customHeight="1" x14ac:dyDescent="0.2"/>
    <row r="4189" customFormat="1" ht="19.899999999999999" customHeight="1" x14ac:dyDescent="0.2"/>
    <row r="4190" customFormat="1" ht="19.899999999999999" customHeight="1" x14ac:dyDescent="0.2"/>
    <row r="4191" customFormat="1" ht="19.899999999999999" customHeight="1" x14ac:dyDescent="0.2"/>
    <row r="4192" customFormat="1" ht="19.899999999999999" customHeight="1" x14ac:dyDescent="0.2"/>
    <row r="4193" customFormat="1" ht="19.899999999999999" customHeight="1" x14ac:dyDescent="0.2"/>
    <row r="4194" customFormat="1" ht="19.899999999999999" customHeight="1" x14ac:dyDescent="0.2"/>
    <row r="4195" customFormat="1" ht="19.899999999999999" customHeight="1" x14ac:dyDescent="0.2"/>
    <row r="4196" customFormat="1" ht="19.899999999999999" customHeight="1" x14ac:dyDescent="0.2"/>
    <row r="4197" customFormat="1" ht="19.899999999999999" customHeight="1" x14ac:dyDescent="0.2"/>
    <row r="4198" customFormat="1" ht="19.899999999999999" customHeight="1" x14ac:dyDescent="0.2"/>
    <row r="4199" customFormat="1" ht="19.899999999999999" customHeight="1" x14ac:dyDescent="0.2"/>
    <row r="4200" customFormat="1" ht="19.899999999999999" customHeight="1" x14ac:dyDescent="0.2"/>
    <row r="4201" customFormat="1" ht="19.899999999999999" customHeight="1" x14ac:dyDescent="0.2"/>
    <row r="4202" customFormat="1" ht="19.899999999999999" customHeight="1" x14ac:dyDescent="0.2"/>
    <row r="4203" customFormat="1" ht="19.899999999999999" customHeight="1" x14ac:dyDescent="0.2"/>
    <row r="4204" customFormat="1" ht="19.899999999999999" customHeight="1" x14ac:dyDescent="0.2"/>
    <row r="4205" customFormat="1" ht="19.899999999999999" customHeight="1" x14ac:dyDescent="0.2"/>
    <row r="4206" customFormat="1" ht="19.899999999999999" customHeight="1" x14ac:dyDescent="0.2"/>
    <row r="4207" customFormat="1" ht="19.899999999999999" customHeight="1" x14ac:dyDescent="0.2"/>
    <row r="4208" customFormat="1" ht="19.899999999999999" customHeight="1" x14ac:dyDescent="0.2"/>
    <row r="4209" customFormat="1" ht="19.899999999999999" customHeight="1" x14ac:dyDescent="0.2"/>
    <row r="4210" customFormat="1" ht="19.899999999999999" customHeight="1" x14ac:dyDescent="0.2"/>
    <row r="4211" customFormat="1" ht="19.899999999999999" customHeight="1" x14ac:dyDescent="0.2"/>
    <row r="4212" customFormat="1" ht="19.899999999999999" customHeight="1" x14ac:dyDescent="0.2"/>
    <row r="4213" customFormat="1" ht="19.899999999999999" customHeight="1" x14ac:dyDescent="0.2"/>
    <row r="4214" customFormat="1" ht="19.899999999999999" customHeight="1" x14ac:dyDescent="0.2"/>
    <row r="4215" customFormat="1" ht="19.899999999999999" customHeight="1" x14ac:dyDescent="0.2"/>
    <row r="4216" customFormat="1" ht="19.899999999999999" customHeight="1" x14ac:dyDescent="0.2"/>
    <row r="4217" customFormat="1" ht="19.899999999999999" customHeight="1" x14ac:dyDescent="0.2"/>
    <row r="4218" customFormat="1" ht="19.899999999999999" customHeight="1" x14ac:dyDescent="0.2"/>
    <row r="4219" customFormat="1" ht="19.899999999999999" customHeight="1" x14ac:dyDescent="0.2"/>
    <row r="4220" customFormat="1" ht="19.899999999999999" customHeight="1" x14ac:dyDescent="0.2"/>
    <row r="4221" customFormat="1" ht="19.899999999999999" customHeight="1" x14ac:dyDescent="0.2"/>
    <row r="4222" customFormat="1" ht="19.899999999999999" customHeight="1" x14ac:dyDescent="0.2"/>
    <row r="4223" customFormat="1" ht="19.899999999999999" customHeight="1" x14ac:dyDescent="0.2"/>
    <row r="4224" customFormat="1" ht="19.899999999999999" customHeight="1" x14ac:dyDescent="0.2"/>
    <row r="4225" customFormat="1" ht="19.899999999999999" customHeight="1" x14ac:dyDescent="0.2"/>
    <row r="4226" customFormat="1" ht="19.899999999999999" customHeight="1" x14ac:dyDescent="0.2"/>
    <row r="4227" customFormat="1" ht="19.899999999999999" customHeight="1" x14ac:dyDescent="0.2"/>
    <row r="4228" customFormat="1" ht="19.899999999999999" customHeight="1" x14ac:dyDescent="0.2"/>
    <row r="4229" customFormat="1" ht="19.899999999999999" customHeight="1" x14ac:dyDescent="0.2"/>
    <row r="4230" customFormat="1" ht="19.899999999999999" customHeight="1" x14ac:dyDescent="0.2"/>
    <row r="4231" customFormat="1" ht="19.899999999999999" customHeight="1" x14ac:dyDescent="0.2"/>
    <row r="4232" customFormat="1" ht="19.899999999999999" customHeight="1" x14ac:dyDescent="0.2"/>
    <row r="4233" customFormat="1" ht="19.899999999999999" customHeight="1" x14ac:dyDescent="0.2"/>
    <row r="4234" customFormat="1" ht="19.899999999999999" customHeight="1" x14ac:dyDescent="0.2"/>
    <row r="4235" customFormat="1" ht="19.899999999999999" customHeight="1" x14ac:dyDescent="0.2"/>
    <row r="4236" customFormat="1" ht="19.899999999999999" customHeight="1" x14ac:dyDescent="0.2"/>
    <row r="4237" customFormat="1" ht="19.899999999999999" customHeight="1" x14ac:dyDescent="0.2"/>
    <row r="4238" customFormat="1" ht="19.899999999999999" customHeight="1" x14ac:dyDescent="0.2"/>
    <row r="4239" customFormat="1" ht="19.899999999999999" customHeight="1" x14ac:dyDescent="0.2"/>
    <row r="4240" customFormat="1" ht="19.899999999999999" customHeight="1" x14ac:dyDescent="0.2"/>
    <row r="4241" customFormat="1" ht="19.899999999999999" customHeight="1" x14ac:dyDescent="0.2"/>
    <row r="4242" customFormat="1" ht="19.899999999999999" customHeight="1" x14ac:dyDescent="0.2"/>
    <row r="4243" customFormat="1" ht="19.899999999999999" customHeight="1" x14ac:dyDescent="0.2"/>
    <row r="4244" customFormat="1" ht="19.899999999999999" customHeight="1" x14ac:dyDescent="0.2"/>
    <row r="4245" customFormat="1" ht="19.899999999999999" customHeight="1" x14ac:dyDescent="0.2"/>
    <row r="4246" customFormat="1" ht="19.899999999999999" customHeight="1" x14ac:dyDescent="0.2"/>
    <row r="4247" customFormat="1" ht="19.899999999999999" customHeight="1" x14ac:dyDescent="0.2"/>
    <row r="4248" customFormat="1" ht="19.899999999999999" customHeight="1" x14ac:dyDescent="0.2"/>
    <row r="4249" customFormat="1" ht="19.899999999999999" customHeight="1" x14ac:dyDescent="0.2"/>
    <row r="4250" customFormat="1" ht="19.899999999999999" customHeight="1" x14ac:dyDescent="0.2"/>
    <row r="4251" customFormat="1" ht="19.899999999999999" customHeight="1" x14ac:dyDescent="0.2"/>
    <row r="4252" customFormat="1" ht="19.899999999999999" customHeight="1" x14ac:dyDescent="0.2"/>
    <row r="4253" customFormat="1" ht="19.899999999999999" customHeight="1" x14ac:dyDescent="0.2"/>
    <row r="4254" customFormat="1" ht="19.899999999999999" customHeight="1" x14ac:dyDescent="0.2"/>
    <row r="4255" customFormat="1" ht="19.899999999999999" customHeight="1" x14ac:dyDescent="0.2"/>
    <row r="4256" customFormat="1" ht="19.899999999999999" customHeight="1" x14ac:dyDescent="0.2"/>
    <row r="4257" customFormat="1" ht="19.899999999999999" customHeight="1" x14ac:dyDescent="0.2"/>
    <row r="4258" customFormat="1" ht="19.899999999999999" customHeight="1" x14ac:dyDescent="0.2"/>
    <row r="4259" customFormat="1" ht="19.899999999999999" customHeight="1" x14ac:dyDescent="0.2"/>
    <row r="4260" customFormat="1" ht="19.899999999999999" customHeight="1" x14ac:dyDescent="0.2"/>
    <row r="4261" customFormat="1" ht="19.899999999999999" customHeight="1" x14ac:dyDescent="0.2"/>
    <row r="4262" customFormat="1" ht="19.899999999999999" customHeight="1" x14ac:dyDescent="0.2"/>
    <row r="4263" customFormat="1" ht="19.899999999999999" customHeight="1" x14ac:dyDescent="0.2"/>
    <row r="4264" customFormat="1" ht="19.899999999999999" customHeight="1" x14ac:dyDescent="0.2"/>
    <row r="4265" customFormat="1" ht="19.899999999999999" customHeight="1" x14ac:dyDescent="0.2"/>
    <row r="4266" customFormat="1" ht="19.899999999999999" customHeight="1" x14ac:dyDescent="0.2"/>
    <row r="4267" customFormat="1" ht="19.899999999999999" customHeight="1" x14ac:dyDescent="0.2"/>
    <row r="4268" customFormat="1" ht="19.899999999999999" customHeight="1" x14ac:dyDescent="0.2"/>
    <row r="4269" customFormat="1" ht="19.899999999999999" customHeight="1" x14ac:dyDescent="0.2"/>
    <row r="4270" customFormat="1" ht="19.899999999999999" customHeight="1" x14ac:dyDescent="0.2"/>
    <row r="4271" customFormat="1" ht="19.899999999999999" customHeight="1" x14ac:dyDescent="0.2"/>
    <row r="4272" customFormat="1" ht="19.899999999999999" customHeight="1" x14ac:dyDescent="0.2"/>
    <row r="4273" customFormat="1" ht="19.899999999999999" customHeight="1" x14ac:dyDescent="0.2"/>
    <row r="4274" customFormat="1" ht="19.899999999999999" customHeight="1" x14ac:dyDescent="0.2"/>
    <row r="4275" customFormat="1" ht="19.899999999999999" customHeight="1" x14ac:dyDescent="0.2"/>
    <row r="4276" customFormat="1" ht="19.899999999999999" customHeight="1" x14ac:dyDescent="0.2"/>
    <row r="4277" customFormat="1" ht="19.899999999999999" customHeight="1" x14ac:dyDescent="0.2"/>
    <row r="4278" customFormat="1" ht="19.899999999999999" customHeight="1" x14ac:dyDescent="0.2"/>
    <row r="4279" customFormat="1" ht="19.899999999999999" customHeight="1" x14ac:dyDescent="0.2"/>
    <row r="4280" customFormat="1" ht="19.899999999999999" customHeight="1" x14ac:dyDescent="0.2"/>
    <row r="4281" customFormat="1" ht="19.899999999999999" customHeight="1" x14ac:dyDescent="0.2"/>
    <row r="4282" customFormat="1" ht="19.899999999999999" customHeight="1" x14ac:dyDescent="0.2"/>
    <row r="4283" customFormat="1" ht="19.899999999999999" customHeight="1" x14ac:dyDescent="0.2"/>
    <row r="4284" customFormat="1" ht="19.899999999999999" customHeight="1" x14ac:dyDescent="0.2"/>
    <row r="4285" customFormat="1" ht="19.899999999999999" customHeight="1" x14ac:dyDescent="0.2"/>
    <row r="4286" customFormat="1" ht="19.899999999999999" customHeight="1" x14ac:dyDescent="0.2"/>
    <row r="4287" customFormat="1" ht="19.899999999999999" customHeight="1" x14ac:dyDescent="0.2"/>
    <row r="4288" customFormat="1" ht="19.899999999999999" customHeight="1" x14ac:dyDescent="0.2"/>
    <row r="4289" customFormat="1" ht="19.899999999999999" customHeight="1" x14ac:dyDescent="0.2"/>
    <row r="4290" customFormat="1" ht="19.899999999999999" customHeight="1" x14ac:dyDescent="0.2"/>
    <row r="4291" customFormat="1" ht="19.899999999999999" customHeight="1" x14ac:dyDescent="0.2"/>
    <row r="4292" customFormat="1" ht="19.899999999999999" customHeight="1" x14ac:dyDescent="0.2"/>
    <row r="4293" customFormat="1" ht="19.899999999999999" customHeight="1" x14ac:dyDescent="0.2"/>
    <row r="4294" customFormat="1" ht="19.899999999999999" customHeight="1" x14ac:dyDescent="0.2"/>
    <row r="4295" customFormat="1" ht="19.899999999999999" customHeight="1" x14ac:dyDescent="0.2"/>
    <row r="4296" customFormat="1" ht="19.899999999999999" customHeight="1" x14ac:dyDescent="0.2"/>
    <row r="4297" customFormat="1" ht="19.899999999999999" customHeight="1" x14ac:dyDescent="0.2"/>
    <row r="4298" customFormat="1" ht="19.899999999999999" customHeight="1" x14ac:dyDescent="0.2"/>
    <row r="4299" customFormat="1" ht="19.899999999999999" customHeight="1" x14ac:dyDescent="0.2"/>
    <row r="4300" customFormat="1" ht="19.899999999999999" customHeight="1" x14ac:dyDescent="0.2"/>
    <row r="4301" customFormat="1" ht="19.899999999999999" customHeight="1" x14ac:dyDescent="0.2"/>
    <row r="4302" customFormat="1" ht="19.899999999999999" customHeight="1" x14ac:dyDescent="0.2"/>
    <row r="4303" customFormat="1" ht="19.899999999999999" customHeight="1" x14ac:dyDescent="0.2"/>
    <row r="4304" customFormat="1" ht="19.899999999999999" customHeight="1" x14ac:dyDescent="0.2"/>
    <row r="4305" customFormat="1" ht="19.899999999999999" customHeight="1" x14ac:dyDescent="0.2"/>
    <row r="4306" customFormat="1" ht="19.899999999999999" customHeight="1" x14ac:dyDescent="0.2"/>
    <row r="4307" customFormat="1" ht="19.899999999999999" customHeight="1" x14ac:dyDescent="0.2"/>
    <row r="4308" customFormat="1" ht="19.899999999999999" customHeight="1" x14ac:dyDescent="0.2"/>
    <row r="4309" customFormat="1" ht="19.899999999999999" customHeight="1" x14ac:dyDescent="0.2"/>
    <row r="4310" customFormat="1" ht="19.899999999999999" customHeight="1" x14ac:dyDescent="0.2"/>
    <row r="4311" customFormat="1" ht="19.899999999999999" customHeight="1" x14ac:dyDescent="0.2"/>
    <row r="4312" customFormat="1" ht="19.899999999999999" customHeight="1" x14ac:dyDescent="0.2"/>
    <row r="4313" customFormat="1" ht="19.899999999999999" customHeight="1" x14ac:dyDescent="0.2"/>
    <row r="4314" customFormat="1" ht="19.899999999999999" customHeight="1" x14ac:dyDescent="0.2"/>
    <row r="4315" customFormat="1" ht="19.899999999999999" customHeight="1" x14ac:dyDescent="0.2"/>
    <row r="4316" customFormat="1" ht="19.899999999999999" customHeight="1" x14ac:dyDescent="0.2"/>
    <row r="4317" customFormat="1" ht="19.899999999999999" customHeight="1" x14ac:dyDescent="0.2"/>
    <row r="4318" customFormat="1" ht="19.899999999999999" customHeight="1" x14ac:dyDescent="0.2"/>
    <row r="4319" customFormat="1" ht="19.899999999999999" customHeight="1" x14ac:dyDescent="0.2"/>
    <row r="4320" customFormat="1" ht="19.899999999999999" customHeight="1" x14ac:dyDescent="0.2"/>
    <row r="4321" customFormat="1" ht="19.899999999999999" customHeight="1" x14ac:dyDescent="0.2"/>
    <row r="4322" customFormat="1" ht="19.899999999999999" customHeight="1" x14ac:dyDescent="0.2"/>
    <row r="4323" customFormat="1" ht="19.899999999999999" customHeight="1" x14ac:dyDescent="0.2"/>
    <row r="4324" customFormat="1" ht="19.899999999999999" customHeight="1" x14ac:dyDescent="0.2"/>
    <row r="4325" customFormat="1" ht="19.899999999999999" customHeight="1" x14ac:dyDescent="0.2"/>
    <row r="4326" customFormat="1" ht="19.899999999999999" customHeight="1" x14ac:dyDescent="0.2"/>
    <row r="4327" customFormat="1" ht="19.899999999999999" customHeight="1" x14ac:dyDescent="0.2"/>
    <row r="4328" customFormat="1" ht="19.899999999999999" customHeight="1" x14ac:dyDescent="0.2"/>
    <row r="4329" customFormat="1" ht="19.899999999999999" customHeight="1" x14ac:dyDescent="0.2"/>
    <row r="4330" customFormat="1" ht="19.899999999999999" customHeight="1" x14ac:dyDescent="0.2"/>
    <row r="4331" customFormat="1" ht="19.899999999999999" customHeight="1" x14ac:dyDescent="0.2"/>
    <row r="4332" customFormat="1" ht="19.899999999999999" customHeight="1" x14ac:dyDescent="0.2"/>
    <row r="4333" customFormat="1" ht="19.899999999999999" customHeight="1" x14ac:dyDescent="0.2"/>
    <row r="4334" customFormat="1" ht="19.899999999999999" customHeight="1" x14ac:dyDescent="0.2"/>
    <row r="4335" customFormat="1" ht="19.899999999999999" customHeight="1" x14ac:dyDescent="0.2"/>
    <row r="4336" customFormat="1" ht="19.899999999999999" customHeight="1" x14ac:dyDescent="0.2"/>
    <row r="4337" customFormat="1" ht="19.899999999999999" customHeight="1" x14ac:dyDescent="0.2"/>
    <row r="4338" customFormat="1" ht="19.899999999999999" customHeight="1" x14ac:dyDescent="0.2"/>
    <row r="4339" customFormat="1" ht="19.899999999999999" customHeight="1" x14ac:dyDescent="0.2"/>
    <row r="4340" customFormat="1" ht="19.899999999999999" customHeight="1" x14ac:dyDescent="0.2"/>
    <row r="4341" customFormat="1" ht="19.899999999999999" customHeight="1" x14ac:dyDescent="0.2"/>
    <row r="4342" customFormat="1" ht="19.899999999999999" customHeight="1" x14ac:dyDescent="0.2"/>
    <row r="4343" customFormat="1" ht="19.899999999999999" customHeight="1" x14ac:dyDescent="0.2"/>
    <row r="4344" customFormat="1" ht="19.899999999999999" customHeight="1" x14ac:dyDescent="0.2"/>
    <row r="4345" customFormat="1" ht="19.899999999999999" customHeight="1" x14ac:dyDescent="0.2"/>
    <row r="4346" customFormat="1" ht="19.899999999999999" customHeight="1" x14ac:dyDescent="0.2"/>
    <row r="4347" customFormat="1" ht="19.899999999999999" customHeight="1" x14ac:dyDescent="0.2"/>
    <row r="4348" customFormat="1" ht="19.899999999999999" customHeight="1" x14ac:dyDescent="0.2"/>
    <row r="4349" customFormat="1" ht="19.899999999999999" customHeight="1" x14ac:dyDescent="0.2"/>
    <row r="4350" customFormat="1" ht="19.899999999999999" customHeight="1" x14ac:dyDescent="0.2"/>
    <row r="4351" customFormat="1" ht="19.899999999999999" customHeight="1" x14ac:dyDescent="0.2"/>
    <row r="4352" customFormat="1" ht="19.899999999999999" customHeight="1" x14ac:dyDescent="0.2"/>
    <row r="4353" customFormat="1" ht="19.899999999999999" customHeight="1" x14ac:dyDescent="0.2"/>
    <row r="4354" customFormat="1" ht="19.899999999999999" customHeight="1" x14ac:dyDescent="0.2"/>
    <row r="4355" customFormat="1" ht="19.899999999999999" customHeight="1" x14ac:dyDescent="0.2"/>
    <row r="4356" customFormat="1" ht="19.899999999999999" customHeight="1" x14ac:dyDescent="0.2"/>
    <row r="4357" customFormat="1" ht="19.899999999999999" customHeight="1" x14ac:dyDescent="0.2"/>
    <row r="4358" customFormat="1" ht="19.899999999999999" customHeight="1" x14ac:dyDescent="0.2"/>
    <row r="4359" customFormat="1" ht="19.899999999999999" customHeight="1" x14ac:dyDescent="0.2"/>
    <row r="4360" customFormat="1" ht="19.899999999999999" customHeight="1" x14ac:dyDescent="0.2"/>
    <row r="4361" customFormat="1" ht="19.899999999999999" customHeight="1" x14ac:dyDescent="0.2"/>
    <row r="4362" customFormat="1" ht="19.899999999999999" customHeight="1" x14ac:dyDescent="0.2"/>
    <row r="4363" customFormat="1" ht="19.899999999999999" customHeight="1" x14ac:dyDescent="0.2"/>
    <row r="4364" customFormat="1" ht="19.899999999999999" customHeight="1" x14ac:dyDescent="0.2"/>
    <row r="4365" customFormat="1" ht="19.899999999999999" customHeight="1" x14ac:dyDescent="0.2"/>
    <row r="4366" customFormat="1" ht="19.899999999999999" customHeight="1" x14ac:dyDescent="0.2"/>
    <row r="4367" customFormat="1" ht="19.899999999999999" customHeight="1" x14ac:dyDescent="0.2"/>
    <row r="4368" customFormat="1" ht="19.899999999999999" customHeight="1" x14ac:dyDescent="0.2"/>
    <row r="4369" customFormat="1" ht="19.899999999999999" customHeight="1" x14ac:dyDescent="0.2"/>
    <row r="4370" customFormat="1" ht="19.899999999999999" customHeight="1" x14ac:dyDescent="0.2"/>
    <row r="4371" customFormat="1" ht="19.899999999999999" customHeight="1" x14ac:dyDescent="0.2"/>
    <row r="4372" customFormat="1" ht="19.899999999999999" customHeight="1" x14ac:dyDescent="0.2"/>
    <row r="4373" customFormat="1" ht="19.899999999999999" customHeight="1" x14ac:dyDescent="0.2"/>
    <row r="4374" customFormat="1" ht="19.899999999999999" customHeight="1" x14ac:dyDescent="0.2"/>
    <row r="4375" customFormat="1" ht="19.899999999999999" customHeight="1" x14ac:dyDescent="0.2"/>
    <row r="4376" customFormat="1" ht="19.899999999999999" customHeight="1" x14ac:dyDescent="0.2"/>
    <row r="4377" customFormat="1" ht="19.899999999999999" customHeight="1" x14ac:dyDescent="0.2"/>
    <row r="4378" customFormat="1" ht="19.899999999999999" customHeight="1" x14ac:dyDescent="0.2"/>
    <row r="4379" customFormat="1" ht="19.899999999999999" customHeight="1" x14ac:dyDescent="0.2"/>
    <row r="4380" customFormat="1" ht="19.899999999999999" customHeight="1" x14ac:dyDescent="0.2"/>
    <row r="4381" customFormat="1" ht="19.899999999999999" customHeight="1" x14ac:dyDescent="0.2"/>
    <row r="4382" customFormat="1" ht="19.899999999999999" customHeight="1" x14ac:dyDescent="0.2"/>
    <row r="4383" customFormat="1" ht="19.899999999999999" customHeight="1" x14ac:dyDescent="0.2"/>
    <row r="4384" customFormat="1" ht="19.899999999999999" customHeight="1" x14ac:dyDescent="0.2"/>
    <row r="4385" customFormat="1" ht="19.899999999999999" customHeight="1" x14ac:dyDescent="0.2"/>
    <row r="4386" customFormat="1" ht="19.899999999999999" customHeight="1" x14ac:dyDescent="0.2"/>
    <row r="4387" customFormat="1" ht="19.899999999999999" customHeight="1" x14ac:dyDescent="0.2"/>
    <row r="4388" customFormat="1" ht="19.899999999999999" customHeight="1" x14ac:dyDescent="0.2"/>
    <row r="4389" customFormat="1" ht="19.899999999999999" customHeight="1" x14ac:dyDescent="0.2"/>
    <row r="4390" customFormat="1" ht="19.899999999999999" customHeight="1" x14ac:dyDescent="0.2"/>
    <row r="4391" customFormat="1" ht="19.899999999999999" customHeight="1" x14ac:dyDescent="0.2"/>
    <row r="4392" customFormat="1" ht="19.899999999999999" customHeight="1" x14ac:dyDescent="0.2"/>
    <row r="4393" customFormat="1" ht="19.899999999999999" customHeight="1" x14ac:dyDescent="0.2"/>
    <row r="4394" customFormat="1" ht="19.899999999999999" customHeight="1" x14ac:dyDescent="0.2"/>
    <row r="4395" customFormat="1" ht="19.899999999999999" customHeight="1" x14ac:dyDescent="0.2"/>
    <row r="4396" customFormat="1" ht="19.899999999999999" customHeight="1" x14ac:dyDescent="0.2"/>
    <row r="4397" customFormat="1" ht="19.899999999999999" customHeight="1" x14ac:dyDescent="0.2"/>
    <row r="4398" customFormat="1" ht="19.899999999999999" customHeight="1" x14ac:dyDescent="0.2"/>
    <row r="4399" customFormat="1" ht="19.899999999999999" customHeight="1" x14ac:dyDescent="0.2"/>
    <row r="4400" customFormat="1" ht="19.899999999999999" customHeight="1" x14ac:dyDescent="0.2"/>
    <row r="4401" customFormat="1" ht="19.899999999999999" customHeight="1" x14ac:dyDescent="0.2"/>
    <row r="4402" customFormat="1" ht="19.899999999999999" customHeight="1" x14ac:dyDescent="0.2"/>
    <row r="4403" customFormat="1" ht="19.899999999999999" customHeight="1" x14ac:dyDescent="0.2"/>
    <row r="4404" customFormat="1" ht="19.899999999999999" customHeight="1" x14ac:dyDescent="0.2"/>
    <row r="4405" customFormat="1" ht="19.899999999999999" customHeight="1" x14ac:dyDescent="0.2"/>
    <row r="4406" customFormat="1" ht="19.899999999999999" customHeight="1" x14ac:dyDescent="0.2"/>
    <row r="4407" customFormat="1" ht="19.899999999999999" customHeight="1" x14ac:dyDescent="0.2"/>
    <row r="4408" customFormat="1" ht="19.899999999999999" customHeight="1" x14ac:dyDescent="0.2"/>
    <row r="4409" customFormat="1" ht="19.899999999999999" customHeight="1" x14ac:dyDescent="0.2"/>
    <row r="4410" customFormat="1" ht="19.899999999999999" customHeight="1" x14ac:dyDescent="0.2"/>
    <row r="4411" customFormat="1" ht="19.899999999999999" customHeight="1" x14ac:dyDescent="0.2"/>
    <row r="4412" customFormat="1" ht="19.899999999999999" customHeight="1" x14ac:dyDescent="0.2"/>
    <row r="4413" customFormat="1" ht="19.899999999999999" customHeight="1" x14ac:dyDescent="0.2"/>
    <row r="4414" customFormat="1" ht="19.899999999999999" customHeight="1" x14ac:dyDescent="0.2"/>
    <row r="4415" customFormat="1" ht="19.899999999999999" customHeight="1" x14ac:dyDescent="0.2"/>
    <row r="4416" customFormat="1" ht="19.899999999999999" customHeight="1" x14ac:dyDescent="0.2"/>
    <row r="4417" customFormat="1" ht="19.899999999999999" customHeight="1" x14ac:dyDescent="0.2"/>
    <row r="4418" customFormat="1" ht="19.899999999999999" customHeight="1" x14ac:dyDescent="0.2"/>
    <row r="4419" customFormat="1" ht="19.899999999999999" customHeight="1" x14ac:dyDescent="0.2"/>
    <row r="4420" customFormat="1" ht="19.899999999999999" customHeight="1" x14ac:dyDescent="0.2"/>
    <row r="4421" customFormat="1" ht="19.899999999999999" customHeight="1" x14ac:dyDescent="0.2"/>
    <row r="4422" customFormat="1" ht="19.899999999999999" customHeight="1" x14ac:dyDescent="0.2"/>
    <row r="4423" customFormat="1" ht="19.899999999999999" customHeight="1" x14ac:dyDescent="0.2"/>
    <row r="4424" customFormat="1" ht="19.899999999999999" customHeight="1" x14ac:dyDescent="0.2"/>
    <row r="4425" customFormat="1" ht="19.899999999999999" customHeight="1" x14ac:dyDescent="0.2"/>
    <row r="4426" customFormat="1" ht="19.899999999999999" customHeight="1" x14ac:dyDescent="0.2"/>
    <row r="4427" customFormat="1" ht="19.899999999999999" customHeight="1" x14ac:dyDescent="0.2"/>
    <row r="4428" customFormat="1" ht="19.899999999999999" customHeight="1" x14ac:dyDescent="0.2"/>
    <row r="4429" customFormat="1" ht="19.899999999999999" customHeight="1" x14ac:dyDescent="0.2"/>
    <row r="4430" customFormat="1" ht="19.899999999999999" customHeight="1" x14ac:dyDescent="0.2"/>
    <row r="4431" customFormat="1" ht="19.899999999999999" customHeight="1" x14ac:dyDescent="0.2"/>
    <row r="4432" customFormat="1" ht="19.899999999999999" customHeight="1" x14ac:dyDescent="0.2"/>
    <row r="4433" customFormat="1" ht="19.899999999999999" customHeight="1" x14ac:dyDescent="0.2"/>
    <row r="4434" customFormat="1" ht="19.899999999999999" customHeight="1" x14ac:dyDescent="0.2"/>
    <row r="4435" customFormat="1" ht="19.899999999999999" customHeight="1" x14ac:dyDescent="0.2"/>
    <row r="4436" customFormat="1" ht="19.899999999999999" customHeight="1" x14ac:dyDescent="0.2"/>
    <row r="4437" customFormat="1" ht="19.899999999999999" customHeight="1" x14ac:dyDescent="0.2"/>
    <row r="4438" customFormat="1" ht="19.899999999999999" customHeight="1" x14ac:dyDescent="0.2"/>
    <row r="4439" customFormat="1" ht="19.899999999999999" customHeight="1" x14ac:dyDescent="0.2"/>
    <row r="4440" customFormat="1" ht="19.899999999999999" customHeight="1" x14ac:dyDescent="0.2"/>
    <row r="4441" customFormat="1" ht="19.899999999999999" customHeight="1" x14ac:dyDescent="0.2"/>
    <row r="4442" customFormat="1" ht="19.899999999999999" customHeight="1" x14ac:dyDescent="0.2"/>
    <row r="4443" customFormat="1" ht="19.899999999999999" customHeight="1" x14ac:dyDescent="0.2"/>
    <row r="4444" customFormat="1" ht="19.899999999999999" customHeight="1" x14ac:dyDescent="0.2"/>
    <row r="4445" customFormat="1" ht="19.899999999999999" customHeight="1" x14ac:dyDescent="0.2"/>
    <row r="4446" customFormat="1" ht="19.899999999999999" customHeight="1" x14ac:dyDescent="0.2"/>
    <row r="4447" customFormat="1" ht="19.899999999999999" customHeight="1" x14ac:dyDescent="0.2"/>
    <row r="4448" customFormat="1" ht="19.899999999999999" customHeight="1" x14ac:dyDescent="0.2"/>
    <row r="4449" customFormat="1" ht="19.899999999999999" customHeight="1" x14ac:dyDescent="0.2"/>
    <row r="4450" customFormat="1" ht="19.899999999999999" customHeight="1" x14ac:dyDescent="0.2"/>
    <row r="4451" customFormat="1" ht="19.899999999999999" customHeight="1" x14ac:dyDescent="0.2"/>
    <row r="4452" customFormat="1" ht="19.899999999999999" customHeight="1" x14ac:dyDescent="0.2"/>
    <row r="4453" customFormat="1" ht="19.899999999999999" customHeight="1" x14ac:dyDescent="0.2"/>
    <row r="4454" customFormat="1" ht="19.899999999999999" customHeight="1" x14ac:dyDescent="0.2"/>
    <row r="4455" customFormat="1" ht="19.899999999999999" customHeight="1" x14ac:dyDescent="0.2"/>
    <row r="4456" customFormat="1" ht="19.899999999999999" customHeight="1" x14ac:dyDescent="0.2"/>
    <row r="4457" customFormat="1" ht="19.899999999999999" customHeight="1" x14ac:dyDescent="0.2"/>
    <row r="4458" customFormat="1" ht="19.899999999999999" customHeight="1" x14ac:dyDescent="0.2"/>
    <row r="4459" customFormat="1" ht="19.899999999999999" customHeight="1" x14ac:dyDescent="0.2"/>
    <row r="4460" customFormat="1" ht="19.899999999999999" customHeight="1" x14ac:dyDescent="0.2"/>
    <row r="4461" customFormat="1" ht="19.899999999999999" customHeight="1" x14ac:dyDescent="0.2"/>
    <row r="4462" customFormat="1" ht="19.899999999999999" customHeight="1" x14ac:dyDescent="0.2"/>
    <row r="4463" customFormat="1" ht="19.899999999999999" customHeight="1" x14ac:dyDescent="0.2"/>
    <row r="4464" customFormat="1" ht="19.899999999999999" customHeight="1" x14ac:dyDescent="0.2"/>
    <row r="4465" customFormat="1" ht="19.899999999999999" customHeight="1" x14ac:dyDescent="0.2"/>
    <row r="4466" customFormat="1" ht="19.899999999999999" customHeight="1" x14ac:dyDescent="0.2"/>
    <row r="4467" customFormat="1" ht="19.899999999999999" customHeight="1" x14ac:dyDescent="0.2"/>
    <row r="4468" customFormat="1" ht="19.899999999999999" customHeight="1" x14ac:dyDescent="0.2"/>
    <row r="4469" customFormat="1" ht="19.899999999999999" customHeight="1" x14ac:dyDescent="0.2"/>
    <row r="4470" customFormat="1" ht="19.899999999999999" customHeight="1" x14ac:dyDescent="0.2"/>
    <row r="4471" customFormat="1" ht="19.899999999999999" customHeight="1" x14ac:dyDescent="0.2"/>
    <row r="4472" customFormat="1" ht="19.899999999999999" customHeight="1" x14ac:dyDescent="0.2"/>
    <row r="4473" customFormat="1" ht="19.899999999999999" customHeight="1" x14ac:dyDescent="0.2"/>
    <row r="4474" customFormat="1" ht="19.899999999999999" customHeight="1" x14ac:dyDescent="0.2"/>
    <row r="4475" customFormat="1" ht="19.899999999999999" customHeight="1" x14ac:dyDescent="0.2"/>
    <row r="4476" customFormat="1" ht="19.899999999999999" customHeight="1" x14ac:dyDescent="0.2"/>
    <row r="4477" customFormat="1" ht="19.899999999999999" customHeight="1" x14ac:dyDescent="0.2"/>
    <row r="4478" customFormat="1" ht="19.899999999999999" customHeight="1" x14ac:dyDescent="0.2"/>
    <row r="4479" customFormat="1" ht="19.899999999999999" customHeight="1" x14ac:dyDescent="0.2"/>
    <row r="4480" customFormat="1" ht="19.899999999999999" customHeight="1" x14ac:dyDescent="0.2"/>
    <row r="4481" customFormat="1" ht="19.899999999999999" customHeight="1" x14ac:dyDescent="0.2"/>
    <row r="4482" customFormat="1" ht="19.899999999999999" customHeight="1" x14ac:dyDescent="0.2"/>
    <row r="4483" customFormat="1" ht="19.899999999999999" customHeight="1" x14ac:dyDescent="0.2"/>
    <row r="4484" customFormat="1" ht="19.899999999999999" customHeight="1" x14ac:dyDescent="0.2"/>
    <row r="4485" customFormat="1" ht="19.899999999999999" customHeight="1" x14ac:dyDescent="0.2"/>
    <row r="4486" customFormat="1" ht="19.899999999999999" customHeight="1" x14ac:dyDescent="0.2"/>
    <row r="4487" customFormat="1" ht="19.899999999999999" customHeight="1" x14ac:dyDescent="0.2"/>
    <row r="4488" customFormat="1" ht="19.899999999999999" customHeight="1" x14ac:dyDescent="0.2"/>
    <row r="4489" customFormat="1" ht="19.899999999999999" customHeight="1" x14ac:dyDescent="0.2"/>
    <row r="4490" customFormat="1" ht="19.899999999999999" customHeight="1" x14ac:dyDescent="0.2"/>
    <row r="4491" customFormat="1" ht="19.899999999999999" customHeight="1" x14ac:dyDescent="0.2"/>
    <row r="4492" customFormat="1" ht="19.899999999999999" customHeight="1" x14ac:dyDescent="0.2"/>
    <row r="4493" customFormat="1" ht="19.899999999999999" customHeight="1" x14ac:dyDescent="0.2"/>
    <row r="4494" customFormat="1" ht="19.899999999999999" customHeight="1" x14ac:dyDescent="0.2"/>
    <row r="4495" customFormat="1" ht="19.899999999999999" customHeight="1" x14ac:dyDescent="0.2"/>
    <row r="4496" customFormat="1" ht="19.899999999999999" customHeight="1" x14ac:dyDescent="0.2"/>
    <row r="4497" customFormat="1" ht="19.899999999999999" customHeight="1" x14ac:dyDescent="0.2"/>
    <row r="4498" customFormat="1" ht="19.899999999999999" customHeight="1" x14ac:dyDescent="0.2"/>
    <row r="4499" customFormat="1" ht="19.899999999999999" customHeight="1" x14ac:dyDescent="0.2"/>
    <row r="4500" customFormat="1" ht="19.899999999999999" customHeight="1" x14ac:dyDescent="0.2"/>
    <row r="4501" customFormat="1" ht="19.899999999999999" customHeight="1" x14ac:dyDescent="0.2"/>
    <row r="4502" customFormat="1" ht="19.899999999999999" customHeight="1" x14ac:dyDescent="0.2"/>
    <row r="4503" customFormat="1" ht="19.899999999999999" customHeight="1" x14ac:dyDescent="0.2"/>
    <row r="4504" customFormat="1" ht="19.899999999999999" customHeight="1" x14ac:dyDescent="0.2"/>
    <row r="4505" customFormat="1" ht="19.899999999999999" customHeight="1" x14ac:dyDescent="0.2"/>
    <row r="4506" customFormat="1" ht="19.899999999999999" customHeight="1" x14ac:dyDescent="0.2"/>
    <row r="4507" customFormat="1" ht="19.899999999999999" customHeight="1" x14ac:dyDescent="0.2"/>
    <row r="4508" customFormat="1" ht="19.899999999999999" customHeight="1" x14ac:dyDescent="0.2"/>
    <row r="4509" customFormat="1" ht="19.899999999999999" customHeight="1" x14ac:dyDescent="0.2"/>
    <row r="4510" customFormat="1" ht="19.899999999999999" customHeight="1" x14ac:dyDescent="0.2"/>
    <row r="4511" customFormat="1" ht="19.899999999999999" customHeight="1" x14ac:dyDescent="0.2"/>
    <row r="4512" customFormat="1" ht="19.899999999999999" customHeight="1" x14ac:dyDescent="0.2"/>
    <row r="4513" customFormat="1" ht="19.899999999999999" customHeight="1" x14ac:dyDescent="0.2"/>
    <row r="4514" customFormat="1" ht="19.899999999999999" customHeight="1" x14ac:dyDescent="0.2"/>
    <row r="4515" customFormat="1" ht="19.899999999999999" customHeight="1" x14ac:dyDescent="0.2"/>
    <row r="4516" customFormat="1" ht="19.899999999999999" customHeight="1" x14ac:dyDescent="0.2"/>
    <row r="4517" customFormat="1" ht="19.899999999999999" customHeight="1" x14ac:dyDescent="0.2"/>
    <row r="4518" customFormat="1" ht="19.899999999999999" customHeight="1" x14ac:dyDescent="0.2"/>
    <row r="4519" customFormat="1" ht="19.899999999999999" customHeight="1" x14ac:dyDescent="0.2"/>
    <row r="4520" customFormat="1" ht="19.899999999999999" customHeight="1" x14ac:dyDescent="0.2"/>
    <row r="4521" customFormat="1" ht="19.899999999999999" customHeight="1" x14ac:dyDescent="0.2"/>
    <row r="4522" customFormat="1" ht="19.899999999999999" customHeight="1" x14ac:dyDescent="0.2"/>
    <row r="4523" customFormat="1" ht="19.899999999999999" customHeight="1" x14ac:dyDescent="0.2"/>
    <row r="4524" customFormat="1" ht="19.899999999999999" customHeight="1" x14ac:dyDescent="0.2"/>
    <row r="4525" customFormat="1" ht="19.899999999999999" customHeight="1" x14ac:dyDescent="0.2"/>
    <row r="4526" customFormat="1" ht="19.899999999999999" customHeight="1" x14ac:dyDescent="0.2"/>
    <row r="4527" customFormat="1" ht="19.899999999999999" customHeight="1" x14ac:dyDescent="0.2"/>
    <row r="4528" customFormat="1" ht="19.899999999999999" customHeight="1" x14ac:dyDescent="0.2"/>
    <row r="4529" customFormat="1" ht="19.899999999999999" customHeight="1" x14ac:dyDescent="0.2"/>
    <row r="4530" customFormat="1" ht="19.899999999999999" customHeight="1" x14ac:dyDescent="0.2"/>
    <row r="4531" customFormat="1" ht="19.899999999999999" customHeight="1" x14ac:dyDescent="0.2"/>
    <row r="4532" customFormat="1" ht="19.899999999999999" customHeight="1" x14ac:dyDescent="0.2"/>
    <row r="4533" customFormat="1" ht="19.899999999999999" customHeight="1" x14ac:dyDescent="0.2"/>
    <row r="4534" customFormat="1" ht="19.899999999999999" customHeight="1" x14ac:dyDescent="0.2"/>
    <row r="4535" customFormat="1" ht="19.899999999999999" customHeight="1" x14ac:dyDescent="0.2"/>
    <row r="4536" customFormat="1" ht="19.899999999999999" customHeight="1" x14ac:dyDescent="0.2"/>
    <row r="4537" customFormat="1" ht="19.899999999999999" customHeight="1" x14ac:dyDescent="0.2"/>
    <row r="4538" customFormat="1" ht="19.899999999999999" customHeight="1" x14ac:dyDescent="0.2"/>
    <row r="4539" customFormat="1" ht="19.899999999999999" customHeight="1" x14ac:dyDescent="0.2"/>
    <row r="4540" customFormat="1" ht="19.899999999999999" customHeight="1" x14ac:dyDescent="0.2"/>
    <row r="4541" customFormat="1" ht="19.899999999999999" customHeight="1" x14ac:dyDescent="0.2"/>
    <row r="4542" customFormat="1" ht="19.899999999999999" customHeight="1" x14ac:dyDescent="0.2"/>
    <row r="4543" customFormat="1" ht="19.899999999999999" customHeight="1" x14ac:dyDescent="0.2"/>
    <row r="4544" customFormat="1" ht="19.899999999999999" customHeight="1" x14ac:dyDescent="0.2"/>
    <row r="4545" customFormat="1" ht="19.899999999999999" customHeight="1" x14ac:dyDescent="0.2"/>
    <row r="4546" customFormat="1" ht="19.899999999999999" customHeight="1" x14ac:dyDescent="0.2"/>
    <row r="4547" customFormat="1" ht="19.899999999999999" customHeight="1" x14ac:dyDescent="0.2"/>
    <row r="4548" customFormat="1" ht="19.899999999999999" customHeight="1" x14ac:dyDescent="0.2"/>
    <row r="4549" customFormat="1" ht="19.899999999999999" customHeight="1" x14ac:dyDescent="0.2"/>
    <row r="4550" customFormat="1" ht="19.899999999999999" customHeight="1" x14ac:dyDescent="0.2"/>
    <row r="4551" customFormat="1" ht="19.899999999999999" customHeight="1" x14ac:dyDescent="0.2"/>
    <row r="4552" customFormat="1" ht="19.899999999999999" customHeight="1" x14ac:dyDescent="0.2"/>
    <row r="4553" customFormat="1" ht="19.899999999999999" customHeight="1" x14ac:dyDescent="0.2"/>
    <row r="4554" customFormat="1" ht="19.899999999999999" customHeight="1" x14ac:dyDescent="0.2"/>
    <row r="4555" customFormat="1" ht="19.899999999999999" customHeight="1" x14ac:dyDescent="0.2"/>
    <row r="4556" customFormat="1" ht="19.899999999999999" customHeight="1" x14ac:dyDescent="0.2"/>
    <row r="4557" customFormat="1" ht="19.899999999999999" customHeight="1" x14ac:dyDescent="0.2"/>
    <row r="4558" customFormat="1" ht="19.899999999999999" customHeight="1" x14ac:dyDescent="0.2"/>
    <row r="4559" customFormat="1" ht="19.899999999999999" customHeight="1" x14ac:dyDescent="0.2"/>
    <row r="4560" customFormat="1" ht="19.899999999999999" customHeight="1" x14ac:dyDescent="0.2"/>
    <row r="4561" customFormat="1" ht="19.899999999999999" customHeight="1" x14ac:dyDescent="0.2"/>
    <row r="4562" customFormat="1" ht="19.899999999999999" customHeight="1" x14ac:dyDescent="0.2"/>
    <row r="4563" customFormat="1" ht="19.899999999999999" customHeight="1" x14ac:dyDescent="0.2"/>
    <row r="4564" customFormat="1" ht="19.899999999999999" customHeight="1" x14ac:dyDescent="0.2"/>
    <row r="4565" customFormat="1" ht="19.899999999999999" customHeight="1" x14ac:dyDescent="0.2"/>
    <row r="4566" customFormat="1" ht="19.899999999999999" customHeight="1" x14ac:dyDescent="0.2"/>
    <row r="4567" customFormat="1" ht="19.899999999999999" customHeight="1" x14ac:dyDescent="0.2"/>
    <row r="4568" customFormat="1" ht="19.899999999999999" customHeight="1" x14ac:dyDescent="0.2"/>
    <row r="4569" customFormat="1" ht="19.899999999999999" customHeight="1" x14ac:dyDescent="0.2"/>
    <row r="4570" customFormat="1" ht="19.899999999999999" customHeight="1" x14ac:dyDescent="0.2"/>
    <row r="4571" customFormat="1" ht="19.899999999999999" customHeight="1" x14ac:dyDescent="0.2"/>
    <row r="4572" customFormat="1" ht="19.899999999999999" customHeight="1" x14ac:dyDescent="0.2"/>
    <row r="4573" customFormat="1" ht="19.899999999999999" customHeight="1" x14ac:dyDescent="0.2"/>
    <row r="4574" customFormat="1" ht="19.899999999999999" customHeight="1" x14ac:dyDescent="0.2"/>
    <row r="4575" customFormat="1" ht="19.899999999999999" customHeight="1" x14ac:dyDescent="0.2"/>
    <row r="4576" customFormat="1" ht="19.899999999999999" customHeight="1" x14ac:dyDescent="0.2"/>
    <row r="4577" customFormat="1" ht="19.899999999999999" customHeight="1" x14ac:dyDescent="0.2"/>
    <row r="4578" customFormat="1" ht="19.899999999999999" customHeight="1" x14ac:dyDescent="0.2"/>
    <row r="4579" customFormat="1" ht="19.899999999999999" customHeight="1" x14ac:dyDescent="0.2"/>
    <row r="4580" customFormat="1" ht="19.899999999999999" customHeight="1" x14ac:dyDescent="0.2"/>
    <row r="4581" customFormat="1" ht="19.899999999999999" customHeight="1" x14ac:dyDescent="0.2"/>
    <row r="4582" customFormat="1" ht="19.899999999999999" customHeight="1" x14ac:dyDescent="0.2"/>
    <row r="4583" customFormat="1" ht="19.899999999999999" customHeight="1" x14ac:dyDescent="0.2"/>
    <row r="4584" customFormat="1" ht="19.899999999999999" customHeight="1" x14ac:dyDescent="0.2"/>
    <row r="4585" customFormat="1" ht="19.899999999999999" customHeight="1" x14ac:dyDescent="0.2"/>
    <row r="4586" customFormat="1" ht="19.899999999999999" customHeight="1" x14ac:dyDescent="0.2"/>
    <row r="4587" customFormat="1" ht="19.899999999999999" customHeight="1" x14ac:dyDescent="0.2"/>
    <row r="4588" customFormat="1" ht="19.899999999999999" customHeight="1" x14ac:dyDescent="0.2"/>
    <row r="4589" customFormat="1" ht="19.899999999999999" customHeight="1" x14ac:dyDescent="0.2"/>
    <row r="4590" customFormat="1" ht="19.899999999999999" customHeight="1" x14ac:dyDescent="0.2"/>
    <row r="4591" customFormat="1" ht="19.899999999999999" customHeight="1" x14ac:dyDescent="0.2"/>
    <row r="4592" customFormat="1" ht="19.899999999999999" customHeight="1" x14ac:dyDescent="0.2"/>
    <row r="4593" customFormat="1" ht="19.899999999999999" customHeight="1" x14ac:dyDescent="0.2"/>
    <row r="4594" customFormat="1" ht="19.899999999999999" customHeight="1" x14ac:dyDescent="0.2"/>
    <row r="4595" customFormat="1" ht="19.899999999999999" customHeight="1" x14ac:dyDescent="0.2"/>
    <row r="4596" customFormat="1" ht="19.899999999999999" customHeight="1" x14ac:dyDescent="0.2"/>
    <row r="4597" customFormat="1" ht="19.899999999999999" customHeight="1" x14ac:dyDescent="0.2"/>
    <row r="4598" customFormat="1" ht="19.899999999999999" customHeight="1" x14ac:dyDescent="0.2"/>
    <row r="4599" customFormat="1" ht="19.899999999999999" customHeight="1" x14ac:dyDescent="0.2"/>
    <row r="4600" customFormat="1" ht="19.899999999999999" customHeight="1" x14ac:dyDescent="0.2"/>
    <row r="4601" customFormat="1" ht="19.899999999999999" customHeight="1" x14ac:dyDescent="0.2"/>
    <row r="4602" customFormat="1" ht="19.899999999999999" customHeight="1" x14ac:dyDescent="0.2"/>
    <row r="4603" customFormat="1" ht="19.899999999999999" customHeight="1" x14ac:dyDescent="0.2"/>
    <row r="4604" customFormat="1" ht="19.899999999999999" customHeight="1" x14ac:dyDescent="0.2"/>
    <row r="4605" customFormat="1" ht="19.899999999999999" customHeight="1" x14ac:dyDescent="0.2"/>
    <row r="4606" customFormat="1" ht="19.899999999999999" customHeight="1" x14ac:dyDescent="0.2"/>
    <row r="4607" customFormat="1" ht="19.899999999999999" customHeight="1" x14ac:dyDescent="0.2"/>
    <row r="4608" customFormat="1" ht="19.899999999999999" customHeight="1" x14ac:dyDescent="0.2"/>
    <row r="4609" customFormat="1" ht="19.899999999999999" customHeight="1" x14ac:dyDescent="0.2"/>
    <row r="4610" customFormat="1" ht="19.899999999999999" customHeight="1" x14ac:dyDescent="0.2"/>
    <row r="4611" customFormat="1" ht="19.899999999999999" customHeight="1" x14ac:dyDescent="0.2"/>
    <row r="4612" customFormat="1" ht="19.899999999999999" customHeight="1" x14ac:dyDescent="0.2"/>
    <row r="4613" customFormat="1" ht="19.899999999999999" customHeight="1" x14ac:dyDescent="0.2"/>
    <row r="4614" customFormat="1" ht="19.899999999999999" customHeight="1" x14ac:dyDescent="0.2"/>
    <row r="4615" customFormat="1" ht="19.899999999999999" customHeight="1" x14ac:dyDescent="0.2"/>
    <row r="4616" customFormat="1" ht="19.899999999999999" customHeight="1" x14ac:dyDescent="0.2"/>
    <row r="4617" customFormat="1" ht="19.899999999999999" customHeight="1" x14ac:dyDescent="0.2"/>
    <row r="4618" customFormat="1" ht="19.899999999999999" customHeight="1" x14ac:dyDescent="0.2"/>
    <row r="4619" customFormat="1" ht="19.899999999999999" customHeight="1" x14ac:dyDescent="0.2"/>
    <row r="4620" customFormat="1" ht="19.899999999999999" customHeight="1" x14ac:dyDescent="0.2"/>
    <row r="4621" customFormat="1" ht="19.899999999999999" customHeight="1" x14ac:dyDescent="0.2"/>
    <row r="4622" customFormat="1" ht="19.899999999999999" customHeight="1" x14ac:dyDescent="0.2"/>
    <row r="4623" customFormat="1" ht="19.899999999999999" customHeight="1" x14ac:dyDescent="0.2"/>
    <row r="4624" customFormat="1" ht="19.899999999999999" customHeight="1" x14ac:dyDescent="0.2"/>
    <row r="4625" customFormat="1" ht="19.899999999999999" customHeight="1" x14ac:dyDescent="0.2"/>
    <row r="4626" customFormat="1" ht="19.899999999999999" customHeight="1" x14ac:dyDescent="0.2"/>
    <row r="4627" customFormat="1" ht="19.899999999999999" customHeight="1" x14ac:dyDescent="0.2"/>
    <row r="4628" customFormat="1" ht="19.899999999999999" customHeight="1" x14ac:dyDescent="0.2"/>
    <row r="4629" customFormat="1" ht="19.899999999999999" customHeight="1" x14ac:dyDescent="0.2"/>
    <row r="4630" customFormat="1" ht="19.899999999999999" customHeight="1" x14ac:dyDescent="0.2"/>
    <row r="4631" customFormat="1" ht="19.899999999999999" customHeight="1" x14ac:dyDescent="0.2"/>
    <row r="4632" customFormat="1" ht="19.899999999999999" customHeight="1" x14ac:dyDescent="0.2"/>
    <row r="4633" customFormat="1" ht="19.899999999999999" customHeight="1" x14ac:dyDescent="0.2"/>
    <row r="4634" customFormat="1" ht="19.899999999999999" customHeight="1" x14ac:dyDescent="0.2"/>
    <row r="4635" customFormat="1" ht="19.899999999999999" customHeight="1" x14ac:dyDescent="0.2"/>
    <row r="4636" customFormat="1" ht="19.899999999999999" customHeight="1" x14ac:dyDescent="0.2"/>
    <row r="4637" customFormat="1" ht="19.899999999999999" customHeight="1" x14ac:dyDescent="0.2"/>
    <row r="4638" customFormat="1" ht="19.899999999999999" customHeight="1" x14ac:dyDescent="0.2"/>
    <row r="4639" customFormat="1" ht="19.899999999999999" customHeight="1" x14ac:dyDescent="0.2"/>
    <row r="4640" customFormat="1" ht="19.899999999999999" customHeight="1" x14ac:dyDescent="0.2"/>
    <row r="4641" customFormat="1" ht="19.899999999999999" customHeight="1" x14ac:dyDescent="0.2"/>
    <row r="4642" customFormat="1" ht="19.899999999999999" customHeight="1" x14ac:dyDescent="0.2"/>
    <row r="4643" customFormat="1" ht="19.899999999999999" customHeight="1" x14ac:dyDescent="0.2"/>
    <row r="4644" customFormat="1" ht="19.899999999999999" customHeight="1" x14ac:dyDescent="0.2"/>
    <row r="4645" customFormat="1" ht="19.899999999999999" customHeight="1" x14ac:dyDescent="0.2"/>
    <row r="4646" customFormat="1" ht="19.899999999999999" customHeight="1" x14ac:dyDescent="0.2"/>
    <row r="4647" customFormat="1" ht="19.899999999999999" customHeight="1" x14ac:dyDescent="0.2"/>
    <row r="4648" customFormat="1" ht="19.899999999999999" customHeight="1" x14ac:dyDescent="0.2"/>
    <row r="4649" customFormat="1" ht="19.899999999999999" customHeight="1" x14ac:dyDescent="0.2"/>
    <row r="4650" customFormat="1" ht="19.899999999999999" customHeight="1" x14ac:dyDescent="0.2"/>
    <row r="4651" customFormat="1" ht="19.899999999999999" customHeight="1" x14ac:dyDescent="0.2"/>
    <row r="4652" customFormat="1" ht="19.899999999999999" customHeight="1" x14ac:dyDescent="0.2"/>
    <row r="4653" customFormat="1" ht="19.899999999999999" customHeight="1" x14ac:dyDescent="0.2"/>
    <row r="4654" customFormat="1" ht="19.899999999999999" customHeight="1" x14ac:dyDescent="0.2"/>
    <row r="4655" customFormat="1" ht="19.899999999999999" customHeight="1" x14ac:dyDescent="0.2"/>
    <row r="4656" customFormat="1" ht="19.899999999999999" customHeight="1" x14ac:dyDescent="0.2"/>
    <row r="4657" customFormat="1" ht="19.899999999999999" customHeight="1" x14ac:dyDescent="0.2"/>
    <row r="4658" customFormat="1" ht="19.899999999999999" customHeight="1" x14ac:dyDescent="0.2"/>
    <row r="4659" customFormat="1" ht="19.899999999999999" customHeight="1" x14ac:dyDescent="0.2"/>
    <row r="4660" customFormat="1" ht="19.899999999999999" customHeight="1" x14ac:dyDescent="0.2"/>
    <row r="4661" customFormat="1" ht="19.899999999999999" customHeight="1" x14ac:dyDescent="0.2"/>
    <row r="4662" customFormat="1" ht="19.899999999999999" customHeight="1" x14ac:dyDescent="0.2"/>
    <row r="4663" customFormat="1" ht="19.899999999999999" customHeight="1" x14ac:dyDescent="0.2"/>
    <row r="4664" customFormat="1" ht="19.899999999999999" customHeight="1" x14ac:dyDescent="0.2"/>
    <row r="4665" customFormat="1" ht="19.899999999999999" customHeight="1" x14ac:dyDescent="0.2"/>
    <row r="4666" customFormat="1" ht="19.899999999999999" customHeight="1" x14ac:dyDescent="0.2"/>
    <row r="4667" customFormat="1" ht="19.899999999999999" customHeight="1" x14ac:dyDescent="0.2"/>
    <row r="4668" customFormat="1" ht="19.899999999999999" customHeight="1" x14ac:dyDescent="0.2"/>
    <row r="4669" customFormat="1" ht="19.899999999999999" customHeight="1" x14ac:dyDescent="0.2"/>
    <row r="4670" customFormat="1" ht="19.899999999999999" customHeight="1" x14ac:dyDescent="0.2"/>
    <row r="4671" customFormat="1" ht="19.899999999999999" customHeight="1" x14ac:dyDescent="0.2"/>
    <row r="4672" customFormat="1" ht="19.899999999999999" customHeight="1" x14ac:dyDescent="0.2"/>
    <row r="4673" customFormat="1" ht="19.899999999999999" customHeight="1" x14ac:dyDescent="0.2"/>
    <row r="4674" customFormat="1" ht="19.899999999999999" customHeight="1" x14ac:dyDescent="0.2"/>
    <row r="4675" customFormat="1" ht="19.899999999999999" customHeight="1" x14ac:dyDescent="0.2"/>
    <row r="4676" customFormat="1" ht="19.899999999999999" customHeight="1" x14ac:dyDescent="0.2"/>
    <row r="4677" customFormat="1" ht="19.899999999999999" customHeight="1" x14ac:dyDescent="0.2"/>
    <row r="4678" customFormat="1" ht="19.899999999999999" customHeight="1" x14ac:dyDescent="0.2"/>
    <row r="4679" customFormat="1" ht="19.899999999999999" customHeight="1" x14ac:dyDescent="0.2"/>
    <row r="4680" customFormat="1" ht="19.899999999999999" customHeight="1" x14ac:dyDescent="0.2"/>
    <row r="4681" customFormat="1" ht="19.899999999999999" customHeight="1" x14ac:dyDescent="0.2"/>
    <row r="4682" customFormat="1" ht="19.899999999999999" customHeight="1" x14ac:dyDescent="0.2"/>
    <row r="4683" customFormat="1" ht="19.899999999999999" customHeight="1" x14ac:dyDescent="0.2"/>
    <row r="4684" customFormat="1" ht="19.899999999999999" customHeight="1" x14ac:dyDescent="0.2"/>
    <row r="4685" customFormat="1" ht="19.899999999999999" customHeight="1" x14ac:dyDescent="0.2"/>
    <row r="4686" customFormat="1" ht="19.899999999999999" customHeight="1" x14ac:dyDescent="0.2"/>
    <row r="4687" customFormat="1" ht="19.899999999999999" customHeight="1" x14ac:dyDescent="0.2"/>
    <row r="4688" customFormat="1" ht="19.899999999999999" customHeight="1" x14ac:dyDescent="0.2"/>
    <row r="4689" customFormat="1" ht="19.899999999999999" customHeight="1" x14ac:dyDescent="0.2"/>
    <row r="4690" customFormat="1" ht="19.899999999999999" customHeight="1" x14ac:dyDescent="0.2"/>
    <row r="4691" customFormat="1" ht="19.899999999999999" customHeight="1" x14ac:dyDescent="0.2"/>
    <row r="4692" customFormat="1" ht="19.899999999999999" customHeight="1" x14ac:dyDescent="0.2"/>
    <row r="4693" customFormat="1" ht="19.899999999999999" customHeight="1" x14ac:dyDescent="0.2"/>
    <row r="4694" customFormat="1" ht="19.899999999999999" customHeight="1" x14ac:dyDescent="0.2"/>
    <row r="4695" customFormat="1" ht="19.899999999999999" customHeight="1" x14ac:dyDescent="0.2"/>
    <row r="4696" customFormat="1" ht="19.899999999999999" customHeight="1" x14ac:dyDescent="0.2"/>
    <row r="4697" customFormat="1" ht="19.899999999999999" customHeight="1" x14ac:dyDescent="0.2"/>
    <row r="4698" customFormat="1" ht="19.899999999999999" customHeight="1" x14ac:dyDescent="0.2"/>
    <row r="4699" customFormat="1" ht="19.899999999999999" customHeight="1" x14ac:dyDescent="0.2"/>
    <row r="4700" customFormat="1" ht="19.899999999999999" customHeight="1" x14ac:dyDescent="0.2"/>
    <row r="4701" customFormat="1" ht="19.899999999999999" customHeight="1" x14ac:dyDescent="0.2"/>
    <row r="4702" customFormat="1" ht="19.899999999999999" customHeight="1" x14ac:dyDescent="0.2"/>
    <row r="4703" customFormat="1" ht="19.899999999999999" customHeight="1" x14ac:dyDescent="0.2"/>
    <row r="4704" customFormat="1" ht="19.899999999999999" customHeight="1" x14ac:dyDescent="0.2"/>
    <row r="4705" customFormat="1" ht="19.899999999999999" customHeight="1" x14ac:dyDescent="0.2"/>
    <row r="4706" customFormat="1" ht="19.899999999999999" customHeight="1" x14ac:dyDescent="0.2"/>
    <row r="4707" customFormat="1" ht="19.899999999999999" customHeight="1" x14ac:dyDescent="0.2"/>
    <row r="4708" customFormat="1" ht="19.899999999999999" customHeight="1" x14ac:dyDescent="0.2"/>
    <row r="4709" customFormat="1" ht="19.899999999999999" customHeight="1" x14ac:dyDescent="0.2"/>
    <row r="4710" customFormat="1" ht="19.899999999999999" customHeight="1" x14ac:dyDescent="0.2"/>
    <row r="4711" customFormat="1" ht="19.899999999999999" customHeight="1" x14ac:dyDescent="0.2"/>
    <row r="4712" customFormat="1" ht="19.899999999999999" customHeight="1" x14ac:dyDescent="0.2"/>
    <row r="4713" customFormat="1" ht="19.899999999999999" customHeight="1" x14ac:dyDescent="0.2"/>
    <row r="4714" customFormat="1" ht="19.899999999999999" customHeight="1" x14ac:dyDescent="0.2"/>
    <row r="4715" customFormat="1" ht="19.899999999999999" customHeight="1" x14ac:dyDescent="0.2"/>
    <row r="4716" customFormat="1" ht="19.899999999999999" customHeight="1" x14ac:dyDescent="0.2"/>
    <row r="4717" customFormat="1" ht="19.899999999999999" customHeight="1" x14ac:dyDescent="0.2"/>
    <row r="4718" customFormat="1" ht="19.899999999999999" customHeight="1" x14ac:dyDescent="0.2"/>
    <row r="4719" customFormat="1" ht="19.899999999999999" customHeight="1" x14ac:dyDescent="0.2"/>
    <row r="4720" customFormat="1" ht="19.899999999999999" customHeight="1" x14ac:dyDescent="0.2"/>
    <row r="4721" customFormat="1" ht="19.899999999999999" customHeight="1" x14ac:dyDescent="0.2"/>
    <row r="4722" customFormat="1" ht="19.899999999999999" customHeight="1" x14ac:dyDescent="0.2"/>
    <row r="4723" customFormat="1" ht="19.899999999999999" customHeight="1" x14ac:dyDescent="0.2"/>
    <row r="4724" customFormat="1" ht="19.899999999999999" customHeight="1" x14ac:dyDescent="0.2"/>
    <row r="4725" customFormat="1" ht="19.899999999999999" customHeight="1" x14ac:dyDescent="0.2"/>
    <row r="4726" customFormat="1" ht="19.899999999999999" customHeight="1" x14ac:dyDescent="0.2"/>
    <row r="4727" customFormat="1" ht="19.899999999999999" customHeight="1" x14ac:dyDescent="0.2"/>
    <row r="4728" customFormat="1" ht="19.899999999999999" customHeight="1" x14ac:dyDescent="0.2"/>
    <row r="4729" customFormat="1" ht="19.899999999999999" customHeight="1" x14ac:dyDescent="0.2"/>
    <row r="4730" customFormat="1" ht="19.899999999999999" customHeight="1" x14ac:dyDescent="0.2"/>
    <row r="4731" customFormat="1" ht="19.899999999999999" customHeight="1" x14ac:dyDescent="0.2"/>
    <row r="4732" customFormat="1" ht="19.899999999999999" customHeight="1" x14ac:dyDescent="0.2"/>
    <row r="4733" customFormat="1" ht="19.899999999999999" customHeight="1" x14ac:dyDescent="0.2"/>
    <row r="4734" customFormat="1" ht="19.899999999999999" customHeight="1" x14ac:dyDescent="0.2"/>
    <row r="4735" customFormat="1" ht="19.899999999999999" customHeight="1" x14ac:dyDescent="0.2"/>
    <row r="4736" customFormat="1" ht="19.899999999999999" customHeight="1" x14ac:dyDescent="0.2"/>
    <row r="4737" customFormat="1" ht="19.899999999999999" customHeight="1" x14ac:dyDescent="0.2"/>
    <row r="4738" customFormat="1" ht="19.899999999999999" customHeight="1" x14ac:dyDescent="0.2"/>
    <row r="4739" customFormat="1" ht="19.899999999999999" customHeight="1" x14ac:dyDescent="0.2"/>
    <row r="4740" customFormat="1" ht="19.899999999999999" customHeight="1" x14ac:dyDescent="0.2"/>
    <row r="4741" customFormat="1" ht="19.899999999999999" customHeight="1" x14ac:dyDescent="0.2"/>
    <row r="4742" customFormat="1" ht="19.899999999999999" customHeight="1" x14ac:dyDescent="0.2"/>
    <row r="4743" customFormat="1" ht="19.899999999999999" customHeight="1" x14ac:dyDescent="0.2"/>
    <row r="4744" customFormat="1" ht="19.899999999999999" customHeight="1" x14ac:dyDescent="0.2"/>
    <row r="4745" customFormat="1" ht="19.899999999999999" customHeight="1" x14ac:dyDescent="0.2"/>
    <row r="4746" customFormat="1" ht="19.899999999999999" customHeight="1" x14ac:dyDescent="0.2"/>
    <row r="4747" customFormat="1" ht="19.899999999999999" customHeight="1" x14ac:dyDescent="0.2"/>
    <row r="4748" customFormat="1" ht="19.899999999999999" customHeight="1" x14ac:dyDescent="0.2"/>
    <row r="4749" customFormat="1" ht="19.899999999999999" customHeight="1" x14ac:dyDescent="0.2"/>
    <row r="4750" customFormat="1" ht="19.899999999999999" customHeight="1" x14ac:dyDescent="0.2"/>
    <row r="4751" customFormat="1" ht="19.899999999999999" customHeight="1" x14ac:dyDescent="0.2"/>
    <row r="4752" customFormat="1" ht="19.899999999999999" customHeight="1" x14ac:dyDescent="0.2"/>
    <row r="4753" customFormat="1" ht="19.899999999999999" customHeight="1" x14ac:dyDescent="0.2"/>
    <row r="4754" customFormat="1" ht="19.899999999999999" customHeight="1" x14ac:dyDescent="0.2"/>
    <row r="4755" customFormat="1" ht="19.899999999999999" customHeight="1" x14ac:dyDescent="0.2"/>
    <row r="4756" customFormat="1" ht="19.899999999999999" customHeight="1" x14ac:dyDescent="0.2"/>
    <row r="4757" customFormat="1" ht="19.899999999999999" customHeight="1" x14ac:dyDescent="0.2"/>
    <row r="4758" customFormat="1" ht="19.899999999999999" customHeight="1" x14ac:dyDescent="0.2"/>
    <row r="4759" customFormat="1" ht="19.899999999999999" customHeight="1" x14ac:dyDescent="0.2"/>
    <row r="4760" customFormat="1" ht="19.899999999999999" customHeight="1" x14ac:dyDescent="0.2"/>
    <row r="4761" customFormat="1" ht="19.899999999999999" customHeight="1" x14ac:dyDescent="0.2"/>
    <row r="4762" customFormat="1" ht="19.899999999999999" customHeight="1" x14ac:dyDescent="0.2"/>
    <row r="4763" customFormat="1" ht="19.899999999999999" customHeight="1" x14ac:dyDescent="0.2"/>
    <row r="4764" customFormat="1" ht="19.899999999999999" customHeight="1" x14ac:dyDescent="0.2"/>
    <row r="4765" customFormat="1" ht="19.899999999999999" customHeight="1" x14ac:dyDescent="0.2"/>
    <row r="4766" customFormat="1" ht="19.899999999999999" customHeight="1" x14ac:dyDescent="0.2"/>
    <row r="4767" customFormat="1" ht="19.899999999999999" customHeight="1" x14ac:dyDescent="0.2"/>
    <row r="4768" customFormat="1" ht="19.899999999999999" customHeight="1" x14ac:dyDescent="0.2"/>
    <row r="4769" customFormat="1" ht="19.899999999999999" customHeight="1" x14ac:dyDescent="0.2"/>
    <row r="4770" customFormat="1" ht="19.899999999999999" customHeight="1" x14ac:dyDescent="0.2"/>
    <row r="4771" customFormat="1" ht="19.899999999999999" customHeight="1" x14ac:dyDescent="0.2"/>
    <row r="4772" customFormat="1" ht="19.899999999999999" customHeight="1" x14ac:dyDescent="0.2"/>
    <row r="4773" customFormat="1" ht="19.899999999999999" customHeight="1" x14ac:dyDescent="0.2"/>
    <row r="4774" customFormat="1" ht="19.899999999999999" customHeight="1" x14ac:dyDescent="0.2"/>
    <row r="4775" customFormat="1" ht="19.899999999999999" customHeight="1" x14ac:dyDescent="0.2"/>
    <row r="4776" customFormat="1" ht="19.899999999999999" customHeight="1" x14ac:dyDescent="0.2"/>
    <row r="4777" customFormat="1" ht="19.899999999999999" customHeight="1" x14ac:dyDescent="0.2"/>
    <row r="4778" customFormat="1" ht="19.899999999999999" customHeight="1" x14ac:dyDescent="0.2"/>
    <row r="4779" customFormat="1" ht="19.899999999999999" customHeight="1" x14ac:dyDescent="0.2"/>
    <row r="4780" customFormat="1" ht="19.899999999999999" customHeight="1" x14ac:dyDescent="0.2"/>
    <row r="4781" customFormat="1" ht="19.899999999999999" customHeight="1" x14ac:dyDescent="0.2"/>
    <row r="4782" customFormat="1" ht="19.899999999999999" customHeight="1" x14ac:dyDescent="0.2"/>
    <row r="4783" customFormat="1" ht="19.899999999999999" customHeight="1" x14ac:dyDescent="0.2"/>
    <row r="4784" customFormat="1" ht="19.899999999999999" customHeight="1" x14ac:dyDescent="0.2"/>
    <row r="4785" customFormat="1" ht="19.899999999999999" customHeight="1" x14ac:dyDescent="0.2"/>
    <row r="4786" customFormat="1" ht="19.899999999999999" customHeight="1" x14ac:dyDescent="0.2"/>
    <row r="4787" customFormat="1" ht="19.899999999999999" customHeight="1" x14ac:dyDescent="0.2"/>
    <row r="4788" customFormat="1" ht="19.899999999999999" customHeight="1" x14ac:dyDescent="0.2"/>
    <row r="4789" customFormat="1" ht="19.899999999999999" customHeight="1" x14ac:dyDescent="0.2"/>
    <row r="4790" customFormat="1" ht="19.899999999999999" customHeight="1" x14ac:dyDescent="0.2"/>
    <row r="4791" customFormat="1" ht="19.899999999999999" customHeight="1" x14ac:dyDescent="0.2"/>
    <row r="4792" customFormat="1" ht="19.899999999999999" customHeight="1" x14ac:dyDescent="0.2"/>
    <row r="4793" customFormat="1" ht="19.899999999999999" customHeight="1" x14ac:dyDescent="0.2"/>
    <row r="4794" customFormat="1" ht="19.899999999999999" customHeight="1" x14ac:dyDescent="0.2"/>
    <row r="4795" customFormat="1" ht="19.899999999999999" customHeight="1" x14ac:dyDescent="0.2"/>
    <row r="4796" customFormat="1" ht="19.899999999999999" customHeight="1" x14ac:dyDescent="0.2"/>
    <row r="4797" customFormat="1" ht="19.899999999999999" customHeight="1" x14ac:dyDescent="0.2"/>
    <row r="4798" customFormat="1" ht="19.899999999999999" customHeight="1" x14ac:dyDescent="0.2"/>
    <row r="4799" customFormat="1" ht="19.899999999999999" customHeight="1" x14ac:dyDescent="0.2"/>
    <row r="4800" customFormat="1" ht="19.899999999999999" customHeight="1" x14ac:dyDescent="0.2"/>
    <row r="4801" customFormat="1" ht="19.899999999999999" customHeight="1" x14ac:dyDescent="0.2"/>
    <row r="4802" customFormat="1" ht="19.899999999999999" customHeight="1" x14ac:dyDescent="0.2"/>
    <row r="4803" customFormat="1" ht="19.899999999999999" customHeight="1" x14ac:dyDescent="0.2"/>
    <row r="4804" customFormat="1" ht="19.899999999999999" customHeight="1" x14ac:dyDescent="0.2"/>
    <row r="4805" customFormat="1" ht="19.899999999999999" customHeight="1" x14ac:dyDescent="0.2"/>
    <row r="4806" customFormat="1" ht="19.899999999999999" customHeight="1" x14ac:dyDescent="0.2"/>
    <row r="4807" customFormat="1" ht="19.899999999999999" customHeight="1" x14ac:dyDescent="0.2"/>
    <row r="4808" customFormat="1" ht="19.899999999999999" customHeight="1" x14ac:dyDescent="0.2"/>
    <row r="4809" customFormat="1" ht="19.899999999999999" customHeight="1" x14ac:dyDescent="0.2"/>
    <row r="4810" customFormat="1" ht="19.899999999999999" customHeight="1" x14ac:dyDescent="0.2"/>
    <row r="4811" customFormat="1" ht="19.899999999999999" customHeight="1" x14ac:dyDescent="0.2"/>
    <row r="4812" customFormat="1" ht="19.899999999999999" customHeight="1" x14ac:dyDescent="0.2"/>
    <row r="4813" customFormat="1" ht="19.899999999999999" customHeight="1" x14ac:dyDescent="0.2"/>
    <row r="4814" customFormat="1" ht="19.899999999999999" customHeight="1" x14ac:dyDescent="0.2"/>
    <row r="4815" customFormat="1" ht="19.899999999999999" customHeight="1" x14ac:dyDescent="0.2"/>
    <row r="4816" customFormat="1" ht="19.899999999999999" customHeight="1" x14ac:dyDescent="0.2"/>
    <row r="4817" customFormat="1" ht="19.899999999999999" customHeight="1" x14ac:dyDescent="0.2"/>
    <row r="4818" customFormat="1" ht="19.899999999999999" customHeight="1" x14ac:dyDescent="0.2"/>
    <row r="4819" customFormat="1" ht="19.899999999999999" customHeight="1" x14ac:dyDescent="0.2"/>
    <row r="4820" customFormat="1" ht="19.899999999999999" customHeight="1" x14ac:dyDescent="0.2"/>
    <row r="4821" customFormat="1" ht="19.899999999999999" customHeight="1" x14ac:dyDescent="0.2"/>
    <row r="4822" customFormat="1" ht="19.899999999999999" customHeight="1" x14ac:dyDescent="0.2"/>
    <row r="4823" customFormat="1" ht="19.899999999999999" customHeight="1" x14ac:dyDescent="0.2"/>
    <row r="4824" customFormat="1" ht="19.899999999999999" customHeight="1" x14ac:dyDescent="0.2"/>
    <row r="4825" customFormat="1" ht="19.899999999999999" customHeight="1" x14ac:dyDescent="0.2"/>
    <row r="4826" customFormat="1" ht="19.899999999999999" customHeight="1" x14ac:dyDescent="0.2"/>
    <row r="4827" customFormat="1" ht="19.899999999999999" customHeight="1" x14ac:dyDescent="0.2"/>
    <row r="4828" customFormat="1" ht="19.899999999999999" customHeight="1" x14ac:dyDescent="0.2"/>
    <row r="4829" customFormat="1" ht="19.899999999999999" customHeight="1" x14ac:dyDescent="0.2"/>
    <row r="4830" customFormat="1" ht="19.899999999999999" customHeight="1" x14ac:dyDescent="0.2"/>
    <row r="4831" customFormat="1" ht="19.899999999999999" customHeight="1" x14ac:dyDescent="0.2"/>
    <row r="4832" customFormat="1" ht="19.899999999999999" customHeight="1" x14ac:dyDescent="0.2"/>
    <row r="4833" customFormat="1" ht="19.899999999999999" customHeight="1" x14ac:dyDescent="0.2"/>
    <row r="4834" customFormat="1" ht="19.899999999999999" customHeight="1" x14ac:dyDescent="0.2"/>
    <row r="4835" customFormat="1" ht="19.899999999999999" customHeight="1" x14ac:dyDescent="0.2"/>
    <row r="4836" customFormat="1" ht="19.899999999999999" customHeight="1" x14ac:dyDescent="0.2"/>
    <row r="4837" customFormat="1" ht="19.899999999999999" customHeight="1" x14ac:dyDescent="0.2"/>
    <row r="4838" customFormat="1" ht="19.899999999999999" customHeight="1" x14ac:dyDescent="0.2"/>
    <row r="4839" customFormat="1" ht="19.899999999999999" customHeight="1" x14ac:dyDescent="0.2"/>
    <row r="4840" customFormat="1" ht="19.899999999999999" customHeight="1" x14ac:dyDescent="0.2"/>
    <row r="4841" customFormat="1" ht="19.899999999999999" customHeight="1" x14ac:dyDescent="0.2"/>
    <row r="4842" customFormat="1" ht="19.899999999999999" customHeight="1" x14ac:dyDescent="0.2"/>
    <row r="4843" customFormat="1" ht="19.899999999999999" customHeight="1" x14ac:dyDescent="0.2"/>
    <row r="4844" customFormat="1" ht="19.899999999999999" customHeight="1" x14ac:dyDescent="0.2"/>
    <row r="4845" customFormat="1" ht="19.899999999999999" customHeight="1" x14ac:dyDescent="0.2"/>
    <row r="4846" customFormat="1" ht="19.899999999999999" customHeight="1" x14ac:dyDescent="0.2"/>
    <row r="4847" customFormat="1" ht="19.899999999999999" customHeight="1" x14ac:dyDescent="0.2"/>
    <row r="4848" customFormat="1" ht="19.899999999999999" customHeight="1" x14ac:dyDescent="0.2"/>
    <row r="4849" customFormat="1" ht="19.899999999999999" customHeight="1" x14ac:dyDescent="0.2"/>
    <row r="4850" customFormat="1" ht="19.899999999999999" customHeight="1" x14ac:dyDescent="0.2"/>
    <row r="4851" customFormat="1" ht="19.899999999999999" customHeight="1" x14ac:dyDescent="0.2"/>
    <row r="4852" customFormat="1" ht="19.899999999999999" customHeight="1" x14ac:dyDescent="0.2"/>
    <row r="4853" customFormat="1" ht="19.899999999999999" customHeight="1" x14ac:dyDescent="0.2"/>
    <row r="4854" customFormat="1" ht="19.899999999999999" customHeight="1" x14ac:dyDescent="0.2"/>
    <row r="4855" customFormat="1" ht="19.899999999999999" customHeight="1" x14ac:dyDescent="0.2"/>
    <row r="4856" customFormat="1" ht="19.899999999999999" customHeight="1" x14ac:dyDescent="0.2"/>
    <row r="4857" customFormat="1" ht="19.899999999999999" customHeight="1" x14ac:dyDescent="0.2"/>
    <row r="4858" customFormat="1" ht="19.899999999999999" customHeight="1" x14ac:dyDescent="0.2"/>
    <row r="4859" customFormat="1" ht="19.899999999999999" customHeight="1" x14ac:dyDescent="0.2"/>
    <row r="4860" customFormat="1" ht="19.899999999999999" customHeight="1" x14ac:dyDescent="0.2"/>
    <row r="4861" customFormat="1" ht="19.899999999999999" customHeight="1" x14ac:dyDescent="0.2"/>
    <row r="4862" customFormat="1" ht="19.899999999999999" customHeight="1" x14ac:dyDescent="0.2"/>
    <row r="4863" customFormat="1" ht="19.899999999999999" customHeight="1" x14ac:dyDescent="0.2"/>
    <row r="4864" customFormat="1" ht="19.899999999999999" customHeight="1" x14ac:dyDescent="0.2"/>
    <row r="4865" customFormat="1" ht="19.899999999999999" customHeight="1" x14ac:dyDescent="0.2"/>
    <row r="4866" customFormat="1" ht="19.899999999999999" customHeight="1" x14ac:dyDescent="0.2"/>
    <row r="4867" customFormat="1" ht="19.899999999999999" customHeight="1" x14ac:dyDescent="0.2"/>
    <row r="4868" customFormat="1" ht="19.899999999999999" customHeight="1" x14ac:dyDescent="0.2"/>
    <row r="4869" customFormat="1" ht="19.899999999999999" customHeight="1" x14ac:dyDescent="0.2"/>
    <row r="4870" customFormat="1" ht="19.899999999999999" customHeight="1" x14ac:dyDescent="0.2"/>
    <row r="4871" customFormat="1" ht="19.899999999999999" customHeight="1" x14ac:dyDescent="0.2"/>
    <row r="4872" customFormat="1" ht="19.899999999999999" customHeight="1" x14ac:dyDescent="0.2"/>
    <row r="4873" customFormat="1" ht="19.899999999999999" customHeight="1" x14ac:dyDescent="0.2"/>
    <row r="4874" customFormat="1" ht="19.899999999999999" customHeight="1" x14ac:dyDescent="0.2"/>
    <row r="4875" customFormat="1" ht="19.899999999999999" customHeight="1" x14ac:dyDescent="0.2"/>
    <row r="4876" customFormat="1" ht="19.899999999999999" customHeight="1" x14ac:dyDescent="0.2"/>
    <row r="4877" customFormat="1" ht="19.899999999999999" customHeight="1" x14ac:dyDescent="0.2"/>
    <row r="4878" customFormat="1" ht="19.899999999999999" customHeight="1" x14ac:dyDescent="0.2"/>
    <row r="4879" customFormat="1" ht="19.899999999999999" customHeight="1" x14ac:dyDescent="0.2"/>
    <row r="4880" customFormat="1" ht="19.899999999999999" customHeight="1" x14ac:dyDescent="0.2"/>
    <row r="4881" customFormat="1" ht="19.899999999999999" customHeight="1" x14ac:dyDescent="0.2"/>
    <row r="4882" customFormat="1" ht="19.899999999999999" customHeight="1" x14ac:dyDescent="0.2"/>
    <row r="4883" customFormat="1" ht="19.899999999999999" customHeight="1" x14ac:dyDescent="0.2"/>
    <row r="4884" customFormat="1" ht="19.899999999999999" customHeight="1" x14ac:dyDescent="0.2"/>
    <row r="4885" customFormat="1" ht="19.899999999999999" customHeight="1" x14ac:dyDescent="0.2"/>
    <row r="4886" customFormat="1" ht="19.899999999999999" customHeight="1" x14ac:dyDescent="0.2"/>
    <row r="4887" customFormat="1" ht="19.899999999999999" customHeight="1" x14ac:dyDescent="0.2"/>
    <row r="4888" customFormat="1" ht="19.899999999999999" customHeight="1" x14ac:dyDescent="0.2"/>
    <row r="4889" customFormat="1" ht="19.899999999999999" customHeight="1" x14ac:dyDescent="0.2"/>
    <row r="4890" customFormat="1" ht="19.899999999999999" customHeight="1" x14ac:dyDescent="0.2"/>
    <row r="4891" customFormat="1" ht="19.899999999999999" customHeight="1" x14ac:dyDescent="0.2"/>
    <row r="4892" customFormat="1" ht="19.899999999999999" customHeight="1" x14ac:dyDescent="0.2"/>
    <row r="4893" customFormat="1" ht="19.899999999999999" customHeight="1" x14ac:dyDescent="0.2"/>
    <row r="4894" customFormat="1" ht="19.899999999999999" customHeight="1" x14ac:dyDescent="0.2"/>
    <row r="4895" customFormat="1" ht="19.899999999999999" customHeight="1" x14ac:dyDescent="0.2"/>
    <row r="4896" customFormat="1" ht="19.899999999999999" customHeight="1" x14ac:dyDescent="0.2"/>
    <row r="4897" customFormat="1" ht="19.899999999999999" customHeight="1" x14ac:dyDescent="0.2"/>
    <row r="4898" customFormat="1" ht="19.899999999999999" customHeight="1" x14ac:dyDescent="0.2"/>
    <row r="4899" customFormat="1" ht="19.899999999999999" customHeight="1" x14ac:dyDescent="0.2"/>
    <row r="4900" customFormat="1" ht="19.899999999999999" customHeight="1" x14ac:dyDescent="0.2"/>
    <row r="4901" customFormat="1" ht="19.899999999999999" customHeight="1" x14ac:dyDescent="0.2"/>
    <row r="4902" customFormat="1" ht="19.899999999999999" customHeight="1" x14ac:dyDescent="0.2"/>
    <row r="4903" customFormat="1" ht="19.899999999999999" customHeight="1" x14ac:dyDescent="0.2"/>
    <row r="4904" customFormat="1" ht="19.899999999999999" customHeight="1" x14ac:dyDescent="0.2"/>
    <row r="4905" customFormat="1" ht="19.899999999999999" customHeight="1" x14ac:dyDescent="0.2"/>
    <row r="4906" customFormat="1" ht="19.899999999999999" customHeight="1" x14ac:dyDescent="0.2"/>
    <row r="4907" customFormat="1" ht="19.899999999999999" customHeight="1" x14ac:dyDescent="0.2"/>
    <row r="4908" customFormat="1" ht="19.899999999999999" customHeight="1" x14ac:dyDescent="0.2"/>
    <row r="4909" customFormat="1" ht="19.899999999999999" customHeight="1" x14ac:dyDescent="0.2"/>
    <row r="4910" customFormat="1" ht="19.899999999999999" customHeight="1" x14ac:dyDescent="0.2"/>
    <row r="4911" customFormat="1" ht="19.899999999999999" customHeight="1" x14ac:dyDescent="0.2"/>
    <row r="4912" customFormat="1" ht="19.899999999999999" customHeight="1" x14ac:dyDescent="0.2"/>
    <row r="4913" customFormat="1" ht="19.899999999999999" customHeight="1" x14ac:dyDescent="0.2"/>
    <row r="4914" customFormat="1" ht="19.899999999999999" customHeight="1" x14ac:dyDescent="0.2"/>
    <row r="4915" customFormat="1" ht="19.899999999999999" customHeight="1" x14ac:dyDescent="0.2"/>
    <row r="4916" customFormat="1" ht="19.899999999999999" customHeight="1" x14ac:dyDescent="0.2"/>
    <row r="4917" customFormat="1" ht="19.899999999999999" customHeight="1" x14ac:dyDescent="0.2"/>
    <row r="4918" customFormat="1" ht="19.899999999999999" customHeight="1" x14ac:dyDescent="0.2"/>
    <row r="4919" customFormat="1" ht="19.899999999999999" customHeight="1" x14ac:dyDescent="0.2"/>
    <row r="4920" customFormat="1" ht="19.899999999999999" customHeight="1" x14ac:dyDescent="0.2"/>
    <row r="4921" customFormat="1" ht="19.899999999999999" customHeight="1" x14ac:dyDescent="0.2"/>
    <row r="4922" customFormat="1" ht="19.899999999999999" customHeight="1" x14ac:dyDescent="0.2"/>
    <row r="4923" customFormat="1" ht="19.899999999999999" customHeight="1" x14ac:dyDescent="0.2"/>
    <row r="4924" customFormat="1" ht="19.899999999999999" customHeight="1" x14ac:dyDescent="0.2"/>
    <row r="4925" customFormat="1" ht="19.899999999999999" customHeight="1" x14ac:dyDescent="0.2"/>
    <row r="4926" customFormat="1" ht="19.899999999999999" customHeight="1" x14ac:dyDescent="0.2"/>
    <row r="4927" customFormat="1" ht="19.899999999999999" customHeight="1" x14ac:dyDescent="0.2"/>
    <row r="4928" customFormat="1" ht="19.899999999999999" customHeight="1" x14ac:dyDescent="0.2"/>
    <row r="4929" customFormat="1" ht="19.899999999999999" customHeight="1" x14ac:dyDescent="0.2"/>
    <row r="4930" customFormat="1" ht="19.899999999999999" customHeight="1" x14ac:dyDescent="0.2"/>
    <row r="4931" customFormat="1" ht="19.899999999999999" customHeight="1" x14ac:dyDescent="0.2"/>
    <row r="4932" customFormat="1" ht="19.899999999999999" customHeight="1" x14ac:dyDescent="0.2"/>
    <row r="4933" customFormat="1" ht="19.899999999999999" customHeight="1" x14ac:dyDescent="0.2"/>
    <row r="4934" customFormat="1" ht="19.899999999999999" customHeight="1" x14ac:dyDescent="0.2"/>
    <row r="4935" customFormat="1" ht="19.899999999999999" customHeight="1" x14ac:dyDescent="0.2"/>
    <row r="4936" customFormat="1" ht="19.899999999999999" customHeight="1" x14ac:dyDescent="0.2"/>
    <row r="4937" customFormat="1" ht="19.899999999999999" customHeight="1" x14ac:dyDescent="0.2"/>
    <row r="4938" customFormat="1" ht="19.899999999999999" customHeight="1" x14ac:dyDescent="0.2"/>
    <row r="4939" customFormat="1" ht="19.899999999999999" customHeight="1" x14ac:dyDescent="0.2"/>
    <row r="4940" customFormat="1" ht="19.899999999999999" customHeight="1" x14ac:dyDescent="0.2"/>
    <row r="4941" customFormat="1" ht="19.899999999999999" customHeight="1" x14ac:dyDescent="0.2"/>
    <row r="4942" customFormat="1" ht="19.899999999999999" customHeight="1" x14ac:dyDescent="0.2"/>
    <row r="4943" customFormat="1" ht="19.899999999999999" customHeight="1" x14ac:dyDescent="0.2"/>
    <row r="4944" customFormat="1" ht="19.899999999999999" customHeight="1" x14ac:dyDescent="0.2"/>
    <row r="4945" customFormat="1" ht="19.899999999999999" customHeight="1" x14ac:dyDescent="0.2"/>
    <row r="4946" customFormat="1" ht="19.899999999999999" customHeight="1" x14ac:dyDescent="0.2"/>
    <row r="4947" customFormat="1" ht="19.899999999999999" customHeight="1" x14ac:dyDescent="0.2"/>
    <row r="4948" customFormat="1" ht="19.899999999999999" customHeight="1" x14ac:dyDescent="0.2"/>
    <row r="4949" customFormat="1" ht="19.899999999999999" customHeight="1" x14ac:dyDescent="0.2"/>
    <row r="4950" customFormat="1" ht="19.899999999999999" customHeight="1" x14ac:dyDescent="0.2"/>
    <row r="4951" customFormat="1" ht="19.899999999999999" customHeight="1" x14ac:dyDescent="0.2"/>
    <row r="4952" customFormat="1" ht="19.899999999999999" customHeight="1" x14ac:dyDescent="0.2"/>
    <row r="4953" customFormat="1" ht="19.899999999999999" customHeight="1" x14ac:dyDescent="0.2"/>
    <row r="4954" customFormat="1" ht="19.899999999999999" customHeight="1" x14ac:dyDescent="0.2"/>
    <row r="4955" customFormat="1" ht="19.899999999999999" customHeight="1" x14ac:dyDescent="0.2"/>
    <row r="4956" customFormat="1" ht="19.899999999999999" customHeight="1" x14ac:dyDescent="0.2"/>
    <row r="4957" customFormat="1" ht="19.899999999999999" customHeight="1" x14ac:dyDescent="0.2"/>
    <row r="4958" customFormat="1" ht="19.899999999999999" customHeight="1" x14ac:dyDescent="0.2"/>
    <row r="4959" customFormat="1" ht="19.899999999999999" customHeight="1" x14ac:dyDescent="0.2"/>
    <row r="4960" customFormat="1" ht="19.899999999999999" customHeight="1" x14ac:dyDescent="0.2"/>
    <row r="4961" customFormat="1" ht="19.899999999999999" customHeight="1" x14ac:dyDescent="0.2"/>
    <row r="4962" customFormat="1" ht="19.899999999999999" customHeight="1" x14ac:dyDescent="0.2"/>
    <row r="4963" customFormat="1" ht="19.899999999999999" customHeight="1" x14ac:dyDescent="0.2"/>
    <row r="4964" customFormat="1" ht="19.899999999999999" customHeight="1" x14ac:dyDescent="0.2"/>
    <row r="4965" customFormat="1" ht="19.899999999999999" customHeight="1" x14ac:dyDescent="0.2"/>
    <row r="4966" customFormat="1" ht="19.899999999999999" customHeight="1" x14ac:dyDescent="0.2"/>
    <row r="4967" customFormat="1" ht="19.899999999999999" customHeight="1" x14ac:dyDescent="0.2"/>
    <row r="4968" customFormat="1" ht="19.899999999999999" customHeight="1" x14ac:dyDescent="0.2"/>
    <row r="4969" customFormat="1" ht="19.899999999999999" customHeight="1" x14ac:dyDescent="0.2"/>
    <row r="4970" customFormat="1" ht="19.899999999999999" customHeight="1" x14ac:dyDescent="0.2"/>
    <row r="4971" customFormat="1" ht="19.899999999999999" customHeight="1" x14ac:dyDescent="0.2"/>
    <row r="4972" customFormat="1" ht="19.899999999999999" customHeight="1" x14ac:dyDescent="0.2"/>
    <row r="4973" customFormat="1" ht="19.899999999999999" customHeight="1" x14ac:dyDescent="0.2"/>
    <row r="4974" customFormat="1" ht="19.899999999999999" customHeight="1" x14ac:dyDescent="0.2"/>
    <row r="4975" customFormat="1" ht="19.899999999999999" customHeight="1" x14ac:dyDescent="0.2"/>
    <row r="4976" customFormat="1" ht="19.899999999999999" customHeight="1" x14ac:dyDescent="0.2"/>
    <row r="4977" customFormat="1" ht="19.899999999999999" customHeight="1" x14ac:dyDescent="0.2"/>
    <row r="4978" customFormat="1" ht="19.899999999999999" customHeight="1" x14ac:dyDescent="0.2"/>
    <row r="4979" customFormat="1" ht="19.899999999999999" customHeight="1" x14ac:dyDescent="0.2"/>
    <row r="4980" customFormat="1" ht="19.899999999999999" customHeight="1" x14ac:dyDescent="0.2"/>
    <row r="4981" customFormat="1" ht="19.899999999999999" customHeight="1" x14ac:dyDescent="0.2"/>
    <row r="4982" customFormat="1" ht="19.899999999999999" customHeight="1" x14ac:dyDescent="0.2"/>
    <row r="4983" customFormat="1" ht="19.899999999999999" customHeight="1" x14ac:dyDescent="0.2"/>
    <row r="4984" customFormat="1" ht="19.899999999999999" customHeight="1" x14ac:dyDescent="0.2"/>
    <row r="4985" customFormat="1" ht="19.899999999999999" customHeight="1" x14ac:dyDescent="0.2"/>
    <row r="4986" customFormat="1" ht="19.899999999999999" customHeight="1" x14ac:dyDescent="0.2"/>
    <row r="4987" customFormat="1" ht="19.899999999999999" customHeight="1" x14ac:dyDescent="0.2"/>
    <row r="4988" customFormat="1" ht="19.899999999999999" customHeight="1" x14ac:dyDescent="0.2"/>
    <row r="4989" customFormat="1" ht="19.899999999999999" customHeight="1" x14ac:dyDescent="0.2"/>
    <row r="4990" customFormat="1" ht="19.899999999999999" customHeight="1" x14ac:dyDescent="0.2"/>
    <row r="4991" customFormat="1" ht="19.899999999999999" customHeight="1" x14ac:dyDescent="0.2"/>
    <row r="4992" customFormat="1" ht="19.899999999999999" customHeight="1" x14ac:dyDescent="0.2"/>
    <row r="4993" customFormat="1" ht="19.899999999999999" customHeight="1" x14ac:dyDescent="0.2"/>
    <row r="4994" customFormat="1" ht="19.899999999999999" customHeight="1" x14ac:dyDescent="0.2"/>
    <row r="4995" customFormat="1" ht="19.899999999999999" customHeight="1" x14ac:dyDescent="0.2"/>
    <row r="4996" customFormat="1" ht="19.899999999999999" customHeight="1" x14ac:dyDescent="0.2"/>
    <row r="4997" customFormat="1" ht="19.899999999999999" customHeight="1" x14ac:dyDescent="0.2"/>
    <row r="4998" customFormat="1" ht="19.899999999999999" customHeight="1" x14ac:dyDescent="0.2"/>
    <row r="4999" customFormat="1" ht="19.899999999999999" customHeight="1" x14ac:dyDescent="0.2"/>
    <row r="5000" customFormat="1" ht="19.899999999999999" customHeight="1" x14ac:dyDescent="0.2"/>
    <row r="5001" customFormat="1" ht="19.899999999999999" customHeight="1" x14ac:dyDescent="0.2"/>
    <row r="5002" customFormat="1" ht="19.899999999999999" customHeight="1" x14ac:dyDescent="0.2"/>
    <row r="5003" customFormat="1" ht="19.899999999999999" customHeight="1" x14ac:dyDescent="0.2"/>
    <row r="5004" customFormat="1" ht="19.899999999999999" customHeight="1" x14ac:dyDescent="0.2"/>
    <row r="5005" customFormat="1" ht="19.899999999999999" customHeight="1" x14ac:dyDescent="0.2"/>
    <row r="5006" customFormat="1" ht="19.899999999999999" customHeight="1" x14ac:dyDescent="0.2"/>
    <row r="5007" customFormat="1" ht="19.899999999999999" customHeight="1" x14ac:dyDescent="0.2"/>
    <row r="5008" customFormat="1" ht="19.899999999999999" customHeight="1" x14ac:dyDescent="0.2"/>
    <row r="5009" customFormat="1" ht="19.899999999999999" customHeight="1" x14ac:dyDescent="0.2"/>
    <row r="5010" customFormat="1" ht="19.899999999999999" customHeight="1" x14ac:dyDescent="0.2"/>
    <row r="5011" customFormat="1" ht="19.899999999999999" customHeight="1" x14ac:dyDescent="0.2"/>
    <row r="5012" customFormat="1" ht="19.899999999999999" customHeight="1" x14ac:dyDescent="0.2"/>
    <row r="5013" customFormat="1" ht="19.899999999999999" customHeight="1" x14ac:dyDescent="0.2"/>
    <row r="5014" customFormat="1" ht="19.899999999999999" customHeight="1" x14ac:dyDescent="0.2"/>
    <row r="5015" customFormat="1" ht="19.899999999999999" customHeight="1" x14ac:dyDescent="0.2"/>
    <row r="5016" customFormat="1" ht="19.899999999999999" customHeight="1" x14ac:dyDescent="0.2"/>
    <row r="5017" customFormat="1" ht="19.899999999999999" customHeight="1" x14ac:dyDescent="0.2"/>
    <row r="5018" customFormat="1" ht="19.899999999999999" customHeight="1" x14ac:dyDescent="0.2"/>
    <row r="5019" customFormat="1" ht="19.899999999999999" customHeight="1" x14ac:dyDescent="0.2"/>
    <row r="5020" customFormat="1" ht="19.899999999999999" customHeight="1" x14ac:dyDescent="0.2"/>
    <row r="5021" customFormat="1" ht="19.899999999999999" customHeight="1" x14ac:dyDescent="0.2"/>
    <row r="5022" customFormat="1" ht="19.899999999999999" customHeight="1" x14ac:dyDescent="0.2"/>
    <row r="5023" customFormat="1" ht="19.899999999999999" customHeight="1" x14ac:dyDescent="0.2"/>
    <row r="5024" customFormat="1" ht="19.899999999999999" customHeight="1" x14ac:dyDescent="0.2"/>
    <row r="5025" customFormat="1" ht="19.899999999999999" customHeight="1" x14ac:dyDescent="0.2"/>
    <row r="5026" customFormat="1" ht="19.899999999999999" customHeight="1" x14ac:dyDescent="0.2"/>
    <row r="5027" customFormat="1" ht="19.899999999999999" customHeight="1" x14ac:dyDescent="0.2"/>
    <row r="5028" customFormat="1" ht="19.899999999999999" customHeight="1" x14ac:dyDescent="0.2"/>
    <row r="5029" customFormat="1" ht="19.899999999999999" customHeight="1" x14ac:dyDescent="0.2"/>
    <row r="5030" customFormat="1" ht="19.899999999999999" customHeight="1" x14ac:dyDescent="0.2"/>
    <row r="5031" customFormat="1" ht="19.899999999999999" customHeight="1" x14ac:dyDescent="0.2"/>
    <row r="5032" customFormat="1" ht="19.899999999999999" customHeight="1" x14ac:dyDescent="0.2"/>
    <row r="5033" customFormat="1" ht="19.899999999999999" customHeight="1" x14ac:dyDescent="0.2"/>
    <row r="5034" customFormat="1" ht="19.899999999999999" customHeight="1" x14ac:dyDescent="0.2"/>
    <row r="5035" customFormat="1" ht="19.899999999999999" customHeight="1" x14ac:dyDescent="0.2"/>
    <row r="5036" customFormat="1" ht="19.899999999999999" customHeight="1" x14ac:dyDescent="0.2"/>
    <row r="5037" customFormat="1" ht="19.899999999999999" customHeight="1" x14ac:dyDescent="0.2"/>
    <row r="5038" customFormat="1" ht="19.899999999999999" customHeight="1" x14ac:dyDescent="0.2"/>
    <row r="5039" customFormat="1" ht="19.899999999999999" customHeight="1" x14ac:dyDescent="0.2"/>
    <row r="5040" customFormat="1" ht="19.899999999999999" customHeight="1" x14ac:dyDescent="0.2"/>
    <row r="5041" customFormat="1" ht="19.899999999999999" customHeight="1" x14ac:dyDescent="0.2"/>
    <row r="5042" customFormat="1" ht="19.899999999999999" customHeight="1" x14ac:dyDescent="0.2"/>
    <row r="5043" customFormat="1" ht="19.899999999999999" customHeight="1" x14ac:dyDescent="0.2"/>
    <row r="5044" customFormat="1" ht="19.899999999999999" customHeight="1" x14ac:dyDescent="0.2"/>
    <row r="5045" customFormat="1" ht="19.899999999999999" customHeight="1" x14ac:dyDescent="0.2"/>
    <row r="5046" customFormat="1" ht="19.899999999999999" customHeight="1" x14ac:dyDescent="0.2"/>
    <row r="5047" customFormat="1" ht="19.899999999999999" customHeight="1" x14ac:dyDescent="0.2"/>
    <row r="5048" customFormat="1" ht="19.899999999999999" customHeight="1" x14ac:dyDescent="0.2"/>
    <row r="5049" customFormat="1" ht="19.899999999999999" customHeight="1" x14ac:dyDescent="0.2"/>
    <row r="5050" customFormat="1" ht="19.899999999999999" customHeight="1" x14ac:dyDescent="0.2"/>
    <row r="5051" customFormat="1" ht="19.899999999999999" customHeight="1" x14ac:dyDescent="0.2"/>
    <row r="5052" customFormat="1" ht="19.899999999999999" customHeight="1" x14ac:dyDescent="0.2"/>
    <row r="5053" customFormat="1" ht="19.899999999999999" customHeight="1" x14ac:dyDescent="0.2"/>
    <row r="5054" customFormat="1" ht="19.899999999999999" customHeight="1" x14ac:dyDescent="0.2"/>
    <row r="5055" customFormat="1" ht="19.899999999999999" customHeight="1" x14ac:dyDescent="0.2"/>
    <row r="5056" customFormat="1" ht="19.899999999999999" customHeight="1" x14ac:dyDescent="0.2"/>
    <row r="5057" customFormat="1" ht="19.899999999999999" customHeight="1" x14ac:dyDescent="0.2"/>
    <row r="5058" customFormat="1" ht="19.899999999999999" customHeight="1" x14ac:dyDescent="0.2"/>
    <row r="5059" customFormat="1" ht="19.899999999999999" customHeight="1" x14ac:dyDescent="0.2"/>
    <row r="5060" customFormat="1" ht="19.899999999999999" customHeight="1" x14ac:dyDescent="0.2"/>
    <row r="5061" customFormat="1" ht="19.899999999999999" customHeight="1" x14ac:dyDescent="0.2"/>
    <row r="5062" customFormat="1" ht="19.899999999999999" customHeight="1" x14ac:dyDescent="0.2"/>
    <row r="5063" customFormat="1" ht="19.899999999999999" customHeight="1" x14ac:dyDescent="0.2"/>
    <row r="5064" customFormat="1" ht="19.899999999999999" customHeight="1" x14ac:dyDescent="0.2"/>
    <row r="5065" customFormat="1" ht="19.899999999999999" customHeight="1" x14ac:dyDescent="0.2"/>
    <row r="5066" customFormat="1" ht="19.899999999999999" customHeight="1" x14ac:dyDescent="0.2"/>
    <row r="5067" customFormat="1" ht="19.899999999999999" customHeight="1" x14ac:dyDescent="0.2"/>
    <row r="5068" customFormat="1" ht="19.899999999999999" customHeight="1" x14ac:dyDescent="0.2"/>
    <row r="5069" customFormat="1" ht="19.899999999999999" customHeight="1" x14ac:dyDescent="0.2"/>
    <row r="5070" customFormat="1" ht="19.899999999999999" customHeight="1" x14ac:dyDescent="0.2"/>
    <row r="5071" customFormat="1" ht="19.899999999999999" customHeight="1" x14ac:dyDescent="0.2"/>
    <row r="5072" customFormat="1" ht="19.899999999999999" customHeight="1" x14ac:dyDescent="0.2"/>
    <row r="5073" customFormat="1" ht="19.899999999999999" customHeight="1" x14ac:dyDescent="0.2"/>
    <row r="5074" customFormat="1" ht="19.899999999999999" customHeight="1" x14ac:dyDescent="0.2"/>
    <row r="5075" customFormat="1" ht="19.899999999999999" customHeight="1" x14ac:dyDescent="0.2"/>
    <row r="5076" customFormat="1" ht="19.899999999999999" customHeight="1" x14ac:dyDescent="0.2"/>
    <row r="5077" customFormat="1" ht="19.899999999999999" customHeight="1" x14ac:dyDescent="0.2"/>
    <row r="5078" customFormat="1" ht="19.899999999999999" customHeight="1" x14ac:dyDescent="0.2"/>
    <row r="5079" customFormat="1" ht="19.899999999999999" customHeight="1" x14ac:dyDescent="0.2"/>
    <row r="5080" customFormat="1" ht="19.899999999999999" customHeight="1" x14ac:dyDescent="0.2"/>
    <row r="5081" customFormat="1" ht="19.899999999999999" customHeight="1" x14ac:dyDescent="0.2"/>
    <row r="5082" customFormat="1" ht="19.899999999999999" customHeight="1" x14ac:dyDescent="0.2"/>
    <row r="5083" customFormat="1" ht="19.899999999999999" customHeight="1" x14ac:dyDescent="0.2"/>
    <row r="5084" customFormat="1" ht="19.899999999999999" customHeight="1" x14ac:dyDescent="0.2"/>
    <row r="5085" customFormat="1" ht="19.899999999999999" customHeight="1" x14ac:dyDescent="0.2"/>
    <row r="5086" customFormat="1" ht="19.899999999999999" customHeight="1" x14ac:dyDescent="0.2"/>
    <row r="5087" customFormat="1" ht="19.899999999999999" customHeight="1" x14ac:dyDescent="0.2"/>
    <row r="5088" customFormat="1" ht="19.899999999999999" customHeight="1" x14ac:dyDescent="0.2"/>
    <row r="5089" customFormat="1" ht="19.899999999999999" customHeight="1" x14ac:dyDescent="0.2"/>
    <row r="5090" customFormat="1" ht="19.899999999999999" customHeight="1" x14ac:dyDescent="0.2"/>
    <row r="5091" customFormat="1" ht="19.899999999999999" customHeight="1" x14ac:dyDescent="0.2"/>
    <row r="5092" customFormat="1" ht="19.899999999999999" customHeight="1" x14ac:dyDescent="0.2"/>
    <row r="5093" customFormat="1" ht="19.899999999999999" customHeight="1" x14ac:dyDescent="0.2"/>
    <row r="5094" customFormat="1" ht="19.899999999999999" customHeight="1" x14ac:dyDescent="0.2"/>
    <row r="5095" customFormat="1" ht="19.899999999999999" customHeight="1" x14ac:dyDescent="0.2"/>
    <row r="5096" customFormat="1" ht="19.899999999999999" customHeight="1" x14ac:dyDescent="0.2"/>
    <row r="5097" customFormat="1" ht="19.899999999999999" customHeight="1" x14ac:dyDescent="0.2"/>
    <row r="5098" customFormat="1" ht="19.899999999999999" customHeight="1" x14ac:dyDescent="0.2"/>
    <row r="5099" customFormat="1" ht="19.899999999999999" customHeight="1" x14ac:dyDescent="0.2"/>
    <row r="5100" customFormat="1" ht="19.899999999999999" customHeight="1" x14ac:dyDescent="0.2"/>
    <row r="5101" customFormat="1" ht="19.899999999999999" customHeight="1" x14ac:dyDescent="0.2"/>
    <row r="5102" customFormat="1" ht="19.899999999999999" customHeight="1" x14ac:dyDescent="0.2"/>
    <row r="5103" customFormat="1" ht="19.899999999999999" customHeight="1" x14ac:dyDescent="0.2"/>
    <row r="5104" customFormat="1" ht="19.899999999999999" customHeight="1" x14ac:dyDescent="0.2"/>
    <row r="5105" customFormat="1" ht="19.899999999999999" customHeight="1" x14ac:dyDescent="0.2"/>
    <row r="5106" customFormat="1" ht="19.899999999999999" customHeight="1" x14ac:dyDescent="0.2"/>
    <row r="5107" customFormat="1" ht="19.899999999999999" customHeight="1" x14ac:dyDescent="0.2"/>
    <row r="5108" customFormat="1" ht="19.899999999999999" customHeight="1" x14ac:dyDescent="0.2"/>
    <row r="5109" customFormat="1" ht="19.899999999999999" customHeight="1" x14ac:dyDescent="0.2"/>
    <row r="5110" customFormat="1" ht="19.899999999999999" customHeight="1" x14ac:dyDescent="0.2"/>
    <row r="5111" customFormat="1" ht="19.899999999999999" customHeight="1" x14ac:dyDescent="0.2"/>
    <row r="5112" customFormat="1" ht="19.899999999999999" customHeight="1" x14ac:dyDescent="0.2"/>
    <row r="5113" customFormat="1" ht="19.899999999999999" customHeight="1" x14ac:dyDescent="0.2"/>
    <row r="5114" customFormat="1" ht="19.899999999999999" customHeight="1" x14ac:dyDescent="0.2"/>
    <row r="5115" customFormat="1" ht="19.899999999999999" customHeight="1" x14ac:dyDescent="0.2"/>
    <row r="5116" customFormat="1" ht="19.899999999999999" customHeight="1" x14ac:dyDescent="0.2"/>
    <row r="5117" customFormat="1" ht="19.899999999999999" customHeight="1" x14ac:dyDescent="0.2"/>
    <row r="5118" customFormat="1" ht="19.899999999999999" customHeight="1" x14ac:dyDescent="0.2"/>
    <row r="5119" customFormat="1" ht="19.899999999999999" customHeight="1" x14ac:dyDescent="0.2"/>
    <row r="5120" customFormat="1" ht="19.899999999999999" customHeight="1" x14ac:dyDescent="0.2"/>
    <row r="5121" customFormat="1" ht="19.899999999999999" customHeight="1" x14ac:dyDescent="0.2"/>
    <row r="5122" customFormat="1" ht="19.899999999999999" customHeight="1" x14ac:dyDescent="0.2"/>
    <row r="5123" customFormat="1" ht="19.899999999999999" customHeight="1" x14ac:dyDescent="0.2"/>
    <row r="5124" customFormat="1" ht="19.899999999999999" customHeight="1" x14ac:dyDescent="0.2"/>
    <row r="5125" customFormat="1" ht="19.899999999999999" customHeight="1" x14ac:dyDescent="0.2"/>
    <row r="5126" customFormat="1" ht="19.899999999999999" customHeight="1" x14ac:dyDescent="0.2"/>
    <row r="5127" customFormat="1" ht="19.899999999999999" customHeight="1" x14ac:dyDescent="0.2"/>
    <row r="5128" customFormat="1" ht="19.899999999999999" customHeight="1" x14ac:dyDescent="0.2"/>
    <row r="5129" customFormat="1" ht="19.899999999999999" customHeight="1" x14ac:dyDescent="0.2"/>
    <row r="5130" customFormat="1" ht="19.899999999999999" customHeight="1" x14ac:dyDescent="0.2"/>
    <row r="5131" customFormat="1" ht="19.899999999999999" customHeight="1" x14ac:dyDescent="0.2"/>
    <row r="5132" customFormat="1" ht="19.899999999999999" customHeight="1" x14ac:dyDescent="0.2"/>
    <row r="5133" customFormat="1" ht="19.899999999999999" customHeight="1" x14ac:dyDescent="0.2"/>
    <row r="5134" customFormat="1" ht="19.899999999999999" customHeight="1" x14ac:dyDescent="0.2"/>
    <row r="5135" customFormat="1" ht="19.899999999999999" customHeight="1" x14ac:dyDescent="0.2"/>
    <row r="5136" customFormat="1" ht="19.899999999999999" customHeight="1" x14ac:dyDescent="0.2"/>
    <row r="5137" customFormat="1" ht="19.899999999999999" customHeight="1" x14ac:dyDescent="0.2"/>
    <row r="5138" customFormat="1" ht="19.899999999999999" customHeight="1" x14ac:dyDescent="0.2"/>
    <row r="5139" customFormat="1" ht="19.899999999999999" customHeight="1" x14ac:dyDescent="0.2"/>
    <row r="5140" customFormat="1" ht="19.899999999999999" customHeight="1" x14ac:dyDescent="0.2"/>
    <row r="5141" customFormat="1" ht="19.899999999999999" customHeight="1" x14ac:dyDescent="0.2"/>
    <row r="5142" customFormat="1" ht="19.899999999999999" customHeight="1" x14ac:dyDescent="0.2"/>
    <row r="5143" customFormat="1" ht="19.899999999999999" customHeight="1" x14ac:dyDescent="0.2"/>
    <row r="5144" customFormat="1" ht="19.899999999999999" customHeight="1" x14ac:dyDescent="0.2"/>
    <row r="5145" customFormat="1" ht="19.899999999999999" customHeight="1" x14ac:dyDescent="0.2"/>
    <row r="5146" customFormat="1" ht="19.899999999999999" customHeight="1" x14ac:dyDescent="0.2"/>
    <row r="5147" customFormat="1" ht="19.899999999999999" customHeight="1" x14ac:dyDescent="0.2"/>
    <row r="5148" customFormat="1" ht="19.899999999999999" customHeight="1" x14ac:dyDescent="0.2"/>
    <row r="5149" customFormat="1" ht="19.899999999999999" customHeight="1" x14ac:dyDescent="0.2"/>
    <row r="5150" customFormat="1" ht="19.899999999999999" customHeight="1" x14ac:dyDescent="0.2"/>
    <row r="5151" customFormat="1" ht="19.899999999999999" customHeight="1" x14ac:dyDescent="0.2"/>
    <row r="5152" customFormat="1" ht="19.899999999999999" customHeight="1" x14ac:dyDescent="0.2"/>
    <row r="5153" customFormat="1" ht="19.899999999999999" customHeight="1" x14ac:dyDescent="0.2"/>
    <row r="5154" customFormat="1" ht="19.899999999999999" customHeight="1" x14ac:dyDescent="0.2"/>
    <row r="5155" customFormat="1" ht="19.899999999999999" customHeight="1" x14ac:dyDescent="0.2"/>
    <row r="5156" customFormat="1" ht="19.899999999999999" customHeight="1" x14ac:dyDescent="0.2"/>
    <row r="5157" customFormat="1" ht="19.899999999999999" customHeight="1" x14ac:dyDescent="0.2"/>
    <row r="5158" customFormat="1" ht="19.899999999999999" customHeight="1" x14ac:dyDescent="0.2"/>
    <row r="5159" customFormat="1" ht="19.899999999999999" customHeight="1" x14ac:dyDescent="0.2"/>
    <row r="5160" customFormat="1" ht="19.899999999999999" customHeight="1" x14ac:dyDescent="0.2"/>
    <row r="5161" customFormat="1" ht="19.899999999999999" customHeight="1" x14ac:dyDescent="0.2"/>
    <row r="5162" customFormat="1" ht="19.899999999999999" customHeight="1" x14ac:dyDescent="0.2"/>
    <row r="5163" customFormat="1" ht="19.899999999999999" customHeight="1" x14ac:dyDescent="0.2"/>
    <row r="5164" customFormat="1" ht="19.899999999999999" customHeight="1" x14ac:dyDescent="0.2"/>
    <row r="5165" customFormat="1" ht="19.899999999999999" customHeight="1" x14ac:dyDescent="0.2"/>
    <row r="5166" customFormat="1" ht="19.899999999999999" customHeight="1" x14ac:dyDescent="0.2"/>
    <row r="5167" customFormat="1" ht="19.899999999999999" customHeight="1" x14ac:dyDescent="0.2"/>
    <row r="5168" customFormat="1" ht="19.899999999999999" customHeight="1" x14ac:dyDescent="0.2"/>
    <row r="5169" customFormat="1" ht="19.899999999999999" customHeight="1" x14ac:dyDescent="0.2"/>
    <row r="5170" customFormat="1" ht="19.899999999999999" customHeight="1" x14ac:dyDescent="0.2"/>
    <row r="5171" customFormat="1" ht="19.899999999999999" customHeight="1" x14ac:dyDescent="0.2"/>
    <row r="5172" customFormat="1" ht="19.899999999999999" customHeight="1" x14ac:dyDescent="0.2"/>
    <row r="5173" customFormat="1" ht="19.899999999999999" customHeight="1" x14ac:dyDescent="0.2"/>
    <row r="5174" customFormat="1" ht="19.899999999999999" customHeight="1" x14ac:dyDescent="0.2"/>
    <row r="5175" customFormat="1" ht="19.899999999999999" customHeight="1" x14ac:dyDescent="0.2"/>
    <row r="5176" customFormat="1" ht="19.899999999999999" customHeight="1" x14ac:dyDescent="0.2"/>
    <row r="5177" customFormat="1" ht="19.899999999999999" customHeight="1" x14ac:dyDescent="0.2"/>
    <row r="5178" customFormat="1" ht="19.899999999999999" customHeight="1" x14ac:dyDescent="0.2"/>
    <row r="5179" customFormat="1" ht="19.899999999999999" customHeight="1" x14ac:dyDescent="0.2"/>
    <row r="5180" customFormat="1" ht="19.899999999999999" customHeight="1" x14ac:dyDescent="0.2"/>
    <row r="5181" customFormat="1" ht="19.899999999999999" customHeight="1" x14ac:dyDescent="0.2"/>
    <row r="5182" customFormat="1" ht="19.899999999999999" customHeight="1" x14ac:dyDescent="0.2"/>
    <row r="5183" customFormat="1" ht="19.899999999999999" customHeight="1" x14ac:dyDescent="0.2"/>
    <row r="5184" customFormat="1" ht="19.899999999999999" customHeight="1" x14ac:dyDescent="0.2"/>
    <row r="5185" customFormat="1" ht="19.899999999999999" customHeight="1" x14ac:dyDescent="0.2"/>
    <row r="5186" customFormat="1" ht="19.899999999999999" customHeight="1" x14ac:dyDescent="0.2"/>
    <row r="5187" customFormat="1" ht="19.899999999999999" customHeight="1" x14ac:dyDescent="0.2"/>
    <row r="5188" customFormat="1" ht="19.899999999999999" customHeight="1" x14ac:dyDescent="0.2"/>
    <row r="5189" customFormat="1" ht="19.899999999999999" customHeight="1" x14ac:dyDescent="0.2"/>
    <row r="5190" customFormat="1" ht="19.899999999999999" customHeight="1" x14ac:dyDescent="0.2"/>
    <row r="5191" customFormat="1" ht="19.899999999999999" customHeight="1" x14ac:dyDescent="0.2"/>
    <row r="5192" customFormat="1" ht="19.899999999999999" customHeight="1" x14ac:dyDescent="0.2"/>
    <row r="5193" customFormat="1" ht="19.899999999999999" customHeight="1" x14ac:dyDescent="0.2"/>
    <row r="5194" customFormat="1" ht="19.899999999999999" customHeight="1" x14ac:dyDescent="0.2"/>
    <row r="5195" customFormat="1" ht="19.899999999999999" customHeight="1" x14ac:dyDescent="0.2"/>
    <row r="5196" customFormat="1" ht="19.899999999999999" customHeight="1" x14ac:dyDescent="0.2"/>
    <row r="5197" customFormat="1" ht="19.899999999999999" customHeight="1" x14ac:dyDescent="0.2"/>
    <row r="5198" customFormat="1" ht="19.899999999999999" customHeight="1" x14ac:dyDescent="0.2"/>
    <row r="5199" customFormat="1" ht="19.899999999999999" customHeight="1" x14ac:dyDescent="0.2"/>
    <row r="5200" customFormat="1" ht="19.899999999999999" customHeight="1" x14ac:dyDescent="0.2"/>
    <row r="5201" customFormat="1" ht="19.899999999999999" customHeight="1" x14ac:dyDescent="0.2"/>
    <row r="5202" customFormat="1" ht="19.899999999999999" customHeight="1" x14ac:dyDescent="0.2"/>
    <row r="5203" customFormat="1" ht="19.899999999999999" customHeight="1" x14ac:dyDescent="0.2"/>
    <row r="5204" customFormat="1" ht="19.899999999999999" customHeight="1" x14ac:dyDescent="0.2"/>
    <row r="5205" customFormat="1" ht="19.899999999999999" customHeight="1" x14ac:dyDescent="0.2"/>
    <row r="5206" customFormat="1" ht="19.899999999999999" customHeight="1" x14ac:dyDescent="0.2"/>
    <row r="5207" customFormat="1" ht="19.899999999999999" customHeight="1" x14ac:dyDescent="0.2"/>
    <row r="5208" customFormat="1" ht="19.899999999999999" customHeight="1" x14ac:dyDescent="0.2"/>
    <row r="5209" customFormat="1" ht="19.899999999999999" customHeight="1" x14ac:dyDescent="0.2"/>
    <row r="5210" customFormat="1" ht="19.899999999999999" customHeight="1" x14ac:dyDescent="0.2"/>
    <row r="5211" customFormat="1" ht="19.899999999999999" customHeight="1" x14ac:dyDescent="0.2"/>
    <row r="5212" customFormat="1" ht="19.899999999999999" customHeight="1" x14ac:dyDescent="0.2"/>
    <row r="5213" customFormat="1" ht="19.899999999999999" customHeight="1" x14ac:dyDescent="0.2"/>
    <row r="5214" customFormat="1" ht="19.899999999999999" customHeight="1" x14ac:dyDescent="0.2"/>
    <row r="5215" customFormat="1" ht="19.899999999999999" customHeight="1" x14ac:dyDescent="0.2"/>
    <row r="5216" customFormat="1" ht="19.899999999999999" customHeight="1" x14ac:dyDescent="0.2"/>
    <row r="5217" customFormat="1" ht="19.899999999999999" customHeight="1" x14ac:dyDescent="0.2"/>
    <row r="5218" customFormat="1" ht="19.899999999999999" customHeight="1" x14ac:dyDescent="0.2"/>
    <row r="5219" customFormat="1" ht="19.899999999999999" customHeight="1" x14ac:dyDescent="0.2"/>
    <row r="5220" customFormat="1" ht="19.899999999999999" customHeight="1" x14ac:dyDescent="0.2"/>
    <row r="5221" customFormat="1" ht="19.899999999999999" customHeight="1" x14ac:dyDescent="0.2"/>
    <row r="5222" customFormat="1" ht="19.899999999999999" customHeight="1" x14ac:dyDescent="0.2"/>
    <row r="5223" customFormat="1" ht="19.899999999999999" customHeight="1" x14ac:dyDescent="0.2"/>
    <row r="5224" customFormat="1" ht="19.899999999999999" customHeight="1" x14ac:dyDescent="0.2"/>
    <row r="5225" customFormat="1" ht="19.899999999999999" customHeight="1" x14ac:dyDescent="0.2"/>
    <row r="5226" customFormat="1" ht="19.899999999999999" customHeight="1" x14ac:dyDescent="0.2"/>
    <row r="5227" customFormat="1" ht="19.899999999999999" customHeight="1" x14ac:dyDescent="0.2"/>
    <row r="5228" customFormat="1" ht="19.899999999999999" customHeight="1" x14ac:dyDescent="0.2"/>
    <row r="5229" customFormat="1" ht="19.899999999999999" customHeight="1" x14ac:dyDescent="0.2"/>
    <row r="5230" customFormat="1" ht="19.899999999999999" customHeight="1" x14ac:dyDescent="0.2"/>
    <row r="5231" customFormat="1" ht="19.899999999999999" customHeight="1" x14ac:dyDescent="0.2"/>
    <row r="5232" customFormat="1" ht="19.899999999999999" customHeight="1" x14ac:dyDescent="0.2"/>
    <row r="5233" customFormat="1" ht="19.899999999999999" customHeight="1" x14ac:dyDescent="0.2"/>
    <row r="5234" customFormat="1" ht="19.899999999999999" customHeight="1" x14ac:dyDescent="0.2"/>
    <row r="5235" customFormat="1" ht="19.899999999999999" customHeight="1" x14ac:dyDescent="0.2"/>
    <row r="5236" customFormat="1" ht="19.899999999999999" customHeight="1" x14ac:dyDescent="0.2"/>
    <row r="5237" customFormat="1" ht="19.899999999999999" customHeight="1" x14ac:dyDescent="0.2"/>
    <row r="5238" customFormat="1" ht="19.899999999999999" customHeight="1" x14ac:dyDescent="0.2"/>
    <row r="5239" customFormat="1" ht="19.899999999999999" customHeight="1" x14ac:dyDescent="0.2"/>
    <row r="5240" customFormat="1" ht="19.899999999999999" customHeight="1" x14ac:dyDescent="0.2"/>
    <row r="5241" customFormat="1" ht="19.899999999999999" customHeight="1" x14ac:dyDescent="0.2"/>
    <row r="5242" customFormat="1" ht="19.899999999999999" customHeight="1" x14ac:dyDescent="0.2"/>
    <row r="5243" customFormat="1" ht="19.899999999999999" customHeight="1" x14ac:dyDescent="0.2"/>
    <row r="5244" customFormat="1" ht="19.899999999999999" customHeight="1" x14ac:dyDescent="0.2"/>
    <row r="5245" customFormat="1" ht="19.899999999999999" customHeight="1" x14ac:dyDescent="0.2"/>
    <row r="5246" customFormat="1" ht="19.899999999999999" customHeight="1" x14ac:dyDescent="0.2"/>
    <row r="5247" customFormat="1" ht="19.899999999999999" customHeight="1" x14ac:dyDescent="0.2"/>
    <row r="5248" customFormat="1" ht="19.899999999999999" customHeight="1" x14ac:dyDescent="0.2"/>
    <row r="5249" customFormat="1" ht="19.899999999999999" customHeight="1" x14ac:dyDescent="0.2"/>
    <row r="5250" customFormat="1" ht="19.899999999999999" customHeight="1" x14ac:dyDescent="0.2"/>
    <row r="5251" customFormat="1" ht="19.899999999999999" customHeight="1" x14ac:dyDescent="0.2"/>
    <row r="5252" customFormat="1" ht="19.899999999999999" customHeight="1" x14ac:dyDescent="0.2"/>
    <row r="5253" customFormat="1" ht="19.899999999999999" customHeight="1" x14ac:dyDescent="0.2"/>
    <row r="5254" customFormat="1" ht="19.899999999999999" customHeight="1" x14ac:dyDescent="0.2"/>
    <row r="5255" customFormat="1" ht="19.899999999999999" customHeight="1" x14ac:dyDescent="0.2"/>
    <row r="5256" customFormat="1" ht="19.899999999999999" customHeight="1" x14ac:dyDescent="0.2"/>
    <row r="5257" customFormat="1" ht="19.899999999999999" customHeight="1" x14ac:dyDescent="0.2"/>
    <row r="5258" customFormat="1" ht="19.899999999999999" customHeight="1" x14ac:dyDescent="0.2"/>
    <row r="5259" customFormat="1" ht="19.899999999999999" customHeight="1" x14ac:dyDescent="0.2"/>
    <row r="5260" customFormat="1" ht="19.899999999999999" customHeight="1" x14ac:dyDescent="0.2"/>
    <row r="5261" customFormat="1" ht="19.899999999999999" customHeight="1" x14ac:dyDescent="0.2"/>
    <row r="5262" customFormat="1" ht="19.899999999999999" customHeight="1" x14ac:dyDescent="0.2"/>
    <row r="5263" customFormat="1" ht="19.899999999999999" customHeight="1" x14ac:dyDescent="0.2"/>
    <row r="5264" customFormat="1" ht="19.899999999999999" customHeight="1" x14ac:dyDescent="0.2"/>
    <row r="5265" customFormat="1" ht="19.899999999999999" customHeight="1" x14ac:dyDescent="0.2"/>
    <row r="5266" customFormat="1" ht="19.899999999999999" customHeight="1" x14ac:dyDescent="0.2"/>
    <row r="5267" customFormat="1" ht="19.899999999999999" customHeight="1" x14ac:dyDescent="0.2"/>
    <row r="5268" customFormat="1" ht="19.899999999999999" customHeight="1" x14ac:dyDescent="0.2"/>
    <row r="5269" customFormat="1" ht="19.899999999999999" customHeight="1" x14ac:dyDescent="0.2"/>
    <row r="5270" customFormat="1" ht="19.899999999999999" customHeight="1" x14ac:dyDescent="0.2"/>
    <row r="5271" customFormat="1" ht="19.899999999999999" customHeight="1" x14ac:dyDescent="0.2"/>
    <row r="5272" customFormat="1" ht="19.899999999999999" customHeight="1" x14ac:dyDescent="0.2"/>
    <row r="5273" customFormat="1" ht="19.899999999999999" customHeight="1" x14ac:dyDescent="0.2"/>
    <row r="5274" customFormat="1" ht="19.899999999999999" customHeight="1" x14ac:dyDescent="0.2"/>
    <row r="5275" customFormat="1" ht="19.899999999999999" customHeight="1" x14ac:dyDescent="0.2"/>
    <row r="5276" customFormat="1" ht="19.899999999999999" customHeight="1" x14ac:dyDescent="0.2"/>
    <row r="5277" customFormat="1" ht="19.899999999999999" customHeight="1" x14ac:dyDescent="0.2"/>
    <row r="5278" customFormat="1" ht="19.899999999999999" customHeight="1" x14ac:dyDescent="0.2"/>
    <row r="5279" customFormat="1" ht="19.899999999999999" customHeight="1" x14ac:dyDescent="0.2"/>
    <row r="5280" customFormat="1" ht="19.899999999999999" customHeight="1" x14ac:dyDescent="0.2"/>
    <row r="5281" customFormat="1" ht="19.899999999999999" customHeight="1" x14ac:dyDescent="0.2"/>
    <row r="5282" customFormat="1" ht="19.899999999999999" customHeight="1" x14ac:dyDescent="0.2"/>
    <row r="5283" customFormat="1" ht="19.899999999999999" customHeight="1" x14ac:dyDescent="0.2"/>
    <row r="5284" customFormat="1" ht="19.899999999999999" customHeight="1" x14ac:dyDescent="0.2"/>
    <row r="5285" customFormat="1" ht="19.899999999999999" customHeight="1" x14ac:dyDescent="0.2"/>
    <row r="5286" customFormat="1" ht="19.899999999999999" customHeight="1" x14ac:dyDescent="0.2"/>
    <row r="5287" customFormat="1" ht="19.899999999999999" customHeight="1" x14ac:dyDescent="0.2"/>
    <row r="5288" customFormat="1" ht="19.899999999999999" customHeight="1" x14ac:dyDescent="0.2"/>
    <row r="5289" customFormat="1" ht="19.899999999999999" customHeight="1" x14ac:dyDescent="0.2"/>
    <row r="5290" customFormat="1" ht="19.899999999999999" customHeight="1" x14ac:dyDescent="0.2"/>
    <row r="5291" customFormat="1" ht="19.899999999999999" customHeight="1" x14ac:dyDescent="0.2"/>
    <row r="5292" customFormat="1" ht="19.899999999999999" customHeight="1" x14ac:dyDescent="0.2"/>
    <row r="5293" customFormat="1" ht="19.899999999999999" customHeight="1" x14ac:dyDescent="0.2"/>
    <row r="5294" customFormat="1" ht="19.899999999999999" customHeight="1" x14ac:dyDescent="0.2"/>
    <row r="5295" customFormat="1" ht="19.899999999999999" customHeight="1" x14ac:dyDescent="0.2"/>
    <row r="5296" customFormat="1" ht="19.899999999999999" customHeight="1" x14ac:dyDescent="0.2"/>
    <row r="5297" customFormat="1" ht="19.899999999999999" customHeight="1" x14ac:dyDescent="0.2"/>
    <row r="5298" customFormat="1" ht="19.899999999999999" customHeight="1" x14ac:dyDescent="0.2"/>
    <row r="5299" customFormat="1" ht="19.899999999999999" customHeight="1" x14ac:dyDescent="0.2"/>
    <row r="5300" customFormat="1" ht="19.899999999999999" customHeight="1" x14ac:dyDescent="0.2"/>
    <row r="5301" customFormat="1" ht="19.899999999999999" customHeight="1" x14ac:dyDescent="0.2"/>
    <row r="5302" customFormat="1" ht="19.899999999999999" customHeight="1" x14ac:dyDescent="0.2"/>
    <row r="5303" customFormat="1" ht="19.899999999999999" customHeight="1" x14ac:dyDescent="0.2"/>
    <row r="5304" customFormat="1" ht="19.899999999999999" customHeight="1" x14ac:dyDescent="0.2"/>
    <row r="5305" customFormat="1" ht="19.899999999999999" customHeight="1" x14ac:dyDescent="0.2"/>
    <row r="5306" customFormat="1" ht="19.899999999999999" customHeight="1" x14ac:dyDescent="0.2"/>
    <row r="5307" customFormat="1" ht="19.899999999999999" customHeight="1" x14ac:dyDescent="0.2"/>
    <row r="5308" customFormat="1" ht="19.899999999999999" customHeight="1" x14ac:dyDescent="0.2"/>
    <row r="5309" customFormat="1" ht="19.899999999999999" customHeight="1" x14ac:dyDescent="0.2"/>
    <row r="5310" customFormat="1" ht="19.899999999999999" customHeight="1" x14ac:dyDescent="0.2"/>
    <row r="5311" customFormat="1" ht="19.899999999999999" customHeight="1" x14ac:dyDescent="0.2"/>
    <row r="5312" customFormat="1" ht="19.899999999999999" customHeight="1" x14ac:dyDescent="0.2"/>
    <row r="5313" customFormat="1" ht="19.899999999999999" customHeight="1" x14ac:dyDescent="0.2"/>
    <row r="5314" customFormat="1" ht="19.899999999999999" customHeight="1" x14ac:dyDescent="0.2"/>
    <row r="5315" customFormat="1" ht="19.899999999999999" customHeight="1" x14ac:dyDescent="0.2"/>
    <row r="5316" customFormat="1" ht="19.899999999999999" customHeight="1" x14ac:dyDescent="0.2"/>
    <row r="5317" customFormat="1" ht="19.899999999999999" customHeight="1" x14ac:dyDescent="0.2"/>
    <row r="5318" customFormat="1" ht="19.899999999999999" customHeight="1" x14ac:dyDescent="0.2"/>
    <row r="5319" customFormat="1" ht="19.899999999999999" customHeight="1" x14ac:dyDescent="0.2"/>
    <row r="5320" customFormat="1" ht="19.899999999999999" customHeight="1" x14ac:dyDescent="0.2"/>
    <row r="5321" customFormat="1" ht="19.899999999999999" customHeight="1" x14ac:dyDescent="0.2"/>
    <row r="5322" customFormat="1" ht="19.899999999999999" customHeight="1" x14ac:dyDescent="0.2"/>
    <row r="5323" customFormat="1" ht="19.899999999999999" customHeight="1" x14ac:dyDescent="0.2"/>
    <row r="5324" customFormat="1" ht="19.899999999999999" customHeight="1" x14ac:dyDescent="0.2"/>
    <row r="5325" customFormat="1" ht="19.899999999999999" customHeight="1" x14ac:dyDescent="0.2"/>
    <row r="5326" customFormat="1" ht="19.899999999999999" customHeight="1" x14ac:dyDescent="0.2"/>
    <row r="5327" customFormat="1" ht="19.899999999999999" customHeight="1" x14ac:dyDescent="0.2"/>
    <row r="5328" customFormat="1" ht="19.899999999999999" customHeight="1" x14ac:dyDescent="0.2"/>
    <row r="5329" customFormat="1" ht="19.899999999999999" customHeight="1" x14ac:dyDescent="0.2"/>
    <row r="5330" customFormat="1" ht="19.899999999999999" customHeight="1" x14ac:dyDescent="0.2"/>
    <row r="5331" customFormat="1" ht="19.899999999999999" customHeight="1" x14ac:dyDescent="0.2"/>
    <row r="5332" customFormat="1" ht="19.899999999999999" customHeight="1" x14ac:dyDescent="0.2"/>
    <row r="5333" customFormat="1" ht="19.899999999999999" customHeight="1" x14ac:dyDescent="0.2"/>
    <row r="5334" customFormat="1" ht="19.899999999999999" customHeight="1" x14ac:dyDescent="0.2"/>
    <row r="5335" customFormat="1" ht="19.899999999999999" customHeight="1" x14ac:dyDescent="0.2"/>
    <row r="5336" customFormat="1" ht="19.899999999999999" customHeight="1" x14ac:dyDescent="0.2"/>
    <row r="5337" customFormat="1" ht="19.899999999999999" customHeight="1" x14ac:dyDescent="0.2"/>
    <row r="5338" customFormat="1" ht="19.899999999999999" customHeight="1" x14ac:dyDescent="0.2"/>
    <row r="5339" customFormat="1" ht="19.899999999999999" customHeight="1" x14ac:dyDescent="0.2"/>
    <row r="5340" customFormat="1" ht="19.899999999999999" customHeight="1" x14ac:dyDescent="0.2"/>
    <row r="5341" customFormat="1" ht="19.899999999999999" customHeight="1" x14ac:dyDescent="0.2"/>
    <row r="5342" customFormat="1" ht="19.899999999999999" customHeight="1" x14ac:dyDescent="0.2"/>
    <row r="5343" customFormat="1" ht="19.899999999999999" customHeight="1" x14ac:dyDescent="0.2"/>
    <row r="5344" customFormat="1" ht="19.899999999999999" customHeight="1" x14ac:dyDescent="0.2"/>
    <row r="5345" customFormat="1" ht="19.899999999999999" customHeight="1" x14ac:dyDescent="0.2"/>
    <row r="5346" customFormat="1" ht="19.899999999999999" customHeight="1" x14ac:dyDescent="0.2"/>
    <row r="5347" customFormat="1" ht="19.899999999999999" customHeight="1" x14ac:dyDescent="0.2"/>
    <row r="5348" customFormat="1" ht="19.899999999999999" customHeight="1" x14ac:dyDescent="0.2"/>
    <row r="5349" customFormat="1" ht="19.899999999999999" customHeight="1" x14ac:dyDescent="0.2"/>
    <row r="5350" customFormat="1" ht="19.899999999999999" customHeight="1" x14ac:dyDescent="0.2"/>
    <row r="5351" customFormat="1" ht="19.899999999999999" customHeight="1" x14ac:dyDescent="0.2"/>
    <row r="5352" customFormat="1" ht="19.899999999999999" customHeight="1" x14ac:dyDescent="0.2"/>
    <row r="5353" customFormat="1" ht="19.899999999999999" customHeight="1" x14ac:dyDescent="0.2"/>
    <row r="5354" customFormat="1" ht="19.899999999999999" customHeight="1" x14ac:dyDescent="0.2"/>
    <row r="5355" customFormat="1" ht="19.899999999999999" customHeight="1" x14ac:dyDescent="0.2"/>
    <row r="5356" customFormat="1" ht="19.899999999999999" customHeight="1" x14ac:dyDescent="0.2"/>
    <row r="5357" customFormat="1" ht="19.899999999999999" customHeight="1" x14ac:dyDescent="0.2"/>
    <row r="5358" customFormat="1" ht="19.899999999999999" customHeight="1" x14ac:dyDescent="0.2"/>
    <row r="5359" customFormat="1" ht="19.899999999999999" customHeight="1" x14ac:dyDescent="0.2"/>
    <row r="5360" customFormat="1" ht="19.899999999999999" customHeight="1" x14ac:dyDescent="0.2"/>
    <row r="5361" customFormat="1" ht="19.899999999999999" customHeight="1" x14ac:dyDescent="0.2"/>
    <row r="5362" customFormat="1" ht="19.899999999999999" customHeight="1" x14ac:dyDescent="0.2"/>
    <row r="5363" customFormat="1" ht="19.899999999999999" customHeight="1" x14ac:dyDescent="0.2"/>
    <row r="5364" customFormat="1" ht="19.899999999999999" customHeight="1" x14ac:dyDescent="0.2"/>
    <row r="5365" customFormat="1" ht="19.899999999999999" customHeight="1" x14ac:dyDescent="0.2"/>
    <row r="5366" customFormat="1" ht="19.899999999999999" customHeight="1" x14ac:dyDescent="0.2"/>
    <row r="5367" customFormat="1" ht="19.899999999999999" customHeight="1" x14ac:dyDescent="0.2"/>
    <row r="5368" customFormat="1" ht="19.899999999999999" customHeight="1" x14ac:dyDescent="0.2"/>
    <row r="5369" customFormat="1" ht="19.899999999999999" customHeight="1" x14ac:dyDescent="0.2"/>
    <row r="5370" customFormat="1" ht="19.899999999999999" customHeight="1" x14ac:dyDescent="0.2"/>
    <row r="5371" customFormat="1" ht="19.899999999999999" customHeight="1" x14ac:dyDescent="0.2"/>
    <row r="5372" customFormat="1" ht="19.899999999999999" customHeight="1" x14ac:dyDescent="0.2"/>
    <row r="5373" customFormat="1" ht="19.899999999999999" customHeight="1" x14ac:dyDescent="0.2"/>
    <row r="5374" customFormat="1" ht="19.899999999999999" customHeight="1" x14ac:dyDescent="0.2"/>
    <row r="5375" customFormat="1" ht="19.899999999999999" customHeight="1" x14ac:dyDescent="0.2"/>
    <row r="5376" customFormat="1" ht="19.899999999999999" customHeight="1" x14ac:dyDescent="0.2"/>
    <row r="5377" customFormat="1" ht="19.899999999999999" customHeight="1" x14ac:dyDescent="0.2"/>
    <row r="5378" customFormat="1" ht="19.899999999999999" customHeight="1" x14ac:dyDescent="0.2"/>
    <row r="5379" customFormat="1" ht="19.899999999999999" customHeight="1" x14ac:dyDescent="0.2"/>
    <row r="5380" customFormat="1" ht="19.899999999999999" customHeight="1" x14ac:dyDescent="0.2"/>
    <row r="5381" customFormat="1" ht="19.899999999999999" customHeight="1" x14ac:dyDescent="0.2"/>
    <row r="5382" customFormat="1" ht="19.899999999999999" customHeight="1" x14ac:dyDescent="0.2"/>
    <row r="5383" customFormat="1" ht="19.899999999999999" customHeight="1" x14ac:dyDescent="0.2"/>
    <row r="5384" customFormat="1" ht="19.899999999999999" customHeight="1" x14ac:dyDescent="0.2"/>
    <row r="5385" customFormat="1" ht="19.899999999999999" customHeight="1" x14ac:dyDescent="0.2"/>
    <row r="5386" customFormat="1" ht="19.899999999999999" customHeight="1" x14ac:dyDescent="0.2"/>
    <row r="5387" customFormat="1" ht="19.899999999999999" customHeight="1" x14ac:dyDescent="0.2"/>
    <row r="5388" customFormat="1" ht="19.899999999999999" customHeight="1" x14ac:dyDescent="0.2"/>
    <row r="5389" customFormat="1" ht="19.899999999999999" customHeight="1" x14ac:dyDescent="0.2"/>
    <row r="5390" customFormat="1" ht="19.899999999999999" customHeight="1" x14ac:dyDescent="0.2"/>
    <row r="5391" customFormat="1" ht="19.899999999999999" customHeight="1" x14ac:dyDescent="0.2"/>
    <row r="5392" customFormat="1" ht="19.899999999999999" customHeight="1" x14ac:dyDescent="0.2"/>
    <row r="5393" customFormat="1" ht="19.899999999999999" customHeight="1" x14ac:dyDescent="0.2"/>
    <row r="5394" customFormat="1" ht="19.899999999999999" customHeight="1" x14ac:dyDescent="0.2"/>
    <row r="5395" customFormat="1" ht="19.899999999999999" customHeight="1" x14ac:dyDescent="0.2"/>
    <row r="5396" customFormat="1" ht="19.899999999999999" customHeight="1" x14ac:dyDescent="0.2"/>
    <row r="5397" customFormat="1" ht="19.899999999999999" customHeight="1" x14ac:dyDescent="0.2"/>
    <row r="5398" customFormat="1" ht="19.899999999999999" customHeight="1" x14ac:dyDescent="0.2"/>
    <row r="5399" customFormat="1" ht="19.899999999999999" customHeight="1" x14ac:dyDescent="0.2"/>
    <row r="5400" customFormat="1" ht="19.899999999999999" customHeight="1" x14ac:dyDescent="0.2"/>
    <row r="5401" customFormat="1" ht="19.899999999999999" customHeight="1" x14ac:dyDescent="0.2"/>
    <row r="5402" customFormat="1" ht="19.899999999999999" customHeight="1" x14ac:dyDescent="0.2"/>
    <row r="5403" customFormat="1" ht="19.899999999999999" customHeight="1" x14ac:dyDescent="0.2"/>
    <row r="5404" customFormat="1" ht="19.899999999999999" customHeight="1" x14ac:dyDescent="0.2"/>
    <row r="5405" customFormat="1" ht="19.899999999999999" customHeight="1" x14ac:dyDescent="0.2"/>
    <row r="5406" customFormat="1" ht="19.899999999999999" customHeight="1" x14ac:dyDescent="0.2"/>
    <row r="5407" customFormat="1" ht="19.899999999999999" customHeight="1" x14ac:dyDescent="0.2"/>
    <row r="5408" customFormat="1" ht="19.899999999999999" customHeight="1" x14ac:dyDescent="0.2"/>
    <row r="5409" customFormat="1" ht="19.899999999999999" customHeight="1" x14ac:dyDescent="0.2"/>
    <row r="5410" customFormat="1" ht="19.899999999999999" customHeight="1" x14ac:dyDescent="0.2"/>
    <row r="5411" customFormat="1" ht="19.899999999999999" customHeight="1" x14ac:dyDescent="0.2"/>
    <row r="5412" customFormat="1" ht="19.899999999999999" customHeight="1" x14ac:dyDescent="0.2"/>
    <row r="5413" customFormat="1" ht="19.899999999999999" customHeight="1" x14ac:dyDescent="0.2"/>
    <row r="5414" customFormat="1" ht="19.899999999999999" customHeight="1" x14ac:dyDescent="0.2"/>
    <row r="5415" customFormat="1" ht="19.899999999999999" customHeight="1" x14ac:dyDescent="0.2"/>
    <row r="5416" customFormat="1" ht="19.899999999999999" customHeight="1" x14ac:dyDescent="0.2"/>
    <row r="5417" customFormat="1" ht="19.899999999999999" customHeight="1" x14ac:dyDescent="0.2"/>
    <row r="5418" customFormat="1" ht="19.899999999999999" customHeight="1" x14ac:dyDescent="0.2"/>
    <row r="5419" customFormat="1" ht="19.899999999999999" customHeight="1" x14ac:dyDescent="0.2"/>
    <row r="5420" customFormat="1" ht="19.899999999999999" customHeight="1" x14ac:dyDescent="0.2"/>
    <row r="5421" customFormat="1" ht="19.899999999999999" customHeight="1" x14ac:dyDescent="0.2"/>
    <row r="5422" customFormat="1" ht="19.899999999999999" customHeight="1" x14ac:dyDescent="0.2"/>
    <row r="5423" customFormat="1" ht="19.899999999999999" customHeight="1" x14ac:dyDescent="0.2"/>
    <row r="5424" customFormat="1" ht="19.899999999999999" customHeight="1" x14ac:dyDescent="0.2"/>
    <row r="5425" customFormat="1" ht="19.899999999999999" customHeight="1" x14ac:dyDescent="0.2"/>
    <row r="5426" customFormat="1" ht="19.899999999999999" customHeight="1" x14ac:dyDescent="0.2"/>
    <row r="5427" customFormat="1" ht="19.899999999999999" customHeight="1" x14ac:dyDescent="0.2"/>
    <row r="5428" customFormat="1" ht="19.899999999999999" customHeight="1" x14ac:dyDescent="0.2"/>
    <row r="5429" customFormat="1" ht="19.899999999999999" customHeight="1" x14ac:dyDescent="0.2"/>
    <row r="5430" customFormat="1" ht="19.899999999999999" customHeight="1" x14ac:dyDescent="0.2"/>
    <row r="5431" customFormat="1" ht="19.899999999999999" customHeight="1" x14ac:dyDescent="0.2"/>
    <row r="5432" customFormat="1" ht="19.899999999999999" customHeight="1" x14ac:dyDescent="0.2"/>
    <row r="5433" customFormat="1" ht="19.899999999999999" customHeight="1" x14ac:dyDescent="0.2"/>
    <row r="5434" customFormat="1" ht="19.899999999999999" customHeight="1" x14ac:dyDescent="0.2"/>
    <row r="5435" customFormat="1" ht="19.899999999999999" customHeight="1" x14ac:dyDescent="0.2"/>
    <row r="5436" customFormat="1" ht="19.899999999999999" customHeight="1" x14ac:dyDescent="0.2"/>
    <row r="5437" customFormat="1" ht="19.899999999999999" customHeight="1" x14ac:dyDescent="0.2"/>
    <row r="5438" customFormat="1" ht="19.899999999999999" customHeight="1" x14ac:dyDescent="0.2"/>
    <row r="5439" customFormat="1" ht="19.899999999999999" customHeight="1" x14ac:dyDescent="0.2"/>
    <row r="5440" customFormat="1" ht="19.899999999999999" customHeight="1" x14ac:dyDescent="0.2"/>
    <row r="5441" customFormat="1" ht="19.899999999999999" customHeight="1" x14ac:dyDescent="0.2"/>
    <row r="5442" customFormat="1" ht="19.899999999999999" customHeight="1" x14ac:dyDescent="0.2"/>
    <row r="5443" customFormat="1" ht="19.899999999999999" customHeight="1" x14ac:dyDescent="0.2"/>
    <row r="5444" customFormat="1" ht="19.899999999999999" customHeight="1" x14ac:dyDescent="0.2"/>
    <row r="5445" customFormat="1" ht="19.899999999999999" customHeight="1" x14ac:dyDescent="0.2"/>
    <row r="5446" customFormat="1" ht="19.899999999999999" customHeight="1" x14ac:dyDescent="0.2"/>
    <row r="5447" customFormat="1" ht="19.899999999999999" customHeight="1" x14ac:dyDescent="0.2"/>
    <row r="5448" customFormat="1" ht="19.899999999999999" customHeight="1" x14ac:dyDescent="0.2"/>
    <row r="5449" customFormat="1" ht="19.899999999999999" customHeight="1" x14ac:dyDescent="0.2"/>
    <row r="5450" customFormat="1" ht="19.899999999999999" customHeight="1" x14ac:dyDescent="0.2"/>
    <row r="5451" customFormat="1" ht="19.899999999999999" customHeight="1" x14ac:dyDescent="0.2"/>
    <row r="5452" customFormat="1" ht="19.899999999999999" customHeight="1" x14ac:dyDescent="0.2"/>
    <row r="5453" customFormat="1" ht="19.899999999999999" customHeight="1" x14ac:dyDescent="0.2"/>
    <row r="5454" customFormat="1" ht="19.899999999999999" customHeight="1" x14ac:dyDescent="0.2"/>
    <row r="5455" customFormat="1" ht="19.899999999999999" customHeight="1" x14ac:dyDescent="0.2"/>
    <row r="5456" customFormat="1" ht="19.899999999999999" customHeight="1" x14ac:dyDescent="0.2"/>
    <row r="5457" customFormat="1" ht="19.899999999999999" customHeight="1" x14ac:dyDescent="0.2"/>
    <row r="5458" customFormat="1" ht="19.899999999999999" customHeight="1" x14ac:dyDescent="0.2"/>
    <row r="5459" customFormat="1" ht="19.899999999999999" customHeight="1" x14ac:dyDescent="0.2"/>
    <row r="5460" customFormat="1" ht="19.899999999999999" customHeight="1" x14ac:dyDescent="0.2"/>
    <row r="5461" customFormat="1" ht="19.899999999999999" customHeight="1" x14ac:dyDescent="0.2"/>
    <row r="5462" customFormat="1" ht="19.899999999999999" customHeight="1" x14ac:dyDescent="0.2"/>
    <row r="5463" customFormat="1" ht="19.899999999999999" customHeight="1" x14ac:dyDescent="0.2"/>
    <row r="5464" customFormat="1" ht="19.899999999999999" customHeight="1" x14ac:dyDescent="0.2"/>
    <row r="5465" customFormat="1" ht="19.899999999999999" customHeight="1" x14ac:dyDescent="0.2"/>
    <row r="5466" customFormat="1" ht="19.899999999999999" customHeight="1" x14ac:dyDescent="0.2"/>
    <row r="5467" customFormat="1" ht="19.899999999999999" customHeight="1" x14ac:dyDescent="0.2"/>
    <row r="5468" customFormat="1" ht="19.899999999999999" customHeight="1" x14ac:dyDescent="0.2"/>
    <row r="5469" customFormat="1" ht="19.899999999999999" customHeight="1" x14ac:dyDescent="0.2"/>
    <row r="5470" customFormat="1" ht="19.899999999999999" customHeight="1" x14ac:dyDescent="0.2"/>
    <row r="5471" customFormat="1" ht="19.899999999999999" customHeight="1" x14ac:dyDescent="0.2"/>
    <row r="5472" customFormat="1" ht="19.899999999999999" customHeight="1" x14ac:dyDescent="0.2"/>
    <row r="5473" customFormat="1" ht="19.899999999999999" customHeight="1" x14ac:dyDescent="0.2"/>
    <row r="5474" customFormat="1" ht="19.899999999999999" customHeight="1" x14ac:dyDescent="0.2"/>
    <row r="5475" customFormat="1" ht="19.899999999999999" customHeight="1" x14ac:dyDescent="0.2"/>
    <row r="5476" customFormat="1" ht="19.899999999999999" customHeight="1" x14ac:dyDescent="0.2"/>
    <row r="5477" customFormat="1" ht="19.899999999999999" customHeight="1" x14ac:dyDescent="0.2"/>
    <row r="5478" customFormat="1" ht="19.899999999999999" customHeight="1" x14ac:dyDescent="0.2"/>
    <row r="5479" customFormat="1" ht="19.899999999999999" customHeight="1" x14ac:dyDescent="0.2"/>
    <row r="5480" customFormat="1" ht="19.899999999999999" customHeight="1" x14ac:dyDescent="0.2"/>
    <row r="5481" customFormat="1" ht="19.899999999999999" customHeight="1" x14ac:dyDescent="0.2"/>
    <row r="5482" customFormat="1" ht="19.899999999999999" customHeight="1" x14ac:dyDescent="0.2"/>
    <row r="5483" customFormat="1" ht="19.899999999999999" customHeight="1" x14ac:dyDescent="0.2"/>
    <row r="5484" customFormat="1" ht="19.899999999999999" customHeight="1" x14ac:dyDescent="0.2"/>
    <row r="5485" customFormat="1" ht="19.899999999999999" customHeight="1" x14ac:dyDescent="0.2"/>
    <row r="5486" customFormat="1" ht="19.899999999999999" customHeight="1" x14ac:dyDescent="0.2"/>
    <row r="5487" customFormat="1" ht="19.899999999999999" customHeight="1" x14ac:dyDescent="0.2"/>
    <row r="5488" customFormat="1" ht="19.899999999999999" customHeight="1" x14ac:dyDescent="0.2"/>
    <row r="5489" customFormat="1" ht="19.899999999999999" customHeight="1" x14ac:dyDescent="0.2"/>
    <row r="5490" customFormat="1" ht="19.899999999999999" customHeight="1" x14ac:dyDescent="0.2"/>
    <row r="5491" customFormat="1" ht="19.899999999999999" customHeight="1" x14ac:dyDescent="0.2"/>
    <row r="5492" customFormat="1" ht="19.899999999999999" customHeight="1" x14ac:dyDescent="0.2"/>
    <row r="5493" customFormat="1" ht="19.899999999999999" customHeight="1" x14ac:dyDescent="0.2"/>
    <row r="5494" customFormat="1" ht="19.899999999999999" customHeight="1" x14ac:dyDescent="0.2"/>
    <row r="5495" customFormat="1" ht="19.899999999999999" customHeight="1" x14ac:dyDescent="0.2"/>
    <row r="5496" customFormat="1" ht="19.899999999999999" customHeight="1" x14ac:dyDescent="0.2"/>
    <row r="5497" customFormat="1" ht="19.899999999999999" customHeight="1" x14ac:dyDescent="0.2"/>
    <row r="5498" customFormat="1" ht="19.899999999999999" customHeight="1" x14ac:dyDescent="0.2"/>
    <row r="5499" customFormat="1" ht="19.899999999999999" customHeight="1" x14ac:dyDescent="0.2"/>
    <row r="5500" customFormat="1" ht="19.899999999999999" customHeight="1" x14ac:dyDescent="0.2"/>
    <row r="5501" customFormat="1" ht="19.899999999999999" customHeight="1" x14ac:dyDescent="0.2"/>
    <row r="5502" customFormat="1" ht="19.899999999999999" customHeight="1" x14ac:dyDescent="0.2"/>
    <row r="5503" customFormat="1" ht="19.899999999999999" customHeight="1" x14ac:dyDescent="0.2"/>
    <row r="5504" customFormat="1" ht="19.899999999999999" customHeight="1" x14ac:dyDescent="0.2"/>
    <row r="5505" customFormat="1" ht="19.899999999999999" customHeight="1" x14ac:dyDescent="0.2"/>
    <row r="5506" customFormat="1" ht="19.899999999999999" customHeight="1" x14ac:dyDescent="0.2"/>
    <row r="5507" customFormat="1" ht="19.899999999999999" customHeight="1" x14ac:dyDescent="0.2"/>
    <row r="5508" customFormat="1" ht="19.899999999999999" customHeight="1" x14ac:dyDescent="0.2"/>
    <row r="5509" customFormat="1" ht="19.899999999999999" customHeight="1" x14ac:dyDescent="0.2"/>
    <row r="5510" customFormat="1" ht="19.899999999999999" customHeight="1" x14ac:dyDescent="0.2"/>
    <row r="5511" customFormat="1" ht="19.899999999999999" customHeight="1" x14ac:dyDescent="0.2"/>
    <row r="5512" customFormat="1" ht="19.899999999999999" customHeight="1" x14ac:dyDescent="0.2"/>
    <row r="5513" customFormat="1" ht="19.899999999999999" customHeight="1" x14ac:dyDescent="0.2"/>
    <row r="5514" customFormat="1" ht="19.899999999999999" customHeight="1" x14ac:dyDescent="0.2"/>
    <row r="5515" customFormat="1" ht="19.899999999999999" customHeight="1" x14ac:dyDescent="0.2"/>
    <row r="5516" customFormat="1" ht="19.899999999999999" customHeight="1" x14ac:dyDescent="0.2"/>
    <row r="5517" customFormat="1" ht="19.899999999999999" customHeight="1" x14ac:dyDescent="0.2"/>
    <row r="5518" customFormat="1" ht="19.899999999999999" customHeight="1" x14ac:dyDescent="0.2"/>
    <row r="5519" customFormat="1" ht="19.899999999999999" customHeight="1" x14ac:dyDescent="0.2"/>
    <row r="5520" customFormat="1" ht="19.899999999999999" customHeight="1" x14ac:dyDescent="0.2"/>
    <row r="5521" customFormat="1" ht="19.899999999999999" customHeight="1" x14ac:dyDescent="0.2"/>
    <row r="5522" customFormat="1" ht="19.899999999999999" customHeight="1" x14ac:dyDescent="0.2"/>
    <row r="5523" customFormat="1" ht="19.899999999999999" customHeight="1" x14ac:dyDescent="0.2"/>
    <row r="5524" customFormat="1" ht="19.899999999999999" customHeight="1" x14ac:dyDescent="0.2"/>
    <row r="5525" customFormat="1" ht="19.899999999999999" customHeight="1" x14ac:dyDescent="0.2"/>
    <row r="5526" customFormat="1" ht="19.899999999999999" customHeight="1" x14ac:dyDescent="0.2"/>
    <row r="5527" customFormat="1" ht="19.899999999999999" customHeight="1" x14ac:dyDescent="0.2"/>
    <row r="5528" customFormat="1" ht="19.899999999999999" customHeight="1" x14ac:dyDescent="0.2"/>
    <row r="5529" customFormat="1" ht="19.899999999999999" customHeight="1" x14ac:dyDescent="0.2"/>
    <row r="5530" customFormat="1" ht="19.899999999999999" customHeight="1" x14ac:dyDescent="0.2"/>
    <row r="5531" customFormat="1" ht="19.899999999999999" customHeight="1" x14ac:dyDescent="0.2"/>
    <row r="5532" customFormat="1" ht="19.899999999999999" customHeight="1" x14ac:dyDescent="0.2"/>
    <row r="5533" customFormat="1" ht="19.899999999999999" customHeight="1" x14ac:dyDescent="0.2"/>
    <row r="5534" customFormat="1" ht="19.899999999999999" customHeight="1" x14ac:dyDescent="0.2"/>
    <row r="5535" customFormat="1" ht="19.899999999999999" customHeight="1" x14ac:dyDescent="0.2"/>
    <row r="5536" customFormat="1" ht="19.899999999999999" customHeight="1" x14ac:dyDescent="0.2"/>
    <row r="5537" customFormat="1" ht="19.899999999999999" customHeight="1" x14ac:dyDescent="0.2"/>
    <row r="5538" customFormat="1" ht="19.899999999999999" customHeight="1" x14ac:dyDescent="0.2"/>
    <row r="5539" customFormat="1" ht="19.899999999999999" customHeight="1" x14ac:dyDescent="0.2"/>
    <row r="5540" customFormat="1" ht="19.899999999999999" customHeight="1" x14ac:dyDescent="0.2"/>
    <row r="5541" customFormat="1" ht="19.899999999999999" customHeight="1" x14ac:dyDescent="0.2"/>
    <row r="5542" customFormat="1" ht="19.899999999999999" customHeight="1" x14ac:dyDescent="0.2"/>
    <row r="5543" customFormat="1" ht="19.899999999999999" customHeight="1" x14ac:dyDescent="0.2"/>
    <row r="5544" customFormat="1" ht="19.899999999999999" customHeight="1" x14ac:dyDescent="0.2"/>
    <row r="5545" customFormat="1" ht="19.899999999999999" customHeight="1" x14ac:dyDescent="0.2"/>
    <row r="5546" customFormat="1" ht="19.899999999999999" customHeight="1" x14ac:dyDescent="0.2"/>
    <row r="5547" customFormat="1" ht="19.899999999999999" customHeight="1" x14ac:dyDescent="0.2"/>
    <row r="5548" customFormat="1" ht="19.899999999999999" customHeight="1" x14ac:dyDescent="0.2"/>
    <row r="5549" customFormat="1" ht="19.899999999999999" customHeight="1" x14ac:dyDescent="0.2"/>
    <row r="5550" customFormat="1" ht="19.899999999999999" customHeight="1" x14ac:dyDescent="0.2"/>
    <row r="5551" customFormat="1" ht="19.899999999999999" customHeight="1" x14ac:dyDescent="0.2"/>
    <row r="5552" customFormat="1" ht="19.899999999999999" customHeight="1" x14ac:dyDescent="0.2"/>
    <row r="5553" customFormat="1" ht="19.899999999999999" customHeight="1" x14ac:dyDescent="0.2"/>
    <row r="5554" customFormat="1" ht="19.899999999999999" customHeight="1" x14ac:dyDescent="0.2"/>
    <row r="5555" customFormat="1" ht="19.899999999999999" customHeight="1" x14ac:dyDescent="0.2"/>
    <row r="5556" customFormat="1" ht="19.899999999999999" customHeight="1" x14ac:dyDescent="0.2"/>
    <row r="5557" customFormat="1" ht="19.899999999999999" customHeight="1" x14ac:dyDescent="0.2"/>
    <row r="5558" customFormat="1" ht="19.899999999999999" customHeight="1" x14ac:dyDescent="0.2"/>
    <row r="5559" customFormat="1" ht="19.899999999999999" customHeight="1" x14ac:dyDescent="0.2"/>
    <row r="5560" customFormat="1" ht="19.899999999999999" customHeight="1" x14ac:dyDescent="0.2"/>
    <row r="5561" customFormat="1" ht="19.899999999999999" customHeight="1" x14ac:dyDescent="0.2"/>
    <row r="5562" customFormat="1" ht="19.899999999999999" customHeight="1" x14ac:dyDescent="0.2"/>
    <row r="5563" customFormat="1" ht="19.899999999999999" customHeight="1" x14ac:dyDescent="0.2"/>
    <row r="5564" customFormat="1" ht="19.899999999999999" customHeight="1" x14ac:dyDescent="0.2"/>
    <row r="5565" customFormat="1" ht="19.899999999999999" customHeight="1" x14ac:dyDescent="0.2"/>
    <row r="5566" customFormat="1" ht="19.899999999999999" customHeight="1" x14ac:dyDescent="0.2"/>
    <row r="5567" customFormat="1" ht="19.899999999999999" customHeight="1" x14ac:dyDescent="0.2"/>
    <row r="5568" customFormat="1" ht="19.899999999999999" customHeight="1" x14ac:dyDescent="0.2"/>
    <row r="5569" customFormat="1" ht="19.899999999999999" customHeight="1" x14ac:dyDescent="0.2"/>
    <row r="5570" customFormat="1" ht="19.899999999999999" customHeight="1" x14ac:dyDescent="0.2"/>
    <row r="5571" customFormat="1" ht="19.899999999999999" customHeight="1" x14ac:dyDescent="0.2"/>
    <row r="5572" customFormat="1" ht="19.899999999999999" customHeight="1" x14ac:dyDescent="0.2"/>
    <row r="5573" customFormat="1" ht="19.899999999999999" customHeight="1" x14ac:dyDescent="0.2"/>
    <row r="5574" customFormat="1" ht="19.899999999999999" customHeight="1" x14ac:dyDescent="0.2"/>
    <row r="5575" customFormat="1" ht="19.899999999999999" customHeight="1" x14ac:dyDescent="0.2"/>
    <row r="5576" customFormat="1" ht="19.899999999999999" customHeight="1" x14ac:dyDescent="0.2"/>
    <row r="5577" customFormat="1" ht="19.899999999999999" customHeight="1" x14ac:dyDescent="0.2"/>
    <row r="5578" customFormat="1" ht="19.899999999999999" customHeight="1" x14ac:dyDescent="0.2"/>
    <row r="5579" customFormat="1" ht="19.899999999999999" customHeight="1" x14ac:dyDescent="0.2"/>
    <row r="5580" customFormat="1" ht="19.899999999999999" customHeight="1" x14ac:dyDescent="0.2"/>
    <row r="5581" customFormat="1" ht="19.899999999999999" customHeight="1" x14ac:dyDescent="0.2"/>
    <row r="5582" customFormat="1" ht="19.899999999999999" customHeight="1" x14ac:dyDescent="0.2"/>
    <row r="5583" customFormat="1" ht="19.899999999999999" customHeight="1" x14ac:dyDescent="0.2"/>
    <row r="5584" customFormat="1" ht="19.899999999999999" customHeight="1" x14ac:dyDescent="0.2"/>
    <row r="5585" customFormat="1" ht="19.899999999999999" customHeight="1" x14ac:dyDescent="0.2"/>
    <row r="5586" customFormat="1" ht="19.899999999999999" customHeight="1" x14ac:dyDescent="0.2"/>
    <row r="5587" customFormat="1" ht="19.899999999999999" customHeight="1" x14ac:dyDescent="0.2"/>
    <row r="5588" customFormat="1" ht="19.899999999999999" customHeight="1" x14ac:dyDescent="0.2"/>
    <row r="5589" customFormat="1" ht="19.899999999999999" customHeight="1" x14ac:dyDescent="0.2"/>
    <row r="5590" customFormat="1" ht="19.899999999999999" customHeight="1" x14ac:dyDescent="0.2"/>
    <row r="5591" customFormat="1" ht="19.899999999999999" customHeight="1" x14ac:dyDescent="0.2"/>
    <row r="5592" customFormat="1" ht="19.899999999999999" customHeight="1" x14ac:dyDescent="0.2"/>
    <row r="5593" customFormat="1" ht="19.899999999999999" customHeight="1" x14ac:dyDescent="0.2"/>
    <row r="5594" customFormat="1" ht="19.899999999999999" customHeight="1" x14ac:dyDescent="0.2"/>
    <row r="5595" customFormat="1" ht="19.899999999999999" customHeight="1" x14ac:dyDescent="0.2"/>
    <row r="5596" customFormat="1" ht="19.899999999999999" customHeight="1" x14ac:dyDescent="0.2"/>
    <row r="5597" customFormat="1" ht="19.899999999999999" customHeight="1" x14ac:dyDescent="0.2"/>
    <row r="5598" customFormat="1" ht="19.899999999999999" customHeight="1" x14ac:dyDescent="0.2"/>
    <row r="5599" customFormat="1" ht="19.899999999999999" customHeight="1" x14ac:dyDescent="0.2"/>
    <row r="5600" customFormat="1" ht="19.899999999999999" customHeight="1" x14ac:dyDescent="0.2"/>
    <row r="5601" customFormat="1" ht="19.899999999999999" customHeight="1" x14ac:dyDescent="0.2"/>
    <row r="5602" customFormat="1" ht="19.899999999999999" customHeight="1" x14ac:dyDescent="0.2"/>
    <row r="5603" customFormat="1" ht="19.899999999999999" customHeight="1" x14ac:dyDescent="0.2"/>
    <row r="5604" customFormat="1" ht="19.899999999999999" customHeight="1" x14ac:dyDescent="0.2"/>
    <row r="5605" customFormat="1" ht="19.899999999999999" customHeight="1" x14ac:dyDescent="0.2"/>
    <row r="5606" customFormat="1" ht="19.899999999999999" customHeight="1" x14ac:dyDescent="0.2"/>
    <row r="5607" customFormat="1" ht="19.899999999999999" customHeight="1" x14ac:dyDescent="0.2"/>
    <row r="5608" customFormat="1" ht="19.899999999999999" customHeight="1" x14ac:dyDescent="0.2"/>
    <row r="5609" customFormat="1" ht="19.899999999999999" customHeight="1" x14ac:dyDescent="0.2"/>
    <row r="5610" customFormat="1" ht="19.899999999999999" customHeight="1" x14ac:dyDescent="0.2"/>
    <row r="5611" customFormat="1" ht="19.899999999999999" customHeight="1" x14ac:dyDescent="0.2"/>
    <row r="5612" customFormat="1" ht="19.899999999999999" customHeight="1" x14ac:dyDescent="0.2"/>
    <row r="5613" customFormat="1" ht="19.899999999999999" customHeight="1" x14ac:dyDescent="0.2"/>
    <row r="5614" customFormat="1" ht="19.899999999999999" customHeight="1" x14ac:dyDescent="0.2"/>
    <row r="5615" customFormat="1" ht="19.899999999999999" customHeight="1" x14ac:dyDescent="0.2"/>
    <row r="5616" customFormat="1" ht="19.899999999999999" customHeight="1" x14ac:dyDescent="0.2"/>
    <row r="5617" customFormat="1" ht="19.899999999999999" customHeight="1" x14ac:dyDescent="0.2"/>
    <row r="5618" customFormat="1" ht="19.899999999999999" customHeight="1" x14ac:dyDescent="0.2"/>
    <row r="5619" customFormat="1" ht="19.899999999999999" customHeight="1" x14ac:dyDescent="0.2"/>
    <row r="5620" customFormat="1" ht="19.899999999999999" customHeight="1" x14ac:dyDescent="0.2"/>
    <row r="5621" customFormat="1" ht="19.899999999999999" customHeight="1" x14ac:dyDescent="0.2"/>
    <row r="5622" customFormat="1" ht="19.899999999999999" customHeight="1" x14ac:dyDescent="0.2"/>
    <row r="5623" customFormat="1" ht="19.899999999999999" customHeight="1" x14ac:dyDescent="0.2"/>
    <row r="5624" customFormat="1" ht="19.899999999999999" customHeight="1" x14ac:dyDescent="0.2"/>
    <row r="5625" customFormat="1" ht="19.899999999999999" customHeight="1" x14ac:dyDescent="0.2"/>
    <row r="5626" customFormat="1" ht="19.899999999999999" customHeight="1" x14ac:dyDescent="0.2"/>
    <row r="5627" customFormat="1" ht="19.899999999999999" customHeight="1" x14ac:dyDescent="0.2"/>
    <row r="5628" customFormat="1" ht="19.899999999999999" customHeight="1" x14ac:dyDescent="0.2"/>
    <row r="5629" customFormat="1" ht="19.899999999999999" customHeight="1" x14ac:dyDescent="0.2"/>
    <row r="5630" customFormat="1" ht="19.899999999999999" customHeight="1" x14ac:dyDescent="0.2"/>
    <row r="5631" customFormat="1" ht="19.899999999999999" customHeight="1" x14ac:dyDescent="0.2"/>
    <row r="5632" customFormat="1" ht="19.899999999999999" customHeight="1" x14ac:dyDescent="0.2"/>
    <row r="5633" customFormat="1" ht="19.899999999999999" customHeight="1" x14ac:dyDescent="0.2"/>
    <row r="5634" customFormat="1" ht="19.899999999999999" customHeight="1" x14ac:dyDescent="0.2"/>
    <row r="5635" customFormat="1" ht="19.899999999999999" customHeight="1" x14ac:dyDescent="0.2"/>
    <row r="5636" customFormat="1" ht="19.899999999999999" customHeight="1" x14ac:dyDescent="0.2"/>
    <row r="5637" customFormat="1" ht="19.899999999999999" customHeight="1" x14ac:dyDescent="0.2"/>
    <row r="5638" customFormat="1" ht="19.899999999999999" customHeight="1" x14ac:dyDescent="0.2"/>
    <row r="5639" customFormat="1" ht="19.899999999999999" customHeight="1" x14ac:dyDescent="0.2"/>
    <row r="5640" customFormat="1" ht="19.899999999999999" customHeight="1" x14ac:dyDescent="0.2"/>
    <row r="5641" customFormat="1" ht="19.899999999999999" customHeight="1" x14ac:dyDescent="0.2"/>
    <row r="5642" customFormat="1" ht="19.899999999999999" customHeight="1" x14ac:dyDescent="0.2"/>
    <row r="5643" customFormat="1" ht="19.899999999999999" customHeight="1" x14ac:dyDescent="0.2"/>
    <row r="5644" customFormat="1" ht="19.899999999999999" customHeight="1" x14ac:dyDescent="0.2"/>
    <row r="5645" customFormat="1" ht="19.899999999999999" customHeight="1" x14ac:dyDescent="0.2"/>
    <row r="5646" customFormat="1" ht="19.899999999999999" customHeight="1" x14ac:dyDescent="0.2"/>
    <row r="5647" customFormat="1" ht="19.899999999999999" customHeight="1" x14ac:dyDescent="0.2"/>
    <row r="5648" customFormat="1" ht="19.899999999999999" customHeight="1" x14ac:dyDescent="0.2"/>
    <row r="5649" customFormat="1" ht="19.899999999999999" customHeight="1" x14ac:dyDescent="0.2"/>
    <row r="5650" customFormat="1" ht="19.899999999999999" customHeight="1" x14ac:dyDescent="0.2"/>
    <row r="5651" customFormat="1" ht="19.899999999999999" customHeight="1" x14ac:dyDescent="0.2"/>
    <row r="5652" customFormat="1" ht="19.899999999999999" customHeight="1" x14ac:dyDescent="0.2"/>
    <row r="5653" customFormat="1" ht="19.899999999999999" customHeight="1" x14ac:dyDescent="0.2"/>
    <row r="5654" customFormat="1" ht="19.899999999999999" customHeight="1" x14ac:dyDescent="0.2"/>
    <row r="5655" customFormat="1" ht="19.899999999999999" customHeight="1" x14ac:dyDescent="0.2"/>
    <row r="5656" customFormat="1" ht="19.899999999999999" customHeight="1" x14ac:dyDescent="0.2"/>
    <row r="5657" customFormat="1" ht="19.899999999999999" customHeight="1" x14ac:dyDescent="0.2"/>
    <row r="5658" customFormat="1" ht="19.899999999999999" customHeight="1" x14ac:dyDescent="0.2"/>
    <row r="5659" customFormat="1" ht="19.899999999999999" customHeight="1" x14ac:dyDescent="0.2"/>
    <row r="5660" customFormat="1" ht="19.899999999999999" customHeight="1" x14ac:dyDescent="0.2"/>
    <row r="5661" customFormat="1" ht="19.899999999999999" customHeight="1" x14ac:dyDescent="0.2"/>
    <row r="5662" customFormat="1" ht="19.899999999999999" customHeight="1" x14ac:dyDescent="0.2"/>
    <row r="5663" customFormat="1" ht="19.899999999999999" customHeight="1" x14ac:dyDescent="0.2"/>
    <row r="5664" customFormat="1" ht="19.899999999999999" customHeight="1" x14ac:dyDescent="0.2"/>
    <row r="5665" customFormat="1" ht="19.899999999999999" customHeight="1" x14ac:dyDescent="0.2"/>
    <row r="5666" customFormat="1" ht="19.899999999999999" customHeight="1" x14ac:dyDescent="0.2"/>
    <row r="5667" customFormat="1" ht="19.899999999999999" customHeight="1" x14ac:dyDescent="0.2"/>
    <row r="5668" customFormat="1" ht="19.899999999999999" customHeight="1" x14ac:dyDescent="0.2"/>
    <row r="5669" customFormat="1" ht="19.899999999999999" customHeight="1" x14ac:dyDescent="0.2"/>
    <row r="5670" customFormat="1" ht="19.899999999999999" customHeight="1" x14ac:dyDescent="0.2"/>
    <row r="5671" customFormat="1" ht="19.899999999999999" customHeight="1" x14ac:dyDescent="0.2"/>
    <row r="5672" customFormat="1" ht="19.899999999999999" customHeight="1" x14ac:dyDescent="0.2"/>
    <row r="5673" customFormat="1" ht="19.899999999999999" customHeight="1" x14ac:dyDescent="0.2"/>
    <row r="5674" customFormat="1" ht="19.899999999999999" customHeight="1" x14ac:dyDescent="0.2"/>
    <row r="5675" customFormat="1" ht="19.899999999999999" customHeight="1" x14ac:dyDescent="0.2"/>
    <row r="5676" customFormat="1" ht="19.899999999999999" customHeight="1" x14ac:dyDescent="0.2"/>
    <row r="5677" customFormat="1" ht="19.899999999999999" customHeight="1" x14ac:dyDescent="0.2"/>
    <row r="5678" customFormat="1" ht="19.899999999999999" customHeight="1" x14ac:dyDescent="0.2"/>
    <row r="5679" customFormat="1" ht="19.899999999999999" customHeight="1" x14ac:dyDescent="0.2"/>
    <row r="5680" customFormat="1" ht="19.899999999999999" customHeight="1" x14ac:dyDescent="0.2"/>
    <row r="5681" customFormat="1" ht="19.899999999999999" customHeight="1" x14ac:dyDescent="0.2"/>
    <row r="5682" customFormat="1" ht="19.899999999999999" customHeight="1" x14ac:dyDescent="0.2"/>
    <row r="5683" customFormat="1" ht="19.899999999999999" customHeight="1" x14ac:dyDescent="0.2"/>
    <row r="5684" customFormat="1" ht="19.899999999999999" customHeight="1" x14ac:dyDescent="0.2"/>
    <row r="5685" customFormat="1" ht="19.899999999999999" customHeight="1" x14ac:dyDescent="0.2"/>
    <row r="5686" customFormat="1" ht="19.899999999999999" customHeight="1" x14ac:dyDescent="0.2"/>
    <row r="5687" customFormat="1" ht="19.899999999999999" customHeight="1" x14ac:dyDescent="0.2"/>
    <row r="5688" customFormat="1" ht="19.899999999999999" customHeight="1" x14ac:dyDescent="0.2"/>
    <row r="5689" customFormat="1" ht="19.899999999999999" customHeight="1" x14ac:dyDescent="0.2"/>
    <row r="5690" customFormat="1" ht="19.899999999999999" customHeight="1" x14ac:dyDescent="0.2"/>
    <row r="5691" customFormat="1" ht="19.899999999999999" customHeight="1" x14ac:dyDescent="0.2"/>
    <row r="5692" customFormat="1" ht="19.899999999999999" customHeight="1" x14ac:dyDescent="0.2"/>
    <row r="5693" customFormat="1" ht="19.899999999999999" customHeight="1" x14ac:dyDescent="0.2"/>
    <row r="5694" customFormat="1" ht="19.899999999999999" customHeight="1" x14ac:dyDescent="0.2"/>
    <row r="5695" customFormat="1" ht="19.899999999999999" customHeight="1" x14ac:dyDescent="0.2"/>
    <row r="5696" customFormat="1" ht="19.899999999999999" customHeight="1" x14ac:dyDescent="0.2"/>
    <row r="5697" customFormat="1" ht="19.899999999999999" customHeight="1" x14ac:dyDescent="0.2"/>
    <row r="5698" customFormat="1" ht="19.899999999999999" customHeight="1" x14ac:dyDescent="0.2"/>
    <row r="5699" customFormat="1" ht="19.899999999999999" customHeight="1" x14ac:dyDescent="0.2"/>
    <row r="5700" customFormat="1" ht="19.899999999999999" customHeight="1" x14ac:dyDescent="0.2"/>
    <row r="5701" customFormat="1" ht="19.899999999999999" customHeight="1" x14ac:dyDescent="0.2"/>
    <row r="5702" customFormat="1" ht="19.899999999999999" customHeight="1" x14ac:dyDescent="0.2"/>
    <row r="5703" customFormat="1" ht="19.899999999999999" customHeight="1" x14ac:dyDescent="0.2"/>
    <row r="5704" customFormat="1" ht="19.899999999999999" customHeight="1" x14ac:dyDescent="0.2"/>
    <row r="5705" customFormat="1" ht="19.899999999999999" customHeight="1" x14ac:dyDescent="0.2"/>
    <row r="5706" customFormat="1" ht="19.899999999999999" customHeight="1" x14ac:dyDescent="0.2"/>
    <row r="5707" customFormat="1" ht="19.899999999999999" customHeight="1" x14ac:dyDescent="0.2"/>
    <row r="5708" customFormat="1" ht="19.899999999999999" customHeight="1" x14ac:dyDescent="0.2"/>
    <row r="5709" customFormat="1" ht="19.899999999999999" customHeight="1" x14ac:dyDescent="0.2"/>
    <row r="5710" customFormat="1" ht="19.899999999999999" customHeight="1" x14ac:dyDescent="0.2"/>
    <row r="5711" customFormat="1" ht="19.899999999999999" customHeight="1" x14ac:dyDescent="0.2"/>
    <row r="5712" customFormat="1" ht="19.899999999999999" customHeight="1" x14ac:dyDescent="0.2"/>
    <row r="5713" customFormat="1" ht="19.899999999999999" customHeight="1" x14ac:dyDescent="0.2"/>
    <row r="5714" customFormat="1" ht="19.899999999999999" customHeight="1" x14ac:dyDescent="0.2"/>
    <row r="5715" customFormat="1" ht="19.899999999999999" customHeight="1" x14ac:dyDescent="0.2"/>
    <row r="5716" customFormat="1" ht="19.899999999999999" customHeight="1" x14ac:dyDescent="0.2"/>
    <row r="5717" customFormat="1" ht="19.899999999999999" customHeight="1" x14ac:dyDescent="0.2"/>
    <row r="5718" customFormat="1" ht="19.899999999999999" customHeight="1" x14ac:dyDescent="0.2"/>
    <row r="5719" customFormat="1" ht="19.899999999999999" customHeight="1" x14ac:dyDescent="0.2"/>
    <row r="5720" customFormat="1" ht="19.899999999999999" customHeight="1" x14ac:dyDescent="0.2"/>
    <row r="5721" customFormat="1" ht="19.899999999999999" customHeight="1" x14ac:dyDescent="0.2"/>
    <row r="5722" customFormat="1" ht="19.899999999999999" customHeight="1" x14ac:dyDescent="0.2"/>
    <row r="5723" customFormat="1" ht="19.899999999999999" customHeight="1" x14ac:dyDescent="0.2"/>
    <row r="5724" customFormat="1" ht="19.899999999999999" customHeight="1" x14ac:dyDescent="0.2"/>
    <row r="5725" customFormat="1" ht="19.899999999999999" customHeight="1" x14ac:dyDescent="0.2"/>
    <row r="5726" customFormat="1" ht="19.899999999999999" customHeight="1" x14ac:dyDescent="0.2"/>
    <row r="5727" customFormat="1" ht="19.899999999999999" customHeight="1" x14ac:dyDescent="0.2"/>
    <row r="5728" customFormat="1" ht="19.899999999999999" customHeight="1" x14ac:dyDescent="0.2"/>
    <row r="5729" customFormat="1" ht="19.899999999999999" customHeight="1" x14ac:dyDescent="0.2"/>
    <row r="5730" customFormat="1" ht="19.899999999999999" customHeight="1" x14ac:dyDescent="0.2"/>
    <row r="5731" customFormat="1" ht="19.899999999999999" customHeight="1" x14ac:dyDescent="0.2"/>
    <row r="5732" customFormat="1" ht="19.899999999999999" customHeight="1" x14ac:dyDescent="0.2"/>
    <row r="5733" customFormat="1" ht="19.899999999999999" customHeight="1" x14ac:dyDescent="0.2"/>
    <row r="5734" customFormat="1" ht="19.899999999999999" customHeight="1" x14ac:dyDescent="0.2"/>
    <row r="5735" customFormat="1" ht="19.899999999999999" customHeight="1" x14ac:dyDescent="0.2"/>
    <row r="5736" customFormat="1" ht="19.899999999999999" customHeight="1" x14ac:dyDescent="0.2"/>
    <row r="5737" customFormat="1" ht="19.899999999999999" customHeight="1" x14ac:dyDescent="0.2"/>
    <row r="5738" customFormat="1" ht="19.899999999999999" customHeight="1" x14ac:dyDescent="0.2"/>
    <row r="5739" customFormat="1" ht="19.899999999999999" customHeight="1" x14ac:dyDescent="0.2"/>
    <row r="5740" customFormat="1" ht="19.899999999999999" customHeight="1" x14ac:dyDescent="0.2"/>
    <row r="5741" customFormat="1" ht="19.899999999999999" customHeight="1" x14ac:dyDescent="0.2"/>
    <row r="5742" customFormat="1" ht="19.899999999999999" customHeight="1" x14ac:dyDescent="0.2"/>
    <row r="5743" customFormat="1" ht="19.899999999999999" customHeight="1" x14ac:dyDescent="0.2"/>
    <row r="5744" customFormat="1" ht="19.899999999999999" customHeight="1" x14ac:dyDescent="0.2"/>
    <row r="5745" customFormat="1" ht="19.899999999999999" customHeight="1" x14ac:dyDescent="0.2"/>
    <row r="5746" customFormat="1" ht="19.899999999999999" customHeight="1" x14ac:dyDescent="0.2"/>
    <row r="5747" customFormat="1" ht="19.899999999999999" customHeight="1" x14ac:dyDescent="0.2"/>
    <row r="5748" customFormat="1" ht="19.899999999999999" customHeight="1" x14ac:dyDescent="0.2"/>
    <row r="5749" customFormat="1" ht="19.899999999999999" customHeight="1" x14ac:dyDescent="0.2"/>
    <row r="5750" customFormat="1" ht="19.899999999999999" customHeight="1" x14ac:dyDescent="0.2"/>
    <row r="5751" customFormat="1" ht="19.899999999999999" customHeight="1" x14ac:dyDescent="0.2"/>
    <row r="5752" customFormat="1" ht="19.899999999999999" customHeight="1" x14ac:dyDescent="0.2"/>
    <row r="5753" customFormat="1" ht="19.899999999999999" customHeight="1" x14ac:dyDescent="0.2"/>
    <row r="5754" customFormat="1" ht="19.899999999999999" customHeight="1" x14ac:dyDescent="0.2"/>
    <row r="5755" customFormat="1" ht="19.899999999999999" customHeight="1" x14ac:dyDescent="0.2"/>
    <row r="5756" customFormat="1" ht="19.899999999999999" customHeight="1" x14ac:dyDescent="0.2"/>
    <row r="5757" customFormat="1" ht="19.899999999999999" customHeight="1" x14ac:dyDescent="0.2"/>
    <row r="5758" customFormat="1" ht="19.899999999999999" customHeight="1" x14ac:dyDescent="0.2"/>
    <row r="5759" customFormat="1" ht="19.899999999999999" customHeight="1" x14ac:dyDescent="0.2"/>
    <row r="5760" customFormat="1" ht="19.899999999999999" customHeight="1" x14ac:dyDescent="0.2"/>
    <row r="5761" customFormat="1" ht="19.899999999999999" customHeight="1" x14ac:dyDescent="0.2"/>
    <row r="5762" customFormat="1" ht="19.899999999999999" customHeight="1" x14ac:dyDescent="0.2"/>
    <row r="5763" customFormat="1" ht="19.899999999999999" customHeight="1" x14ac:dyDescent="0.2"/>
    <row r="5764" customFormat="1" ht="19.899999999999999" customHeight="1" x14ac:dyDescent="0.2"/>
    <row r="5765" customFormat="1" ht="19.899999999999999" customHeight="1" x14ac:dyDescent="0.2"/>
    <row r="5766" customFormat="1" ht="19.899999999999999" customHeight="1" x14ac:dyDescent="0.2"/>
    <row r="5767" customFormat="1" ht="19.899999999999999" customHeight="1" x14ac:dyDescent="0.2"/>
    <row r="5768" customFormat="1" ht="19.899999999999999" customHeight="1" x14ac:dyDescent="0.2"/>
    <row r="5769" customFormat="1" ht="19.899999999999999" customHeight="1" x14ac:dyDescent="0.2"/>
    <row r="5770" customFormat="1" ht="19.899999999999999" customHeight="1" x14ac:dyDescent="0.2"/>
    <row r="5771" customFormat="1" ht="19.899999999999999" customHeight="1" x14ac:dyDescent="0.2"/>
    <row r="5772" customFormat="1" ht="19.899999999999999" customHeight="1" x14ac:dyDescent="0.2"/>
    <row r="5773" customFormat="1" ht="19.899999999999999" customHeight="1" x14ac:dyDescent="0.2"/>
    <row r="5774" customFormat="1" ht="19.899999999999999" customHeight="1" x14ac:dyDescent="0.2"/>
    <row r="5775" customFormat="1" ht="19.899999999999999" customHeight="1" x14ac:dyDescent="0.2"/>
    <row r="5776" customFormat="1" ht="19.899999999999999" customHeight="1" x14ac:dyDescent="0.2"/>
    <row r="5777" customFormat="1" ht="19.899999999999999" customHeight="1" x14ac:dyDescent="0.2"/>
    <row r="5778" customFormat="1" ht="19.899999999999999" customHeight="1" x14ac:dyDescent="0.2"/>
    <row r="5779" customFormat="1" ht="19.899999999999999" customHeight="1" x14ac:dyDescent="0.2"/>
    <row r="5780" customFormat="1" ht="19.899999999999999" customHeight="1" x14ac:dyDescent="0.2"/>
    <row r="5781" customFormat="1" ht="19.899999999999999" customHeight="1" x14ac:dyDescent="0.2"/>
    <row r="5782" customFormat="1" ht="19.899999999999999" customHeight="1" x14ac:dyDescent="0.2"/>
    <row r="5783" customFormat="1" ht="19.899999999999999" customHeight="1" x14ac:dyDescent="0.2"/>
    <row r="5784" customFormat="1" ht="19.899999999999999" customHeight="1" x14ac:dyDescent="0.2"/>
    <row r="5785" customFormat="1" ht="19.899999999999999" customHeight="1" x14ac:dyDescent="0.2"/>
    <row r="5786" customFormat="1" ht="19.899999999999999" customHeight="1" x14ac:dyDescent="0.2"/>
    <row r="5787" customFormat="1" ht="19.899999999999999" customHeight="1" x14ac:dyDescent="0.2"/>
    <row r="5788" customFormat="1" ht="19.899999999999999" customHeight="1" x14ac:dyDescent="0.2"/>
    <row r="5789" customFormat="1" ht="19.899999999999999" customHeight="1" x14ac:dyDescent="0.2"/>
    <row r="5790" customFormat="1" ht="19.899999999999999" customHeight="1" x14ac:dyDescent="0.2"/>
    <row r="5791" customFormat="1" ht="19.899999999999999" customHeight="1" x14ac:dyDescent="0.2"/>
    <row r="5792" customFormat="1" ht="19.899999999999999" customHeight="1" x14ac:dyDescent="0.2"/>
    <row r="5793" customFormat="1" ht="19.899999999999999" customHeight="1" x14ac:dyDescent="0.2"/>
    <row r="5794" customFormat="1" ht="19.899999999999999" customHeight="1" x14ac:dyDescent="0.2"/>
    <row r="5795" customFormat="1" ht="19.899999999999999" customHeight="1" x14ac:dyDescent="0.2"/>
    <row r="5796" customFormat="1" ht="19.899999999999999" customHeight="1" x14ac:dyDescent="0.2"/>
    <row r="5797" customFormat="1" ht="19.899999999999999" customHeight="1" x14ac:dyDescent="0.2"/>
    <row r="5798" customFormat="1" ht="19.899999999999999" customHeight="1" x14ac:dyDescent="0.2"/>
    <row r="5799" customFormat="1" ht="19.899999999999999" customHeight="1" x14ac:dyDescent="0.2"/>
    <row r="5800" customFormat="1" ht="19.899999999999999" customHeight="1" x14ac:dyDescent="0.2"/>
    <row r="5801" customFormat="1" ht="19.899999999999999" customHeight="1" x14ac:dyDescent="0.2"/>
    <row r="5802" customFormat="1" ht="19.899999999999999" customHeight="1" x14ac:dyDescent="0.2"/>
    <row r="5803" customFormat="1" ht="19.899999999999999" customHeight="1" x14ac:dyDescent="0.2"/>
    <row r="5804" customFormat="1" ht="19.899999999999999" customHeight="1" x14ac:dyDescent="0.2"/>
    <row r="5805" customFormat="1" ht="19.899999999999999" customHeight="1" x14ac:dyDescent="0.2"/>
    <row r="5806" customFormat="1" ht="19.899999999999999" customHeight="1" x14ac:dyDescent="0.2"/>
    <row r="5807" customFormat="1" ht="19.899999999999999" customHeight="1" x14ac:dyDescent="0.2"/>
    <row r="5808" customFormat="1" ht="19.899999999999999" customHeight="1" x14ac:dyDescent="0.2"/>
    <row r="5809" customFormat="1" ht="19.899999999999999" customHeight="1" x14ac:dyDescent="0.2"/>
    <row r="5810" customFormat="1" ht="19.899999999999999" customHeight="1" x14ac:dyDescent="0.2"/>
    <row r="5811" customFormat="1" ht="19.899999999999999" customHeight="1" x14ac:dyDescent="0.2"/>
    <row r="5812" customFormat="1" ht="19.899999999999999" customHeight="1" x14ac:dyDescent="0.2"/>
    <row r="5813" customFormat="1" ht="19.899999999999999" customHeight="1" x14ac:dyDescent="0.2"/>
    <row r="5814" customFormat="1" ht="19.899999999999999" customHeight="1" x14ac:dyDescent="0.2"/>
    <row r="5815" customFormat="1" ht="19.899999999999999" customHeight="1" x14ac:dyDescent="0.2"/>
    <row r="5816" customFormat="1" ht="19.899999999999999" customHeight="1" x14ac:dyDescent="0.2"/>
    <row r="5817" customFormat="1" ht="19.899999999999999" customHeight="1" x14ac:dyDescent="0.2"/>
    <row r="5818" customFormat="1" ht="19.899999999999999" customHeight="1" x14ac:dyDescent="0.2"/>
    <row r="5819" customFormat="1" ht="19.899999999999999" customHeight="1" x14ac:dyDescent="0.2"/>
    <row r="5820" customFormat="1" ht="19.899999999999999" customHeight="1" x14ac:dyDescent="0.2"/>
    <row r="5821" customFormat="1" ht="19.899999999999999" customHeight="1" x14ac:dyDescent="0.2"/>
    <row r="5822" customFormat="1" ht="19.899999999999999" customHeight="1" x14ac:dyDescent="0.2"/>
    <row r="5823" customFormat="1" ht="19.899999999999999" customHeight="1" x14ac:dyDescent="0.2"/>
    <row r="5824" customFormat="1" ht="19.899999999999999" customHeight="1" x14ac:dyDescent="0.2"/>
    <row r="5825" customFormat="1" ht="19.899999999999999" customHeight="1" x14ac:dyDescent="0.2"/>
    <row r="5826" customFormat="1" ht="19.899999999999999" customHeight="1" x14ac:dyDescent="0.2"/>
    <row r="5827" customFormat="1" ht="19.899999999999999" customHeight="1" x14ac:dyDescent="0.2"/>
    <row r="5828" customFormat="1" ht="19.899999999999999" customHeight="1" x14ac:dyDescent="0.2"/>
    <row r="5829" customFormat="1" ht="19.899999999999999" customHeight="1" x14ac:dyDescent="0.2"/>
    <row r="5830" customFormat="1" ht="19.899999999999999" customHeight="1" x14ac:dyDescent="0.2"/>
    <row r="5831" customFormat="1" ht="19.899999999999999" customHeight="1" x14ac:dyDescent="0.2"/>
    <row r="5832" customFormat="1" ht="19.899999999999999" customHeight="1" x14ac:dyDescent="0.2"/>
    <row r="5833" customFormat="1" ht="19.899999999999999" customHeight="1" x14ac:dyDescent="0.2"/>
    <row r="5834" customFormat="1" ht="19.899999999999999" customHeight="1" x14ac:dyDescent="0.2"/>
    <row r="5835" customFormat="1" ht="19.899999999999999" customHeight="1" x14ac:dyDescent="0.2"/>
    <row r="5836" customFormat="1" ht="19.899999999999999" customHeight="1" x14ac:dyDescent="0.2"/>
    <row r="5837" customFormat="1" ht="19.899999999999999" customHeight="1" x14ac:dyDescent="0.2"/>
    <row r="5838" customFormat="1" ht="19.899999999999999" customHeight="1" x14ac:dyDescent="0.2"/>
    <row r="5839" customFormat="1" ht="19.899999999999999" customHeight="1" x14ac:dyDescent="0.2"/>
    <row r="5840" customFormat="1" ht="19.899999999999999" customHeight="1" x14ac:dyDescent="0.2"/>
    <row r="5841" customFormat="1" ht="19.899999999999999" customHeight="1" x14ac:dyDescent="0.2"/>
    <row r="5842" customFormat="1" ht="19.899999999999999" customHeight="1" x14ac:dyDescent="0.2"/>
    <row r="5843" customFormat="1" ht="19.899999999999999" customHeight="1" x14ac:dyDescent="0.2"/>
    <row r="5844" customFormat="1" ht="19.899999999999999" customHeight="1" x14ac:dyDescent="0.2"/>
    <row r="5845" customFormat="1" ht="19.899999999999999" customHeight="1" x14ac:dyDescent="0.2"/>
    <row r="5846" customFormat="1" ht="19.899999999999999" customHeight="1" x14ac:dyDescent="0.2"/>
    <row r="5847" customFormat="1" ht="19.899999999999999" customHeight="1" x14ac:dyDescent="0.2"/>
    <row r="5848" customFormat="1" ht="19.899999999999999" customHeight="1" x14ac:dyDescent="0.2"/>
    <row r="5849" customFormat="1" ht="19.899999999999999" customHeight="1" x14ac:dyDescent="0.2"/>
    <row r="5850" customFormat="1" ht="19.899999999999999" customHeight="1" x14ac:dyDescent="0.2"/>
    <row r="5851" customFormat="1" ht="19.899999999999999" customHeight="1" x14ac:dyDescent="0.2"/>
    <row r="5852" customFormat="1" ht="19.899999999999999" customHeight="1" x14ac:dyDescent="0.2"/>
    <row r="5853" customFormat="1" ht="19.899999999999999" customHeight="1" x14ac:dyDescent="0.2"/>
    <row r="5854" customFormat="1" ht="19.899999999999999" customHeight="1" x14ac:dyDescent="0.2"/>
    <row r="5855" customFormat="1" ht="19.899999999999999" customHeight="1" x14ac:dyDescent="0.2"/>
    <row r="5856" customFormat="1" ht="19.899999999999999" customHeight="1" x14ac:dyDescent="0.2"/>
    <row r="5857" customFormat="1" ht="19.899999999999999" customHeight="1" x14ac:dyDescent="0.2"/>
    <row r="5858" customFormat="1" ht="19.899999999999999" customHeight="1" x14ac:dyDescent="0.2"/>
    <row r="5859" customFormat="1" ht="19.899999999999999" customHeight="1" x14ac:dyDescent="0.2"/>
    <row r="5860" customFormat="1" ht="19.899999999999999" customHeight="1" x14ac:dyDescent="0.2"/>
    <row r="5861" customFormat="1" ht="19.899999999999999" customHeight="1" x14ac:dyDescent="0.2"/>
    <row r="5862" customFormat="1" ht="19.899999999999999" customHeight="1" x14ac:dyDescent="0.2"/>
    <row r="5863" customFormat="1" ht="19.899999999999999" customHeight="1" x14ac:dyDescent="0.2"/>
    <row r="5864" customFormat="1" ht="19.899999999999999" customHeight="1" x14ac:dyDescent="0.2"/>
    <row r="5865" customFormat="1" ht="19.899999999999999" customHeight="1" x14ac:dyDescent="0.2"/>
    <row r="5866" customFormat="1" ht="19.899999999999999" customHeight="1" x14ac:dyDescent="0.2"/>
    <row r="5867" customFormat="1" ht="19.899999999999999" customHeight="1" x14ac:dyDescent="0.2"/>
    <row r="5868" customFormat="1" ht="19.899999999999999" customHeight="1" x14ac:dyDescent="0.2"/>
    <row r="5869" customFormat="1" ht="19.899999999999999" customHeight="1" x14ac:dyDescent="0.2"/>
    <row r="5870" customFormat="1" ht="19.899999999999999" customHeight="1" x14ac:dyDescent="0.2"/>
    <row r="5871" customFormat="1" ht="19.899999999999999" customHeight="1" x14ac:dyDescent="0.2"/>
    <row r="5872" customFormat="1" ht="19.899999999999999" customHeight="1" x14ac:dyDescent="0.2"/>
    <row r="5873" customFormat="1" ht="19.899999999999999" customHeight="1" x14ac:dyDescent="0.2"/>
    <row r="5874" customFormat="1" ht="19.899999999999999" customHeight="1" x14ac:dyDescent="0.2"/>
    <row r="5875" customFormat="1" ht="19.899999999999999" customHeight="1" x14ac:dyDescent="0.2"/>
    <row r="5876" customFormat="1" ht="19.899999999999999" customHeight="1" x14ac:dyDescent="0.2"/>
    <row r="5877" customFormat="1" ht="19.899999999999999" customHeight="1" x14ac:dyDescent="0.2"/>
    <row r="5878" customFormat="1" ht="19.899999999999999" customHeight="1" x14ac:dyDescent="0.2"/>
    <row r="5879" customFormat="1" ht="19.899999999999999" customHeight="1" x14ac:dyDescent="0.2"/>
    <row r="5880" customFormat="1" ht="19.899999999999999" customHeight="1" x14ac:dyDescent="0.2"/>
    <row r="5881" customFormat="1" ht="19.899999999999999" customHeight="1" x14ac:dyDescent="0.2"/>
    <row r="5882" customFormat="1" ht="19.899999999999999" customHeight="1" x14ac:dyDescent="0.2"/>
    <row r="5883" customFormat="1" ht="19.899999999999999" customHeight="1" x14ac:dyDescent="0.2"/>
    <row r="5884" customFormat="1" ht="19.899999999999999" customHeight="1" x14ac:dyDescent="0.2"/>
    <row r="5885" customFormat="1" ht="19.899999999999999" customHeight="1" x14ac:dyDescent="0.2"/>
    <row r="5886" customFormat="1" ht="19.899999999999999" customHeight="1" x14ac:dyDescent="0.2"/>
    <row r="5887" customFormat="1" ht="19.899999999999999" customHeight="1" x14ac:dyDescent="0.2"/>
    <row r="5888" customFormat="1" ht="19.899999999999999" customHeight="1" x14ac:dyDescent="0.2"/>
    <row r="5889" customFormat="1" ht="19.899999999999999" customHeight="1" x14ac:dyDescent="0.2"/>
    <row r="5890" customFormat="1" ht="19.899999999999999" customHeight="1" x14ac:dyDescent="0.2"/>
    <row r="5891" customFormat="1" ht="19.899999999999999" customHeight="1" x14ac:dyDescent="0.2"/>
    <row r="5892" customFormat="1" ht="19.899999999999999" customHeight="1" x14ac:dyDescent="0.2"/>
    <row r="5893" customFormat="1" ht="19.899999999999999" customHeight="1" x14ac:dyDescent="0.2"/>
    <row r="5894" customFormat="1" ht="19.899999999999999" customHeight="1" x14ac:dyDescent="0.2"/>
    <row r="5895" customFormat="1" ht="19.899999999999999" customHeight="1" x14ac:dyDescent="0.2"/>
    <row r="5896" customFormat="1" ht="19.899999999999999" customHeight="1" x14ac:dyDescent="0.2"/>
    <row r="5897" customFormat="1" ht="19.899999999999999" customHeight="1" x14ac:dyDescent="0.2"/>
    <row r="5898" customFormat="1" ht="19.899999999999999" customHeight="1" x14ac:dyDescent="0.2"/>
    <row r="5899" customFormat="1" ht="19.899999999999999" customHeight="1" x14ac:dyDescent="0.2"/>
    <row r="5900" customFormat="1" ht="19.899999999999999" customHeight="1" x14ac:dyDescent="0.2"/>
    <row r="5901" customFormat="1" ht="19.899999999999999" customHeight="1" x14ac:dyDescent="0.2"/>
    <row r="5902" customFormat="1" ht="19.899999999999999" customHeight="1" x14ac:dyDescent="0.2"/>
    <row r="5903" customFormat="1" ht="19.899999999999999" customHeight="1" x14ac:dyDescent="0.2"/>
    <row r="5904" customFormat="1" ht="19.899999999999999" customHeight="1" x14ac:dyDescent="0.2"/>
    <row r="5905" customFormat="1" ht="19.899999999999999" customHeight="1" x14ac:dyDescent="0.2"/>
    <row r="5906" customFormat="1" ht="19.899999999999999" customHeight="1" x14ac:dyDescent="0.2"/>
    <row r="5907" customFormat="1" ht="19.899999999999999" customHeight="1" x14ac:dyDescent="0.2"/>
    <row r="5908" customFormat="1" ht="19.899999999999999" customHeight="1" x14ac:dyDescent="0.2"/>
    <row r="5909" customFormat="1" ht="19.899999999999999" customHeight="1" x14ac:dyDescent="0.2"/>
    <row r="5910" customFormat="1" ht="19.899999999999999" customHeight="1" x14ac:dyDescent="0.2"/>
    <row r="5911" customFormat="1" ht="19.899999999999999" customHeight="1" x14ac:dyDescent="0.2"/>
    <row r="5912" customFormat="1" ht="19.899999999999999" customHeight="1" x14ac:dyDescent="0.2"/>
    <row r="5913" customFormat="1" ht="19.899999999999999" customHeight="1" x14ac:dyDescent="0.2"/>
    <row r="5914" customFormat="1" ht="19.899999999999999" customHeight="1" x14ac:dyDescent="0.2"/>
    <row r="5915" customFormat="1" ht="19.899999999999999" customHeight="1" x14ac:dyDescent="0.2"/>
    <row r="5916" customFormat="1" ht="19.899999999999999" customHeight="1" x14ac:dyDescent="0.2"/>
    <row r="5917" customFormat="1" ht="19.899999999999999" customHeight="1" x14ac:dyDescent="0.2"/>
    <row r="5918" customFormat="1" ht="19.899999999999999" customHeight="1" x14ac:dyDescent="0.2"/>
    <row r="5919" customFormat="1" ht="19.899999999999999" customHeight="1" x14ac:dyDescent="0.2"/>
    <row r="5920" customFormat="1" ht="19.899999999999999" customHeight="1" x14ac:dyDescent="0.2"/>
    <row r="5921" customFormat="1" ht="19.899999999999999" customHeight="1" x14ac:dyDescent="0.2"/>
    <row r="5922" customFormat="1" ht="19.899999999999999" customHeight="1" x14ac:dyDescent="0.2"/>
    <row r="5923" customFormat="1" ht="19.899999999999999" customHeight="1" x14ac:dyDescent="0.2"/>
    <row r="5924" customFormat="1" ht="19.899999999999999" customHeight="1" x14ac:dyDescent="0.2"/>
    <row r="5925" customFormat="1" ht="19.899999999999999" customHeight="1" x14ac:dyDescent="0.2"/>
    <row r="5926" customFormat="1" ht="19.899999999999999" customHeight="1" x14ac:dyDescent="0.2"/>
    <row r="5927" customFormat="1" ht="19.899999999999999" customHeight="1" x14ac:dyDescent="0.2"/>
    <row r="5928" customFormat="1" ht="19.899999999999999" customHeight="1" x14ac:dyDescent="0.2"/>
    <row r="5929" customFormat="1" ht="19.899999999999999" customHeight="1" x14ac:dyDescent="0.2"/>
    <row r="5930" customFormat="1" ht="19.899999999999999" customHeight="1" x14ac:dyDescent="0.2"/>
    <row r="5931" customFormat="1" ht="19.899999999999999" customHeight="1" x14ac:dyDescent="0.2"/>
    <row r="5932" customFormat="1" ht="19.899999999999999" customHeight="1" x14ac:dyDescent="0.2"/>
    <row r="5933" customFormat="1" ht="19.899999999999999" customHeight="1" x14ac:dyDescent="0.2"/>
    <row r="5934" customFormat="1" ht="19.899999999999999" customHeight="1" x14ac:dyDescent="0.2"/>
    <row r="5935" customFormat="1" ht="19.899999999999999" customHeight="1" x14ac:dyDescent="0.2"/>
    <row r="5936" customFormat="1" ht="19.899999999999999" customHeight="1" x14ac:dyDescent="0.2"/>
    <row r="5937" customFormat="1" ht="19.899999999999999" customHeight="1" x14ac:dyDescent="0.2"/>
    <row r="5938" customFormat="1" ht="19.899999999999999" customHeight="1" x14ac:dyDescent="0.2"/>
    <row r="5939" customFormat="1" ht="19.899999999999999" customHeight="1" x14ac:dyDescent="0.2"/>
    <row r="5940" customFormat="1" ht="19.899999999999999" customHeight="1" x14ac:dyDescent="0.2"/>
    <row r="5941" customFormat="1" ht="19.899999999999999" customHeight="1" x14ac:dyDescent="0.2"/>
    <row r="5942" customFormat="1" ht="19.899999999999999" customHeight="1" x14ac:dyDescent="0.2"/>
    <row r="5943" customFormat="1" ht="19.899999999999999" customHeight="1" x14ac:dyDescent="0.2"/>
    <row r="5944" customFormat="1" ht="19.899999999999999" customHeight="1" x14ac:dyDescent="0.2"/>
    <row r="5945" customFormat="1" ht="19.899999999999999" customHeight="1" x14ac:dyDescent="0.2"/>
    <row r="5946" customFormat="1" ht="19.899999999999999" customHeight="1" x14ac:dyDescent="0.2"/>
    <row r="5947" customFormat="1" ht="19.899999999999999" customHeight="1" x14ac:dyDescent="0.2"/>
    <row r="5948" customFormat="1" ht="19.899999999999999" customHeight="1" x14ac:dyDescent="0.2"/>
    <row r="5949" customFormat="1" ht="19.899999999999999" customHeight="1" x14ac:dyDescent="0.2"/>
    <row r="5950" customFormat="1" ht="19.899999999999999" customHeight="1" x14ac:dyDescent="0.2"/>
    <row r="5951" customFormat="1" ht="19.899999999999999" customHeight="1" x14ac:dyDescent="0.2"/>
    <row r="5952" customFormat="1" ht="19.899999999999999" customHeight="1" x14ac:dyDescent="0.2"/>
    <row r="5953" customFormat="1" ht="19.899999999999999" customHeight="1" x14ac:dyDescent="0.2"/>
    <row r="5954" customFormat="1" ht="19.899999999999999" customHeight="1" x14ac:dyDescent="0.2"/>
    <row r="5955" customFormat="1" ht="19.899999999999999" customHeight="1" x14ac:dyDescent="0.2"/>
    <row r="5956" customFormat="1" ht="19.899999999999999" customHeight="1" x14ac:dyDescent="0.2"/>
    <row r="5957" customFormat="1" ht="19.899999999999999" customHeight="1" x14ac:dyDescent="0.2"/>
    <row r="5958" customFormat="1" ht="19.899999999999999" customHeight="1" x14ac:dyDescent="0.2"/>
    <row r="5959" customFormat="1" ht="19.899999999999999" customHeight="1" x14ac:dyDescent="0.2"/>
    <row r="5960" customFormat="1" ht="19.899999999999999" customHeight="1" x14ac:dyDescent="0.2"/>
    <row r="5961" customFormat="1" ht="19.899999999999999" customHeight="1" x14ac:dyDescent="0.2"/>
    <row r="5962" customFormat="1" ht="19.899999999999999" customHeight="1" x14ac:dyDescent="0.2"/>
    <row r="5963" customFormat="1" ht="19.899999999999999" customHeight="1" x14ac:dyDescent="0.2"/>
    <row r="5964" customFormat="1" ht="19.899999999999999" customHeight="1" x14ac:dyDescent="0.2"/>
    <row r="5965" customFormat="1" ht="19.899999999999999" customHeight="1" x14ac:dyDescent="0.2"/>
    <row r="5966" customFormat="1" ht="19.899999999999999" customHeight="1" x14ac:dyDescent="0.2"/>
    <row r="5967" customFormat="1" ht="19.899999999999999" customHeight="1" x14ac:dyDescent="0.2"/>
    <row r="5968" customFormat="1" ht="19.899999999999999" customHeight="1" x14ac:dyDescent="0.2"/>
    <row r="5969" customFormat="1" ht="19.899999999999999" customHeight="1" x14ac:dyDescent="0.2"/>
    <row r="5970" customFormat="1" ht="19.899999999999999" customHeight="1" x14ac:dyDescent="0.2"/>
    <row r="5971" customFormat="1" ht="19.899999999999999" customHeight="1" x14ac:dyDescent="0.2"/>
    <row r="5972" customFormat="1" ht="19.899999999999999" customHeight="1" x14ac:dyDescent="0.2"/>
    <row r="5973" customFormat="1" ht="19.899999999999999" customHeight="1" x14ac:dyDescent="0.2"/>
    <row r="5974" customFormat="1" ht="19.899999999999999" customHeight="1" x14ac:dyDescent="0.2"/>
    <row r="5975" customFormat="1" ht="19.899999999999999" customHeight="1" x14ac:dyDescent="0.2"/>
    <row r="5976" customFormat="1" ht="19.899999999999999" customHeight="1" x14ac:dyDescent="0.2"/>
    <row r="5977" customFormat="1" ht="19.899999999999999" customHeight="1" x14ac:dyDescent="0.2"/>
    <row r="5978" customFormat="1" ht="19.899999999999999" customHeight="1" x14ac:dyDescent="0.2"/>
    <row r="5979" customFormat="1" ht="19.899999999999999" customHeight="1" x14ac:dyDescent="0.2"/>
    <row r="5980" customFormat="1" ht="19.899999999999999" customHeight="1" x14ac:dyDescent="0.2"/>
    <row r="5981" customFormat="1" ht="19.899999999999999" customHeight="1" x14ac:dyDescent="0.2"/>
    <row r="5982" customFormat="1" ht="19.899999999999999" customHeight="1" x14ac:dyDescent="0.2"/>
    <row r="5983" customFormat="1" ht="19.899999999999999" customHeight="1" x14ac:dyDescent="0.2"/>
    <row r="5984" customFormat="1" ht="19.899999999999999" customHeight="1" x14ac:dyDescent="0.2"/>
    <row r="5985" customFormat="1" ht="19.899999999999999" customHeight="1" x14ac:dyDescent="0.2"/>
    <row r="5986" customFormat="1" ht="19.899999999999999" customHeight="1" x14ac:dyDescent="0.2"/>
    <row r="5987" customFormat="1" ht="19.899999999999999" customHeight="1" x14ac:dyDescent="0.2"/>
    <row r="5988" customFormat="1" ht="19.899999999999999" customHeight="1" x14ac:dyDescent="0.2"/>
    <row r="5989" customFormat="1" ht="19.899999999999999" customHeight="1" x14ac:dyDescent="0.2"/>
    <row r="5990" customFormat="1" ht="19.899999999999999" customHeight="1" x14ac:dyDescent="0.2"/>
    <row r="5991" customFormat="1" ht="19.899999999999999" customHeight="1" x14ac:dyDescent="0.2"/>
    <row r="5992" customFormat="1" ht="19.899999999999999" customHeight="1" x14ac:dyDescent="0.2"/>
    <row r="5993" customFormat="1" ht="19.899999999999999" customHeight="1" x14ac:dyDescent="0.2"/>
    <row r="5994" customFormat="1" ht="19.899999999999999" customHeight="1" x14ac:dyDescent="0.2"/>
    <row r="5995" customFormat="1" ht="19.899999999999999" customHeight="1" x14ac:dyDescent="0.2"/>
    <row r="5996" customFormat="1" ht="19.899999999999999" customHeight="1" x14ac:dyDescent="0.2"/>
    <row r="5997" customFormat="1" ht="19.899999999999999" customHeight="1" x14ac:dyDescent="0.2"/>
    <row r="5998" customFormat="1" ht="19.899999999999999" customHeight="1" x14ac:dyDescent="0.2"/>
    <row r="5999" customFormat="1" ht="19.899999999999999" customHeight="1" x14ac:dyDescent="0.2"/>
    <row r="6000" customFormat="1" ht="19.899999999999999" customHeight="1" x14ac:dyDescent="0.2"/>
    <row r="6001" customFormat="1" ht="19.899999999999999" customHeight="1" x14ac:dyDescent="0.2"/>
    <row r="6002" customFormat="1" ht="19.899999999999999" customHeight="1" x14ac:dyDescent="0.2"/>
    <row r="6003" customFormat="1" ht="19.899999999999999" customHeight="1" x14ac:dyDescent="0.2"/>
    <row r="6004" customFormat="1" ht="19.899999999999999" customHeight="1" x14ac:dyDescent="0.2"/>
    <row r="6005" customFormat="1" ht="19.899999999999999" customHeight="1" x14ac:dyDescent="0.2"/>
    <row r="6006" customFormat="1" ht="19.899999999999999" customHeight="1" x14ac:dyDescent="0.2"/>
    <row r="6007" customFormat="1" ht="19.899999999999999" customHeight="1" x14ac:dyDescent="0.2"/>
    <row r="6008" customFormat="1" ht="19.899999999999999" customHeight="1" x14ac:dyDescent="0.2"/>
    <row r="6009" customFormat="1" ht="19.899999999999999" customHeight="1" x14ac:dyDescent="0.2"/>
    <row r="6010" customFormat="1" ht="19.899999999999999" customHeight="1" x14ac:dyDescent="0.2"/>
    <row r="6011" customFormat="1" ht="19.899999999999999" customHeight="1" x14ac:dyDescent="0.2"/>
    <row r="6012" customFormat="1" ht="19.899999999999999" customHeight="1" x14ac:dyDescent="0.2"/>
    <row r="6013" customFormat="1" ht="19.899999999999999" customHeight="1" x14ac:dyDescent="0.2"/>
    <row r="6014" customFormat="1" ht="19.899999999999999" customHeight="1" x14ac:dyDescent="0.2"/>
    <row r="6015" customFormat="1" ht="19.899999999999999" customHeight="1" x14ac:dyDescent="0.2"/>
    <row r="6016" customFormat="1" ht="19.899999999999999" customHeight="1" x14ac:dyDescent="0.2"/>
    <row r="6017" customFormat="1" ht="19.899999999999999" customHeight="1" x14ac:dyDescent="0.2"/>
    <row r="6018" customFormat="1" ht="19.899999999999999" customHeight="1" x14ac:dyDescent="0.2"/>
    <row r="6019" customFormat="1" ht="19.899999999999999" customHeight="1" x14ac:dyDescent="0.2"/>
    <row r="6020" customFormat="1" ht="19.899999999999999" customHeight="1" x14ac:dyDescent="0.2"/>
    <row r="6021" customFormat="1" ht="19.899999999999999" customHeight="1" x14ac:dyDescent="0.2"/>
    <row r="6022" customFormat="1" ht="19.899999999999999" customHeight="1" x14ac:dyDescent="0.2"/>
    <row r="6023" customFormat="1" ht="19.899999999999999" customHeight="1" x14ac:dyDescent="0.2"/>
    <row r="6024" customFormat="1" ht="19.899999999999999" customHeight="1" x14ac:dyDescent="0.2"/>
    <row r="6025" customFormat="1" ht="19.899999999999999" customHeight="1" x14ac:dyDescent="0.2"/>
    <row r="6026" customFormat="1" ht="19.899999999999999" customHeight="1" x14ac:dyDescent="0.2"/>
    <row r="6027" customFormat="1" ht="19.899999999999999" customHeight="1" x14ac:dyDescent="0.2"/>
    <row r="6028" customFormat="1" ht="19.899999999999999" customHeight="1" x14ac:dyDescent="0.2"/>
    <row r="6029" customFormat="1" ht="19.899999999999999" customHeight="1" x14ac:dyDescent="0.2"/>
    <row r="6030" customFormat="1" ht="19.899999999999999" customHeight="1" x14ac:dyDescent="0.2"/>
    <row r="6031" customFormat="1" ht="19.899999999999999" customHeight="1" x14ac:dyDescent="0.2"/>
    <row r="6032" customFormat="1" ht="19.899999999999999" customHeight="1" x14ac:dyDescent="0.2"/>
    <row r="6033" customFormat="1" ht="19.899999999999999" customHeight="1" x14ac:dyDescent="0.2"/>
    <row r="6034" customFormat="1" ht="19.899999999999999" customHeight="1" x14ac:dyDescent="0.2"/>
    <row r="6035" customFormat="1" ht="19.899999999999999" customHeight="1" x14ac:dyDescent="0.2"/>
    <row r="6036" customFormat="1" ht="19.899999999999999" customHeight="1" x14ac:dyDescent="0.2"/>
    <row r="6037" customFormat="1" ht="19.899999999999999" customHeight="1" x14ac:dyDescent="0.2"/>
    <row r="6038" customFormat="1" ht="19.899999999999999" customHeight="1" x14ac:dyDescent="0.2"/>
    <row r="6039" customFormat="1" ht="19.899999999999999" customHeight="1" x14ac:dyDescent="0.2"/>
    <row r="6040" customFormat="1" ht="19.899999999999999" customHeight="1" x14ac:dyDescent="0.2"/>
    <row r="6041" customFormat="1" ht="19.899999999999999" customHeight="1" x14ac:dyDescent="0.2"/>
    <row r="6042" customFormat="1" ht="19.899999999999999" customHeight="1" x14ac:dyDescent="0.2"/>
    <row r="6043" customFormat="1" ht="19.899999999999999" customHeight="1" x14ac:dyDescent="0.2"/>
    <row r="6044" customFormat="1" ht="19.899999999999999" customHeight="1" x14ac:dyDescent="0.2"/>
    <row r="6045" customFormat="1" ht="19.899999999999999" customHeight="1" x14ac:dyDescent="0.2"/>
    <row r="6046" customFormat="1" ht="19.899999999999999" customHeight="1" x14ac:dyDescent="0.2"/>
    <row r="6047" customFormat="1" ht="19.899999999999999" customHeight="1" x14ac:dyDescent="0.2"/>
    <row r="6048" customFormat="1" ht="19.899999999999999" customHeight="1" x14ac:dyDescent="0.2"/>
    <row r="6049" customFormat="1" ht="19.899999999999999" customHeight="1" x14ac:dyDescent="0.2"/>
    <row r="6050" customFormat="1" ht="19.899999999999999" customHeight="1" x14ac:dyDescent="0.2"/>
    <row r="6051" customFormat="1" ht="19.899999999999999" customHeight="1" x14ac:dyDescent="0.2"/>
    <row r="6052" customFormat="1" ht="19.899999999999999" customHeight="1" x14ac:dyDescent="0.2"/>
    <row r="6053" customFormat="1" ht="19.899999999999999" customHeight="1" x14ac:dyDescent="0.2"/>
    <row r="6054" customFormat="1" ht="19.899999999999999" customHeight="1" x14ac:dyDescent="0.2"/>
    <row r="6055" customFormat="1" ht="19.899999999999999" customHeight="1" x14ac:dyDescent="0.2"/>
    <row r="6056" customFormat="1" ht="19.899999999999999" customHeight="1" x14ac:dyDescent="0.2"/>
    <row r="6057" customFormat="1" ht="19.899999999999999" customHeight="1" x14ac:dyDescent="0.2"/>
    <row r="6058" customFormat="1" ht="19.899999999999999" customHeight="1" x14ac:dyDescent="0.2"/>
    <row r="6059" customFormat="1" ht="19.899999999999999" customHeight="1" x14ac:dyDescent="0.2"/>
    <row r="6060" customFormat="1" ht="19.899999999999999" customHeight="1" x14ac:dyDescent="0.2"/>
    <row r="6061" customFormat="1" ht="19.899999999999999" customHeight="1" x14ac:dyDescent="0.2"/>
    <row r="6062" customFormat="1" ht="19.899999999999999" customHeight="1" x14ac:dyDescent="0.2"/>
    <row r="6063" customFormat="1" ht="19.899999999999999" customHeight="1" x14ac:dyDescent="0.2"/>
    <row r="6064" customFormat="1" ht="19.899999999999999" customHeight="1" x14ac:dyDescent="0.2"/>
    <row r="6065" customFormat="1" ht="19.899999999999999" customHeight="1" x14ac:dyDescent="0.2"/>
    <row r="6066" customFormat="1" ht="19.899999999999999" customHeight="1" x14ac:dyDescent="0.2"/>
    <row r="6067" customFormat="1" ht="19.899999999999999" customHeight="1" x14ac:dyDescent="0.2"/>
    <row r="6068" customFormat="1" ht="19.899999999999999" customHeight="1" x14ac:dyDescent="0.2"/>
    <row r="6069" customFormat="1" ht="19.899999999999999" customHeight="1" x14ac:dyDescent="0.2"/>
    <row r="6070" customFormat="1" ht="19.899999999999999" customHeight="1" x14ac:dyDescent="0.2"/>
    <row r="6071" customFormat="1" ht="19.899999999999999" customHeight="1" x14ac:dyDescent="0.2"/>
    <row r="6072" customFormat="1" ht="19.899999999999999" customHeight="1" x14ac:dyDescent="0.2"/>
    <row r="6073" customFormat="1" ht="19.899999999999999" customHeight="1" x14ac:dyDescent="0.2"/>
    <row r="6074" customFormat="1" ht="19.899999999999999" customHeight="1" x14ac:dyDescent="0.2"/>
    <row r="6075" customFormat="1" ht="19.899999999999999" customHeight="1" x14ac:dyDescent="0.2"/>
    <row r="6076" customFormat="1" ht="19.899999999999999" customHeight="1" x14ac:dyDescent="0.2"/>
    <row r="6077" customFormat="1" ht="19.899999999999999" customHeight="1" x14ac:dyDescent="0.2"/>
    <row r="6078" customFormat="1" ht="19.899999999999999" customHeight="1" x14ac:dyDescent="0.2"/>
    <row r="6079" customFormat="1" ht="19.899999999999999" customHeight="1" x14ac:dyDescent="0.2"/>
    <row r="6080" customFormat="1" ht="19.899999999999999" customHeight="1" x14ac:dyDescent="0.2"/>
    <row r="6081" customFormat="1" ht="19.899999999999999" customHeight="1" x14ac:dyDescent="0.2"/>
    <row r="6082" customFormat="1" ht="19.899999999999999" customHeight="1" x14ac:dyDescent="0.2"/>
    <row r="6083" customFormat="1" ht="19.899999999999999" customHeight="1" x14ac:dyDescent="0.2"/>
    <row r="6084" customFormat="1" ht="19.899999999999999" customHeight="1" x14ac:dyDescent="0.2"/>
    <row r="6085" customFormat="1" ht="19.899999999999999" customHeight="1" x14ac:dyDescent="0.2"/>
    <row r="6086" customFormat="1" ht="19.899999999999999" customHeight="1" x14ac:dyDescent="0.2"/>
    <row r="6087" customFormat="1" ht="19.899999999999999" customHeight="1" x14ac:dyDescent="0.2"/>
    <row r="6088" customFormat="1" ht="19.899999999999999" customHeight="1" x14ac:dyDescent="0.2"/>
    <row r="6089" customFormat="1" ht="19.899999999999999" customHeight="1" x14ac:dyDescent="0.2"/>
    <row r="6090" customFormat="1" ht="19.899999999999999" customHeight="1" x14ac:dyDescent="0.2"/>
    <row r="6091" customFormat="1" ht="19.899999999999999" customHeight="1" x14ac:dyDescent="0.2"/>
    <row r="6092" customFormat="1" ht="19.899999999999999" customHeight="1" x14ac:dyDescent="0.2"/>
    <row r="6093" customFormat="1" ht="19.899999999999999" customHeight="1" x14ac:dyDescent="0.2"/>
    <row r="6094" customFormat="1" ht="19.899999999999999" customHeight="1" x14ac:dyDescent="0.2"/>
    <row r="6095" customFormat="1" ht="19.899999999999999" customHeight="1" x14ac:dyDescent="0.2"/>
    <row r="6096" customFormat="1" ht="19.899999999999999" customHeight="1" x14ac:dyDescent="0.2"/>
    <row r="6097" customFormat="1" ht="19.899999999999999" customHeight="1" x14ac:dyDescent="0.2"/>
    <row r="6098" customFormat="1" ht="19.899999999999999" customHeight="1" x14ac:dyDescent="0.2"/>
    <row r="6099" customFormat="1" ht="19.899999999999999" customHeight="1" x14ac:dyDescent="0.2"/>
    <row r="6100" customFormat="1" ht="19.899999999999999" customHeight="1" x14ac:dyDescent="0.2"/>
    <row r="6101" customFormat="1" ht="19.899999999999999" customHeight="1" x14ac:dyDescent="0.2"/>
    <row r="6102" customFormat="1" ht="19.899999999999999" customHeight="1" x14ac:dyDescent="0.2"/>
    <row r="6103" customFormat="1" ht="19.899999999999999" customHeight="1" x14ac:dyDescent="0.2"/>
    <row r="6104" customFormat="1" ht="19.899999999999999" customHeight="1" x14ac:dyDescent="0.2"/>
    <row r="6105" customFormat="1" ht="19.899999999999999" customHeight="1" x14ac:dyDescent="0.2"/>
    <row r="6106" customFormat="1" ht="19.899999999999999" customHeight="1" x14ac:dyDescent="0.2"/>
    <row r="6107" customFormat="1" ht="19.899999999999999" customHeight="1" x14ac:dyDescent="0.2"/>
    <row r="6108" customFormat="1" ht="19.899999999999999" customHeight="1" x14ac:dyDescent="0.2"/>
    <row r="6109" customFormat="1" ht="19.899999999999999" customHeight="1" x14ac:dyDescent="0.2"/>
    <row r="6110" customFormat="1" ht="19.899999999999999" customHeight="1" x14ac:dyDescent="0.2"/>
    <row r="6111" customFormat="1" ht="19.899999999999999" customHeight="1" x14ac:dyDescent="0.2"/>
    <row r="6112" customFormat="1" ht="19.899999999999999" customHeight="1" x14ac:dyDescent="0.2"/>
    <row r="6113" customFormat="1" ht="19.899999999999999" customHeight="1" x14ac:dyDescent="0.2"/>
    <row r="6114" customFormat="1" ht="19.899999999999999" customHeight="1" x14ac:dyDescent="0.2"/>
    <row r="6115" customFormat="1" ht="19.899999999999999" customHeight="1" x14ac:dyDescent="0.2"/>
    <row r="6116" customFormat="1" ht="19.899999999999999" customHeight="1" x14ac:dyDescent="0.2"/>
    <row r="6117" customFormat="1" ht="19.899999999999999" customHeight="1" x14ac:dyDescent="0.2"/>
    <row r="6118" customFormat="1" ht="19.899999999999999" customHeight="1" x14ac:dyDescent="0.2"/>
    <row r="6119" customFormat="1" ht="19.899999999999999" customHeight="1" x14ac:dyDescent="0.2"/>
    <row r="6120" customFormat="1" ht="19.899999999999999" customHeight="1" x14ac:dyDescent="0.2"/>
    <row r="6121" customFormat="1" ht="19.899999999999999" customHeight="1" x14ac:dyDescent="0.2"/>
    <row r="6122" customFormat="1" ht="19.899999999999999" customHeight="1" x14ac:dyDescent="0.2"/>
    <row r="6123" customFormat="1" ht="19.899999999999999" customHeight="1" x14ac:dyDescent="0.2"/>
    <row r="6124" customFormat="1" ht="19.899999999999999" customHeight="1" x14ac:dyDescent="0.2"/>
    <row r="6125" customFormat="1" ht="19.899999999999999" customHeight="1" x14ac:dyDescent="0.2"/>
    <row r="6126" customFormat="1" ht="19.899999999999999" customHeight="1" x14ac:dyDescent="0.2"/>
    <row r="6127" customFormat="1" ht="19.899999999999999" customHeight="1" x14ac:dyDescent="0.2"/>
    <row r="6128" customFormat="1" ht="19.899999999999999" customHeight="1" x14ac:dyDescent="0.2"/>
    <row r="6129" customFormat="1" ht="19.899999999999999" customHeight="1" x14ac:dyDescent="0.2"/>
    <row r="6130" customFormat="1" ht="19.899999999999999" customHeight="1" x14ac:dyDescent="0.2"/>
    <row r="6131" customFormat="1" ht="19.899999999999999" customHeight="1" x14ac:dyDescent="0.2"/>
    <row r="6132" customFormat="1" ht="19.899999999999999" customHeight="1" x14ac:dyDescent="0.2"/>
    <row r="6133" customFormat="1" ht="19.899999999999999" customHeight="1" x14ac:dyDescent="0.2"/>
    <row r="6134" customFormat="1" ht="19.899999999999999" customHeight="1" x14ac:dyDescent="0.2"/>
    <row r="6135" customFormat="1" ht="19.899999999999999" customHeight="1" x14ac:dyDescent="0.2"/>
    <row r="6136" customFormat="1" ht="19.899999999999999" customHeight="1" x14ac:dyDescent="0.2"/>
    <row r="6137" customFormat="1" ht="19.899999999999999" customHeight="1" x14ac:dyDescent="0.2"/>
    <row r="6138" customFormat="1" ht="19.899999999999999" customHeight="1" x14ac:dyDescent="0.2"/>
    <row r="6139" customFormat="1" ht="19.899999999999999" customHeight="1" x14ac:dyDescent="0.2"/>
    <row r="6140" customFormat="1" ht="19.899999999999999" customHeight="1" x14ac:dyDescent="0.2"/>
    <row r="6141" customFormat="1" ht="19.899999999999999" customHeight="1" x14ac:dyDescent="0.2"/>
    <row r="6142" customFormat="1" ht="19.899999999999999" customHeight="1" x14ac:dyDescent="0.2"/>
    <row r="6143" customFormat="1" ht="19.899999999999999" customHeight="1" x14ac:dyDescent="0.2"/>
    <row r="6144" customFormat="1" ht="19.899999999999999" customHeight="1" x14ac:dyDescent="0.2"/>
    <row r="6145" customFormat="1" ht="19.899999999999999" customHeight="1" x14ac:dyDescent="0.2"/>
    <row r="6146" customFormat="1" ht="19.899999999999999" customHeight="1" x14ac:dyDescent="0.2"/>
    <row r="6147" customFormat="1" ht="19.899999999999999" customHeight="1" x14ac:dyDescent="0.2"/>
    <row r="6148" customFormat="1" ht="19.899999999999999" customHeight="1" x14ac:dyDescent="0.2"/>
    <row r="6149" customFormat="1" ht="19.899999999999999" customHeight="1" x14ac:dyDescent="0.2"/>
    <row r="6150" customFormat="1" ht="19.899999999999999" customHeight="1" x14ac:dyDescent="0.2"/>
    <row r="6151" customFormat="1" ht="19.899999999999999" customHeight="1" x14ac:dyDescent="0.2"/>
    <row r="6152" customFormat="1" ht="19.899999999999999" customHeight="1" x14ac:dyDescent="0.2"/>
    <row r="6153" customFormat="1" ht="19.899999999999999" customHeight="1" x14ac:dyDescent="0.2"/>
    <row r="6154" customFormat="1" ht="19.899999999999999" customHeight="1" x14ac:dyDescent="0.2"/>
    <row r="6155" customFormat="1" ht="19.899999999999999" customHeight="1" x14ac:dyDescent="0.2"/>
    <row r="6156" customFormat="1" ht="19.899999999999999" customHeight="1" x14ac:dyDescent="0.2"/>
    <row r="6157" customFormat="1" ht="19.899999999999999" customHeight="1" x14ac:dyDescent="0.2"/>
    <row r="6158" customFormat="1" ht="19.899999999999999" customHeight="1" x14ac:dyDescent="0.2"/>
    <row r="6159" customFormat="1" ht="19.899999999999999" customHeight="1" x14ac:dyDescent="0.2"/>
    <row r="6160" customFormat="1" ht="19.899999999999999" customHeight="1" x14ac:dyDescent="0.2"/>
    <row r="6161" customFormat="1" ht="19.899999999999999" customHeight="1" x14ac:dyDescent="0.2"/>
    <row r="6162" customFormat="1" ht="19.899999999999999" customHeight="1" x14ac:dyDescent="0.2"/>
    <row r="6163" customFormat="1" ht="19.899999999999999" customHeight="1" x14ac:dyDescent="0.2"/>
    <row r="6164" customFormat="1" ht="19.899999999999999" customHeight="1" x14ac:dyDescent="0.2"/>
    <row r="6165" customFormat="1" ht="19.899999999999999" customHeight="1" x14ac:dyDescent="0.2"/>
    <row r="6166" customFormat="1" ht="19.899999999999999" customHeight="1" x14ac:dyDescent="0.2"/>
    <row r="6167" customFormat="1" ht="19.899999999999999" customHeight="1" x14ac:dyDescent="0.2"/>
    <row r="6168" customFormat="1" ht="19.899999999999999" customHeight="1" x14ac:dyDescent="0.2"/>
    <row r="6169" customFormat="1" ht="19.899999999999999" customHeight="1" x14ac:dyDescent="0.2"/>
    <row r="6170" customFormat="1" ht="19.899999999999999" customHeight="1" x14ac:dyDescent="0.2"/>
    <row r="6171" customFormat="1" ht="19.899999999999999" customHeight="1" x14ac:dyDescent="0.2"/>
    <row r="6172" customFormat="1" ht="19.899999999999999" customHeight="1" x14ac:dyDescent="0.2"/>
    <row r="6173" customFormat="1" ht="19.899999999999999" customHeight="1" x14ac:dyDescent="0.2"/>
    <row r="6174" customFormat="1" ht="19.899999999999999" customHeight="1" x14ac:dyDescent="0.2"/>
    <row r="6175" customFormat="1" ht="19.899999999999999" customHeight="1" x14ac:dyDescent="0.2"/>
    <row r="6176" customFormat="1" ht="19.899999999999999" customHeight="1" x14ac:dyDescent="0.2"/>
    <row r="6177" customFormat="1" ht="19.899999999999999" customHeight="1" x14ac:dyDescent="0.2"/>
    <row r="6178" customFormat="1" ht="19.899999999999999" customHeight="1" x14ac:dyDescent="0.2"/>
    <row r="6179" customFormat="1" ht="19.899999999999999" customHeight="1" x14ac:dyDescent="0.2"/>
    <row r="6180" customFormat="1" ht="19.899999999999999" customHeight="1" x14ac:dyDescent="0.2"/>
    <row r="6181" customFormat="1" ht="19.899999999999999" customHeight="1" x14ac:dyDescent="0.2"/>
    <row r="6182" customFormat="1" ht="19.899999999999999" customHeight="1" x14ac:dyDescent="0.2"/>
    <row r="6183" customFormat="1" ht="19.899999999999999" customHeight="1" x14ac:dyDescent="0.2"/>
    <row r="6184" customFormat="1" ht="19.899999999999999" customHeight="1" x14ac:dyDescent="0.2"/>
    <row r="6185" customFormat="1" ht="19.899999999999999" customHeight="1" x14ac:dyDescent="0.2"/>
    <row r="6186" customFormat="1" ht="19.899999999999999" customHeight="1" x14ac:dyDescent="0.2"/>
    <row r="6187" customFormat="1" ht="19.899999999999999" customHeight="1" x14ac:dyDescent="0.2"/>
    <row r="6188" customFormat="1" ht="19.899999999999999" customHeight="1" x14ac:dyDescent="0.2"/>
    <row r="6189" customFormat="1" ht="19.899999999999999" customHeight="1" x14ac:dyDescent="0.2"/>
    <row r="6190" customFormat="1" ht="19.899999999999999" customHeight="1" x14ac:dyDescent="0.2"/>
    <row r="6191" customFormat="1" ht="19.899999999999999" customHeight="1" x14ac:dyDescent="0.2"/>
    <row r="6192" customFormat="1" ht="19.899999999999999" customHeight="1" x14ac:dyDescent="0.2"/>
    <row r="6193" customFormat="1" ht="19.899999999999999" customHeight="1" x14ac:dyDescent="0.2"/>
    <row r="6194" customFormat="1" ht="19.899999999999999" customHeight="1" x14ac:dyDescent="0.2"/>
    <row r="6195" customFormat="1" ht="19.899999999999999" customHeight="1" x14ac:dyDescent="0.2"/>
    <row r="6196" customFormat="1" ht="19.899999999999999" customHeight="1" x14ac:dyDescent="0.2"/>
    <row r="6197" customFormat="1" ht="19.899999999999999" customHeight="1" x14ac:dyDescent="0.2"/>
    <row r="6198" customFormat="1" ht="19.899999999999999" customHeight="1" x14ac:dyDescent="0.2"/>
    <row r="6199" customFormat="1" ht="19.899999999999999" customHeight="1" x14ac:dyDescent="0.2"/>
    <row r="6200" customFormat="1" ht="19.899999999999999" customHeight="1" x14ac:dyDescent="0.2"/>
    <row r="6201" customFormat="1" ht="19.899999999999999" customHeight="1" x14ac:dyDescent="0.2"/>
    <row r="6202" customFormat="1" ht="19.899999999999999" customHeight="1" x14ac:dyDescent="0.2"/>
    <row r="6203" customFormat="1" ht="19.899999999999999" customHeight="1" x14ac:dyDescent="0.2"/>
    <row r="6204" customFormat="1" ht="19.899999999999999" customHeight="1" x14ac:dyDescent="0.2"/>
    <row r="6205" customFormat="1" ht="19.899999999999999" customHeight="1" x14ac:dyDescent="0.2"/>
    <row r="6206" customFormat="1" ht="19.899999999999999" customHeight="1" x14ac:dyDescent="0.2"/>
    <row r="6207" customFormat="1" ht="19.899999999999999" customHeight="1" x14ac:dyDescent="0.2"/>
    <row r="6208" customFormat="1" ht="19.899999999999999" customHeight="1" x14ac:dyDescent="0.2"/>
    <row r="6209" customFormat="1" ht="19.899999999999999" customHeight="1" x14ac:dyDescent="0.2"/>
    <row r="6210" customFormat="1" ht="19.899999999999999" customHeight="1" x14ac:dyDescent="0.2"/>
    <row r="6211" customFormat="1" ht="19.899999999999999" customHeight="1" x14ac:dyDescent="0.2"/>
    <row r="6212" customFormat="1" ht="19.899999999999999" customHeight="1" x14ac:dyDescent="0.2"/>
    <row r="6213" customFormat="1" ht="19.899999999999999" customHeight="1" x14ac:dyDescent="0.2"/>
    <row r="6214" customFormat="1" ht="19.899999999999999" customHeight="1" x14ac:dyDescent="0.2"/>
    <row r="6215" customFormat="1" ht="19.899999999999999" customHeight="1" x14ac:dyDescent="0.2"/>
    <row r="6216" customFormat="1" ht="19.899999999999999" customHeight="1" x14ac:dyDescent="0.2"/>
    <row r="6217" customFormat="1" ht="19.899999999999999" customHeight="1" x14ac:dyDescent="0.2"/>
    <row r="6218" customFormat="1" ht="19.899999999999999" customHeight="1" x14ac:dyDescent="0.2"/>
    <row r="6219" customFormat="1" ht="19.899999999999999" customHeight="1" x14ac:dyDescent="0.2"/>
    <row r="6220" customFormat="1" ht="19.899999999999999" customHeight="1" x14ac:dyDescent="0.2"/>
    <row r="6221" customFormat="1" ht="19.899999999999999" customHeight="1" x14ac:dyDescent="0.2"/>
    <row r="6222" customFormat="1" ht="19.899999999999999" customHeight="1" x14ac:dyDescent="0.2"/>
    <row r="6223" customFormat="1" ht="19.899999999999999" customHeight="1" x14ac:dyDescent="0.2"/>
    <row r="6224" customFormat="1" ht="19.899999999999999" customHeight="1" x14ac:dyDescent="0.2"/>
    <row r="6225" customFormat="1" ht="19.899999999999999" customHeight="1" x14ac:dyDescent="0.2"/>
    <row r="6226" customFormat="1" ht="19.899999999999999" customHeight="1" x14ac:dyDescent="0.2"/>
    <row r="6227" customFormat="1" ht="19.899999999999999" customHeight="1" x14ac:dyDescent="0.2"/>
    <row r="6228" customFormat="1" ht="19.899999999999999" customHeight="1" x14ac:dyDescent="0.2"/>
    <row r="6229" customFormat="1" ht="19.899999999999999" customHeight="1" x14ac:dyDescent="0.2"/>
    <row r="6230" customFormat="1" ht="19.899999999999999" customHeight="1" x14ac:dyDescent="0.2"/>
    <row r="6231" customFormat="1" ht="19.899999999999999" customHeight="1" x14ac:dyDescent="0.2"/>
    <row r="6232" customFormat="1" ht="19.899999999999999" customHeight="1" x14ac:dyDescent="0.2"/>
    <row r="6233" customFormat="1" ht="19.899999999999999" customHeight="1" x14ac:dyDescent="0.2"/>
    <row r="6234" customFormat="1" ht="19.899999999999999" customHeight="1" x14ac:dyDescent="0.2"/>
    <row r="6235" customFormat="1" ht="19.899999999999999" customHeight="1" x14ac:dyDescent="0.2"/>
    <row r="6236" customFormat="1" ht="19.899999999999999" customHeight="1" x14ac:dyDescent="0.2"/>
    <row r="6237" customFormat="1" ht="19.899999999999999" customHeight="1" x14ac:dyDescent="0.2"/>
    <row r="6238" customFormat="1" ht="19.899999999999999" customHeight="1" x14ac:dyDescent="0.2"/>
    <row r="6239" customFormat="1" ht="19.899999999999999" customHeight="1" x14ac:dyDescent="0.2"/>
    <row r="6240" customFormat="1" ht="19.899999999999999" customHeight="1" x14ac:dyDescent="0.2"/>
    <row r="6241" customFormat="1" ht="19.899999999999999" customHeight="1" x14ac:dyDescent="0.2"/>
    <row r="6242" customFormat="1" ht="19.899999999999999" customHeight="1" x14ac:dyDescent="0.2"/>
    <row r="6243" customFormat="1" ht="19.899999999999999" customHeight="1" x14ac:dyDescent="0.2"/>
    <row r="6244" customFormat="1" ht="19.899999999999999" customHeight="1" x14ac:dyDescent="0.2"/>
    <row r="6245" customFormat="1" ht="19.899999999999999" customHeight="1" x14ac:dyDescent="0.2"/>
    <row r="6246" customFormat="1" ht="19.899999999999999" customHeight="1" x14ac:dyDescent="0.2"/>
    <row r="6247" customFormat="1" ht="19.899999999999999" customHeight="1" x14ac:dyDescent="0.2"/>
    <row r="6248" customFormat="1" ht="19.899999999999999" customHeight="1" x14ac:dyDescent="0.2"/>
    <row r="6249" customFormat="1" ht="19.899999999999999" customHeight="1" x14ac:dyDescent="0.2"/>
    <row r="6250" customFormat="1" ht="19.899999999999999" customHeight="1" x14ac:dyDescent="0.2"/>
    <row r="6251" customFormat="1" ht="19.899999999999999" customHeight="1" x14ac:dyDescent="0.2"/>
    <row r="6252" customFormat="1" ht="19.899999999999999" customHeight="1" x14ac:dyDescent="0.2"/>
    <row r="6253" customFormat="1" ht="19.899999999999999" customHeight="1" x14ac:dyDescent="0.2"/>
    <row r="6254" customFormat="1" ht="19.899999999999999" customHeight="1" x14ac:dyDescent="0.2"/>
    <row r="6255" customFormat="1" ht="19.899999999999999" customHeight="1" x14ac:dyDescent="0.2"/>
    <row r="6256" customFormat="1" ht="19.899999999999999" customHeight="1" x14ac:dyDescent="0.2"/>
    <row r="6257" customFormat="1" ht="19.899999999999999" customHeight="1" x14ac:dyDescent="0.2"/>
    <row r="6258" customFormat="1" ht="19.899999999999999" customHeight="1" x14ac:dyDescent="0.2"/>
    <row r="6259" customFormat="1" ht="19.899999999999999" customHeight="1" x14ac:dyDescent="0.2"/>
    <row r="6260" customFormat="1" ht="19.899999999999999" customHeight="1" x14ac:dyDescent="0.2"/>
    <row r="6261" customFormat="1" ht="19.899999999999999" customHeight="1" x14ac:dyDescent="0.2"/>
    <row r="6262" customFormat="1" ht="19.899999999999999" customHeight="1" x14ac:dyDescent="0.2"/>
    <row r="6263" customFormat="1" ht="19.899999999999999" customHeight="1" x14ac:dyDescent="0.2"/>
    <row r="6264" customFormat="1" ht="19.899999999999999" customHeight="1" x14ac:dyDescent="0.2"/>
    <row r="6265" customFormat="1" ht="19.899999999999999" customHeight="1" x14ac:dyDescent="0.2"/>
    <row r="6266" customFormat="1" ht="19.899999999999999" customHeight="1" x14ac:dyDescent="0.2"/>
    <row r="6267" customFormat="1" ht="19.899999999999999" customHeight="1" x14ac:dyDescent="0.2"/>
    <row r="6268" customFormat="1" ht="19.899999999999999" customHeight="1" x14ac:dyDescent="0.2"/>
    <row r="6269" customFormat="1" ht="19.899999999999999" customHeight="1" x14ac:dyDescent="0.2"/>
    <row r="6270" customFormat="1" ht="19.899999999999999" customHeight="1" x14ac:dyDescent="0.2"/>
    <row r="6271" customFormat="1" ht="19.899999999999999" customHeight="1" x14ac:dyDescent="0.2"/>
    <row r="6272" customFormat="1" ht="19.899999999999999" customHeight="1" x14ac:dyDescent="0.2"/>
    <row r="6273" customFormat="1" ht="19.899999999999999" customHeight="1" x14ac:dyDescent="0.2"/>
    <row r="6274" customFormat="1" ht="19.899999999999999" customHeight="1" x14ac:dyDescent="0.2"/>
    <row r="6275" customFormat="1" ht="19.899999999999999" customHeight="1" x14ac:dyDescent="0.2"/>
    <row r="6276" customFormat="1" ht="19.899999999999999" customHeight="1" x14ac:dyDescent="0.2"/>
    <row r="6277" customFormat="1" ht="19.899999999999999" customHeight="1" x14ac:dyDescent="0.2"/>
    <row r="6278" customFormat="1" ht="19.899999999999999" customHeight="1" x14ac:dyDescent="0.2"/>
    <row r="6279" customFormat="1" ht="19.899999999999999" customHeight="1" x14ac:dyDescent="0.2"/>
    <row r="6280" customFormat="1" ht="19.899999999999999" customHeight="1" x14ac:dyDescent="0.2"/>
    <row r="6281" customFormat="1" ht="19.899999999999999" customHeight="1" x14ac:dyDescent="0.2"/>
    <row r="6282" customFormat="1" ht="19.899999999999999" customHeight="1" x14ac:dyDescent="0.2"/>
    <row r="6283" customFormat="1" ht="19.899999999999999" customHeight="1" x14ac:dyDescent="0.2"/>
    <row r="6284" customFormat="1" ht="19.899999999999999" customHeight="1" x14ac:dyDescent="0.2"/>
    <row r="6285" customFormat="1" ht="19.899999999999999" customHeight="1" x14ac:dyDescent="0.2"/>
    <row r="6286" customFormat="1" ht="19.899999999999999" customHeight="1" x14ac:dyDescent="0.2"/>
    <row r="6287" customFormat="1" ht="19.899999999999999" customHeight="1" x14ac:dyDescent="0.2"/>
    <row r="6288" customFormat="1" ht="19.899999999999999" customHeight="1" x14ac:dyDescent="0.2"/>
    <row r="6289" customFormat="1" ht="19.899999999999999" customHeight="1" x14ac:dyDescent="0.2"/>
    <row r="6290" customFormat="1" ht="19.899999999999999" customHeight="1" x14ac:dyDescent="0.2"/>
    <row r="6291" customFormat="1" ht="19.899999999999999" customHeight="1" x14ac:dyDescent="0.2"/>
    <row r="6292" customFormat="1" ht="19.899999999999999" customHeight="1" x14ac:dyDescent="0.2"/>
    <row r="6293" customFormat="1" ht="19.899999999999999" customHeight="1" x14ac:dyDescent="0.2"/>
    <row r="6294" customFormat="1" ht="19.899999999999999" customHeight="1" x14ac:dyDescent="0.2"/>
    <row r="6295" customFormat="1" ht="19.899999999999999" customHeight="1" x14ac:dyDescent="0.2"/>
    <row r="6296" customFormat="1" ht="19.899999999999999" customHeight="1" x14ac:dyDescent="0.2"/>
    <row r="6297" customFormat="1" ht="19.899999999999999" customHeight="1" x14ac:dyDescent="0.2"/>
    <row r="6298" customFormat="1" ht="19.899999999999999" customHeight="1" x14ac:dyDescent="0.2"/>
    <row r="6299" customFormat="1" ht="19.899999999999999" customHeight="1" x14ac:dyDescent="0.2"/>
    <row r="6300" customFormat="1" ht="19.899999999999999" customHeight="1" x14ac:dyDescent="0.2"/>
    <row r="6301" customFormat="1" ht="19.899999999999999" customHeight="1" x14ac:dyDescent="0.2"/>
    <row r="6302" customFormat="1" ht="19.899999999999999" customHeight="1" x14ac:dyDescent="0.2"/>
    <row r="6303" customFormat="1" ht="19.899999999999999" customHeight="1" x14ac:dyDescent="0.2"/>
    <row r="6304" customFormat="1" ht="19.899999999999999" customHeight="1" x14ac:dyDescent="0.2"/>
    <row r="6305" customFormat="1" ht="19.899999999999999" customHeight="1" x14ac:dyDescent="0.2"/>
    <row r="6306" customFormat="1" ht="19.899999999999999" customHeight="1" x14ac:dyDescent="0.2"/>
    <row r="6307" customFormat="1" ht="19.899999999999999" customHeight="1" x14ac:dyDescent="0.2"/>
    <row r="6308" customFormat="1" ht="19.899999999999999" customHeight="1" x14ac:dyDescent="0.2"/>
    <row r="6309" customFormat="1" ht="19.899999999999999" customHeight="1" x14ac:dyDescent="0.2"/>
    <row r="6310" customFormat="1" ht="19.899999999999999" customHeight="1" x14ac:dyDescent="0.2"/>
    <row r="6311" customFormat="1" ht="19.899999999999999" customHeight="1" x14ac:dyDescent="0.2"/>
    <row r="6312" customFormat="1" ht="19.899999999999999" customHeight="1" x14ac:dyDescent="0.2"/>
    <row r="6313" customFormat="1" ht="19.899999999999999" customHeight="1" x14ac:dyDescent="0.2"/>
    <row r="6314" customFormat="1" ht="19.899999999999999" customHeight="1" x14ac:dyDescent="0.2"/>
    <row r="6315" customFormat="1" ht="19.899999999999999" customHeight="1" x14ac:dyDescent="0.2"/>
    <row r="6316" customFormat="1" ht="19.899999999999999" customHeight="1" x14ac:dyDescent="0.2"/>
    <row r="6317" customFormat="1" ht="19.899999999999999" customHeight="1" x14ac:dyDescent="0.2"/>
    <row r="6318" customFormat="1" ht="19.899999999999999" customHeight="1" x14ac:dyDescent="0.2"/>
    <row r="6319" customFormat="1" ht="19.899999999999999" customHeight="1" x14ac:dyDescent="0.2"/>
    <row r="6320" customFormat="1" ht="19.899999999999999" customHeight="1" x14ac:dyDescent="0.2"/>
    <row r="6321" customFormat="1" ht="19.899999999999999" customHeight="1" x14ac:dyDescent="0.2"/>
    <row r="6322" customFormat="1" ht="19.899999999999999" customHeight="1" x14ac:dyDescent="0.2"/>
    <row r="6323" customFormat="1" ht="19.899999999999999" customHeight="1" x14ac:dyDescent="0.2"/>
    <row r="6324" customFormat="1" ht="19.899999999999999" customHeight="1" x14ac:dyDescent="0.2"/>
    <row r="6325" customFormat="1" ht="19.899999999999999" customHeight="1" x14ac:dyDescent="0.2"/>
    <row r="6326" customFormat="1" ht="19.899999999999999" customHeight="1" x14ac:dyDescent="0.2"/>
    <row r="6327" customFormat="1" ht="19.899999999999999" customHeight="1" x14ac:dyDescent="0.2"/>
    <row r="6328" customFormat="1" ht="19.899999999999999" customHeight="1" x14ac:dyDescent="0.2"/>
    <row r="6329" customFormat="1" ht="19.899999999999999" customHeight="1" x14ac:dyDescent="0.2"/>
    <row r="6330" customFormat="1" ht="19.899999999999999" customHeight="1" x14ac:dyDescent="0.2"/>
    <row r="6331" customFormat="1" ht="19.899999999999999" customHeight="1" x14ac:dyDescent="0.2"/>
    <row r="6332" customFormat="1" ht="19.899999999999999" customHeight="1" x14ac:dyDescent="0.2"/>
    <row r="6333" customFormat="1" ht="19.899999999999999" customHeight="1" x14ac:dyDescent="0.2"/>
    <row r="6334" customFormat="1" ht="19.899999999999999" customHeight="1" x14ac:dyDescent="0.2"/>
    <row r="6335" customFormat="1" ht="19.899999999999999" customHeight="1" x14ac:dyDescent="0.2"/>
    <row r="6336" customFormat="1" ht="19.899999999999999" customHeight="1" x14ac:dyDescent="0.2"/>
    <row r="6337" customFormat="1" ht="19.899999999999999" customHeight="1" x14ac:dyDescent="0.2"/>
    <row r="6338" customFormat="1" ht="19.899999999999999" customHeight="1" x14ac:dyDescent="0.2"/>
    <row r="6339" customFormat="1" ht="19.899999999999999" customHeight="1" x14ac:dyDescent="0.2"/>
    <row r="6340" customFormat="1" ht="19.899999999999999" customHeight="1" x14ac:dyDescent="0.2"/>
    <row r="6341" customFormat="1" ht="19.899999999999999" customHeight="1" x14ac:dyDescent="0.2"/>
    <row r="6342" customFormat="1" ht="19.899999999999999" customHeight="1" x14ac:dyDescent="0.2"/>
    <row r="6343" customFormat="1" ht="19.899999999999999" customHeight="1" x14ac:dyDescent="0.2"/>
    <row r="6344" customFormat="1" ht="19.899999999999999" customHeight="1" x14ac:dyDescent="0.2"/>
    <row r="6345" customFormat="1" ht="19.899999999999999" customHeight="1" x14ac:dyDescent="0.2"/>
    <row r="6346" customFormat="1" ht="19.899999999999999" customHeight="1" x14ac:dyDescent="0.2"/>
    <row r="6347" customFormat="1" ht="19.899999999999999" customHeight="1" x14ac:dyDescent="0.2"/>
    <row r="6348" customFormat="1" ht="19.899999999999999" customHeight="1" x14ac:dyDescent="0.2"/>
    <row r="6349" customFormat="1" ht="19.899999999999999" customHeight="1" x14ac:dyDescent="0.2"/>
    <row r="6350" customFormat="1" ht="19.899999999999999" customHeight="1" x14ac:dyDescent="0.2"/>
    <row r="6351" customFormat="1" ht="19.899999999999999" customHeight="1" x14ac:dyDescent="0.2"/>
    <row r="6352" customFormat="1" ht="19.899999999999999" customHeight="1" x14ac:dyDescent="0.2"/>
    <row r="6353" customFormat="1" ht="19.899999999999999" customHeight="1" x14ac:dyDescent="0.2"/>
    <row r="6354" customFormat="1" ht="19.899999999999999" customHeight="1" x14ac:dyDescent="0.2"/>
    <row r="6355" customFormat="1" ht="19.899999999999999" customHeight="1" x14ac:dyDescent="0.2"/>
    <row r="6356" customFormat="1" ht="19.899999999999999" customHeight="1" x14ac:dyDescent="0.2"/>
    <row r="6357" customFormat="1" ht="19.899999999999999" customHeight="1" x14ac:dyDescent="0.2"/>
    <row r="6358" customFormat="1" ht="19.899999999999999" customHeight="1" x14ac:dyDescent="0.2"/>
    <row r="6359" customFormat="1" ht="19.899999999999999" customHeight="1" x14ac:dyDescent="0.2"/>
    <row r="6360" customFormat="1" ht="19.899999999999999" customHeight="1" x14ac:dyDescent="0.2"/>
    <row r="6361" customFormat="1" ht="19.899999999999999" customHeight="1" x14ac:dyDescent="0.2"/>
    <row r="6362" customFormat="1" ht="19.899999999999999" customHeight="1" x14ac:dyDescent="0.2"/>
    <row r="6363" customFormat="1" ht="19.899999999999999" customHeight="1" x14ac:dyDescent="0.2"/>
    <row r="6364" customFormat="1" ht="19.899999999999999" customHeight="1" x14ac:dyDescent="0.2"/>
    <row r="6365" customFormat="1" ht="19.899999999999999" customHeight="1" x14ac:dyDescent="0.2"/>
    <row r="6366" customFormat="1" ht="19.899999999999999" customHeight="1" x14ac:dyDescent="0.2"/>
    <row r="6367" customFormat="1" ht="19.899999999999999" customHeight="1" x14ac:dyDescent="0.2"/>
    <row r="6368" customFormat="1" ht="19.899999999999999" customHeight="1" x14ac:dyDescent="0.2"/>
    <row r="6369" customFormat="1" ht="19.899999999999999" customHeight="1" x14ac:dyDescent="0.2"/>
    <row r="6370" customFormat="1" ht="19.899999999999999" customHeight="1" x14ac:dyDescent="0.2"/>
    <row r="6371" customFormat="1" ht="19.899999999999999" customHeight="1" x14ac:dyDescent="0.2"/>
    <row r="6372" customFormat="1" ht="19.899999999999999" customHeight="1" x14ac:dyDescent="0.2"/>
    <row r="6373" customFormat="1" ht="19.899999999999999" customHeight="1" x14ac:dyDescent="0.2"/>
    <row r="6374" customFormat="1" ht="19.899999999999999" customHeight="1" x14ac:dyDescent="0.2"/>
    <row r="6375" customFormat="1" ht="19.899999999999999" customHeight="1" x14ac:dyDescent="0.2"/>
    <row r="6376" customFormat="1" ht="19.899999999999999" customHeight="1" x14ac:dyDescent="0.2"/>
    <row r="6377" customFormat="1" ht="19.899999999999999" customHeight="1" x14ac:dyDescent="0.2"/>
    <row r="6378" customFormat="1" ht="19.899999999999999" customHeight="1" x14ac:dyDescent="0.2"/>
    <row r="6379" customFormat="1" ht="19.899999999999999" customHeight="1" x14ac:dyDescent="0.2"/>
    <row r="6380" customFormat="1" ht="19.899999999999999" customHeight="1" x14ac:dyDescent="0.2"/>
    <row r="6381" customFormat="1" ht="19.899999999999999" customHeight="1" x14ac:dyDescent="0.2"/>
    <row r="6382" customFormat="1" ht="19.899999999999999" customHeight="1" x14ac:dyDescent="0.2"/>
    <row r="6383" customFormat="1" ht="19.899999999999999" customHeight="1" x14ac:dyDescent="0.2"/>
    <row r="6384" customFormat="1" ht="19.899999999999999" customHeight="1" x14ac:dyDescent="0.2"/>
    <row r="6385" customFormat="1" ht="19.899999999999999" customHeight="1" x14ac:dyDescent="0.2"/>
    <row r="6386" customFormat="1" ht="19.899999999999999" customHeight="1" x14ac:dyDescent="0.2"/>
    <row r="6387" customFormat="1" ht="19.899999999999999" customHeight="1" x14ac:dyDescent="0.2"/>
    <row r="6388" customFormat="1" ht="19.899999999999999" customHeight="1" x14ac:dyDescent="0.2"/>
    <row r="6389" customFormat="1" ht="19.899999999999999" customHeight="1" x14ac:dyDescent="0.2"/>
    <row r="6390" customFormat="1" ht="19.899999999999999" customHeight="1" x14ac:dyDescent="0.2"/>
    <row r="6391" customFormat="1" ht="19.899999999999999" customHeight="1" x14ac:dyDescent="0.2"/>
    <row r="6392" customFormat="1" ht="19.899999999999999" customHeight="1" x14ac:dyDescent="0.2"/>
    <row r="6393" customFormat="1" ht="19.899999999999999" customHeight="1" x14ac:dyDescent="0.2"/>
    <row r="6394" customFormat="1" ht="19.899999999999999" customHeight="1" x14ac:dyDescent="0.2"/>
    <row r="6395" customFormat="1" ht="19.899999999999999" customHeight="1" x14ac:dyDescent="0.2"/>
    <row r="6396" customFormat="1" ht="19.899999999999999" customHeight="1" x14ac:dyDescent="0.2"/>
    <row r="6397" customFormat="1" ht="19.899999999999999" customHeight="1" x14ac:dyDescent="0.2"/>
    <row r="6398" customFormat="1" ht="19.899999999999999" customHeight="1" x14ac:dyDescent="0.2"/>
    <row r="6399" customFormat="1" ht="19.899999999999999" customHeight="1" x14ac:dyDescent="0.2"/>
    <row r="6400" customFormat="1" ht="19.899999999999999" customHeight="1" x14ac:dyDescent="0.2"/>
    <row r="6401" customFormat="1" ht="19.899999999999999" customHeight="1" x14ac:dyDescent="0.2"/>
    <row r="6402" customFormat="1" ht="19.899999999999999" customHeight="1" x14ac:dyDescent="0.2"/>
    <row r="6403" customFormat="1" ht="19.899999999999999" customHeight="1" x14ac:dyDescent="0.2"/>
    <row r="6404" customFormat="1" ht="19.899999999999999" customHeight="1" x14ac:dyDescent="0.2"/>
    <row r="6405" customFormat="1" ht="19.899999999999999" customHeight="1" x14ac:dyDescent="0.2"/>
    <row r="6406" customFormat="1" ht="19.899999999999999" customHeight="1" x14ac:dyDescent="0.2"/>
    <row r="6407" customFormat="1" ht="19.899999999999999" customHeight="1" x14ac:dyDescent="0.2"/>
    <row r="6408" customFormat="1" ht="19.899999999999999" customHeight="1" x14ac:dyDescent="0.2"/>
    <row r="6409" customFormat="1" ht="19.899999999999999" customHeight="1" x14ac:dyDescent="0.2"/>
    <row r="6410" customFormat="1" ht="19.899999999999999" customHeight="1" x14ac:dyDescent="0.2"/>
    <row r="6411" customFormat="1" ht="19.899999999999999" customHeight="1" x14ac:dyDescent="0.2"/>
    <row r="6412" customFormat="1" ht="19.899999999999999" customHeight="1" x14ac:dyDescent="0.2"/>
    <row r="6413" customFormat="1" ht="19.899999999999999" customHeight="1" x14ac:dyDescent="0.2"/>
    <row r="6414" customFormat="1" ht="19.899999999999999" customHeight="1" x14ac:dyDescent="0.2"/>
    <row r="6415" customFormat="1" ht="19.899999999999999" customHeight="1" x14ac:dyDescent="0.2"/>
    <row r="6416" customFormat="1" ht="19.899999999999999" customHeight="1" x14ac:dyDescent="0.2"/>
    <row r="6417" customFormat="1" ht="19.899999999999999" customHeight="1" x14ac:dyDescent="0.2"/>
    <row r="6418" customFormat="1" ht="19.899999999999999" customHeight="1" x14ac:dyDescent="0.2"/>
    <row r="6419" customFormat="1" ht="19.899999999999999" customHeight="1" x14ac:dyDescent="0.2"/>
    <row r="6420" customFormat="1" ht="19.899999999999999" customHeight="1" x14ac:dyDescent="0.2"/>
    <row r="6421" customFormat="1" ht="19.899999999999999" customHeight="1" x14ac:dyDescent="0.2"/>
    <row r="6422" customFormat="1" ht="19.899999999999999" customHeight="1" x14ac:dyDescent="0.2"/>
    <row r="6423" customFormat="1" ht="19.899999999999999" customHeight="1" x14ac:dyDescent="0.2"/>
    <row r="6424" customFormat="1" ht="19.899999999999999" customHeight="1" x14ac:dyDescent="0.2"/>
    <row r="6425" customFormat="1" ht="19.899999999999999" customHeight="1" x14ac:dyDescent="0.2"/>
    <row r="6426" customFormat="1" ht="19.899999999999999" customHeight="1" x14ac:dyDescent="0.2"/>
    <row r="6427" customFormat="1" ht="19.899999999999999" customHeight="1" x14ac:dyDescent="0.2"/>
    <row r="6428" customFormat="1" ht="19.899999999999999" customHeight="1" x14ac:dyDescent="0.2"/>
    <row r="6429" customFormat="1" ht="19.899999999999999" customHeight="1" x14ac:dyDescent="0.2"/>
    <row r="6430" customFormat="1" ht="19.899999999999999" customHeight="1" x14ac:dyDescent="0.2"/>
    <row r="6431" customFormat="1" ht="19.899999999999999" customHeight="1" x14ac:dyDescent="0.2"/>
    <row r="6432" customFormat="1" ht="19.899999999999999" customHeight="1" x14ac:dyDescent="0.2"/>
    <row r="6433" customFormat="1" ht="19.899999999999999" customHeight="1" x14ac:dyDescent="0.2"/>
    <row r="6434" customFormat="1" ht="19.899999999999999" customHeight="1" x14ac:dyDescent="0.2"/>
    <row r="6435" customFormat="1" ht="19.899999999999999" customHeight="1" x14ac:dyDescent="0.2"/>
    <row r="6436" customFormat="1" ht="19.899999999999999" customHeight="1" x14ac:dyDescent="0.2"/>
    <row r="6437" customFormat="1" ht="19.899999999999999" customHeight="1" x14ac:dyDescent="0.2"/>
    <row r="6438" customFormat="1" ht="19.899999999999999" customHeight="1" x14ac:dyDescent="0.2"/>
    <row r="6439" customFormat="1" ht="19.899999999999999" customHeight="1" x14ac:dyDescent="0.2"/>
    <row r="6440" customFormat="1" ht="19.899999999999999" customHeight="1" x14ac:dyDescent="0.2"/>
    <row r="6441" customFormat="1" ht="19.899999999999999" customHeight="1" x14ac:dyDescent="0.2"/>
    <row r="6442" customFormat="1" ht="19.899999999999999" customHeight="1" x14ac:dyDescent="0.2"/>
    <row r="6443" customFormat="1" ht="19.899999999999999" customHeight="1" x14ac:dyDescent="0.2"/>
    <row r="6444" customFormat="1" ht="19.899999999999999" customHeight="1" x14ac:dyDescent="0.2"/>
    <row r="6445" customFormat="1" ht="19.899999999999999" customHeight="1" x14ac:dyDescent="0.2"/>
    <row r="6446" customFormat="1" ht="19.899999999999999" customHeight="1" x14ac:dyDescent="0.2"/>
    <row r="6447" customFormat="1" ht="19.899999999999999" customHeight="1" x14ac:dyDescent="0.2"/>
    <row r="6448" customFormat="1" ht="19.899999999999999" customHeight="1" x14ac:dyDescent="0.2"/>
    <row r="6449" customFormat="1" ht="19.899999999999999" customHeight="1" x14ac:dyDescent="0.2"/>
    <row r="6450" customFormat="1" ht="19.899999999999999" customHeight="1" x14ac:dyDescent="0.2"/>
    <row r="6451" customFormat="1" ht="19.899999999999999" customHeight="1" x14ac:dyDescent="0.2"/>
    <row r="6452" customFormat="1" ht="19.899999999999999" customHeight="1" x14ac:dyDescent="0.2"/>
    <row r="6453" customFormat="1" ht="19.899999999999999" customHeight="1" x14ac:dyDescent="0.2"/>
    <row r="6454" customFormat="1" ht="19.899999999999999" customHeight="1" x14ac:dyDescent="0.2"/>
    <row r="6455" customFormat="1" ht="19.899999999999999" customHeight="1" x14ac:dyDescent="0.2"/>
    <row r="6456" customFormat="1" ht="19.899999999999999" customHeight="1" x14ac:dyDescent="0.2"/>
    <row r="6457" customFormat="1" ht="19.899999999999999" customHeight="1" x14ac:dyDescent="0.2"/>
    <row r="6458" customFormat="1" ht="19.899999999999999" customHeight="1" x14ac:dyDescent="0.2"/>
    <row r="6459" customFormat="1" ht="19.899999999999999" customHeight="1" x14ac:dyDescent="0.2"/>
    <row r="6460" customFormat="1" ht="19.899999999999999" customHeight="1" x14ac:dyDescent="0.2"/>
    <row r="6461" customFormat="1" ht="19.899999999999999" customHeight="1" x14ac:dyDescent="0.2"/>
    <row r="6462" customFormat="1" ht="19.899999999999999" customHeight="1" x14ac:dyDescent="0.2"/>
    <row r="6463" customFormat="1" ht="19.899999999999999" customHeight="1" x14ac:dyDescent="0.2"/>
    <row r="6464" customFormat="1" ht="19.899999999999999" customHeight="1" x14ac:dyDescent="0.2"/>
    <row r="6465" customFormat="1" ht="19.899999999999999" customHeight="1" x14ac:dyDescent="0.2"/>
    <row r="6466" customFormat="1" ht="19.899999999999999" customHeight="1" x14ac:dyDescent="0.2"/>
    <row r="6467" customFormat="1" ht="19.899999999999999" customHeight="1" x14ac:dyDescent="0.2"/>
    <row r="6468" customFormat="1" ht="19.899999999999999" customHeight="1" x14ac:dyDescent="0.2"/>
    <row r="6469" customFormat="1" ht="19.899999999999999" customHeight="1" x14ac:dyDescent="0.2"/>
    <row r="6470" customFormat="1" ht="19.899999999999999" customHeight="1" x14ac:dyDescent="0.2"/>
    <row r="6471" customFormat="1" ht="19.899999999999999" customHeight="1" x14ac:dyDescent="0.2"/>
    <row r="6472" customFormat="1" ht="19.899999999999999" customHeight="1" x14ac:dyDescent="0.2"/>
    <row r="6473" customFormat="1" ht="19.899999999999999" customHeight="1" x14ac:dyDescent="0.2"/>
    <row r="6474" customFormat="1" ht="19.899999999999999" customHeight="1" x14ac:dyDescent="0.2"/>
    <row r="6475" customFormat="1" ht="19.899999999999999" customHeight="1" x14ac:dyDescent="0.2"/>
    <row r="6476" customFormat="1" ht="19.899999999999999" customHeight="1" x14ac:dyDescent="0.2"/>
    <row r="6477" customFormat="1" ht="19.899999999999999" customHeight="1" x14ac:dyDescent="0.2"/>
    <row r="6478" customFormat="1" ht="19.899999999999999" customHeight="1" x14ac:dyDescent="0.2"/>
    <row r="6479" customFormat="1" ht="19.899999999999999" customHeight="1" x14ac:dyDescent="0.2"/>
    <row r="6480" customFormat="1" ht="19.899999999999999" customHeight="1" x14ac:dyDescent="0.2"/>
    <row r="6481" customFormat="1" ht="19.899999999999999" customHeight="1" x14ac:dyDescent="0.2"/>
    <row r="6482" customFormat="1" ht="19.899999999999999" customHeight="1" x14ac:dyDescent="0.2"/>
    <row r="6483" customFormat="1" ht="19.899999999999999" customHeight="1" x14ac:dyDescent="0.2"/>
    <row r="6484" customFormat="1" ht="19.899999999999999" customHeight="1" x14ac:dyDescent="0.2"/>
    <row r="6485" customFormat="1" ht="19.899999999999999" customHeight="1" x14ac:dyDescent="0.2"/>
    <row r="6486" customFormat="1" ht="19.899999999999999" customHeight="1" x14ac:dyDescent="0.2"/>
    <row r="6487" customFormat="1" ht="19.899999999999999" customHeight="1" x14ac:dyDescent="0.2"/>
    <row r="6488" customFormat="1" ht="19.899999999999999" customHeight="1" x14ac:dyDescent="0.2"/>
    <row r="6489" customFormat="1" ht="19.899999999999999" customHeight="1" x14ac:dyDescent="0.2"/>
    <row r="6490" customFormat="1" ht="19.899999999999999" customHeight="1" x14ac:dyDescent="0.2"/>
    <row r="6491" customFormat="1" ht="19.899999999999999" customHeight="1" x14ac:dyDescent="0.2"/>
    <row r="6492" customFormat="1" ht="19.899999999999999" customHeight="1" x14ac:dyDescent="0.2"/>
    <row r="6493" customFormat="1" ht="19.899999999999999" customHeight="1" x14ac:dyDescent="0.2"/>
    <row r="6494" customFormat="1" ht="19.899999999999999" customHeight="1" x14ac:dyDescent="0.2"/>
    <row r="6495" customFormat="1" ht="19.899999999999999" customHeight="1" x14ac:dyDescent="0.2"/>
    <row r="6496" customFormat="1" ht="19.899999999999999" customHeight="1" x14ac:dyDescent="0.2"/>
    <row r="6497" customFormat="1" ht="19.899999999999999" customHeight="1" x14ac:dyDescent="0.2"/>
    <row r="6498" customFormat="1" ht="19.899999999999999" customHeight="1" x14ac:dyDescent="0.2"/>
    <row r="6499" customFormat="1" ht="19.899999999999999" customHeight="1" x14ac:dyDescent="0.2"/>
    <row r="6500" customFormat="1" ht="19.899999999999999" customHeight="1" x14ac:dyDescent="0.2"/>
    <row r="6501" customFormat="1" ht="19.899999999999999" customHeight="1" x14ac:dyDescent="0.2"/>
    <row r="6502" customFormat="1" ht="19.899999999999999" customHeight="1" x14ac:dyDescent="0.2"/>
    <row r="6503" customFormat="1" ht="19.899999999999999" customHeight="1" x14ac:dyDescent="0.2"/>
    <row r="6504" customFormat="1" ht="19.899999999999999" customHeight="1" x14ac:dyDescent="0.2"/>
    <row r="6505" customFormat="1" ht="19.899999999999999" customHeight="1" x14ac:dyDescent="0.2"/>
    <row r="6506" customFormat="1" ht="19.899999999999999" customHeight="1" x14ac:dyDescent="0.2"/>
    <row r="6507" customFormat="1" ht="19.899999999999999" customHeight="1" x14ac:dyDescent="0.2"/>
    <row r="6508" customFormat="1" ht="19.899999999999999" customHeight="1" x14ac:dyDescent="0.2"/>
    <row r="6509" customFormat="1" ht="19.899999999999999" customHeight="1" x14ac:dyDescent="0.2"/>
    <row r="6510" customFormat="1" ht="19.899999999999999" customHeight="1" x14ac:dyDescent="0.2"/>
    <row r="6511" customFormat="1" ht="19.899999999999999" customHeight="1" x14ac:dyDescent="0.2"/>
    <row r="6512" customFormat="1" ht="19.899999999999999" customHeight="1" x14ac:dyDescent="0.2"/>
    <row r="6513" customFormat="1" ht="19.899999999999999" customHeight="1" x14ac:dyDescent="0.2"/>
    <row r="6514" customFormat="1" ht="19.899999999999999" customHeight="1" x14ac:dyDescent="0.2"/>
    <row r="6515" customFormat="1" ht="19.899999999999999" customHeight="1" x14ac:dyDescent="0.2"/>
    <row r="6516" customFormat="1" ht="19.899999999999999" customHeight="1" x14ac:dyDescent="0.2"/>
    <row r="6517" customFormat="1" ht="19.899999999999999" customHeight="1" x14ac:dyDescent="0.2"/>
    <row r="6518" customFormat="1" ht="19.899999999999999" customHeight="1" x14ac:dyDescent="0.2"/>
    <row r="6519" customFormat="1" ht="19.899999999999999" customHeight="1" x14ac:dyDescent="0.2"/>
    <row r="6520" customFormat="1" ht="19.899999999999999" customHeight="1" x14ac:dyDescent="0.2"/>
    <row r="6521" customFormat="1" ht="19.899999999999999" customHeight="1" x14ac:dyDescent="0.2"/>
    <row r="6522" customFormat="1" ht="19.899999999999999" customHeight="1" x14ac:dyDescent="0.2"/>
    <row r="6523" customFormat="1" ht="19.899999999999999" customHeight="1" x14ac:dyDescent="0.2"/>
    <row r="6524" customFormat="1" ht="19.899999999999999" customHeight="1" x14ac:dyDescent="0.2"/>
    <row r="6525" customFormat="1" ht="19.899999999999999" customHeight="1" x14ac:dyDescent="0.2"/>
    <row r="6526" customFormat="1" ht="19.899999999999999" customHeight="1" x14ac:dyDescent="0.2"/>
    <row r="6527" customFormat="1" ht="19.899999999999999" customHeight="1" x14ac:dyDescent="0.2"/>
    <row r="6528" customFormat="1" ht="19.899999999999999" customHeight="1" x14ac:dyDescent="0.2"/>
    <row r="6529" customFormat="1" ht="19.899999999999999" customHeight="1" x14ac:dyDescent="0.2"/>
    <row r="6530" customFormat="1" ht="19.899999999999999" customHeight="1" x14ac:dyDescent="0.2"/>
    <row r="6531" customFormat="1" ht="19.899999999999999" customHeight="1" x14ac:dyDescent="0.2"/>
    <row r="6532" customFormat="1" ht="19.899999999999999" customHeight="1" x14ac:dyDescent="0.2"/>
    <row r="6533" customFormat="1" ht="19.899999999999999" customHeight="1" x14ac:dyDescent="0.2"/>
    <row r="6534" customFormat="1" ht="19.899999999999999" customHeight="1" x14ac:dyDescent="0.2"/>
    <row r="6535" customFormat="1" ht="19.899999999999999" customHeight="1" x14ac:dyDescent="0.2"/>
    <row r="6536" customFormat="1" ht="19.899999999999999" customHeight="1" x14ac:dyDescent="0.2"/>
    <row r="6537" customFormat="1" ht="19.899999999999999" customHeight="1" x14ac:dyDescent="0.2"/>
    <row r="6538" customFormat="1" ht="19.899999999999999" customHeight="1" x14ac:dyDescent="0.2"/>
    <row r="6539" customFormat="1" ht="19.899999999999999" customHeight="1" x14ac:dyDescent="0.2"/>
    <row r="6540" customFormat="1" ht="19.899999999999999" customHeight="1" x14ac:dyDescent="0.2"/>
    <row r="6541" customFormat="1" ht="19.899999999999999" customHeight="1" x14ac:dyDescent="0.2"/>
    <row r="6542" customFormat="1" ht="19.899999999999999" customHeight="1" x14ac:dyDescent="0.2"/>
    <row r="6543" customFormat="1" ht="19.899999999999999" customHeight="1" x14ac:dyDescent="0.2"/>
    <row r="6544" customFormat="1" ht="19.899999999999999" customHeight="1" x14ac:dyDescent="0.2"/>
    <row r="6545" customFormat="1" ht="19.899999999999999" customHeight="1" x14ac:dyDescent="0.2"/>
    <row r="6546" customFormat="1" ht="19.899999999999999" customHeight="1" x14ac:dyDescent="0.2"/>
    <row r="6547" customFormat="1" ht="19.899999999999999" customHeight="1" x14ac:dyDescent="0.2"/>
    <row r="6548" customFormat="1" ht="19.899999999999999" customHeight="1" x14ac:dyDescent="0.2"/>
    <row r="6549" customFormat="1" ht="19.899999999999999" customHeight="1" x14ac:dyDescent="0.2"/>
    <row r="6550" customFormat="1" ht="19.899999999999999" customHeight="1" x14ac:dyDescent="0.2"/>
    <row r="6551" customFormat="1" ht="19.899999999999999" customHeight="1" x14ac:dyDescent="0.2"/>
    <row r="6552" customFormat="1" ht="19.899999999999999" customHeight="1" x14ac:dyDescent="0.2"/>
    <row r="6553" customFormat="1" ht="19.899999999999999" customHeight="1" x14ac:dyDescent="0.2"/>
    <row r="6554" customFormat="1" ht="19.899999999999999" customHeight="1" x14ac:dyDescent="0.2"/>
    <row r="6555" customFormat="1" ht="19.899999999999999" customHeight="1" x14ac:dyDescent="0.2"/>
    <row r="6556" customFormat="1" ht="19.899999999999999" customHeight="1" x14ac:dyDescent="0.2"/>
    <row r="6557" customFormat="1" ht="19.899999999999999" customHeight="1" x14ac:dyDescent="0.2"/>
    <row r="6558" customFormat="1" ht="19.899999999999999" customHeight="1" x14ac:dyDescent="0.2"/>
    <row r="6559" customFormat="1" ht="19.899999999999999" customHeight="1" x14ac:dyDescent="0.2"/>
    <row r="6560" customFormat="1" ht="19.899999999999999" customHeight="1" x14ac:dyDescent="0.2"/>
    <row r="6561" customFormat="1" ht="19.899999999999999" customHeight="1" x14ac:dyDescent="0.2"/>
    <row r="6562" customFormat="1" ht="19.899999999999999" customHeight="1" x14ac:dyDescent="0.2"/>
    <row r="6563" customFormat="1" ht="19.899999999999999" customHeight="1" x14ac:dyDescent="0.2"/>
    <row r="6564" customFormat="1" ht="19.899999999999999" customHeight="1" x14ac:dyDescent="0.2"/>
    <row r="6565" customFormat="1" ht="19.899999999999999" customHeight="1" x14ac:dyDescent="0.2"/>
    <row r="6566" customFormat="1" ht="19.899999999999999" customHeight="1" x14ac:dyDescent="0.2"/>
    <row r="6567" customFormat="1" ht="19.899999999999999" customHeight="1" x14ac:dyDescent="0.2"/>
    <row r="6568" customFormat="1" ht="19.899999999999999" customHeight="1" x14ac:dyDescent="0.2"/>
    <row r="6569" customFormat="1" ht="19.899999999999999" customHeight="1" x14ac:dyDescent="0.2"/>
    <row r="6570" customFormat="1" ht="19.899999999999999" customHeight="1" x14ac:dyDescent="0.2"/>
    <row r="6571" customFormat="1" ht="19.899999999999999" customHeight="1" x14ac:dyDescent="0.2"/>
    <row r="6572" customFormat="1" ht="19.899999999999999" customHeight="1" x14ac:dyDescent="0.2"/>
    <row r="6573" customFormat="1" ht="19.899999999999999" customHeight="1" x14ac:dyDescent="0.2"/>
    <row r="6574" customFormat="1" ht="19.899999999999999" customHeight="1" x14ac:dyDescent="0.2"/>
    <row r="6575" customFormat="1" ht="19.899999999999999" customHeight="1" x14ac:dyDescent="0.2"/>
    <row r="6576" customFormat="1" ht="19.899999999999999" customHeight="1" x14ac:dyDescent="0.2"/>
    <row r="6577" customFormat="1" ht="19.899999999999999" customHeight="1" x14ac:dyDescent="0.2"/>
    <row r="6578" customFormat="1" ht="19.899999999999999" customHeight="1" x14ac:dyDescent="0.2"/>
    <row r="6579" customFormat="1" ht="19.899999999999999" customHeight="1" x14ac:dyDescent="0.2"/>
    <row r="6580" customFormat="1" ht="19.899999999999999" customHeight="1" x14ac:dyDescent="0.2"/>
    <row r="6581" customFormat="1" ht="19.899999999999999" customHeight="1" x14ac:dyDescent="0.2"/>
    <row r="6582" customFormat="1" ht="19.899999999999999" customHeight="1" x14ac:dyDescent="0.2"/>
    <row r="6583" customFormat="1" ht="19.899999999999999" customHeight="1" x14ac:dyDescent="0.2"/>
    <row r="6584" customFormat="1" ht="19.899999999999999" customHeight="1" x14ac:dyDescent="0.2"/>
    <row r="6585" customFormat="1" ht="19.899999999999999" customHeight="1" x14ac:dyDescent="0.2"/>
    <row r="6586" customFormat="1" ht="19.899999999999999" customHeight="1" x14ac:dyDescent="0.2"/>
    <row r="6587" customFormat="1" ht="19.899999999999999" customHeight="1" x14ac:dyDescent="0.2"/>
    <row r="6588" customFormat="1" ht="19.899999999999999" customHeight="1" x14ac:dyDescent="0.2"/>
    <row r="6589" customFormat="1" ht="19.899999999999999" customHeight="1" x14ac:dyDescent="0.2"/>
    <row r="6590" customFormat="1" ht="19.899999999999999" customHeight="1" x14ac:dyDescent="0.2"/>
    <row r="6591" customFormat="1" ht="19.899999999999999" customHeight="1" x14ac:dyDescent="0.2"/>
    <row r="6592" customFormat="1" ht="19.899999999999999" customHeight="1" x14ac:dyDescent="0.2"/>
    <row r="6593" customFormat="1" ht="19.899999999999999" customHeight="1" x14ac:dyDescent="0.2"/>
    <row r="6594" customFormat="1" ht="19.899999999999999" customHeight="1" x14ac:dyDescent="0.2"/>
    <row r="6595" customFormat="1" ht="19.899999999999999" customHeight="1" x14ac:dyDescent="0.2"/>
    <row r="6596" customFormat="1" ht="19.899999999999999" customHeight="1" x14ac:dyDescent="0.2"/>
    <row r="6597" customFormat="1" ht="19.899999999999999" customHeight="1" x14ac:dyDescent="0.2"/>
    <row r="6598" customFormat="1" ht="19.899999999999999" customHeight="1" x14ac:dyDescent="0.2"/>
    <row r="6599" customFormat="1" ht="19.899999999999999" customHeight="1" x14ac:dyDescent="0.2"/>
    <row r="6600" customFormat="1" ht="19.899999999999999" customHeight="1" x14ac:dyDescent="0.2"/>
    <row r="6601" customFormat="1" ht="19.899999999999999" customHeight="1" x14ac:dyDescent="0.2"/>
    <row r="6602" customFormat="1" ht="19.899999999999999" customHeight="1" x14ac:dyDescent="0.2"/>
    <row r="6603" customFormat="1" ht="19.899999999999999" customHeight="1" x14ac:dyDescent="0.2"/>
    <row r="6604" customFormat="1" ht="19.899999999999999" customHeight="1" x14ac:dyDescent="0.2"/>
    <row r="6605" customFormat="1" ht="19.899999999999999" customHeight="1" x14ac:dyDescent="0.2"/>
    <row r="6606" customFormat="1" ht="19.899999999999999" customHeight="1" x14ac:dyDescent="0.2"/>
    <row r="6607" customFormat="1" ht="19.899999999999999" customHeight="1" x14ac:dyDescent="0.2"/>
    <row r="6608" customFormat="1" ht="19.899999999999999" customHeight="1" x14ac:dyDescent="0.2"/>
    <row r="6609" customFormat="1" ht="19.899999999999999" customHeight="1" x14ac:dyDescent="0.2"/>
    <row r="6610" customFormat="1" ht="19.899999999999999" customHeight="1" x14ac:dyDescent="0.2"/>
    <row r="6611" customFormat="1" ht="19.899999999999999" customHeight="1" x14ac:dyDescent="0.2"/>
    <row r="6612" customFormat="1" ht="19.899999999999999" customHeight="1" x14ac:dyDescent="0.2"/>
    <row r="6613" customFormat="1" ht="19.899999999999999" customHeight="1" x14ac:dyDescent="0.2"/>
    <row r="6614" customFormat="1" ht="19.899999999999999" customHeight="1" x14ac:dyDescent="0.2"/>
    <row r="6615" customFormat="1" ht="19.899999999999999" customHeight="1" x14ac:dyDescent="0.2"/>
    <row r="6616" customFormat="1" ht="19.899999999999999" customHeight="1" x14ac:dyDescent="0.2"/>
    <row r="6617" customFormat="1" ht="19.899999999999999" customHeight="1" x14ac:dyDescent="0.2"/>
    <row r="6618" customFormat="1" ht="19.899999999999999" customHeight="1" x14ac:dyDescent="0.2"/>
    <row r="6619" customFormat="1" ht="19.899999999999999" customHeight="1" x14ac:dyDescent="0.2"/>
    <row r="6620" customFormat="1" ht="19.899999999999999" customHeight="1" x14ac:dyDescent="0.2"/>
    <row r="6621" customFormat="1" ht="19.899999999999999" customHeight="1" x14ac:dyDescent="0.2"/>
    <row r="6622" customFormat="1" ht="19.899999999999999" customHeight="1" x14ac:dyDescent="0.2"/>
    <row r="6623" customFormat="1" ht="19.899999999999999" customHeight="1" x14ac:dyDescent="0.2"/>
    <row r="6624" customFormat="1" ht="19.899999999999999" customHeight="1" x14ac:dyDescent="0.2"/>
    <row r="6625" customFormat="1" ht="19.899999999999999" customHeight="1" x14ac:dyDescent="0.2"/>
    <row r="6626" customFormat="1" ht="19.899999999999999" customHeight="1" x14ac:dyDescent="0.2"/>
    <row r="6627" customFormat="1" ht="19.899999999999999" customHeight="1" x14ac:dyDescent="0.2"/>
    <row r="6628" customFormat="1" ht="19.899999999999999" customHeight="1" x14ac:dyDescent="0.2"/>
    <row r="6629" customFormat="1" ht="19.899999999999999" customHeight="1" x14ac:dyDescent="0.2"/>
    <row r="6630" customFormat="1" ht="19.899999999999999" customHeight="1" x14ac:dyDescent="0.2"/>
    <row r="6631" customFormat="1" ht="19.899999999999999" customHeight="1" x14ac:dyDescent="0.2"/>
    <row r="6632" customFormat="1" ht="19.899999999999999" customHeight="1" x14ac:dyDescent="0.2"/>
    <row r="6633" customFormat="1" ht="19.899999999999999" customHeight="1" x14ac:dyDescent="0.2"/>
    <row r="6634" customFormat="1" ht="19.899999999999999" customHeight="1" x14ac:dyDescent="0.2"/>
    <row r="6635" customFormat="1" ht="19.899999999999999" customHeight="1" x14ac:dyDescent="0.2"/>
    <row r="6636" customFormat="1" ht="19.899999999999999" customHeight="1" x14ac:dyDescent="0.2"/>
    <row r="6637" customFormat="1" ht="19.899999999999999" customHeight="1" x14ac:dyDescent="0.2"/>
    <row r="6638" customFormat="1" ht="19.899999999999999" customHeight="1" x14ac:dyDescent="0.2"/>
    <row r="6639" customFormat="1" ht="19.899999999999999" customHeight="1" x14ac:dyDescent="0.2"/>
    <row r="6640" customFormat="1" ht="19.899999999999999" customHeight="1" x14ac:dyDescent="0.2"/>
    <row r="6641" customFormat="1" ht="19.899999999999999" customHeight="1" x14ac:dyDescent="0.2"/>
    <row r="6642" customFormat="1" ht="19.899999999999999" customHeight="1" x14ac:dyDescent="0.2"/>
    <row r="6643" customFormat="1" ht="19.899999999999999" customHeight="1" x14ac:dyDescent="0.2"/>
    <row r="6644" customFormat="1" ht="19.899999999999999" customHeight="1" x14ac:dyDescent="0.2"/>
    <row r="6645" customFormat="1" ht="19.899999999999999" customHeight="1" x14ac:dyDescent="0.2"/>
    <row r="6646" customFormat="1" ht="19.899999999999999" customHeight="1" x14ac:dyDescent="0.2"/>
    <row r="6647" customFormat="1" ht="19.899999999999999" customHeight="1" x14ac:dyDescent="0.2"/>
    <row r="6648" customFormat="1" ht="19.899999999999999" customHeight="1" x14ac:dyDescent="0.2"/>
    <row r="6649" customFormat="1" ht="19.899999999999999" customHeight="1" x14ac:dyDescent="0.2"/>
    <row r="6650" customFormat="1" ht="19.899999999999999" customHeight="1" x14ac:dyDescent="0.2"/>
    <row r="6651" customFormat="1" ht="19.899999999999999" customHeight="1" x14ac:dyDescent="0.2"/>
    <row r="6652" customFormat="1" ht="19.899999999999999" customHeight="1" x14ac:dyDescent="0.2"/>
    <row r="6653" customFormat="1" ht="19.899999999999999" customHeight="1" x14ac:dyDescent="0.2"/>
    <row r="6654" customFormat="1" ht="19.899999999999999" customHeight="1" x14ac:dyDescent="0.2"/>
    <row r="6655" customFormat="1" ht="19.899999999999999" customHeight="1" x14ac:dyDescent="0.2"/>
    <row r="6656" customFormat="1" ht="19.899999999999999" customHeight="1" x14ac:dyDescent="0.2"/>
    <row r="6657" spans="1:7" customFormat="1" ht="19.899999999999999" customHeight="1" x14ac:dyDescent="0.2"/>
    <row r="6658" spans="1:7" customFormat="1" ht="19.899999999999999" customHeight="1" x14ac:dyDescent="0.2"/>
    <row r="6659" spans="1:7" customFormat="1" ht="19.899999999999999" customHeight="1" x14ac:dyDescent="0.2"/>
    <row r="6660" spans="1:7" customFormat="1" ht="19.899999999999999" customHeight="1" x14ac:dyDescent="0.2"/>
    <row r="6661" spans="1:7" customFormat="1" ht="19.899999999999999" customHeight="1" x14ac:dyDescent="0.2"/>
    <row r="6662" spans="1:7" customFormat="1" ht="19.899999999999999" customHeight="1" x14ac:dyDescent="0.2"/>
    <row r="6663" spans="1:7" customFormat="1" ht="19.899999999999999" customHeight="1" x14ac:dyDescent="0.2"/>
    <row r="6664" spans="1:7" customFormat="1" ht="19.899999999999999" customHeight="1" x14ac:dyDescent="0.2"/>
    <row r="6665" spans="1:7" customFormat="1" ht="19.899999999999999" customHeight="1" x14ac:dyDescent="0.2"/>
    <row r="6666" spans="1:7" customFormat="1" ht="19.899999999999999" customHeight="1" x14ac:dyDescent="0.2"/>
    <row r="6667" spans="1:7" customFormat="1" ht="19.899999999999999" customHeight="1" x14ac:dyDescent="0.2"/>
    <row r="6668" spans="1:7" customFormat="1" ht="19.899999999999999" customHeight="1" x14ac:dyDescent="0.2"/>
    <row r="6669" spans="1:7" customFormat="1" ht="19.899999999999999" customHeight="1" x14ac:dyDescent="0.2"/>
    <row r="6670" spans="1:7" customFormat="1" ht="19.899999999999999" customHeight="1" x14ac:dyDescent="0.2"/>
    <row r="6671" spans="1:7" customFormat="1" ht="19.899999999999999" customHeight="1" x14ac:dyDescent="0.2"/>
    <row r="6672" spans="1:7" customFormat="1" ht="19.899999999999999" customHeight="1" x14ac:dyDescent="0.2">
      <c r="A6672" s="1"/>
      <c r="B6672" s="1"/>
      <c r="C6672" s="1"/>
      <c r="D6672" s="1"/>
      <c r="E6672" s="1"/>
      <c r="F6672" s="1"/>
      <c r="G6672" s="1"/>
    </row>
    <row r="6673" spans="1:7" customFormat="1" ht="19.899999999999999" customHeight="1" x14ac:dyDescent="0.2">
      <c r="A6673" s="1"/>
      <c r="B6673" s="1"/>
      <c r="C6673" s="1"/>
      <c r="D6673" s="1"/>
      <c r="E6673" s="1"/>
      <c r="F6673" s="1"/>
      <c r="G6673" s="1"/>
    </row>
  </sheetData>
  <sheetProtection password="8C67" sheet="1" objects="1" scenarios="1"/>
  <protectedRanges>
    <protectedRange sqref="A5920:A5957 A5962:A5999 A6004:A6041 A6046:A6083 A6088:A6125 A6130:A6167 A6172:A6209 A6214:A6251 A6256:A6293 A6298:A6335 A6340:A6377 A6382:A6419 A6424:A6461 A6466:A6503 A6508:A6545 A6550:A6587 A6592:A6629 A6634:A6671 C5920:C5957 C5962:C5999 C6004:C6041 C6046:C6083 C6088:C6125 C6130:C6167 C6172:C6209 C6214:C6251 C6256:C6293 C6298:C6335 C6340:C6377 C6382:C6419 C6424:C6461 C6466:C6503 C6508:C6545 C6550:C6587 C6592:C6629 C6634:C6671 B5920:B5942 B5962:B5984 B6004:B6026 B6046:B6068 B6088:B6110 B6130:B6152 B6172:B6194 B6214:B6236 B6256:B6278 B6298:B6320 B6340:B6362 B6382:B6404 B6424:B6446 B6466:B6488 B6508:B6530 B6550:B6572 B6592:B6614 B6634:B6656 B5944:B5957 B5986:B5999 B6028:B6041 B6070:B6083 B6112:B6125 B6154:B6167 B6196:B6209 B6238:B6251 B6280:B6293 B6322:B6335 B6364:B6377 B6406:B6419 B6448:B6461 B6490:B6503 B6532:B6545 B6574:B6587 B6616:B6629 B6658:B6671 A5916:C5919 A5958:C5961 A6000:C6003 A6042:C6045 A6084:C6087 A6126:C6129 A6168:C6171 A6210:C6213 A6252:C6255 A6294:C6297 A6336:C6339 A6378:C6381 A6420:C6423 A6462:C6465 A6504:C6507 A6546:C6549 A6588:C6591 A6630:C6633 A5164:A5201 A5206:A5243 A5248:A5285 A5290:A5327 A5332:A5369 A5374:A5411 A5416:A5453 A5458:A5495 A5500:A5537 A5542:A5579 A5584:A5621 A5626:A5663 A5668:A5705 A5710:A5747 A5752:A5789 A5794:A5831 A5836:A5873 A5878:A5915 C5164:C5201 C5206:C5243 C5248:C5285 C5290:C5327 C5332:C5369 C5374:C5411 C5416:C5453 C5458:C5495 C5500:C5537 C5542:C5579 C5584:C5621 C5626:C5663 C5668:C5705 C5710:C5747 C5752:C5789 C5794:C5831 C5836:C5873 C5878:C5915 B5164:B5186 B5206:B5228 B5248:B5270 B5290:B5312 B5332:B5354 B5374:B5396 B5416:B5438 B5458:B5480 B5500:B5522 B5542:B5564 B5584:B5606 B5626:B5648 B5668:B5690 B5710:B5732 B5752:B5774 B5794:B5816 B5836:B5858 B5878:B5900 B5146:B5159 B5188:B5201 B5230:B5243 B5272:B5285 B5314:B5327 B5356:B5369 B5398:B5411 B5440:B5453 B5482:B5495 B5524:B5537 B5566:B5579 B5608:B5621 B5650:B5663 B5692:B5705 B5734:B5747 B5776:B5789 B5818:B5831 B5860:B5873 B5902:B5915 A5160:C5163 A5202:C5205 A5244:C5247 A5286:C5289 A5328:C5331 A5370:C5373 A5412:C5415 A5454:C5457 A5496:C5499 A5538:C5541 A5580:C5583 A5622:C5625 A5664:C5667 A5706:C5709 A5748:C5751 A5790:C5793 A5832:C5835 A5874:C5877 C31:C37 B3707:B3709 B3745:B3747 B3783:B3785 B3821:B3823 B3859:B3861 B3897:B3899 B3935:B3937 B3973:B3975 B4011:B4013 B4049:B4051 B4087:B4089 B4125:B4127 B4163:B4165 B4201:B4203 B4239:B4241 B4277:B4279 B4315:B4317 B4353:B4355 B4391:B4393 B4429:B4431 B4467:B4469 B4505:B4507 B4543:B4545 B4581:B4583 B4619:B4621 B4657:B4659 B4695:B4697 B4733:B4735 B4771:B4773 B4809:B4811 B4847:B4849 B4885:B4887 B4923:B4925 B4961:B4963 B4999:B5001 B5037:B5039 B5075:B5077 B5113:B5115 C3718:C3723 C3756:C3761 C3794:C3799 C3832:C3837 C3870:C3875 C3908:C3913 C3946:C3951 C3984:C3989 C4022:C4027 C4060:C4065 C4098:C4103 C4136:C4141 C4174:C4179 C4212:C4217 C4250:C4255 C4288:C4293 C4326:C4331 C4364:C4369 C4402:C4407 C4440:C4445 C4478:C4483 C4516:C4521 C4554:C4559 C4592:C4597 C4630:C4635 C4668:C4673 C4706:C4711 C4744:C4749 C4782:C4787 C4820:C4825 C4858:C4863 C4896:C4901 C4934:C4939 C4972:C4977 C5010:C5015 C5048:C5053 C5086:C5091 C5124:C5159 B3711:B3723 B3749:B3761 B3787:B3799 B3825:B3837 B3863:B3875 B3901:B3913 B3939:B3951 B3977:B3989 B4015:B4027 B4053:B4065 B4091:B4103 B4129:B4141 B4167:B4179 B4205:B4217 B4243:B4255 B4281:B4293 B4319:B4331 B4357:B4369 B4395:B4407 B4433:B4445 B4471:B4483 B4509:B4521 B4547:B4559 B4585:B4597 B4623:B4635 B4661:B4673 B4699:B4711 B4737:B4749 B4775:B4787 B4813:B4825 B4851:B4863 B4889:B4901 B4927:B4939 B4965:B4977 B5003:B5015 B5041:B5053 B5079:B5091 B5117:B5144 C3707:C3716 C3745:C3754 C3783:C3792 C3821:C3830 C3859:C3868 C3897:C3906 C3935:C3944 C3973:C3982 C4011:C4020 C4049:C4058 C4087:C4096 C4125:C4134 C4163:C4172 C4201:C4210 C4239:C4248 C4277:C4286 C4315:C4324 C4353:C4362 C4391:C4400 C4429:C4438 C4467:C4476 C4505:C4514 C4543:C4552 C4581:C4590 C4619:C4628 C4657:C4666 C4695:C4704 C4733:C4742 C4771:C4780 C4809:C4818 C4847:C4856 C4885:C4894 C4923:C4932 C4961:C4970 C4999:C5008 C5037:C5046 C5075:C5084 C5113:C5122 A3707:A3723 A3745:A3761 A3783:A3799 A3821:A3837 A3859:A3875 A3897:A3913 A3935:A3951 A3973:A3989 A4011:A4027 A4049:A4065 A4087:A4103 A4125:A4141 A4163:A4179 A4201:A4217 A4239:A4255 A4277:A4293 A4315:A4331 A4353:A4369 A4391:A4407 A4429:A4445 A4467:A4483 A4505:A4521 A4543:A4559 A4581:A4597 A4619:A4635 A4657:A4673 A4695:A4711 A4733:A4749 A4771:A4787 A4809:A4825 A4847:A4863 A4885:A4901 A4923:A4939 A4961:A4977 A4999:A5015 A5037:A5053 A5075:A5091 A5113:A5159 A3701:C3706 A3724:C3744 A3762:C3782 A3800:C3820 A3838:C3858 A3876:C3896 A3914:C3934 A3952:C3972 A3990:C4010 A4028:C4048 A4066:C4086 A4104:C4124 A4142:C4162 A4180:C4200 A4218:C4238 A4256:C4276 A4294:C4314 A4332:C4352 A4370:C4390 A4408:C4428 A4446:C4466 A4484:C4504 A4522:C4542 A4560:C4580 A4598:C4618 A4636:C4656 A4674:C4694 A4712:C4732 A4750:C4770 A4788:C4808 A4826:C4846 A4864:C4884 A4902:C4922 A4940:C4960 A4978:C4998 A5016:C5036 A5054:C5074 A5092:C5112 C29 B3688:B3700 B25:B37 B60 B97 B134 B171 B208 B245 B282 B319 B356 B393 B430 B467 B504 B541 B578 B615 B652 B689 B726 B763 B800 B837 B874 B911 B948 B985 B1022 B1059 B1096 B1133 B1170 B1207 B1244 B1281 B1318 B1355 B1392 B1429 B1466 B1503 B1540 B1577 B1614 B1651 B1688 B1725 B1762 B1799 B1836 B1873 B1910 B1947 B1984 B2021 B2058 B2095 B2132 B2169 B2206 B2243 B2280 B2317 B2354 B2391 B2428 B2465 B2502 B2539 B2576 B2613 B2650 B2687 B2724 B2761 B2798 B2835 B2872 B2909 B2946 B2983 B3020 B3057 B3094 B3131 B3168 B3205 B3242 B3279 B3316 B3353 B3390 B3427 B3464 B3501 B3538 B3575 B3612 B3649 B3686 C68:C74 C105:C111 C142:C148 C179:C185 C216:C222 C253:C259 C290:C296 C327:C333 C364:C370 C401:C407 C438:C444 C475:C481 C512:C518 C549:C555 C586:C592 C623:C629 C660:C666 C697:C703 C734:C740 C771:C777 C808:C814 C845:C851 C882:C888 C919:C925 C956:C962 C993:C999 C1030:C1036 C1067:C1073 C1104:C1110 C1141:C1147 C1178:C1184 C1215:C1221 C1252:C1258 C1289:C1295 C1326:C1332 C1363:C1369 C1400:C1406 C1437:C1443 C1474:C1480 C1511:C1517 C1548:C1554 C1585:C1591 C1622:C1628 C1659:C1665 C1696:C1702 C1733:C1739 C1770:C1776 C1807:C1813 C1844:C1850 C1881:C1887 C1918:C1924 C1955:C1961 C1992:C1998 C2029:C2035 C2066:C2072 C2103:C2109 C2140:C2146 C2177:C2183 C2214:C2220 C2251:C2257 C2288:C2294 C2325:C2331 C2362:C2368 C2399:C2405 C2436:C2442 C2473:C2479 C2510:C2516 C2547:C2553 C2584:C2590 C2621:C2627 C2658:C2664 C2695:C2701 C2732:C2738 C2769:C2775 C2806:C2812 C2843:C2849 C2880:C2886 C2917:C2923 C2954:C2960 C2991:C2997 C3028:C3034 C3065:C3071 C3102:C3108 C3139:C3145 C3176:C3182 C3213:C3219 C3250:C3256 C3287:C3293 C3324:C3330 C3361:C3367 C3398:C3404 C3435:C3441 C3472:C3478 C3509:C3515 C3546:C3552 C3583:C3589 C3620:C3626 C3657:C3663 C3694:C3700 A38:C59 A75:C96 A112:C133 A149:C170 A186:C207 A223:C244 A260:C281 A297:C318 A334:C355 A371:C392 A408:C429 A445:C466 A482:C503 A519:C540 A556:C577 A593:C614 A630:C651 A667:C688 A704:C725 A741:C762 A778:C799 A815:C836 A852:C873 A889:C910 A926:C947 A963:C984 A1000:C1021 A1037:C1058 A1074:C1095 A1111:C1132 A1148:C1169 A1185:C1206 A1222:C1243 A1259:C1280 A1296:C1317 A1333:C1354 A1370:C1391 A1407:C1428 A1444:C1465 A1481:C1502 A1518:C1539 A1555:C1576 A1592:C1613 A1629:C1650 A1666:C1687 A1703:C1724 A1740:C1761 A1777:C1798 A1814:C1835 A1851:C1872 A1888:C1909 A1925:C1946 A1962:C1983 A1999:C2020 A2036:C2057 A2073:C2094 A2110:C2131 A2147:C2168 A2184:C2205 A2221:C2242 A2258:C2279 A2295:C2316 A2332:C2353 A2369:C2390 A2406:C2427 A2443:C2464 A2480:C2501 A2517:C2538 A2554:C2575 A2591:C2612 A2628:C2649 A2665:C2686 A2702:C2723 A2739:C2760 A2776:C2797 A2813:C2834 A2850:C2871 A2887:C2908 A2924:C2945 A2961:C2982 A2998:C3019 A3035:C3056 A3072:C3093 A3109:C3130 A3146:C3167 A3183:C3204 A3220:C3241 A3257:C3278 A3294:C3315 A3331:C3352 A3368:C3389 A3405:C3426 A3442:C3463 A3479:C3500 A3516:C3537 A3553:C3574 A3590:C3611 A3627:C3648 A3664:C3685 A60:A74 A97:A111 A134:A148 A171:A185 A208:A222 A245:A259 A282:A296 A319:A333 A356:A370 A393:A407 A430:A444 A467:A481 A504:A518 A541:A555 A578:A592 A615:A629 A652:A666 A689:A703 A726:A740 A763:A777 A800:A814 A837:A851 A874:A888 A911:A925 A948:A962 A985:A999 A1022:A1036 A1059:A1073 A1096:A1110 A1133:A1147 A1170:A1184 A1207:A1221 A1244:A1258 A1281:A1295 A1318:A1332 A1355:A1369 A1392:A1406 A1429:A1443 A1466:A1480 A1503:A1517 A1540:A1554 A1577:A1591 A1614:A1628 A1651:A1665 A1688:A1702 A1725:A1739 A1762:A1776 A1799:A1813 A1836:A1850 A1873:A1887 A1910:A1924 A1947:A1961 A1984:A1998 A2021:A2035 A2058:A2072 A2095:A2109 A2132:A2146 A2169:A2183 A2206:A2220 A2243:A2257 A2280:A2294 A2317:A2331 A2354:A2368 A2391:A2405 A2428:A2442 A2465:A2479 A2502:A2516 A2539:A2553 A2576:A2590 A2613:A2627 A2650:A2664 A2687:A2701 A2724:A2738 A2761:A2775 A2798:A2812 A2835:A2849 A2872:A2886 A2909:A2923 A2946:A2960 A2983:A2997 A3020:A3034 A3057:A3071 A3094:A3108 A3131:A3145 A3168:A3182 A3205:A3219 A3242:A3256 A3279:A3293 A3316:A3330 A3353:A3367 A3390:A3404 A3427:A3441 A3464:A3478 A3501:A3515 A3538:A3552 A3575:A3589 A3612:A3626 A3649:A3663 A3686:A3700 C60:C66 C97:C103 C134:C140 C171:C177 C208:C214 C245:C251 C282:C288 C319:C325 C356:C362 C393:C399 C430:C436 C467:C473 C504:C510 C541:C547 C578:C584 C615:C621 C652:C658 C689:C695 C726:C732 C763:C769 C800:C806 C837:C843 C874:C880 C911:C917 C948:C954 C985:C991 C1022:C1028 C1059:C1065 C1096:C1102 C1133:C1139 C1170:C1176 C1207:C1213 C1244:C1250 C1281:C1287 C1318:C1324 C1355:C1361 C1392:C1398 C1429:C1435 C1466:C1472 C1503:C1509 C1540:C1546 C1577:C1583 C1614:C1620 C1651:C1657 C1688:C1694 C1725:C1731 C1762:C1768 C1799:C1805 C1836:C1842 C1873:C1879 C1910:C1916 C1947:C1953 C1984:C1990 C2021:C2027 C2058:C2064 C2095:C2101 C2132:C2138 C2169:C2175 C2206:C2212 C2243:C2249 C2280:C2286 C2317:C2323 C2354:C2360 C2391:C2397 C2428:C2434 C2465:C2471 C2502:C2508 C2539:C2545 C2576:C2582 C2613:C2619 C2650:C2656 C2687:C2693 C2724:C2730 C2761:C2767 C2798:C2804 C2835:C2841 C2872:C2878 C2909:C2915 C2946:C2952 C2983:C2989 C3020:C3026 C3057:C3063 C3094:C3100 C3131:C3137 C3168:C3174 C3205:C3211 C3242:C3248 C3279:C3285 C3316:C3322 C3353:C3359 C3390:C3396 C3427:C3433 C3464:C3470 C3501:C3507 C3538:C3544 C3575:C3581 C3612:C3618 C3649:C3655 C3686:C3692 B62:B74 B99:B111 B136:B148 B173:B185 B210:B222 B247:B259 B284:B296 B321:B333 B358:B370 B395:B407 B432:B444 B469:B481 B506:B518 B543:B555 B580:B592 B617:B629 B654:B666 B691:B703 B728:B740 B765:B777 B802:B814 B839:B851 B876:B888 B913:B925 B950:B962 B987:B999 B1024:B1036 B1061:B1073 B1098:B1110 B1135:B1147 B1172:B1184 B1209:B1221 B1246:B1258 B1283:B1295 B1320:B1332 B1357:B1369 B1394:B1406 B1431:B1443 B1468:B1480 B1505:B1517 B1542:B1554 B1579:B1591 B1616:B1628 B1653:B1665 B1690:B1702 B1727:B1739 B1764:B1776 B1801:B1813 B1838:B1850 B1875:B1887 B1912:B1924 B1949:B1961 B1986:B1998 B2023:B2035 B2060:B2072 B2097:B2109 B2134:B2146 B2171:B2183 B2208:B2220 B2245:B2257 B2282:B2294 B2319:B2331 B2356:B2368 B2393:B2405 B2430:B2442 B2467:B2479 B2504:B2516 B2541:B2553 B2578:B2590 B2615:B2627 B2652:B2664 B2689:B2701 B2726:B2738 B2763:B2775 B2800:B2812 B2837:B2849 B2874:B2886 B2911:B2923 B2948:B2960 B2985:B2997 B3022:B3034 B3059:B3071 B3096:B3108 B3133:B3145 B3170:B3182 B3207:B3219 B3244:B3256 B3281:B3293 B3318:B3330 B3355:B3367 B3392:B3404 B3429:B3441 B3466:B3478 B3503:B3515 B3540:B3552 B3577:B3589 B3614:B3626 B3651:B3663 A1:A37 C1:C3 B2:B23 C7:C9 C15:C16 C19 C24 C27" name="نطاق1"/>
    <protectedRange sqref="C30 C3717 C3755 C3793 C3831 C3869 C3907 C3945 C3983 C4021 C4059 C4097 C4135 C4173 C4211 C4249 C4287 C4325 C4363 C4401 C4439 C4477 C4515 C4553 C4591 C4629 C4667 C4705 C4743 C4781 C4819 C4857 C4895 C4933 C4971 C5009 C5047 C5085 C5123 C67 C104 C141 C178 C215 C252 C289 C326 C363 C400 C437 C474 C511 C548 C585 C622 C659 C696 C733 C770 C807 C844 C881 C918 C955 C992 C1029 C1066 C1103 C1140 C1177 C1214 C1251 C1288 C1325 C1362 C1399 C1436 C1473 C1510 C1547 C1584 C1621 C1658 C1695 C1732 C1769 C1806 C1843 C1880 C1917 C1954 C1991 C2028 C2065 C2102 C2139 C2176 C2213 C2250 C2287 C2324 C2361 C2398 C2435 C2472 C2509 C2546 C2583 C2620 C2657 C2694 C2731 C2768 C2805 C2842 C2879 C2916 C2953 C2990 C3027 C3064 C3101 C3138 C3175 C3212 C3249 C3286 C3323 C3360 C3397 C3434 C3471 C3508 C3545 C3582 C3619 C3656 C3693" name="نطاق1_1"/>
    <protectedRange sqref="C11" name="نطاق1_2"/>
  </protectedRanges>
  <mergeCells count="29">
    <mergeCell ref="A23:B23"/>
    <mergeCell ref="A11:B11"/>
    <mergeCell ref="A12:B12"/>
    <mergeCell ref="A13:B13"/>
    <mergeCell ref="A14:B14"/>
    <mergeCell ref="A15:B15"/>
    <mergeCell ref="A16:B16"/>
    <mergeCell ref="A17:B17"/>
    <mergeCell ref="A18:B18"/>
    <mergeCell ref="A19:B19"/>
    <mergeCell ref="A20:A21"/>
    <mergeCell ref="A22:B22"/>
    <mergeCell ref="A36:B36"/>
    <mergeCell ref="B24:D24"/>
    <mergeCell ref="A27:B27"/>
    <mergeCell ref="A28:B28"/>
    <mergeCell ref="A29:B29"/>
    <mergeCell ref="A35:B35"/>
    <mergeCell ref="F30:G30"/>
    <mergeCell ref="F32:G32"/>
    <mergeCell ref="F33:G33"/>
    <mergeCell ref="A34:B34"/>
    <mergeCell ref="F31:G31"/>
    <mergeCell ref="A7:A9"/>
    <mergeCell ref="E1:F1"/>
    <mergeCell ref="A2:C2"/>
    <mergeCell ref="A3:C3"/>
    <mergeCell ref="A4:A6"/>
    <mergeCell ref="B1:D1"/>
  </mergeCells>
  <conditionalFormatting sqref="F2">
    <cfRule type="cellIs" dxfId="0" priority="1" operator="equal">
      <formula>"برجاء إدخال الدرجة المالية"</formula>
    </cfRule>
  </conditionalFormatting>
  <dataValidations count="1">
    <dataValidation type="list" allowBlank="1" showInputMessage="1" showErrorMessage="1" sqref="C11">
      <formula1>$G$4:$G$11</formula1>
    </dataValidation>
  </dataValidations>
  <printOptions horizontalCentered="1"/>
  <pageMargins left="0.31496062992125984" right="0.31496062992125984" top="1.0236220472440944" bottom="0.59055118110236227" header="0.31496062992125984" footer="0.31496062992125984"/>
  <pageSetup paperSize="9" fitToHeight="81" orientation="portrait" verticalDpi="300" r:id="rId1"/>
  <headerFooter>
    <oddHeader>&amp;R&amp;"Arial,Bold"&amp;12  جامعة اسيوط &amp;F  شئون العاملين</oddHeader>
    <oddFooter>&amp;LAli A Elgowad&amp;C&amp;"Arial,Bold"&amp;11صفحة (&amp;P)&amp;R&amp;D</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87"/>
  <sheetViews>
    <sheetView showGridLines="0" rightToLeft="1" tabSelected="1" workbookViewId="0">
      <pane xSplit="3" ySplit="2" topLeftCell="D27" activePane="bottomRight" state="frozen"/>
      <selection pane="topRight" activeCell="D1" sqref="D1"/>
      <selection pane="bottomLeft" activeCell="A2" sqref="A2"/>
      <selection pane="bottomRight" activeCell="A29" sqref="A29"/>
    </sheetView>
  </sheetViews>
  <sheetFormatPr defaultColWidth="9.140625" defaultRowHeight="18" x14ac:dyDescent="0.25"/>
  <cols>
    <col min="1" max="1" width="14.140625" style="127" customWidth="1"/>
    <col min="2" max="2" width="7.140625" style="125" customWidth="1"/>
    <col min="3" max="3" width="29.28515625" style="126" customWidth="1"/>
    <col min="4" max="4" width="8" style="128" customWidth="1"/>
    <col min="5" max="5" width="7.5703125" style="128" customWidth="1"/>
    <col min="6" max="6" width="7" style="128" customWidth="1"/>
    <col min="7" max="7" width="6.42578125" style="128" customWidth="1"/>
    <col min="8" max="8" width="6.140625" style="129" customWidth="1"/>
    <col min="9" max="9" width="6.140625" style="128" customWidth="1"/>
    <col min="10" max="10" width="6.5703125" style="130" customWidth="1"/>
    <col min="11" max="14" width="6.140625" style="128" customWidth="1"/>
    <col min="15" max="15" width="7.140625" style="131" customWidth="1"/>
    <col min="16" max="16" width="9.42578125" style="128" customWidth="1"/>
    <col min="17" max="17" width="8.85546875" style="128" customWidth="1"/>
    <col min="18" max="18" width="7.28515625" style="131" customWidth="1"/>
    <col min="19" max="19" width="9.28515625" style="128" customWidth="1"/>
    <col min="20" max="20" width="6.5703125" style="128" customWidth="1"/>
    <col min="21" max="22" width="6.7109375" style="128" customWidth="1"/>
    <col min="23" max="23" width="6.42578125" style="131" customWidth="1"/>
    <col min="24" max="24" width="5.85546875" style="128" customWidth="1"/>
    <col min="25" max="25" width="8.28515625" style="128" customWidth="1"/>
    <col min="26" max="26" width="7.28515625" style="131" customWidth="1"/>
    <col min="27" max="27" width="6.85546875" style="128" customWidth="1"/>
    <col min="28" max="28" width="9.140625" style="128" customWidth="1"/>
    <col min="29" max="29" width="10" style="133" bestFit="1" customWidth="1"/>
    <col min="30" max="30" width="13" style="167" customWidth="1"/>
    <col min="31" max="52" width="11.7109375" style="90" customWidth="1"/>
    <col min="53" max="53" width="2.85546875" style="90"/>
    <col min="54" max="16384" width="9.140625" style="90"/>
  </cols>
  <sheetData>
    <row r="1" spans="1:32" s="147" customFormat="1" x14ac:dyDescent="0.25">
      <c r="A1" s="145">
        <v>1</v>
      </c>
      <c r="B1" s="146">
        <v>2</v>
      </c>
      <c r="C1" s="145">
        <v>3</v>
      </c>
      <c r="D1" s="146">
        <v>4</v>
      </c>
      <c r="E1" s="145">
        <v>5</v>
      </c>
      <c r="F1" s="146">
        <v>6</v>
      </c>
      <c r="G1" s="145">
        <v>7</v>
      </c>
      <c r="H1" s="146">
        <v>8</v>
      </c>
      <c r="I1" s="145">
        <v>9</v>
      </c>
      <c r="J1" s="146">
        <v>10</v>
      </c>
      <c r="K1" s="145">
        <v>11</v>
      </c>
      <c r="L1" s="146">
        <v>12</v>
      </c>
      <c r="M1" s="145">
        <v>13</v>
      </c>
      <c r="N1" s="146">
        <v>14</v>
      </c>
      <c r="O1" s="145">
        <v>15</v>
      </c>
      <c r="P1" s="146">
        <v>16</v>
      </c>
      <c r="Q1" s="145">
        <v>17</v>
      </c>
      <c r="R1" s="146">
        <v>18</v>
      </c>
      <c r="S1" s="145">
        <v>19</v>
      </c>
      <c r="T1" s="146">
        <v>20</v>
      </c>
      <c r="U1" s="145">
        <v>21</v>
      </c>
      <c r="V1" s="145">
        <v>22</v>
      </c>
      <c r="W1" s="146">
        <v>23</v>
      </c>
      <c r="X1" s="145">
        <v>24</v>
      </c>
      <c r="Y1" s="146">
        <v>25</v>
      </c>
      <c r="Z1" s="145">
        <v>26</v>
      </c>
      <c r="AA1" s="146">
        <v>27</v>
      </c>
      <c r="AB1" s="145">
        <v>28</v>
      </c>
      <c r="AC1" s="146">
        <v>29</v>
      </c>
      <c r="AD1" s="164">
        <v>30</v>
      </c>
      <c r="AE1" s="147">
        <v>31</v>
      </c>
    </row>
    <row r="2" spans="1:32" s="78" customFormat="1" ht="64.5" thickBot="1" x14ac:dyDescent="0.25">
      <c r="A2" s="134" t="s">
        <v>64</v>
      </c>
      <c r="B2" s="135" t="s">
        <v>62</v>
      </c>
      <c r="C2" s="136" t="s">
        <v>63</v>
      </c>
      <c r="D2" s="137" t="s">
        <v>65</v>
      </c>
      <c r="E2" s="137" t="s">
        <v>66</v>
      </c>
      <c r="F2" s="137" t="s">
        <v>67</v>
      </c>
      <c r="G2" s="137" t="s">
        <v>68</v>
      </c>
      <c r="H2" s="138" t="s">
        <v>69</v>
      </c>
      <c r="I2" s="137" t="s">
        <v>70</v>
      </c>
      <c r="J2" s="139" t="s">
        <v>71</v>
      </c>
      <c r="K2" s="137" t="s">
        <v>72</v>
      </c>
      <c r="L2" s="137" t="s">
        <v>73</v>
      </c>
      <c r="M2" s="140" t="s">
        <v>74</v>
      </c>
      <c r="N2" s="140" t="s">
        <v>75</v>
      </c>
      <c r="O2" s="141" t="s">
        <v>76</v>
      </c>
      <c r="P2" s="142" t="s">
        <v>77</v>
      </c>
      <c r="Q2" s="137" t="s">
        <v>78</v>
      </c>
      <c r="R2" s="143" t="s">
        <v>79</v>
      </c>
      <c r="S2" s="142" t="s">
        <v>80</v>
      </c>
      <c r="T2" s="142" t="s">
        <v>81</v>
      </c>
      <c r="U2" s="137" t="s">
        <v>82</v>
      </c>
      <c r="V2" s="137" t="s">
        <v>581</v>
      </c>
      <c r="W2" s="137" t="s">
        <v>83</v>
      </c>
      <c r="X2" s="143" t="s">
        <v>84</v>
      </c>
      <c r="Y2" s="143" t="s">
        <v>85</v>
      </c>
      <c r="Z2" s="137" t="s">
        <v>86</v>
      </c>
      <c r="AA2" s="143" t="s">
        <v>87</v>
      </c>
      <c r="AB2" s="143" t="s">
        <v>88</v>
      </c>
      <c r="AC2" s="144" t="s">
        <v>89</v>
      </c>
      <c r="AD2" s="165" t="s">
        <v>584</v>
      </c>
      <c r="AE2" s="157" t="s">
        <v>587</v>
      </c>
      <c r="AF2" s="78" t="s">
        <v>588</v>
      </c>
    </row>
    <row r="3" spans="1:32" ht="26.25" thickBot="1" x14ac:dyDescent="0.3">
      <c r="A3" s="81">
        <v>25811172501322</v>
      </c>
      <c r="B3" s="79">
        <v>55</v>
      </c>
      <c r="C3" s="80" t="s">
        <v>123</v>
      </c>
      <c r="D3" s="82">
        <v>2710.19</v>
      </c>
      <c r="E3" s="82">
        <v>947.48</v>
      </c>
      <c r="F3" s="82">
        <v>150.28</v>
      </c>
      <c r="G3" s="82">
        <v>88.3</v>
      </c>
      <c r="H3" s="83">
        <v>50</v>
      </c>
      <c r="I3" s="82"/>
      <c r="J3" s="84"/>
      <c r="K3" s="82"/>
      <c r="L3" s="82"/>
      <c r="M3" s="85"/>
      <c r="N3" s="85"/>
      <c r="O3" s="86">
        <f t="shared" ref="O3:O34" si="0">SUM(H3:N3)</f>
        <v>50</v>
      </c>
      <c r="P3" s="87">
        <v>6322.39</v>
      </c>
      <c r="Q3" s="82"/>
      <c r="R3" s="88">
        <v>883.04</v>
      </c>
      <c r="S3" s="156">
        <v>29160</v>
      </c>
      <c r="T3" s="87">
        <v>0.96</v>
      </c>
      <c r="U3" s="82"/>
      <c r="V3" s="82">
        <f t="shared" ref="V3:V34" si="1">T3+U3</f>
        <v>0.96</v>
      </c>
      <c r="W3" s="82">
        <v>26.35</v>
      </c>
      <c r="X3" s="88">
        <v>28.45</v>
      </c>
      <c r="Y3" s="88">
        <v>39.4</v>
      </c>
      <c r="Z3" s="82">
        <v>263.48</v>
      </c>
      <c r="AA3" s="88">
        <v>179.32</v>
      </c>
      <c r="AB3" s="88">
        <v>1008.64</v>
      </c>
      <c r="AC3" s="89" t="s">
        <v>91</v>
      </c>
      <c r="AD3" s="166"/>
      <c r="AE3" s="159" t="e">
        <f>VLOOKUP(A3,#REF!,6,0)</f>
        <v>#REF!</v>
      </c>
      <c r="AF3" s="90">
        <v>1</v>
      </c>
    </row>
    <row r="4" spans="1:32" ht="26.25" thickBot="1" x14ac:dyDescent="0.3">
      <c r="A4" s="93">
        <v>25811052501779</v>
      </c>
      <c r="B4" s="91">
        <v>47</v>
      </c>
      <c r="C4" s="92" t="s">
        <v>116</v>
      </c>
      <c r="D4" s="94">
        <v>2507.92</v>
      </c>
      <c r="E4" s="94">
        <v>889.65</v>
      </c>
      <c r="F4" s="94">
        <v>130.85</v>
      </c>
      <c r="G4" s="94">
        <v>83.43</v>
      </c>
      <c r="H4" s="95">
        <v>150</v>
      </c>
      <c r="I4" s="94"/>
      <c r="J4" s="96"/>
      <c r="K4" s="94"/>
      <c r="L4" s="94"/>
      <c r="M4" s="97"/>
      <c r="N4" s="97"/>
      <c r="O4" s="98">
        <f t="shared" si="0"/>
        <v>150</v>
      </c>
      <c r="P4" s="99">
        <v>8256.4</v>
      </c>
      <c r="Q4" s="94"/>
      <c r="R4" s="100">
        <v>834.34</v>
      </c>
      <c r="S4" s="156">
        <v>29160</v>
      </c>
      <c r="T4" s="99"/>
      <c r="U4" s="94"/>
      <c r="V4" s="82">
        <f t="shared" si="1"/>
        <v>0</v>
      </c>
      <c r="W4" s="94">
        <v>25.05</v>
      </c>
      <c r="X4" s="100">
        <v>27</v>
      </c>
      <c r="Y4" s="100">
        <v>52.75</v>
      </c>
      <c r="Z4" s="94">
        <v>237.33</v>
      </c>
      <c r="AA4" s="100">
        <v>162.46</v>
      </c>
      <c r="AB4" s="100">
        <v>1262.58</v>
      </c>
      <c r="AC4" s="101" t="s">
        <v>91</v>
      </c>
      <c r="AD4" s="163"/>
      <c r="AE4" s="159" t="e">
        <f>VLOOKUP(A4,#REF!,6,0)</f>
        <v>#REF!</v>
      </c>
      <c r="AF4" s="90">
        <v>1</v>
      </c>
    </row>
    <row r="5" spans="1:32" ht="26.25" thickBot="1" x14ac:dyDescent="0.3">
      <c r="A5" s="93">
        <v>25712082502151</v>
      </c>
      <c r="B5" s="79">
        <v>57</v>
      </c>
      <c r="C5" s="92" t="s">
        <v>125</v>
      </c>
      <c r="D5" s="94">
        <v>2506.0100000000002</v>
      </c>
      <c r="E5" s="94">
        <v>886.2</v>
      </c>
      <c r="F5" s="94">
        <v>134.99</v>
      </c>
      <c r="G5" s="94">
        <v>83.16</v>
      </c>
      <c r="H5" s="95">
        <v>150</v>
      </c>
      <c r="I5" s="94"/>
      <c r="J5" s="96"/>
      <c r="K5" s="94"/>
      <c r="L5" s="94">
        <v>30</v>
      </c>
      <c r="M5" s="97"/>
      <c r="N5" s="97">
        <v>37.5</v>
      </c>
      <c r="O5" s="98">
        <f t="shared" si="0"/>
        <v>217.5</v>
      </c>
      <c r="P5" s="99">
        <v>7615.12</v>
      </c>
      <c r="Q5" s="94"/>
      <c r="R5" s="100">
        <v>831.66</v>
      </c>
      <c r="S5" s="156">
        <v>29160</v>
      </c>
      <c r="T5" s="99">
        <v>0.8</v>
      </c>
      <c r="U5" s="94">
        <v>23.09</v>
      </c>
      <c r="V5" s="82">
        <f t="shared" si="1"/>
        <v>23.89</v>
      </c>
      <c r="W5" s="94">
        <v>25.15</v>
      </c>
      <c r="X5" s="100">
        <v>26.95</v>
      </c>
      <c r="Y5" s="100">
        <v>42.4</v>
      </c>
      <c r="Z5" s="94">
        <v>236.19</v>
      </c>
      <c r="AA5" s="100">
        <v>161.79</v>
      </c>
      <c r="AB5" s="100">
        <v>1055.44</v>
      </c>
      <c r="AC5" s="101" t="s">
        <v>91</v>
      </c>
      <c r="AD5" s="163"/>
      <c r="AE5" s="159" t="e">
        <f>VLOOKUP(A5,#REF!,6,0)</f>
        <v>#REF!</v>
      </c>
      <c r="AF5" s="90">
        <v>1</v>
      </c>
    </row>
    <row r="6" spans="1:32" ht="26.25" thickBot="1" x14ac:dyDescent="0.3">
      <c r="A6" s="93">
        <v>25808252500474</v>
      </c>
      <c r="B6" s="91">
        <v>45</v>
      </c>
      <c r="C6" s="92" t="s">
        <v>114</v>
      </c>
      <c r="D6" s="94">
        <v>2296.5700000000002</v>
      </c>
      <c r="E6" s="94">
        <v>663.02</v>
      </c>
      <c r="F6" s="94">
        <v>113.8</v>
      </c>
      <c r="G6" s="94"/>
      <c r="H6" s="95">
        <v>150</v>
      </c>
      <c r="I6" s="94"/>
      <c r="J6" s="96"/>
      <c r="K6" s="94"/>
      <c r="L6" s="94"/>
      <c r="M6" s="97"/>
      <c r="N6" s="97"/>
      <c r="O6" s="98">
        <f t="shared" si="0"/>
        <v>150</v>
      </c>
      <c r="P6" s="99">
        <v>5388.13</v>
      </c>
      <c r="Q6" s="94"/>
      <c r="R6" s="100">
        <v>722.83</v>
      </c>
      <c r="S6" s="156">
        <v>29160</v>
      </c>
      <c r="T6" s="99">
        <v>0.56000000000000005</v>
      </c>
      <c r="U6" s="94">
        <v>2.84</v>
      </c>
      <c r="V6" s="82">
        <f t="shared" si="1"/>
        <v>3.4</v>
      </c>
      <c r="W6" s="94">
        <v>21.25</v>
      </c>
      <c r="X6" s="100">
        <v>23.9</v>
      </c>
      <c r="Y6" s="100">
        <v>31.35</v>
      </c>
      <c r="Z6" s="94">
        <v>173.34</v>
      </c>
      <c r="AA6" s="100">
        <v>125.3</v>
      </c>
      <c r="AB6" s="100">
        <v>542.30999999999995</v>
      </c>
      <c r="AC6" s="101" t="s">
        <v>91</v>
      </c>
      <c r="AD6" s="163"/>
      <c r="AE6" s="159" t="e">
        <f>VLOOKUP(A6,#REF!,6,0)</f>
        <v>#REF!</v>
      </c>
      <c r="AF6" s="90">
        <v>1</v>
      </c>
    </row>
    <row r="7" spans="1:32" ht="26.25" thickBot="1" x14ac:dyDescent="0.3">
      <c r="A7" s="93">
        <v>25802082501359</v>
      </c>
      <c r="B7" s="79">
        <v>42</v>
      </c>
      <c r="C7" s="92" t="s">
        <v>112</v>
      </c>
      <c r="D7" s="94">
        <v>2285.12</v>
      </c>
      <c r="E7" s="94">
        <v>785.92</v>
      </c>
      <c r="F7" s="94">
        <v>120.46</v>
      </c>
      <c r="G7" s="94">
        <v>225.8</v>
      </c>
      <c r="H7" s="95">
        <v>150</v>
      </c>
      <c r="I7" s="94"/>
      <c r="J7" s="96"/>
      <c r="K7" s="94"/>
      <c r="L7" s="94"/>
      <c r="M7" s="97"/>
      <c r="N7" s="97"/>
      <c r="O7" s="98">
        <f t="shared" si="0"/>
        <v>150</v>
      </c>
      <c r="P7" s="99">
        <v>9086.26</v>
      </c>
      <c r="Q7" s="94"/>
      <c r="R7" s="100">
        <v>752.67</v>
      </c>
      <c r="S7" s="156">
        <v>29160</v>
      </c>
      <c r="T7" s="99">
        <v>15.92</v>
      </c>
      <c r="U7" s="94">
        <v>9.74</v>
      </c>
      <c r="V7" s="82">
        <f t="shared" si="1"/>
        <v>25.66</v>
      </c>
      <c r="W7" s="94">
        <v>23.65</v>
      </c>
      <c r="X7" s="100">
        <v>25.35</v>
      </c>
      <c r="Y7" s="100">
        <v>57.45</v>
      </c>
      <c r="Z7" s="94">
        <v>206.47</v>
      </c>
      <c r="AA7" s="100">
        <v>142.72</v>
      </c>
      <c r="AB7" s="100">
        <v>1338.19</v>
      </c>
      <c r="AC7" s="101" t="s">
        <v>91</v>
      </c>
      <c r="AD7" s="163"/>
      <c r="AE7" s="159" t="e">
        <f>VLOOKUP(A7,#REF!,6,0)</f>
        <v>#REF!</v>
      </c>
      <c r="AF7" s="90">
        <v>1</v>
      </c>
    </row>
    <row r="8" spans="1:32" ht="26.25" thickBot="1" x14ac:dyDescent="0.3">
      <c r="A8" s="93">
        <v>25807152500756</v>
      </c>
      <c r="B8" s="91">
        <v>51</v>
      </c>
      <c r="C8" s="92" t="s">
        <v>120</v>
      </c>
      <c r="D8" s="94">
        <v>2278.46</v>
      </c>
      <c r="E8" s="94">
        <v>784.12</v>
      </c>
      <c r="F8" s="94">
        <v>116.98</v>
      </c>
      <c r="G8" s="94">
        <v>75.12</v>
      </c>
      <c r="H8" s="95">
        <v>150</v>
      </c>
      <c r="I8" s="94"/>
      <c r="J8" s="96"/>
      <c r="K8" s="94"/>
      <c r="L8" s="94"/>
      <c r="M8" s="97"/>
      <c r="N8" s="97"/>
      <c r="O8" s="98">
        <f t="shared" si="0"/>
        <v>150</v>
      </c>
      <c r="P8" s="99">
        <v>5435.13</v>
      </c>
      <c r="Q8" s="94"/>
      <c r="R8" s="100">
        <v>751.26</v>
      </c>
      <c r="S8" s="156">
        <v>29160.000000000004</v>
      </c>
      <c r="T8" s="99"/>
      <c r="U8" s="94">
        <v>0.45</v>
      </c>
      <c r="V8" s="82">
        <f t="shared" si="1"/>
        <v>0.45</v>
      </c>
      <c r="W8" s="94">
        <v>22.5</v>
      </c>
      <c r="X8" s="100">
        <v>24.3</v>
      </c>
      <c r="Y8" s="100">
        <v>32.9</v>
      </c>
      <c r="Z8" s="94">
        <v>189.62</v>
      </c>
      <c r="AA8" s="100">
        <v>130.43</v>
      </c>
      <c r="AB8" s="100">
        <v>645.78</v>
      </c>
      <c r="AC8" s="101" t="s">
        <v>91</v>
      </c>
      <c r="AD8" s="163"/>
      <c r="AE8" s="159" t="e">
        <f>VLOOKUP(A8,#REF!,6,0)</f>
        <v>#REF!</v>
      </c>
      <c r="AF8" s="90">
        <v>1</v>
      </c>
    </row>
    <row r="9" spans="1:32" ht="26.25" thickBot="1" x14ac:dyDescent="0.3">
      <c r="A9" s="93">
        <v>25908082800189</v>
      </c>
      <c r="B9" s="79">
        <v>70</v>
      </c>
      <c r="C9" s="92" t="s">
        <v>132</v>
      </c>
      <c r="D9" s="94">
        <v>2254.15</v>
      </c>
      <c r="E9" s="94">
        <v>768.89</v>
      </c>
      <c r="F9" s="94">
        <v>115.32</v>
      </c>
      <c r="G9" s="94">
        <v>74.239999999999995</v>
      </c>
      <c r="H9" s="95">
        <v>50</v>
      </c>
      <c r="I9" s="94"/>
      <c r="J9" s="96"/>
      <c r="K9" s="94"/>
      <c r="L9" s="94"/>
      <c r="M9" s="97"/>
      <c r="N9" s="97"/>
      <c r="O9" s="98">
        <f t="shared" si="0"/>
        <v>50</v>
      </c>
      <c r="P9" s="99">
        <v>8601.57</v>
      </c>
      <c r="Q9" s="94"/>
      <c r="R9" s="100">
        <v>742.41</v>
      </c>
      <c r="S9" s="156">
        <v>29160</v>
      </c>
      <c r="T9" s="99"/>
      <c r="U9" s="94"/>
      <c r="V9" s="82">
        <f t="shared" si="1"/>
        <v>0</v>
      </c>
      <c r="W9" s="94">
        <v>21.45</v>
      </c>
      <c r="X9" s="100">
        <v>23.25</v>
      </c>
      <c r="Y9" s="100">
        <v>48.9</v>
      </c>
      <c r="Z9" s="94">
        <v>175.9</v>
      </c>
      <c r="AA9" s="100">
        <v>117.77</v>
      </c>
      <c r="AB9" s="100">
        <v>1017.5</v>
      </c>
      <c r="AC9" s="101" t="s">
        <v>91</v>
      </c>
      <c r="AD9" s="163"/>
      <c r="AE9" s="159" t="e">
        <f>VLOOKUP(A9,#REF!,6,0)</f>
        <v>#REF!</v>
      </c>
      <c r="AF9" s="90">
        <v>1</v>
      </c>
    </row>
    <row r="10" spans="1:32" ht="26.25" thickBot="1" x14ac:dyDescent="0.3">
      <c r="A10" s="93">
        <v>26507132500113</v>
      </c>
      <c r="B10" s="91">
        <v>56</v>
      </c>
      <c r="C10" s="92" t="s">
        <v>124</v>
      </c>
      <c r="D10" s="94">
        <v>2101.14</v>
      </c>
      <c r="E10" s="94">
        <v>701.5</v>
      </c>
      <c r="F10" s="94">
        <v>106.48</v>
      </c>
      <c r="G10" s="94">
        <v>68.62</v>
      </c>
      <c r="H10" s="95">
        <v>145</v>
      </c>
      <c r="I10" s="94"/>
      <c r="J10" s="96"/>
      <c r="K10" s="94"/>
      <c r="L10" s="94"/>
      <c r="M10" s="97"/>
      <c r="N10" s="97"/>
      <c r="O10" s="98">
        <f t="shared" si="0"/>
        <v>145</v>
      </c>
      <c r="P10" s="99">
        <v>5209.3500000000004</v>
      </c>
      <c r="Q10" s="94"/>
      <c r="R10" s="100">
        <v>686.21</v>
      </c>
      <c r="S10" s="156">
        <v>29160</v>
      </c>
      <c r="T10" s="99"/>
      <c r="U10" s="94"/>
      <c r="V10" s="82">
        <f t="shared" si="1"/>
        <v>0</v>
      </c>
      <c r="W10" s="94">
        <v>20.6</v>
      </c>
      <c r="X10" s="100">
        <v>22.25</v>
      </c>
      <c r="Y10" s="100">
        <v>30.35</v>
      </c>
      <c r="Z10" s="94">
        <v>164.7</v>
      </c>
      <c r="AA10" s="100">
        <v>114.42</v>
      </c>
      <c r="AB10" s="100">
        <v>495.22</v>
      </c>
      <c r="AC10" s="101" t="s">
        <v>91</v>
      </c>
      <c r="AD10" s="163"/>
      <c r="AE10" s="159" t="e">
        <f>VLOOKUP(A10,#REF!,6,0)</f>
        <v>#REF!</v>
      </c>
      <c r="AF10" s="90">
        <v>1</v>
      </c>
    </row>
    <row r="11" spans="1:32" ht="26.25" thickBot="1" x14ac:dyDescent="0.3">
      <c r="A11" s="93">
        <v>26010222500251</v>
      </c>
      <c r="B11" s="79">
        <v>20</v>
      </c>
      <c r="C11" s="92" t="s">
        <v>101</v>
      </c>
      <c r="D11" s="94">
        <v>2086.39</v>
      </c>
      <c r="E11" s="94">
        <v>567.27</v>
      </c>
      <c r="F11" s="94">
        <v>101.48</v>
      </c>
      <c r="G11" s="94"/>
      <c r="H11" s="95">
        <v>150</v>
      </c>
      <c r="I11" s="94"/>
      <c r="J11" s="96"/>
      <c r="K11" s="94"/>
      <c r="L11" s="94"/>
      <c r="M11" s="97"/>
      <c r="N11" s="97"/>
      <c r="O11" s="98">
        <f t="shared" si="0"/>
        <v>150</v>
      </c>
      <c r="P11" s="99">
        <v>8602</v>
      </c>
      <c r="Q11" s="94"/>
      <c r="R11" s="100">
        <v>647.45000000000005</v>
      </c>
      <c r="S11" s="156">
        <v>29160.000000000004</v>
      </c>
      <c r="T11" s="99"/>
      <c r="U11" s="94"/>
      <c r="V11" s="82">
        <f t="shared" si="1"/>
        <v>0</v>
      </c>
      <c r="W11" s="94">
        <v>19.149999999999999</v>
      </c>
      <c r="X11" s="100">
        <v>20.8</v>
      </c>
      <c r="Y11" s="100">
        <v>50</v>
      </c>
      <c r="Z11" s="94">
        <v>145.47</v>
      </c>
      <c r="AA11" s="100">
        <v>32.28</v>
      </c>
      <c r="AB11" s="100">
        <v>859</v>
      </c>
      <c r="AC11" s="101" t="s">
        <v>91</v>
      </c>
      <c r="AD11" s="163"/>
      <c r="AE11" s="159" t="e">
        <f>VLOOKUP(A11,#REF!,6,0)</f>
        <v>#REF!</v>
      </c>
      <c r="AF11" s="90">
        <v>1</v>
      </c>
    </row>
    <row r="12" spans="1:32" ht="26.25" thickBot="1" x14ac:dyDescent="0.3">
      <c r="A12" s="93">
        <v>26903302500566</v>
      </c>
      <c r="B12" s="91">
        <v>8</v>
      </c>
      <c r="C12" s="92" t="s">
        <v>96</v>
      </c>
      <c r="D12" s="94">
        <v>1915.58</v>
      </c>
      <c r="E12" s="94">
        <v>614.09</v>
      </c>
      <c r="F12" s="94">
        <v>95.41</v>
      </c>
      <c r="G12" s="94">
        <v>62.05</v>
      </c>
      <c r="H12" s="95">
        <v>100</v>
      </c>
      <c r="I12" s="94"/>
      <c r="J12" s="96"/>
      <c r="K12" s="94"/>
      <c r="L12" s="94"/>
      <c r="M12" s="97"/>
      <c r="N12" s="97"/>
      <c r="O12" s="98">
        <f t="shared" si="0"/>
        <v>100</v>
      </c>
      <c r="P12" s="99">
        <v>4559.22</v>
      </c>
      <c r="Q12" s="94"/>
      <c r="R12" s="100">
        <v>620.53</v>
      </c>
      <c r="S12" s="156">
        <v>29160.010000000006</v>
      </c>
      <c r="T12" s="99"/>
      <c r="U12" s="94"/>
      <c r="V12" s="82">
        <f t="shared" si="1"/>
        <v>0</v>
      </c>
      <c r="W12" s="94">
        <v>18.3</v>
      </c>
      <c r="X12" s="100">
        <v>19.899999999999999</v>
      </c>
      <c r="Y12" s="100">
        <v>26.4</v>
      </c>
      <c r="Z12" s="94">
        <v>134.55000000000001</v>
      </c>
      <c r="AA12" s="100">
        <v>29.9</v>
      </c>
      <c r="AB12" s="100">
        <v>344.55</v>
      </c>
      <c r="AC12" s="101" t="s">
        <v>91</v>
      </c>
      <c r="AD12" s="163"/>
      <c r="AE12" s="159" t="e">
        <f>VLOOKUP(A12,#REF!,6,0)</f>
        <v>#REF!</v>
      </c>
      <c r="AF12" s="90">
        <v>1</v>
      </c>
    </row>
    <row r="13" spans="1:32" ht="26.25" thickBot="1" x14ac:dyDescent="0.3">
      <c r="A13" s="93">
        <v>26807052500078</v>
      </c>
      <c r="B13" s="79">
        <v>84</v>
      </c>
      <c r="C13" s="92" t="s">
        <v>139</v>
      </c>
      <c r="D13" s="94">
        <v>1909.03</v>
      </c>
      <c r="E13" s="94">
        <v>459.7</v>
      </c>
      <c r="F13" s="94">
        <v>88.11</v>
      </c>
      <c r="G13" s="94">
        <v>56.27</v>
      </c>
      <c r="H13" s="95">
        <v>150</v>
      </c>
      <c r="I13" s="94"/>
      <c r="J13" s="96"/>
      <c r="K13" s="94"/>
      <c r="L13" s="94"/>
      <c r="M13" s="97"/>
      <c r="N13" s="97"/>
      <c r="O13" s="98">
        <f t="shared" si="0"/>
        <v>150</v>
      </c>
      <c r="P13" s="99">
        <v>4297.2700000000004</v>
      </c>
      <c r="Q13" s="94"/>
      <c r="R13" s="100">
        <v>562.73</v>
      </c>
      <c r="S13" s="156">
        <v>28590.260000000002</v>
      </c>
      <c r="T13" s="99"/>
      <c r="U13" s="94"/>
      <c r="V13" s="82">
        <f t="shared" si="1"/>
        <v>0</v>
      </c>
      <c r="W13" s="94">
        <v>17.5</v>
      </c>
      <c r="X13" s="100">
        <v>19.100000000000001</v>
      </c>
      <c r="Y13" s="100">
        <v>23.8</v>
      </c>
      <c r="Z13" s="94">
        <v>123.78</v>
      </c>
      <c r="AA13" s="100">
        <v>27.86</v>
      </c>
      <c r="AB13" s="100">
        <v>235.91</v>
      </c>
      <c r="AC13" s="101" t="s">
        <v>91</v>
      </c>
      <c r="AD13" s="163"/>
      <c r="AE13" s="159" t="e">
        <f>VLOOKUP(A13,#REF!,6,0)</f>
        <v>#REF!</v>
      </c>
      <c r="AF13" s="90">
        <v>1</v>
      </c>
    </row>
    <row r="14" spans="1:32" ht="26.25" thickBot="1" x14ac:dyDescent="0.3">
      <c r="A14" s="93">
        <v>27007302500254</v>
      </c>
      <c r="B14" s="91">
        <v>81</v>
      </c>
      <c r="C14" s="92" t="s">
        <v>137</v>
      </c>
      <c r="D14" s="94">
        <v>1887.89</v>
      </c>
      <c r="E14" s="94">
        <v>471.93</v>
      </c>
      <c r="F14" s="94">
        <v>89.24</v>
      </c>
      <c r="G14" s="94">
        <v>57.23</v>
      </c>
      <c r="H14" s="95">
        <v>150</v>
      </c>
      <c r="I14" s="94"/>
      <c r="J14" s="96"/>
      <c r="K14" s="94">
        <v>12.5</v>
      </c>
      <c r="L14" s="94">
        <v>30</v>
      </c>
      <c r="M14" s="97"/>
      <c r="N14" s="97"/>
      <c r="O14" s="98">
        <f t="shared" si="0"/>
        <v>192.5</v>
      </c>
      <c r="P14" s="99">
        <v>4387.84</v>
      </c>
      <c r="Q14" s="94"/>
      <c r="R14" s="100">
        <v>572.37</v>
      </c>
      <c r="S14" s="156">
        <v>28652.760000000002</v>
      </c>
      <c r="T14" s="99"/>
      <c r="U14" s="94"/>
      <c r="V14" s="82">
        <f t="shared" si="1"/>
        <v>0</v>
      </c>
      <c r="W14" s="94">
        <v>17.75</v>
      </c>
      <c r="X14" s="100">
        <v>19.350000000000001</v>
      </c>
      <c r="Y14" s="100">
        <v>24.45</v>
      </c>
      <c r="Z14" s="94">
        <v>127.36</v>
      </c>
      <c r="AA14" s="100">
        <v>28.45</v>
      </c>
      <c r="AB14" s="100">
        <v>195.75</v>
      </c>
      <c r="AC14" s="101" t="s">
        <v>91</v>
      </c>
      <c r="AD14" s="163"/>
      <c r="AE14" s="159" t="e">
        <f>VLOOKUP(A14,#REF!,6,0)</f>
        <v>#REF!</v>
      </c>
      <c r="AF14" s="90">
        <v>1</v>
      </c>
    </row>
    <row r="15" spans="1:32" ht="26.25" thickBot="1" x14ac:dyDescent="0.3">
      <c r="A15" s="93">
        <v>26701012702295</v>
      </c>
      <c r="B15" s="79">
        <v>23</v>
      </c>
      <c r="C15" s="92" t="s">
        <v>102</v>
      </c>
      <c r="D15" s="94">
        <v>1882.91</v>
      </c>
      <c r="E15" s="94">
        <v>603.28</v>
      </c>
      <c r="F15" s="94">
        <v>94.12</v>
      </c>
      <c r="G15" s="94">
        <v>60.88</v>
      </c>
      <c r="H15" s="95">
        <v>150</v>
      </c>
      <c r="I15" s="94"/>
      <c r="J15" s="96"/>
      <c r="K15" s="94"/>
      <c r="L15" s="94"/>
      <c r="M15" s="97"/>
      <c r="N15" s="97"/>
      <c r="O15" s="98">
        <f t="shared" si="0"/>
        <v>150</v>
      </c>
      <c r="P15" s="99">
        <v>4488.66</v>
      </c>
      <c r="Q15" s="94"/>
      <c r="R15" s="100">
        <v>608.87</v>
      </c>
      <c r="S15" s="156">
        <v>29160</v>
      </c>
      <c r="T15" s="99"/>
      <c r="U15" s="94"/>
      <c r="V15" s="82">
        <f t="shared" si="1"/>
        <v>0</v>
      </c>
      <c r="W15" s="94">
        <v>18.399999999999999</v>
      </c>
      <c r="X15" s="100">
        <v>19.95</v>
      </c>
      <c r="Y15" s="100">
        <v>26</v>
      </c>
      <c r="Z15" s="94">
        <v>135.46</v>
      </c>
      <c r="AA15" s="100">
        <v>30.05</v>
      </c>
      <c r="AB15" s="100">
        <v>335.14</v>
      </c>
      <c r="AC15" s="101" t="s">
        <v>91</v>
      </c>
      <c r="AD15" s="163"/>
      <c r="AE15" s="159" t="e">
        <f>VLOOKUP(A15,#REF!,6,0)</f>
        <v>#REF!</v>
      </c>
      <c r="AF15" s="90">
        <v>1</v>
      </c>
    </row>
    <row r="16" spans="1:32" ht="26.25" thickBot="1" x14ac:dyDescent="0.3">
      <c r="A16" s="93">
        <v>26912302500123</v>
      </c>
      <c r="B16" s="91">
        <v>53</v>
      </c>
      <c r="C16" s="92" t="s">
        <v>121</v>
      </c>
      <c r="D16" s="94">
        <v>1849.46</v>
      </c>
      <c r="E16" s="94">
        <v>449.58</v>
      </c>
      <c r="F16" s="94">
        <v>86.85</v>
      </c>
      <c r="G16" s="94">
        <v>55.79</v>
      </c>
      <c r="H16" s="95">
        <v>100</v>
      </c>
      <c r="I16" s="94"/>
      <c r="J16" s="96"/>
      <c r="K16" s="94"/>
      <c r="L16" s="94"/>
      <c r="M16" s="97"/>
      <c r="N16" s="97"/>
      <c r="O16" s="98">
        <f t="shared" si="0"/>
        <v>100</v>
      </c>
      <c r="P16" s="99">
        <v>5579.28</v>
      </c>
      <c r="Q16" s="94"/>
      <c r="R16" s="100">
        <v>557.92999999999995</v>
      </c>
      <c r="S16" s="156">
        <v>28739.030000000002</v>
      </c>
      <c r="T16" s="99"/>
      <c r="U16" s="94"/>
      <c r="V16" s="82">
        <f t="shared" si="1"/>
        <v>0</v>
      </c>
      <c r="W16" s="94">
        <v>16.649999999999999</v>
      </c>
      <c r="X16" s="100">
        <v>18.2</v>
      </c>
      <c r="Y16" s="100">
        <v>31.95</v>
      </c>
      <c r="Z16" s="94">
        <v>112.58</v>
      </c>
      <c r="AA16" s="100">
        <v>25.49</v>
      </c>
      <c r="AB16" s="100">
        <v>335.06</v>
      </c>
      <c r="AC16" s="101" t="s">
        <v>91</v>
      </c>
      <c r="AD16" s="163"/>
      <c r="AE16" s="159" t="e">
        <f>VLOOKUP(A16,#REF!,6,0)</f>
        <v>#REF!</v>
      </c>
      <c r="AF16" s="90">
        <v>1</v>
      </c>
    </row>
    <row r="17" spans="1:32" ht="26.25" thickBot="1" x14ac:dyDescent="0.3">
      <c r="A17" s="93">
        <v>26410192500194</v>
      </c>
      <c r="B17" s="79">
        <v>49</v>
      </c>
      <c r="C17" s="92" t="s">
        <v>118</v>
      </c>
      <c r="D17" s="94">
        <v>1832.36</v>
      </c>
      <c r="E17" s="94">
        <v>446.05</v>
      </c>
      <c r="F17" s="94">
        <v>86.51</v>
      </c>
      <c r="G17" s="94">
        <v>55.19</v>
      </c>
      <c r="H17" s="95">
        <v>100</v>
      </c>
      <c r="I17" s="94"/>
      <c r="J17" s="96"/>
      <c r="K17" s="94"/>
      <c r="L17" s="94"/>
      <c r="M17" s="97"/>
      <c r="N17" s="97"/>
      <c r="O17" s="98">
        <f t="shared" si="0"/>
        <v>100</v>
      </c>
      <c r="P17" s="99">
        <v>6129.21</v>
      </c>
      <c r="Q17" s="94"/>
      <c r="R17" s="100">
        <v>551.99</v>
      </c>
      <c r="S17" s="156">
        <v>29160</v>
      </c>
      <c r="T17" s="99"/>
      <c r="U17" s="94"/>
      <c r="V17" s="82">
        <f t="shared" si="1"/>
        <v>0</v>
      </c>
      <c r="W17" s="94">
        <v>16.55</v>
      </c>
      <c r="X17" s="100">
        <v>18.75</v>
      </c>
      <c r="Y17" s="100">
        <v>35.25</v>
      </c>
      <c r="Z17" s="94">
        <v>110.98</v>
      </c>
      <c r="AA17" s="100">
        <v>26.86</v>
      </c>
      <c r="AB17" s="100">
        <v>429.09</v>
      </c>
      <c r="AC17" s="101" t="s">
        <v>91</v>
      </c>
      <c r="AD17" s="163"/>
      <c r="AE17" s="159" t="e">
        <f>VLOOKUP(A17,#REF!,6,0)</f>
        <v>#REF!</v>
      </c>
      <c r="AF17" s="90">
        <v>1</v>
      </c>
    </row>
    <row r="18" spans="1:32" ht="26.25" thickBot="1" x14ac:dyDescent="0.3">
      <c r="A18" s="93">
        <v>26911102500106</v>
      </c>
      <c r="B18" s="91">
        <v>36</v>
      </c>
      <c r="C18" s="92" t="s">
        <v>110</v>
      </c>
      <c r="D18" s="94">
        <v>1826.19</v>
      </c>
      <c r="E18" s="94">
        <v>444.27</v>
      </c>
      <c r="F18" s="94">
        <v>86.02</v>
      </c>
      <c r="G18" s="94"/>
      <c r="H18" s="95">
        <v>100</v>
      </c>
      <c r="I18" s="94"/>
      <c r="J18" s="96"/>
      <c r="K18" s="94">
        <v>10</v>
      </c>
      <c r="L18" s="94">
        <v>30</v>
      </c>
      <c r="M18" s="97"/>
      <c r="N18" s="97"/>
      <c r="O18" s="98">
        <f t="shared" si="0"/>
        <v>140</v>
      </c>
      <c r="P18" s="99">
        <v>4230.12</v>
      </c>
      <c r="Q18" s="94"/>
      <c r="R18" s="100">
        <v>553.74</v>
      </c>
      <c r="S18" s="156">
        <v>29160</v>
      </c>
      <c r="T18" s="99"/>
      <c r="U18" s="94"/>
      <c r="V18" s="82">
        <f t="shared" si="1"/>
        <v>0</v>
      </c>
      <c r="W18" s="94">
        <v>16.399999999999999</v>
      </c>
      <c r="X18" s="100">
        <v>17.899999999999999</v>
      </c>
      <c r="Y18" s="100">
        <v>23.05</v>
      </c>
      <c r="Z18" s="94">
        <v>108.95</v>
      </c>
      <c r="AA18" s="100">
        <v>24.69</v>
      </c>
      <c r="AB18" s="100">
        <v>221.3</v>
      </c>
      <c r="AC18" s="101" t="s">
        <v>91</v>
      </c>
      <c r="AD18" s="163"/>
      <c r="AE18" s="159" t="e">
        <f>VLOOKUP(A18,#REF!,6,0)</f>
        <v>#REF!</v>
      </c>
      <c r="AF18" s="90">
        <v>1</v>
      </c>
    </row>
    <row r="19" spans="1:32" ht="26.25" thickBot="1" x14ac:dyDescent="0.3">
      <c r="A19" s="93">
        <v>26801172500049</v>
      </c>
      <c r="B19" s="79">
        <v>1</v>
      </c>
      <c r="C19" s="92" t="s">
        <v>90</v>
      </c>
      <c r="D19" s="94">
        <v>1818.93</v>
      </c>
      <c r="E19" s="94">
        <v>435.57</v>
      </c>
      <c r="F19" s="94">
        <v>86.87</v>
      </c>
      <c r="G19" s="94">
        <v>54.68</v>
      </c>
      <c r="H19" s="95">
        <v>150</v>
      </c>
      <c r="I19" s="94"/>
      <c r="J19" s="96"/>
      <c r="K19" s="94"/>
      <c r="L19" s="94"/>
      <c r="M19" s="97"/>
      <c r="N19" s="97"/>
      <c r="O19" s="98">
        <f t="shared" si="0"/>
        <v>150</v>
      </c>
      <c r="P19" s="99">
        <v>5298.59</v>
      </c>
      <c r="Q19" s="94"/>
      <c r="R19" s="100">
        <v>546.89</v>
      </c>
      <c r="S19" s="156">
        <v>28071.71</v>
      </c>
      <c r="T19" s="99">
        <v>13.59</v>
      </c>
      <c r="U19" s="94"/>
      <c r="V19" s="82">
        <f t="shared" si="1"/>
        <v>13.59</v>
      </c>
      <c r="W19" s="94">
        <v>16.75</v>
      </c>
      <c r="X19" s="100">
        <v>18.149999999999999</v>
      </c>
      <c r="Y19" s="100">
        <v>30.45</v>
      </c>
      <c r="Z19" s="94">
        <v>112.46</v>
      </c>
      <c r="AA19" s="100">
        <v>25.37</v>
      </c>
      <c r="AB19" s="100">
        <v>309.95</v>
      </c>
      <c r="AC19" s="101" t="s">
        <v>91</v>
      </c>
      <c r="AD19" s="163"/>
      <c r="AE19" s="159" t="e">
        <f>VLOOKUP(A19,#REF!,6,0)</f>
        <v>#REF!</v>
      </c>
      <c r="AF19" s="90">
        <v>1</v>
      </c>
    </row>
    <row r="20" spans="1:32" ht="26.25" thickBot="1" x14ac:dyDescent="0.3">
      <c r="A20" s="93">
        <v>26412282500188</v>
      </c>
      <c r="B20" s="91">
        <v>7</v>
      </c>
      <c r="C20" s="92" t="s">
        <v>95</v>
      </c>
      <c r="D20" s="94">
        <v>1810.57</v>
      </c>
      <c r="E20" s="94">
        <v>432.36</v>
      </c>
      <c r="F20" s="94">
        <v>85.32</v>
      </c>
      <c r="G20" s="94">
        <v>54.43</v>
      </c>
      <c r="H20" s="95">
        <v>50</v>
      </c>
      <c r="I20" s="94"/>
      <c r="J20" s="96"/>
      <c r="K20" s="94"/>
      <c r="L20" s="94"/>
      <c r="M20" s="97"/>
      <c r="N20" s="97"/>
      <c r="O20" s="98">
        <f t="shared" si="0"/>
        <v>50</v>
      </c>
      <c r="P20" s="99">
        <v>5277.87</v>
      </c>
      <c r="Q20" s="94"/>
      <c r="R20" s="100">
        <v>544.37</v>
      </c>
      <c r="S20" s="156">
        <v>27921.049999999996</v>
      </c>
      <c r="T20" s="99">
        <v>12.09</v>
      </c>
      <c r="U20" s="94"/>
      <c r="V20" s="82">
        <f t="shared" si="1"/>
        <v>12.09</v>
      </c>
      <c r="W20" s="94">
        <v>15.9</v>
      </c>
      <c r="X20" s="100">
        <v>17.350000000000001</v>
      </c>
      <c r="Y20" s="100">
        <v>30.35</v>
      </c>
      <c r="Z20" s="94">
        <v>101.5</v>
      </c>
      <c r="AA20" s="100">
        <v>23.16</v>
      </c>
      <c r="AB20" s="100">
        <v>305.35000000000002</v>
      </c>
      <c r="AC20" s="101" t="s">
        <v>91</v>
      </c>
      <c r="AD20" s="163">
        <v>199.83</v>
      </c>
      <c r="AE20" s="159" t="e">
        <f>VLOOKUP(A20,#REF!,6,0)</f>
        <v>#REF!</v>
      </c>
      <c r="AF20" s="90">
        <v>1</v>
      </c>
    </row>
    <row r="21" spans="1:32" ht="26.25" thickBot="1" x14ac:dyDescent="0.3">
      <c r="A21" s="93">
        <v>27003302500151</v>
      </c>
      <c r="B21" s="79">
        <v>61</v>
      </c>
      <c r="C21" s="92" t="s">
        <v>252</v>
      </c>
      <c r="D21" s="100">
        <v>1795.4</v>
      </c>
      <c r="E21" s="100">
        <v>304.05</v>
      </c>
      <c r="F21" s="100">
        <v>79.790000000000006</v>
      </c>
      <c r="G21" s="100"/>
      <c r="H21" s="95">
        <v>150</v>
      </c>
      <c r="I21" s="100"/>
      <c r="J21" s="96"/>
      <c r="K21" s="102"/>
      <c r="L21" s="100"/>
      <c r="M21" s="109"/>
      <c r="N21" s="103"/>
      <c r="O21" s="98">
        <f t="shared" si="0"/>
        <v>150</v>
      </c>
      <c r="P21" s="104">
        <v>11500.17</v>
      </c>
      <c r="Q21" s="102"/>
      <c r="R21" s="100">
        <v>507.11</v>
      </c>
      <c r="S21" s="156">
        <v>29160</v>
      </c>
      <c r="T21" s="105"/>
      <c r="U21" s="100">
        <v>11.33</v>
      </c>
      <c r="V21" s="82">
        <f t="shared" si="1"/>
        <v>11.33</v>
      </c>
      <c r="W21" s="100">
        <v>15.3</v>
      </c>
      <c r="X21" s="100">
        <v>16.649999999999999</v>
      </c>
      <c r="Y21" s="102">
        <v>71</v>
      </c>
      <c r="Z21" s="100">
        <v>93.71</v>
      </c>
      <c r="AA21" s="100">
        <v>21.39</v>
      </c>
      <c r="AB21" s="102">
        <v>722.66</v>
      </c>
      <c r="AC21" s="101" t="s">
        <v>211</v>
      </c>
      <c r="AD21" s="163"/>
      <c r="AE21" s="159" t="e">
        <f>VLOOKUP(A21,#REF!,6,0)</f>
        <v>#REF!</v>
      </c>
      <c r="AF21" s="90">
        <v>1</v>
      </c>
    </row>
    <row r="22" spans="1:32" ht="26.25" thickBot="1" x14ac:dyDescent="0.3">
      <c r="A22" s="93">
        <v>26911302500062</v>
      </c>
      <c r="B22" s="91">
        <v>33</v>
      </c>
      <c r="C22" s="92" t="s">
        <v>107</v>
      </c>
      <c r="D22" s="94">
        <v>1777.99</v>
      </c>
      <c r="E22" s="94">
        <v>417.11</v>
      </c>
      <c r="F22" s="94">
        <v>82.69</v>
      </c>
      <c r="G22" s="94">
        <v>53.23</v>
      </c>
      <c r="H22" s="95">
        <v>145</v>
      </c>
      <c r="I22" s="94"/>
      <c r="J22" s="96"/>
      <c r="K22" s="94"/>
      <c r="L22" s="94"/>
      <c r="M22" s="97"/>
      <c r="N22" s="97"/>
      <c r="O22" s="98">
        <f t="shared" si="0"/>
        <v>145</v>
      </c>
      <c r="P22" s="99">
        <v>5559.45</v>
      </c>
      <c r="Q22" s="94"/>
      <c r="R22" s="100">
        <v>532.36</v>
      </c>
      <c r="S22" s="156">
        <v>28338.23</v>
      </c>
      <c r="T22" s="99"/>
      <c r="U22" s="94"/>
      <c r="V22" s="82">
        <f t="shared" si="1"/>
        <v>0</v>
      </c>
      <c r="W22" s="94">
        <v>16.25</v>
      </c>
      <c r="X22" s="100">
        <v>18.45</v>
      </c>
      <c r="Y22" s="100">
        <v>31.8</v>
      </c>
      <c r="Z22" s="94">
        <v>107.57</v>
      </c>
      <c r="AA22" s="100">
        <v>26.08</v>
      </c>
      <c r="AB22" s="100">
        <v>337.79</v>
      </c>
      <c r="AC22" s="101" t="s">
        <v>91</v>
      </c>
      <c r="AD22" s="163"/>
      <c r="AE22" s="159" t="e">
        <f>VLOOKUP(A22,#REF!,6,0)</f>
        <v>#REF!</v>
      </c>
      <c r="AF22" s="90">
        <v>1</v>
      </c>
    </row>
    <row r="23" spans="1:32" ht="26.25" thickBot="1" x14ac:dyDescent="0.3">
      <c r="A23" s="93">
        <v>27202262500032</v>
      </c>
      <c r="B23" s="79">
        <v>58</v>
      </c>
      <c r="C23" s="92" t="s">
        <v>126</v>
      </c>
      <c r="D23" s="94">
        <v>1762.71</v>
      </c>
      <c r="E23" s="94">
        <v>414.06</v>
      </c>
      <c r="F23" s="94">
        <v>101.84</v>
      </c>
      <c r="G23" s="94">
        <v>52.68</v>
      </c>
      <c r="H23" s="95">
        <v>150</v>
      </c>
      <c r="I23" s="94"/>
      <c r="J23" s="96"/>
      <c r="K23" s="94"/>
      <c r="L23" s="94"/>
      <c r="M23" s="97"/>
      <c r="N23" s="97"/>
      <c r="O23" s="98">
        <f t="shared" si="0"/>
        <v>150</v>
      </c>
      <c r="P23" s="99">
        <v>3417.27</v>
      </c>
      <c r="Q23" s="94"/>
      <c r="R23" s="100">
        <v>526.82000000000005</v>
      </c>
      <c r="S23" s="156">
        <v>25036.499999999996</v>
      </c>
      <c r="T23" s="99"/>
      <c r="U23" s="94">
        <v>152.4</v>
      </c>
      <c r="V23" s="82">
        <f t="shared" si="1"/>
        <v>152.4</v>
      </c>
      <c r="W23" s="94">
        <v>16.3</v>
      </c>
      <c r="X23" s="100">
        <v>17.3</v>
      </c>
      <c r="Y23" s="100">
        <v>20.05</v>
      </c>
      <c r="Z23" s="94">
        <v>92.88</v>
      </c>
      <c r="AA23" s="100">
        <v>23.12</v>
      </c>
      <c r="AB23" s="100">
        <v>166.49</v>
      </c>
      <c r="AC23" s="101" t="s">
        <v>91</v>
      </c>
      <c r="AD23" s="163"/>
      <c r="AE23" s="159" t="e">
        <f>VLOOKUP(A23,#REF!,6,0)</f>
        <v>#REF!</v>
      </c>
      <c r="AF23" s="90">
        <v>1</v>
      </c>
    </row>
    <row r="24" spans="1:32" ht="26.25" thickBot="1" x14ac:dyDescent="0.3">
      <c r="A24" s="93">
        <v>26702152500371</v>
      </c>
      <c r="B24" s="91">
        <v>48</v>
      </c>
      <c r="C24" s="92" t="s">
        <v>117</v>
      </c>
      <c r="D24" s="94">
        <v>1754.49</v>
      </c>
      <c r="E24" s="94">
        <v>413.96</v>
      </c>
      <c r="F24" s="94">
        <v>82.37</v>
      </c>
      <c r="G24" s="94"/>
      <c r="H24" s="95">
        <v>150</v>
      </c>
      <c r="I24" s="94"/>
      <c r="J24" s="96"/>
      <c r="K24" s="94"/>
      <c r="L24" s="94"/>
      <c r="M24" s="97"/>
      <c r="N24" s="97"/>
      <c r="O24" s="98">
        <f t="shared" si="0"/>
        <v>150</v>
      </c>
      <c r="P24" s="99">
        <v>5028</v>
      </c>
      <c r="Q24" s="94"/>
      <c r="R24" s="100">
        <v>526.74</v>
      </c>
      <c r="S24" s="156">
        <v>29160</v>
      </c>
      <c r="T24" s="99"/>
      <c r="U24" s="94"/>
      <c r="V24" s="82">
        <f t="shared" si="1"/>
        <v>0</v>
      </c>
      <c r="W24" s="94">
        <v>15.8</v>
      </c>
      <c r="X24" s="100">
        <v>17.25</v>
      </c>
      <c r="Y24" s="100">
        <v>28.55</v>
      </c>
      <c r="Z24" s="94">
        <v>101.01</v>
      </c>
      <c r="AA24" s="100">
        <v>22.95</v>
      </c>
      <c r="AB24" s="100">
        <v>290.37</v>
      </c>
      <c r="AC24" s="101" t="s">
        <v>91</v>
      </c>
      <c r="AD24" s="163"/>
      <c r="AE24" s="159" t="e">
        <f>VLOOKUP(A24,#REF!,6,0)</f>
        <v>#REF!</v>
      </c>
      <c r="AF24" s="90">
        <v>1</v>
      </c>
    </row>
    <row r="25" spans="1:32" ht="26.25" thickBot="1" x14ac:dyDescent="0.3">
      <c r="A25" s="93">
        <v>27110032500066</v>
      </c>
      <c r="B25" s="79">
        <v>86</v>
      </c>
      <c r="C25" s="92" t="s">
        <v>140</v>
      </c>
      <c r="D25" s="94">
        <v>1754.49</v>
      </c>
      <c r="E25" s="94">
        <v>407.96</v>
      </c>
      <c r="F25" s="94">
        <v>81.59</v>
      </c>
      <c r="G25" s="94"/>
      <c r="H25" s="95">
        <v>50</v>
      </c>
      <c r="I25" s="94"/>
      <c r="J25" s="96"/>
      <c r="K25" s="94"/>
      <c r="L25" s="94"/>
      <c r="M25" s="97"/>
      <c r="N25" s="97"/>
      <c r="O25" s="98">
        <f t="shared" si="0"/>
        <v>50</v>
      </c>
      <c r="P25" s="99">
        <v>4556.7700000000004</v>
      </c>
      <c r="Q25" s="94"/>
      <c r="R25" s="100">
        <v>526.74</v>
      </c>
      <c r="S25" s="156">
        <v>28711.280000000002</v>
      </c>
      <c r="T25" s="99"/>
      <c r="U25" s="94"/>
      <c r="V25" s="82">
        <f t="shared" si="1"/>
        <v>0</v>
      </c>
      <c r="W25" s="94">
        <v>15</v>
      </c>
      <c r="X25" s="100">
        <v>16.45</v>
      </c>
      <c r="Y25" s="100">
        <v>25.9</v>
      </c>
      <c r="Z25" s="94">
        <v>90.48</v>
      </c>
      <c r="AA25" s="100">
        <v>20.84</v>
      </c>
      <c r="AB25" s="100">
        <v>236.71</v>
      </c>
      <c r="AC25" s="101" t="s">
        <v>91</v>
      </c>
      <c r="AD25" s="163"/>
      <c r="AE25" s="159" t="e">
        <f>VLOOKUP(A25,#REF!,6,0)</f>
        <v>#REF!</v>
      </c>
      <c r="AF25" s="90">
        <v>1</v>
      </c>
    </row>
    <row r="26" spans="1:32" ht="26.25" thickBot="1" x14ac:dyDescent="0.3">
      <c r="A26" s="93">
        <v>26305082500352</v>
      </c>
      <c r="B26" s="91">
        <v>4</v>
      </c>
      <c r="C26" s="92" t="s">
        <v>92</v>
      </c>
      <c r="D26" s="94">
        <v>1752.72</v>
      </c>
      <c r="E26" s="94">
        <v>413.57</v>
      </c>
      <c r="F26" s="94">
        <v>83.06</v>
      </c>
      <c r="G26" s="94"/>
      <c r="H26" s="95">
        <v>150</v>
      </c>
      <c r="I26" s="94"/>
      <c r="J26" s="96"/>
      <c r="K26" s="94"/>
      <c r="L26" s="94"/>
      <c r="M26" s="97"/>
      <c r="N26" s="97"/>
      <c r="O26" s="98">
        <f t="shared" si="0"/>
        <v>150</v>
      </c>
      <c r="P26" s="99">
        <v>4104.84</v>
      </c>
      <c r="Q26" s="94"/>
      <c r="R26" s="100">
        <v>526.41999999999996</v>
      </c>
      <c r="S26" s="156">
        <v>28174.23</v>
      </c>
      <c r="T26" s="99">
        <v>5.35</v>
      </c>
      <c r="U26" s="94"/>
      <c r="V26" s="82">
        <f t="shared" si="1"/>
        <v>5.35</v>
      </c>
      <c r="W26" s="94">
        <v>15.75</v>
      </c>
      <c r="X26" s="100">
        <v>17.2</v>
      </c>
      <c r="Y26" s="100">
        <v>22.05</v>
      </c>
      <c r="Z26" s="94">
        <v>100.35</v>
      </c>
      <c r="AA26" s="100">
        <v>22.81</v>
      </c>
      <c r="AB26" s="100">
        <v>198.82</v>
      </c>
      <c r="AC26" s="101" t="s">
        <v>91</v>
      </c>
      <c r="AD26" s="163"/>
      <c r="AE26" s="159" t="e">
        <f>VLOOKUP(A26,#REF!,6,0)</f>
        <v>#REF!</v>
      </c>
      <c r="AF26" s="90">
        <v>1</v>
      </c>
    </row>
    <row r="27" spans="1:32" ht="26.25" thickBot="1" x14ac:dyDescent="0.3">
      <c r="A27" s="93">
        <v>26803042500074</v>
      </c>
      <c r="B27" s="79">
        <v>16</v>
      </c>
      <c r="C27" s="92" t="s">
        <v>98</v>
      </c>
      <c r="D27" s="94">
        <v>1749.82</v>
      </c>
      <c r="E27" s="94">
        <v>412.47</v>
      </c>
      <c r="F27" s="94">
        <v>82.76</v>
      </c>
      <c r="G27" s="94"/>
      <c r="H27" s="95">
        <v>150</v>
      </c>
      <c r="I27" s="94"/>
      <c r="J27" s="96"/>
      <c r="K27" s="94"/>
      <c r="L27" s="94"/>
      <c r="M27" s="97"/>
      <c r="N27" s="97"/>
      <c r="O27" s="98">
        <f t="shared" si="0"/>
        <v>150</v>
      </c>
      <c r="P27" s="99">
        <v>4844.6400000000003</v>
      </c>
      <c r="Q27" s="94"/>
      <c r="R27" s="100">
        <v>525.55999999999995</v>
      </c>
      <c r="S27" s="156">
        <v>27982.060000000005</v>
      </c>
      <c r="T27" s="99">
        <v>6.66</v>
      </c>
      <c r="U27" s="94"/>
      <c r="V27" s="82">
        <f t="shared" si="1"/>
        <v>6.66</v>
      </c>
      <c r="W27" s="94">
        <v>15.75</v>
      </c>
      <c r="X27" s="100">
        <v>17.149999999999999</v>
      </c>
      <c r="Y27" s="100">
        <v>29.5</v>
      </c>
      <c r="Z27" s="94">
        <v>99.84</v>
      </c>
      <c r="AA27" s="100">
        <v>26.7</v>
      </c>
      <c r="AB27" s="100">
        <v>220.62</v>
      </c>
      <c r="AC27" s="101" t="s">
        <v>91</v>
      </c>
      <c r="AD27" s="163"/>
      <c r="AE27" s="159" t="e">
        <f>VLOOKUP(A27,#REF!,6,0)</f>
        <v>#REF!</v>
      </c>
      <c r="AF27" s="90">
        <v>1</v>
      </c>
    </row>
    <row r="28" spans="1:32" ht="26.25" thickBot="1" x14ac:dyDescent="0.3">
      <c r="A28" s="93">
        <v>26204272600131</v>
      </c>
      <c r="B28" s="91">
        <v>19</v>
      </c>
      <c r="C28" s="92" t="s">
        <v>100</v>
      </c>
      <c r="D28" s="94">
        <v>1749.82</v>
      </c>
      <c r="E28" s="94">
        <v>412.47</v>
      </c>
      <c r="F28" s="94">
        <v>83.98</v>
      </c>
      <c r="G28" s="94"/>
      <c r="H28" s="95">
        <v>150</v>
      </c>
      <c r="I28" s="94"/>
      <c r="J28" s="96"/>
      <c r="K28" s="94"/>
      <c r="L28" s="94"/>
      <c r="M28" s="97"/>
      <c r="N28" s="97"/>
      <c r="O28" s="98">
        <f t="shared" si="0"/>
        <v>150</v>
      </c>
      <c r="P28" s="99">
        <v>7896.85</v>
      </c>
      <c r="Q28" s="94"/>
      <c r="R28" s="100">
        <v>525.55999999999995</v>
      </c>
      <c r="S28" s="156">
        <v>29159.999999999996</v>
      </c>
      <c r="T28" s="99">
        <v>16.739999999999998</v>
      </c>
      <c r="U28" s="94"/>
      <c r="V28" s="82">
        <f t="shared" si="1"/>
        <v>16.739999999999998</v>
      </c>
      <c r="W28" s="94">
        <v>15.75</v>
      </c>
      <c r="X28" s="100">
        <v>17.100000000000001</v>
      </c>
      <c r="Y28" s="100">
        <v>47.05</v>
      </c>
      <c r="Z28" s="94">
        <v>98.84</v>
      </c>
      <c r="AA28" s="100">
        <v>22.5</v>
      </c>
      <c r="AB28" s="100">
        <v>434.66</v>
      </c>
      <c r="AC28" s="101" t="s">
        <v>91</v>
      </c>
      <c r="AD28" s="163"/>
      <c r="AE28" s="159" t="e">
        <f>VLOOKUP(A28,#REF!,6,0)</f>
        <v>#REF!</v>
      </c>
      <c r="AF28" s="90">
        <v>1</v>
      </c>
    </row>
    <row r="29" spans="1:32" ht="26.25" thickBot="1" x14ac:dyDescent="0.3">
      <c r="A29" s="93">
        <v>26712172501956</v>
      </c>
      <c r="B29" s="79">
        <v>13</v>
      </c>
      <c r="C29" s="92" t="s">
        <v>97</v>
      </c>
      <c r="D29" s="94">
        <v>1736.75</v>
      </c>
      <c r="E29" s="94">
        <v>407.13</v>
      </c>
      <c r="F29" s="94">
        <v>82.52</v>
      </c>
      <c r="G29" s="94"/>
      <c r="H29" s="95">
        <v>150</v>
      </c>
      <c r="I29" s="94"/>
      <c r="J29" s="96"/>
      <c r="K29" s="94"/>
      <c r="L29" s="94"/>
      <c r="M29" s="97"/>
      <c r="N29" s="97"/>
      <c r="O29" s="98">
        <f t="shared" si="0"/>
        <v>150</v>
      </c>
      <c r="P29" s="99">
        <v>6475.23</v>
      </c>
      <c r="Q29" s="94"/>
      <c r="R29" s="100">
        <v>521.35</v>
      </c>
      <c r="S29" s="156">
        <v>29160</v>
      </c>
      <c r="T29" s="99">
        <v>6.13</v>
      </c>
      <c r="U29" s="94"/>
      <c r="V29" s="82">
        <f t="shared" si="1"/>
        <v>6.13</v>
      </c>
      <c r="W29" s="94">
        <v>15.6</v>
      </c>
      <c r="X29" s="100">
        <v>17.05</v>
      </c>
      <c r="Y29" s="100">
        <v>36.700000000000003</v>
      </c>
      <c r="Z29" s="94">
        <v>98.25</v>
      </c>
      <c r="AA29" s="100">
        <v>22.35</v>
      </c>
      <c r="AB29" s="100">
        <v>352.96</v>
      </c>
      <c r="AC29" s="101" t="s">
        <v>91</v>
      </c>
      <c r="AD29" s="163"/>
      <c r="AE29" s="159" t="e">
        <f>VLOOKUP(A29,#REF!,6,0)</f>
        <v>#REF!</v>
      </c>
      <c r="AF29" s="90">
        <v>1</v>
      </c>
    </row>
    <row r="30" spans="1:32" ht="26.25" thickBot="1" x14ac:dyDescent="0.3">
      <c r="A30" s="93">
        <v>26006172500176</v>
      </c>
      <c r="B30" s="91">
        <v>64</v>
      </c>
      <c r="C30" s="92" t="s">
        <v>129</v>
      </c>
      <c r="D30" s="94">
        <v>1721.82</v>
      </c>
      <c r="E30" s="94">
        <v>399.44</v>
      </c>
      <c r="F30" s="94">
        <v>81.709999999999994</v>
      </c>
      <c r="G30" s="94"/>
      <c r="H30" s="95">
        <v>150</v>
      </c>
      <c r="I30" s="94"/>
      <c r="J30" s="96"/>
      <c r="K30" s="94"/>
      <c r="L30" s="94"/>
      <c r="M30" s="97"/>
      <c r="N30" s="97"/>
      <c r="O30" s="98">
        <f t="shared" si="0"/>
        <v>150</v>
      </c>
      <c r="P30" s="99">
        <v>3867.56</v>
      </c>
      <c r="Q30" s="94"/>
      <c r="R30" s="100">
        <v>515.29999999999995</v>
      </c>
      <c r="S30" s="156">
        <v>27605.35</v>
      </c>
      <c r="T30" s="99">
        <v>13.25</v>
      </c>
      <c r="U30" s="94"/>
      <c r="V30" s="82">
        <f t="shared" si="1"/>
        <v>13.25</v>
      </c>
      <c r="W30" s="94">
        <v>15.45</v>
      </c>
      <c r="X30" s="100">
        <v>16.8</v>
      </c>
      <c r="Y30" s="100">
        <v>21.5</v>
      </c>
      <c r="Z30" s="94">
        <v>95.46</v>
      </c>
      <c r="AA30" s="100">
        <v>21.77</v>
      </c>
      <c r="AB30" s="100">
        <v>179.66</v>
      </c>
      <c r="AC30" s="101" t="s">
        <v>91</v>
      </c>
      <c r="AD30" s="163"/>
      <c r="AE30" s="159" t="e">
        <f>VLOOKUP(A30,#REF!,6,0)</f>
        <v>#REF!</v>
      </c>
      <c r="AF30" s="90">
        <v>1</v>
      </c>
    </row>
    <row r="31" spans="1:32" ht="26.25" thickBot="1" x14ac:dyDescent="0.3">
      <c r="A31" s="93">
        <v>27103102500143</v>
      </c>
      <c r="B31" s="79">
        <v>6</v>
      </c>
      <c r="C31" s="92" t="s">
        <v>94</v>
      </c>
      <c r="D31" s="94">
        <v>1717.68</v>
      </c>
      <c r="E31" s="94">
        <v>394.03</v>
      </c>
      <c r="F31" s="94">
        <v>79.37</v>
      </c>
      <c r="G31" s="94"/>
      <c r="H31" s="95"/>
      <c r="I31" s="94"/>
      <c r="J31" s="96"/>
      <c r="K31" s="94"/>
      <c r="L31" s="94"/>
      <c r="M31" s="97"/>
      <c r="N31" s="97"/>
      <c r="O31" s="98">
        <f t="shared" si="0"/>
        <v>0</v>
      </c>
      <c r="P31" s="99">
        <v>3899.25</v>
      </c>
      <c r="Q31" s="94"/>
      <c r="R31" s="100">
        <v>514.19000000000005</v>
      </c>
      <c r="S31" s="156">
        <v>27055.09</v>
      </c>
      <c r="T31" s="99"/>
      <c r="U31" s="94"/>
      <c r="V31" s="82">
        <f t="shared" si="1"/>
        <v>0</v>
      </c>
      <c r="W31" s="94">
        <v>14.25</v>
      </c>
      <c r="X31" s="100">
        <v>15.7</v>
      </c>
      <c r="Y31" s="100">
        <v>22.55</v>
      </c>
      <c r="Z31" s="94">
        <v>80.84</v>
      </c>
      <c r="AA31" s="100">
        <v>18.829999999999998</v>
      </c>
      <c r="AB31" s="100">
        <v>233.56</v>
      </c>
      <c r="AC31" s="101" t="s">
        <v>91</v>
      </c>
      <c r="AD31" s="163"/>
      <c r="AE31" s="159" t="e">
        <f>VLOOKUP(A31,#REF!,6,0)</f>
        <v>#REF!</v>
      </c>
      <c r="AF31" s="90">
        <v>1</v>
      </c>
    </row>
    <row r="32" spans="1:32" ht="26.25" thickBot="1" x14ac:dyDescent="0.3">
      <c r="A32" s="93">
        <v>26709142500199</v>
      </c>
      <c r="B32" s="91">
        <v>43</v>
      </c>
      <c r="C32" s="92" t="s">
        <v>113</v>
      </c>
      <c r="D32" s="94">
        <v>1708.39</v>
      </c>
      <c r="E32" s="94">
        <v>392.88</v>
      </c>
      <c r="F32" s="94">
        <v>79.45</v>
      </c>
      <c r="G32" s="94"/>
      <c r="H32" s="95">
        <v>150</v>
      </c>
      <c r="I32" s="94"/>
      <c r="J32" s="96"/>
      <c r="K32" s="94"/>
      <c r="L32" s="94"/>
      <c r="M32" s="97"/>
      <c r="N32" s="97"/>
      <c r="O32" s="98">
        <f t="shared" si="0"/>
        <v>150</v>
      </c>
      <c r="P32" s="99">
        <v>4236.29</v>
      </c>
      <c r="Q32" s="94"/>
      <c r="R32" s="100">
        <v>510.13</v>
      </c>
      <c r="S32" s="156">
        <v>27560.809999999998</v>
      </c>
      <c r="T32" s="99">
        <v>1.39</v>
      </c>
      <c r="U32" s="94"/>
      <c r="V32" s="82">
        <f t="shared" si="1"/>
        <v>1.39</v>
      </c>
      <c r="W32" s="94">
        <v>15.3</v>
      </c>
      <c r="X32" s="100">
        <v>16.75</v>
      </c>
      <c r="Y32" s="100">
        <v>22.7</v>
      </c>
      <c r="Z32" s="94">
        <v>94.69</v>
      </c>
      <c r="AA32" s="100">
        <v>21.58</v>
      </c>
      <c r="AB32" s="100">
        <v>205.87</v>
      </c>
      <c r="AC32" s="101" t="s">
        <v>91</v>
      </c>
      <c r="AD32" s="163"/>
      <c r="AE32" s="159" t="e">
        <f>VLOOKUP(A32,#REF!,6,0)</f>
        <v>#REF!</v>
      </c>
      <c r="AF32" s="90">
        <v>1</v>
      </c>
    </row>
    <row r="33" spans="1:32" ht="26.25" thickBot="1" x14ac:dyDescent="0.3">
      <c r="A33" s="93">
        <v>26711282500274</v>
      </c>
      <c r="B33" s="79">
        <v>18</v>
      </c>
      <c r="C33" s="92" t="s">
        <v>99</v>
      </c>
      <c r="D33" s="94">
        <v>1698.92</v>
      </c>
      <c r="E33" s="94">
        <v>388.46</v>
      </c>
      <c r="F33" s="94">
        <v>78.62</v>
      </c>
      <c r="G33" s="94"/>
      <c r="H33" s="95">
        <v>150</v>
      </c>
      <c r="I33" s="94"/>
      <c r="J33" s="96"/>
      <c r="K33" s="94"/>
      <c r="L33" s="94"/>
      <c r="M33" s="97"/>
      <c r="N33" s="97"/>
      <c r="O33" s="98">
        <f t="shared" si="0"/>
        <v>150</v>
      </c>
      <c r="P33" s="99">
        <v>3765.29</v>
      </c>
      <c r="Q33" s="94"/>
      <c r="R33" s="100">
        <v>506.66</v>
      </c>
      <c r="S33" s="156">
        <v>27003.390000000003</v>
      </c>
      <c r="T33" s="99"/>
      <c r="U33" s="94"/>
      <c r="V33" s="82">
        <f t="shared" si="1"/>
        <v>0</v>
      </c>
      <c r="W33" s="94">
        <v>15.2</v>
      </c>
      <c r="X33" s="100">
        <v>16.649999999999999</v>
      </c>
      <c r="Y33" s="100">
        <v>20.55</v>
      </c>
      <c r="Z33" s="94">
        <v>93.52</v>
      </c>
      <c r="AA33" s="100">
        <v>21.33</v>
      </c>
      <c r="AB33" s="100">
        <v>173.75</v>
      </c>
      <c r="AC33" s="101" t="s">
        <v>91</v>
      </c>
      <c r="AD33" s="163"/>
      <c r="AE33" s="159" t="e">
        <f>VLOOKUP(A33,#REF!,6,0)</f>
        <v>#REF!</v>
      </c>
      <c r="AF33" s="90">
        <v>1</v>
      </c>
    </row>
    <row r="34" spans="1:32" ht="26.25" thickBot="1" x14ac:dyDescent="0.3">
      <c r="A34" s="93">
        <v>26509222500395</v>
      </c>
      <c r="B34" s="91">
        <v>50</v>
      </c>
      <c r="C34" s="92" t="s">
        <v>119</v>
      </c>
      <c r="D34" s="94">
        <v>1694.71</v>
      </c>
      <c r="E34" s="94">
        <v>387.57</v>
      </c>
      <c r="F34" s="94">
        <v>79.41</v>
      </c>
      <c r="G34" s="94"/>
      <c r="H34" s="95">
        <v>150</v>
      </c>
      <c r="I34" s="94"/>
      <c r="J34" s="96"/>
      <c r="K34" s="94"/>
      <c r="L34" s="94"/>
      <c r="M34" s="97"/>
      <c r="N34" s="97"/>
      <c r="O34" s="98">
        <f t="shared" si="0"/>
        <v>150</v>
      </c>
      <c r="P34" s="99">
        <v>4631.1499999999996</v>
      </c>
      <c r="Q34" s="94"/>
      <c r="R34" s="100">
        <v>505.95</v>
      </c>
      <c r="S34" s="156">
        <v>28436.250000000004</v>
      </c>
      <c r="T34" s="99">
        <v>5.68</v>
      </c>
      <c r="U34" s="94"/>
      <c r="V34" s="82">
        <f t="shared" si="1"/>
        <v>5.68</v>
      </c>
      <c r="W34" s="94">
        <v>15.2</v>
      </c>
      <c r="X34" s="100">
        <v>16.55</v>
      </c>
      <c r="Y34" s="100">
        <v>27.9</v>
      </c>
      <c r="Z34" s="94">
        <v>92.57</v>
      </c>
      <c r="AA34" s="100">
        <v>21.13</v>
      </c>
      <c r="AB34" s="100">
        <v>233.56</v>
      </c>
      <c r="AC34" s="101" t="s">
        <v>91</v>
      </c>
      <c r="AD34" s="163"/>
      <c r="AE34" s="159" t="e">
        <f>VLOOKUP(A34,#REF!,6,0)</f>
        <v>#REF!</v>
      </c>
      <c r="AF34" s="90">
        <v>1</v>
      </c>
    </row>
    <row r="35" spans="1:32" ht="26.25" thickBot="1" x14ac:dyDescent="0.3">
      <c r="A35" s="93">
        <v>26508032500732</v>
      </c>
      <c r="B35" s="79">
        <v>82</v>
      </c>
      <c r="C35" s="92" t="s">
        <v>138</v>
      </c>
      <c r="D35" s="94">
        <v>1691.34</v>
      </c>
      <c r="E35" s="94">
        <v>386.3</v>
      </c>
      <c r="F35" s="94">
        <v>79.91</v>
      </c>
      <c r="G35" s="94"/>
      <c r="H35" s="95">
        <v>150</v>
      </c>
      <c r="I35" s="94"/>
      <c r="J35" s="96"/>
      <c r="K35" s="94"/>
      <c r="L35" s="94"/>
      <c r="M35" s="97"/>
      <c r="N35" s="97"/>
      <c r="O35" s="98">
        <f t="shared" ref="O35:O66" si="2">SUM(H35:N35)</f>
        <v>150</v>
      </c>
      <c r="P35" s="99">
        <v>4259.91</v>
      </c>
      <c r="Q35" s="94"/>
      <c r="R35" s="100">
        <v>504.95</v>
      </c>
      <c r="S35" s="156">
        <v>27521.660000000003</v>
      </c>
      <c r="T35" s="99">
        <v>11.15</v>
      </c>
      <c r="U35" s="94"/>
      <c r="V35" s="82">
        <f t="shared" ref="V35:V66" si="3">T35+U35</f>
        <v>11.15</v>
      </c>
      <c r="W35" s="94">
        <v>15.15</v>
      </c>
      <c r="X35" s="100">
        <v>16.5</v>
      </c>
      <c r="Y35" s="100">
        <v>23.75</v>
      </c>
      <c r="Z35" s="94">
        <v>91.66</v>
      </c>
      <c r="AA35" s="100">
        <v>20.94</v>
      </c>
      <c r="AB35" s="100">
        <v>213.73</v>
      </c>
      <c r="AC35" s="101" t="s">
        <v>91</v>
      </c>
      <c r="AD35" s="163"/>
      <c r="AE35" s="159" t="e">
        <f>VLOOKUP(A35,#REF!,6,0)</f>
        <v>#REF!</v>
      </c>
      <c r="AF35" s="90">
        <v>1</v>
      </c>
    </row>
    <row r="36" spans="1:32" ht="26.25" thickBot="1" x14ac:dyDescent="0.3">
      <c r="A36" s="93">
        <v>27503022500183</v>
      </c>
      <c r="B36" s="91">
        <v>75</v>
      </c>
      <c r="C36" s="92" t="s">
        <v>135</v>
      </c>
      <c r="D36" s="94">
        <v>1680.95</v>
      </c>
      <c r="E36" s="94">
        <v>375.95</v>
      </c>
      <c r="F36" s="94">
        <v>78.08</v>
      </c>
      <c r="G36" s="94"/>
      <c r="H36" s="95">
        <v>50</v>
      </c>
      <c r="I36" s="94"/>
      <c r="J36" s="96"/>
      <c r="K36" s="94"/>
      <c r="L36" s="94"/>
      <c r="M36" s="97"/>
      <c r="N36" s="97"/>
      <c r="O36" s="98">
        <f t="shared" si="2"/>
        <v>50</v>
      </c>
      <c r="P36" s="99">
        <v>4624.03</v>
      </c>
      <c r="Q36" s="94"/>
      <c r="R36" s="100">
        <v>499.95</v>
      </c>
      <c r="S36" s="156">
        <v>28044.870000000003</v>
      </c>
      <c r="T36" s="99"/>
      <c r="U36" s="94"/>
      <c r="V36" s="82">
        <f t="shared" si="3"/>
        <v>0</v>
      </c>
      <c r="W36" s="94">
        <v>14.25</v>
      </c>
      <c r="X36" s="100">
        <v>16.3</v>
      </c>
      <c r="Y36" s="100">
        <v>27.15</v>
      </c>
      <c r="Z36" s="94">
        <v>80.849999999999994</v>
      </c>
      <c r="AA36" s="100">
        <v>20.45</v>
      </c>
      <c r="AB36" s="100">
        <v>245.8</v>
      </c>
      <c r="AC36" s="101" t="s">
        <v>91</v>
      </c>
      <c r="AD36" s="163"/>
      <c r="AE36" s="159" t="e">
        <f>VLOOKUP(A36,#REF!,6,0)</f>
        <v>#REF!</v>
      </c>
      <c r="AF36" s="90">
        <v>1</v>
      </c>
    </row>
    <row r="37" spans="1:32" ht="26.25" thickBot="1" x14ac:dyDescent="0.3">
      <c r="A37" s="93">
        <v>27311092500281</v>
      </c>
      <c r="B37" s="79">
        <v>74</v>
      </c>
      <c r="C37" s="92" t="s">
        <v>134</v>
      </c>
      <c r="D37" s="94">
        <v>1680.69</v>
      </c>
      <c r="E37" s="94">
        <v>377.39</v>
      </c>
      <c r="F37" s="94">
        <v>77.849999999999994</v>
      </c>
      <c r="G37" s="94"/>
      <c r="H37" s="95">
        <v>150</v>
      </c>
      <c r="I37" s="94"/>
      <c r="J37" s="96"/>
      <c r="K37" s="94"/>
      <c r="L37" s="94"/>
      <c r="M37" s="97"/>
      <c r="N37" s="97"/>
      <c r="O37" s="98">
        <f t="shared" si="2"/>
        <v>150</v>
      </c>
      <c r="P37" s="99">
        <v>4125.76</v>
      </c>
      <c r="Q37" s="94"/>
      <c r="R37" s="100">
        <v>501.09</v>
      </c>
      <c r="S37" s="156">
        <v>27895.059999999994</v>
      </c>
      <c r="T37" s="99"/>
      <c r="U37" s="94"/>
      <c r="V37" s="82">
        <f t="shared" si="3"/>
        <v>0</v>
      </c>
      <c r="W37" s="94">
        <v>15</v>
      </c>
      <c r="X37" s="100">
        <v>16.45</v>
      </c>
      <c r="Y37" s="100">
        <v>27.25</v>
      </c>
      <c r="Z37" s="94">
        <v>90.86</v>
      </c>
      <c r="AA37" s="100">
        <v>20.76</v>
      </c>
      <c r="AB37" s="100">
        <v>273.61</v>
      </c>
      <c r="AC37" s="101" t="s">
        <v>91</v>
      </c>
      <c r="AD37" s="163">
        <v>272.10000000000002</v>
      </c>
      <c r="AE37" s="159" t="e">
        <f>VLOOKUP(A37,#REF!,6,0)</f>
        <v>#REF!</v>
      </c>
      <c r="AF37" s="90">
        <v>1</v>
      </c>
    </row>
    <row r="38" spans="1:32" ht="26.25" thickBot="1" x14ac:dyDescent="0.3">
      <c r="A38" s="93">
        <v>27111242102329</v>
      </c>
      <c r="B38" s="91">
        <v>76</v>
      </c>
      <c r="C38" s="92" t="s">
        <v>136</v>
      </c>
      <c r="D38" s="94">
        <v>1680.69</v>
      </c>
      <c r="E38" s="94">
        <v>377.39</v>
      </c>
      <c r="F38" s="94">
        <v>77.849999999999994</v>
      </c>
      <c r="G38" s="94"/>
      <c r="H38" s="95">
        <v>100</v>
      </c>
      <c r="I38" s="94"/>
      <c r="J38" s="96"/>
      <c r="K38" s="94"/>
      <c r="L38" s="94"/>
      <c r="M38" s="97"/>
      <c r="N38" s="97"/>
      <c r="O38" s="98">
        <f t="shared" si="2"/>
        <v>100</v>
      </c>
      <c r="P38" s="99">
        <v>4817.26</v>
      </c>
      <c r="Q38" s="94"/>
      <c r="R38" s="100">
        <v>501.09</v>
      </c>
      <c r="S38" s="156">
        <v>28009.059999999994</v>
      </c>
      <c r="T38" s="99"/>
      <c r="U38" s="94"/>
      <c r="V38" s="82">
        <f t="shared" si="3"/>
        <v>0</v>
      </c>
      <c r="W38" s="94">
        <v>14.65</v>
      </c>
      <c r="X38" s="100">
        <v>16.05</v>
      </c>
      <c r="Y38" s="100">
        <v>27.25</v>
      </c>
      <c r="Z38" s="94">
        <v>85.8</v>
      </c>
      <c r="AA38" s="100">
        <v>19.739999999999998</v>
      </c>
      <c r="AB38" s="100">
        <v>272.07</v>
      </c>
      <c r="AC38" s="101" t="s">
        <v>91</v>
      </c>
      <c r="AD38" s="163">
        <v>242.28</v>
      </c>
      <c r="AE38" s="159" t="e">
        <f>VLOOKUP(A38,#REF!,6,0)</f>
        <v>#REF!</v>
      </c>
      <c r="AF38" s="90">
        <v>1</v>
      </c>
    </row>
    <row r="39" spans="1:32" ht="26.25" thickBot="1" x14ac:dyDescent="0.3">
      <c r="A39" s="93">
        <v>27208012500329</v>
      </c>
      <c r="B39" s="79">
        <v>54</v>
      </c>
      <c r="C39" s="92" t="s">
        <v>122</v>
      </c>
      <c r="D39" s="94">
        <v>1653.81</v>
      </c>
      <c r="E39" s="94">
        <v>292.52999999999997</v>
      </c>
      <c r="F39" s="94">
        <v>74.040000000000006</v>
      </c>
      <c r="G39" s="94"/>
      <c r="H39" s="95">
        <v>95</v>
      </c>
      <c r="I39" s="94"/>
      <c r="J39" s="96"/>
      <c r="K39" s="94"/>
      <c r="L39" s="94"/>
      <c r="M39" s="97"/>
      <c r="N39" s="97"/>
      <c r="O39" s="98">
        <f t="shared" si="2"/>
        <v>95</v>
      </c>
      <c r="P39" s="99">
        <v>2727.9</v>
      </c>
      <c r="Q39" s="94"/>
      <c r="R39" s="100">
        <v>469.7</v>
      </c>
      <c r="S39" s="156">
        <v>22315.679999999997</v>
      </c>
      <c r="T39" s="99"/>
      <c r="U39" s="94"/>
      <c r="V39" s="82">
        <f t="shared" si="3"/>
        <v>0</v>
      </c>
      <c r="W39" s="94">
        <v>13.85</v>
      </c>
      <c r="X39" s="100">
        <v>15.25</v>
      </c>
      <c r="Y39" s="100">
        <v>14.3</v>
      </c>
      <c r="Z39" s="94">
        <v>75.28</v>
      </c>
      <c r="AA39" s="100">
        <v>17.600000000000001</v>
      </c>
      <c r="AB39" s="100">
        <v>152.4</v>
      </c>
      <c r="AC39" s="101" t="s">
        <v>91</v>
      </c>
      <c r="AD39" s="163"/>
      <c r="AE39" s="159" t="e">
        <f>VLOOKUP(A39,#REF!,6,0)</f>
        <v>#REF!</v>
      </c>
      <c r="AF39" s="90">
        <v>1</v>
      </c>
    </row>
    <row r="40" spans="1:32" ht="26.25" thickBot="1" x14ac:dyDescent="0.3">
      <c r="A40" s="93">
        <v>27504192500141</v>
      </c>
      <c r="B40" s="91">
        <v>29</v>
      </c>
      <c r="C40" s="92" t="s">
        <v>105</v>
      </c>
      <c r="D40" s="94">
        <v>1646.73</v>
      </c>
      <c r="E40" s="94">
        <v>360.9</v>
      </c>
      <c r="F40" s="94">
        <v>75.459999999999994</v>
      </c>
      <c r="G40" s="94"/>
      <c r="H40" s="95">
        <v>50</v>
      </c>
      <c r="I40" s="94"/>
      <c r="J40" s="96"/>
      <c r="K40" s="94"/>
      <c r="L40" s="94"/>
      <c r="M40" s="97"/>
      <c r="N40" s="97"/>
      <c r="O40" s="98">
        <f t="shared" si="2"/>
        <v>50</v>
      </c>
      <c r="P40" s="99">
        <v>3727.63</v>
      </c>
      <c r="Q40" s="94"/>
      <c r="R40" s="100">
        <v>488.1</v>
      </c>
      <c r="S40" s="156">
        <v>26211.61</v>
      </c>
      <c r="T40" s="99"/>
      <c r="U40" s="94"/>
      <c r="V40" s="82">
        <f t="shared" si="3"/>
        <v>0</v>
      </c>
      <c r="W40" s="94">
        <v>13.9</v>
      </c>
      <c r="X40" s="100">
        <v>15.3</v>
      </c>
      <c r="Y40" s="100">
        <v>19.850000000000001</v>
      </c>
      <c r="Z40" s="94">
        <v>76.27</v>
      </c>
      <c r="AA40" s="100">
        <v>17.760000000000002</v>
      </c>
      <c r="AB40" s="100">
        <v>165.67</v>
      </c>
      <c r="AC40" s="101" t="s">
        <v>91</v>
      </c>
      <c r="AD40" s="163"/>
      <c r="AE40" s="159" t="e">
        <f>VLOOKUP(A40,#REF!,6,0)</f>
        <v>#REF!</v>
      </c>
      <c r="AF40" s="90">
        <v>1</v>
      </c>
    </row>
    <row r="41" spans="1:32" ht="26.25" thickBot="1" x14ac:dyDescent="0.3">
      <c r="A41" s="93">
        <v>27211072500051</v>
      </c>
      <c r="B41" s="79">
        <v>89</v>
      </c>
      <c r="C41" s="92" t="s">
        <v>142</v>
      </c>
      <c r="D41" s="94">
        <v>1641.95</v>
      </c>
      <c r="E41" s="94">
        <v>363.63</v>
      </c>
      <c r="F41" s="94">
        <v>75.67</v>
      </c>
      <c r="G41" s="94"/>
      <c r="H41" s="95">
        <v>140</v>
      </c>
      <c r="I41" s="94"/>
      <c r="J41" s="96"/>
      <c r="K41" s="94"/>
      <c r="L41" s="94"/>
      <c r="M41" s="97"/>
      <c r="N41" s="97"/>
      <c r="O41" s="98">
        <f t="shared" si="2"/>
        <v>140</v>
      </c>
      <c r="P41" s="99">
        <v>3646</v>
      </c>
      <c r="Q41" s="94"/>
      <c r="R41" s="100">
        <v>487.1</v>
      </c>
      <c r="S41" s="156">
        <v>26114.1</v>
      </c>
      <c r="T41" s="99"/>
      <c r="U41" s="94"/>
      <c r="V41" s="82">
        <f t="shared" si="3"/>
        <v>0</v>
      </c>
      <c r="W41" s="94">
        <v>14.55</v>
      </c>
      <c r="X41" s="100">
        <v>15.95</v>
      </c>
      <c r="Y41" s="100">
        <v>19.399999999999999</v>
      </c>
      <c r="Z41" s="94">
        <v>85.04</v>
      </c>
      <c r="AA41" s="100">
        <v>19.510000000000002</v>
      </c>
      <c r="AB41" s="100">
        <v>164.06</v>
      </c>
      <c r="AC41" s="101" t="s">
        <v>91</v>
      </c>
      <c r="AD41" s="163"/>
      <c r="AE41" s="159" t="e">
        <f>VLOOKUP(A41,#REF!,6,0)</f>
        <v>#REF!</v>
      </c>
      <c r="AF41" s="90">
        <v>1</v>
      </c>
    </row>
    <row r="42" spans="1:32" ht="26.25" thickBot="1" x14ac:dyDescent="0.3">
      <c r="A42" s="93">
        <v>26810012701225</v>
      </c>
      <c r="B42" s="91">
        <v>83</v>
      </c>
      <c r="C42" s="92" t="s">
        <v>264</v>
      </c>
      <c r="D42" s="100">
        <v>1639.31</v>
      </c>
      <c r="E42" s="100">
        <v>289.19</v>
      </c>
      <c r="F42" s="100">
        <v>71.67</v>
      </c>
      <c r="G42" s="100"/>
      <c r="H42" s="95">
        <v>150</v>
      </c>
      <c r="I42" s="100"/>
      <c r="J42" s="96"/>
      <c r="K42" s="102"/>
      <c r="L42" s="100"/>
      <c r="M42" s="109"/>
      <c r="N42" s="103"/>
      <c r="O42" s="98">
        <f t="shared" si="2"/>
        <v>150</v>
      </c>
      <c r="P42" s="104">
        <v>4546.7700000000004</v>
      </c>
      <c r="Q42" s="102"/>
      <c r="R42" s="100">
        <v>467.07</v>
      </c>
      <c r="S42" s="156">
        <v>26701.960000000003</v>
      </c>
      <c r="T42" s="105"/>
      <c r="U42" s="100"/>
      <c r="V42" s="82">
        <f t="shared" si="3"/>
        <v>0</v>
      </c>
      <c r="W42" s="100">
        <v>14.1</v>
      </c>
      <c r="X42" s="100">
        <v>15.5</v>
      </c>
      <c r="Y42" s="102">
        <v>27.6</v>
      </c>
      <c r="Z42" s="100">
        <v>78.88</v>
      </c>
      <c r="AA42" s="100">
        <v>18.28</v>
      </c>
      <c r="AB42" s="102">
        <v>218.23</v>
      </c>
      <c r="AC42" s="101" t="s">
        <v>211</v>
      </c>
      <c r="AD42" s="163"/>
      <c r="AE42" s="159" t="e">
        <f>VLOOKUP(A42,#REF!,6,0)</f>
        <v>#REF!</v>
      </c>
      <c r="AF42" s="90">
        <v>1</v>
      </c>
    </row>
    <row r="43" spans="1:32" ht="26.25" thickBot="1" x14ac:dyDescent="0.3">
      <c r="A43" s="93">
        <v>26910272600605</v>
      </c>
      <c r="B43" s="79">
        <v>71</v>
      </c>
      <c r="C43" s="92" t="s">
        <v>133</v>
      </c>
      <c r="D43" s="94">
        <v>1622.07</v>
      </c>
      <c r="E43" s="94">
        <v>350.23</v>
      </c>
      <c r="F43" s="94">
        <v>75.260000000000005</v>
      </c>
      <c r="G43" s="94"/>
      <c r="H43" s="95">
        <v>100</v>
      </c>
      <c r="I43" s="94"/>
      <c r="J43" s="96"/>
      <c r="K43" s="94"/>
      <c r="L43" s="94"/>
      <c r="M43" s="97"/>
      <c r="N43" s="97"/>
      <c r="O43" s="98">
        <f t="shared" si="2"/>
        <v>100</v>
      </c>
      <c r="P43" s="99">
        <v>3638.28</v>
      </c>
      <c r="Q43" s="94"/>
      <c r="R43" s="100">
        <v>479.7</v>
      </c>
      <c r="S43" s="156">
        <v>26045.31</v>
      </c>
      <c r="T43" s="99">
        <v>8.0500000000000007</v>
      </c>
      <c r="U43" s="94"/>
      <c r="V43" s="82">
        <f t="shared" si="3"/>
        <v>8.0500000000000007</v>
      </c>
      <c r="W43" s="94">
        <v>14.05</v>
      </c>
      <c r="X43" s="100">
        <v>15.35</v>
      </c>
      <c r="Y43" s="100">
        <v>19.25</v>
      </c>
      <c r="Z43" s="94">
        <v>77.19</v>
      </c>
      <c r="AA43" s="100">
        <v>17.89</v>
      </c>
      <c r="AB43" s="100">
        <v>177.3</v>
      </c>
      <c r="AC43" s="101" t="s">
        <v>91</v>
      </c>
      <c r="AD43" s="163"/>
      <c r="AE43" s="159" t="e">
        <f>VLOOKUP(A43,#REF!,6,0)</f>
        <v>#REF!</v>
      </c>
      <c r="AF43" s="90">
        <v>1</v>
      </c>
    </row>
    <row r="44" spans="1:32" ht="26.25" thickBot="1" x14ac:dyDescent="0.3">
      <c r="A44" s="93">
        <v>26504202500079</v>
      </c>
      <c r="B44" s="91">
        <v>24</v>
      </c>
      <c r="C44" s="92" t="s">
        <v>103</v>
      </c>
      <c r="D44" s="94">
        <v>1618.69</v>
      </c>
      <c r="E44" s="94">
        <v>349.72</v>
      </c>
      <c r="F44" s="94">
        <v>74.44</v>
      </c>
      <c r="G44" s="94"/>
      <c r="H44" s="95">
        <v>95</v>
      </c>
      <c r="I44" s="94"/>
      <c r="J44" s="96"/>
      <c r="K44" s="94"/>
      <c r="L44" s="94"/>
      <c r="M44" s="97"/>
      <c r="N44" s="97"/>
      <c r="O44" s="98">
        <f t="shared" si="2"/>
        <v>95</v>
      </c>
      <c r="P44" s="99">
        <v>4545.72</v>
      </c>
      <c r="Q44" s="94"/>
      <c r="R44" s="100">
        <v>477.73</v>
      </c>
      <c r="S44" s="156">
        <v>26435.119999999999</v>
      </c>
      <c r="T44" s="99">
        <v>5.76</v>
      </c>
      <c r="U44" s="94"/>
      <c r="V44" s="82">
        <f t="shared" si="3"/>
        <v>5.76</v>
      </c>
      <c r="W44" s="94">
        <v>14</v>
      </c>
      <c r="X44" s="100">
        <v>15.35</v>
      </c>
      <c r="Y44" s="100">
        <v>25.4</v>
      </c>
      <c r="Z44" s="94">
        <v>76.599999999999994</v>
      </c>
      <c r="AA44" s="100">
        <v>17.87</v>
      </c>
      <c r="AB44" s="100">
        <v>232.45</v>
      </c>
      <c r="AC44" s="101" t="s">
        <v>91</v>
      </c>
      <c r="AD44" s="163"/>
      <c r="AE44" s="159" t="e">
        <f>VLOOKUP(A44,#REF!,6,0)</f>
        <v>#REF!</v>
      </c>
      <c r="AF44" s="90">
        <v>1</v>
      </c>
    </row>
    <row r="45" spans="1:32" ht="26.25" thickBot="1" x14ac:dyDescent="0.3">
      <c r="A45" s="93">
        <v>26712042500044</v>
      </c>
      <c r="B45" s="79">
        <v>66</v>
      </c>
      <c r="C45" s="92" t="s">
        <v>130</v>
      </c>
      <c r="D45" s="94">
        <v>1603.78</v>
      </c>
      <c r="E45" s="94">
        <v>323.17</v>
      </c>
      <c r="F45" s="94">
        <v>72.23</v>
      </c>
      <c r="G45" s="94"/>
      <c r="H45" s="95"/>
      <c r="I45" s="94"/>
      <c r="J45" s="96"/>
      <c r="K45" s="94"/>
      <c r="L45" s="94"/>
      <c r="M45" s="97"/>
      <c r="N45" s="97"/>
      <c r="O45" s="98">
        <f t="shared" si="2"/>
        <v>0</v>
      </c>
      <c r="P45" s="99">
        <v>4508.8100000000004</v>
      </c>
      <c r="Q45" s="94"/>
      <c r="R45" s="100">
        <v>458.38</v>
      </c>
      <c r="S45" s="156">
        <v>26267.9</v>
      </c>
      <c r="T45" s="99">
        <v>6.98</v>
      </c>
      <c r="U45" s="94"/>
      <c r="V45" s="82">
        <f t="shared" si="3"/>
        <v>6.98</v>
      </c>
      <c r="W45" s="94">
        <v>12.95</v>
      </c>
      <c r="X45" s="100">
        <v>14.3</v>
      </c>
      <c r="Y45" s="100">
        <v>24.65</v>
      </c>
      <c r="Z45" s="94">
        <v>62.87</v>
      </c>
      <c r="AA45" s="100">
        <v>15.07</v>
      </c>
      <c r="AB45" s="100">
        <v>233.75</v>
      </c>
      <c r="AC45" s="101" t="s">
        <v>91</v>
      </c>
      <c r="AD45" s="163"/>
      <c r="AE45" s="159" t="e">
        <f>VLOOKUP(A45,#REF!,6,0)</f>
        <v>#REF!</v>
      </c>
      <c r="AF45" s="90">
        <v>1</v>
      </c>
    </row>
    <row r="46" spans="1:32" ht="26.25" thickBot="1" x14ac:dyDescent="0.3">
      <c r="A46" s="93">
        <v>26709072500978</v>
      </c>
      <c r="B46" s="91">
        <v>60</v>
      </c>
      <c r="C46" s="92" t="s">
        <v>127</v>
      </c>
      <c r="D46" s="94">
        <v>1602.58</v>
      </c>
      <c r="E46" s="94">
        <v>326.66000000000003</v>
      </c>
      <c r="F46" s="94">
        <v>72.53</v>
      </c>
      <c r="G46" s="94"/>
      <c r="H46" s="95">
        <v>150</v>
      </c>
      <c r="I46" s="94"/>
      <c r="J46" s="96"/>
      <c r="K46" s="94"/>
      <c r="L46" s="94"/>
      <c r="M46" s="97"/>
      <c r="N46" s="97"/>
      <c r="O46" s="98">
        <f t="shared" si="2"/>
        <v>150</v>
      </c>
      <c r="P46" s="99">
        <v>3470.77</v>
      </c>
      <c r="Q46" s="94"/>
      <c r="R46" s="100">
        <v>457.98</v>
      </c>
      <c r="S46" s="156">
        <v>25305.91</v>
      </c>
      <c r="T46" s="99">
        <v>6.13</v>
      </c>
      <c r="U46" s="94"/>
      <c r="V46" s="82">
        <f t="shared" si="3"/>
        <v>6.13</v>
      </c>
      <c r="W46" s="94">
        <v>14.1</v>
      </c>
      <c r="X46" s="100">
        <v>15.45</v>
      </c>
      <c r="Y46" s="100">
        <v>18.2</v>
      </c>
      <c r="Z46" s="94">
        <v>78.08</v>
      </c>
      <c r="AA46" s="100">
        <v>20.100000000000001</v>
      </c>
      <c r="AB46" s="100">
        <v>156.19999999999999</v>
      </c>
      <c r="AC46" s="101" t="s">
        <v>91</v>
      </c>
      <c r="AD46" s="163"/>
      <c r="AE46" s="159" t="e">
        <f>VLOOKUP(A46,#REF!,6,0)</f>
        <v>#REF!</v>
      </c>
      <c r="AF46" s="90">
        <v>1</v>
      </c>
    </row>
    <row r="47" spans="1:32" ht="26.25" thickBot="1" x14ac:dyDescent="0.3">
      <c r="A47" s="93">
        <v>27212112501371</v>
      </c>
      <c r="B47" s="79">
        <v>34</v>
      </c>
      <c r="C47" s="92" t="s">
        <v>108</v>
      </c>
      <c r="D47" s="94">
        <v>1578.28</v>
      </c>
      <c r="E47" s="94">
        <v>334.08</v>
      </c>
      <c r="F47" s="94">
        <v>72.38</v>
      </c>
      <c r="G47" s="94"/>
      <c r="H47" s="95">
        <v>140</v>
      </c>
      <c r="I47" s="94"/>
      <c r="J47" s="96"/>
      <c r="K47" s="94"/>
      <c r="L47" s="94"/>
      <c r="M47" s="97"/>
      <c r="N47" s="97"/>
      <c r="O47" s="98">
        <f t="shared" si="2"/>
        <v>140</v>
      </c>
      <c r="P47" s="99">
        <v>3881.12</v>
      </c>
      <c r="Q47" s="94"/>
      <c r="R47" s="100">
        <v>463.82</v>
      </c>
      <c r="S47" s="156">
        <v>25398.230000000003</v>
      </c>
      <c r="T47" s="99">
        <v>2.31</v>
      </c>
      <c r="U47" s="94"/>
      <c r="V47" s="82">
        <f t="shared" si="3"/>
        <v>2.31</v>
      </c>
      <c r="W47" s="94">
        <v>13.95</v>
      </c>
      <c r="X47" s="100">
        <v>15.25</v>
      </c>
      <c r="Y47" s="100">
        <v>20.149999999999999</v>
      </c>
      <c r="Z47" s="94">
        <v>76.28</v>
      </c>
      <c r="AA47" s="100">
        <v>17.62</v>
      </c>
      <c r="AB47" s="100">
        <v>177.37</v>
      </c>
      <c r="AC47" s="101" t="s">
        <v>91</v>
      </c>
      <c r="AD47" s="163"/>
      <c r="AE47" s="159" t="e">
        <f>VLOOKUP(A47,#REF!,6,0)</f>
        <v>#REF!</v>
      </c>
      <c r="AF47" s="90">
        <v>1</v>
      </c>
    </row>
    <row r="48" spans="1:32" ht="26.25" thickBot="1" x14ac:dyDescent="0.3">
      <c r="A48" s="93">
        <v>26910012502049</v>
      </c>
      <c r="B48" s="91">
        <v>5</v>
      </c>
      <c r="C48" s="92" t="s">
        <v>93</v>
      </c>
      <c r="D48" s="94">
        <v>1577.16</v>
      </c>
      <c r="E48" s="94">
        <v>328.08</v>
      </c>
      <c r="F48" s="94">
        <v>71.25</v>
      </c>
      <c r="G48" s="94"/>
      <c r="H48" s="95">
        <v>50</v>
      </c>
      <c r="I48" s="94"/>
      <c r="J48" s="96"/>
      <c r="K48" s="94"/>
      <c r="L48" s="94"/>
      <c r="M48" s="97"/>
      <c r="N48" s="97"/>
      <c r="O48" s="98">
        <f t="shared" si="2"/>
        <v>50</v>
      </c>
      <c r="P48" s="99">
        <v>4469.9399999999996</v>
      </c>
      <c r="Q48" s="94"/>
      <c r="R48" s="100">
        <v>463.82</v>
      </c>
      <c r="S48" s="156">
        <v>25887.1</v>
      </c>
      <c r="T48" s="99">
        <v>76</v>
      </c>
      <c r="U48" s="94"/>
      <c r="V48" s="82">
        <f t="shared" si="3"/>
        <v>76</v>
      </c>
      <c r="W48" s="94">
        <v>13.2</v>
      </c>
      <c r="X48" s="100">
        <v>13.95</v>
      </c>
      <c r="Y48" s="100">
        <v>24.75</v>
      </c>
      <c r="Z48" s="94">
        <v>59.25</v>
      </c>
      <c r="AA48" s="100">
        <v>14.22</v>
      </c>
      <c r="AB48" s="100">
        <v>224.05</v>
      </c>
      <c r="AC48" s="101" t="s">
        <v>91</v>
      </c>
      <c r="AD48" s="163"/>
      <c r="AE48" s="159" t="e">
        <f>VLOOKUP(A48,#REF!,6,0)</f>
        <v>#REF!</v>
      </c>
      <c r="AF48" s="90">
        <v>1</v>
      </c>
    </row>
    <row r="49" spans="1:32" ht="26.25" thickBot="1" x14ac:dyDescent="0.3">
      <c r="A49" s="93">
        <v>27205302500145</v>
      </c>
      <c r="B49" s="79">
        <v>40</v>
      </c>
      <c r="C49" s="92" t="s">
        <v>111</v>
      </c>
      <c r="D49" s="94">
        <v>1557.42</v>
      </c>
      <c r="E49" s="94">
        <v>320.12</v>
      </c>
      <c r="F49" s="94">
        <v>70.92</v>
      </c>
      <c r="G49" s="94"/>
      <c r="H49" s="95">
        <v>145</v>
      </c>
      <c r="I49" s="94"/>
      <c r="J49" s="96"/>
      <c r="K49" s="94"/>
      <c r="L49" s="94"/>
      <c r="M49" s="97"/>
      <c r="N49" s="97"/>
      <c r="O49" s="98">
        <f t="shared" si="2"/>
        <v>145</v>
      </c>
      <c r="P49" s="99">
        <v>4343.59</v>
      </c>
      <c r="Q49" s="94"/>
      <c r="R49" s="100">
        <v>455.98</v>
      </c>
      <c r="S49" s="156">
        <v>25915.89</v>
      </c>
      <c r="T49" s="99">
        <v>2.23</v>
      </c>
      <c r="U49" s="94"/>
      <c r="V49" s="82">
        <f t="shared" si="3"/>
        <v>2.23</v>
      </c>
      <c r="W49" s="94">
        <v>13.7</v>
      </c>
      <c r="X49" s="100">
        <v>14.9</v>
      </c>
      <c r="Y49" s="100">
        <v>23.95</v>
      </c>
      <c r="Z49" s="94">
        <v>73.58</v>
      </c>
      <c r="AA49" s="100">
        <v>16.71</v>
      </c>
      <c r="AB49" s="100">
        <v>217.71</v>
      </c>
      <c r="AC49" s="101" t="s">
        <v>91</v>
      </c>
      <c r="AD49" s="163"/>
      <c r="AE49" s="159" t="e">
        <f>VLOOKUP(A49,#REF!,6,0)</f>
        <v>#REF!</v>
      </c>
      <c r="AF49" s="90">
        <v>1</v>
      </c>
    </row>
    <row r="50" spans="1:32" ht="26.25" thickBot="1" x14ac:dyDescent="0.3">
      <c r="A50" s="93">
        <v>27405112501756</v>
      </c>
      <c r="B50" s="91">
        <v>37</v>
      </c>
      <c r="C50" s="92" t="s">
        <v>235</v>
      </c>
      <c r="D50" s="100">
        <v>1543.62</v>
      </c>
      <c r="E50" s="100">
        <v>249.81</v>
      </c>
      <c r="F50" s="100">
        <v>62.52</v>
      </c>
      <c r="G50" s="100"/>
      <c r="H50" s="95">
        <v>140</v>
      </c>
      <c r="I50" s="100"/>
      <c r="J50" s="96"/>
      <c r="K50" s="102"/>
      <c r="L50" s="100"/>
      <c r="M50" s="109"/>
      <c r="N50" s="103"/>
      <c r="O50" s="98">
        <f t="shared" si="2"/>
        <v>140</v>
      </c>
      <c r="P50" s="104">
        <v>3284.05</v>
      </c>
      <c r="Q50" s="102"/>
      <c r="R50" s="100">
        <v>432.9</v>
      </c>
      <c r="S50" s="156">
        <v>23356.639999999999</v>
      </c>
      <c r="T50" s="105"/>
      <c r="U50" s="100"/>
      <c r="V50" s="82">
        <f t="shared" si="3"/>
        <v>0</v>
      </c>
      <c r="W50" s="100">
        <v>13.05</v>
      </c>
      <c r="X50" s="100">
        <v>14.4</v>
      </c>
      <c r="Y50" s="102">
        <v>17.2</v>
      </c>
      <c r="Z50" s="100">
        <v>65.22</v>
      </c>
      <c r="AA50" s="100">
        <v>15.34</v>
      </c>
      <c r="AB50" s="102">
        <v>147.91</v>
      </c>
      <c r="AC50" s="101" t="s">
        <v>211</v>
      </c>
      <c r="AD50" s="163"/>
      <c r="AE50" s="159" t="e">
        <f>VLOOKUP(A50,#REF!,6,0)</f>
        <v>#REF!</v>
      </c>
      <c r="AF50" s="90">
        <v>1</v>
      </c>
    </row>
    <row r="51" spans="1:32" ht="26.25" thickBot="1" x14ac:dyDescent="0.3">
      <c r="A51" s="93">
        <v>27309212500049</v>
      </c>
      <c r="B51" s="79">
        <v>87</v>
      </c>
      <c r="C51" s="92" t="s">
        <v>141</v>
      </c>
      <c r="D51" s="94">
        <v>1537.88</v>
      </c>
      <c r="E51" s="94">
        <v>238.99</v>
      </c>
      <c r="F51" s="94">
        <v>60.23</v>
      </c>
      <c r="G51" s="94"/>
      <c r="H51" s="95">
        <v>145</v>
      </c>
      <c r="I51" s="94"/>
      <c r="J51" s="96"/>
      <c r="K51" s="94"/>
      <c r="L51" s="94">
        <v>15</v>
      </c>
      <c r="M51" s="97"/>
      <c r="N51" s="97"/>
      <c r="O51" s="98">
        <f t="shared" si="2"/>
        <v>160</v>
      </c>
      <c r="P51" s="99">
        <v>3426.61</v>
      </c>
      <c r="Q51" s="94"/>
      <c r="R51" s="100">
        <v>427.54</v>
      </c>
      <c r="S51" s="156">
        <v>23598.269999999997</v>
      </c>
      <c r="T51" s="99"/>
      <c r="U51" s="94"/>
      <c r="V51" s="82">
        <f t="shared" si="3"/>
        <v>0</v>
      </c>
      <c r="W51" s="94">
        <v>13.1</v>
      </c>
      <c r="X51" s="100">
        <v>14.4</v>
      </c>
      <c r="Y51" s="100">
        <v>17.600000000000001</v>
      </c>
      <c r="Z51" s="94">
        <v>65.31</v>
      </c>
      <c r="AA51" s="100">
        <v>15.35</v>
      </c>
      <c r="AB51" s="100">
        <v>161.54</v>
      </c>
      <c r="AC51" s="101" t="s">
        <v>91</v>
      </c>
      <c r="AD51" s="163"/>
      <c r="AE51" s="159" t="e">
        <f>VLOOKUP(A51,#REF!,6,0)</f>
        <v>#REF!</v>
      </c>
      <c r="AF51" s="90">
        <v>1</v>
      </c>
    </row>
    <row r="52" spans="1:32" ht="26.25" thickBot="1" x14ac:dyDescent="0.3">
      <c r="A52" s="93">
        <v>27809202501643</v>
      </c>
      <c r="B52" s="91">
        <v>90</v>
      </c>
      <c r="C52" s="92" t="s">
        <v>267</v>
      </c>
      <c r="D52" s="100">
        <v>1535.61</v>
      </c>
      <c r="E52" s="100">
        <v>176.45</v>
      </c>
      <c r="F52" s="100">
        <v>52.9</v>
      </c>
      <c r="G52" s="102"/>
      <c r="H52" s="95">
        <v>100</v>
      </c>
      <c r="I52" s="100"/>
      <c r="J52" s="96"/>
      <c r="K52" s="102"/>
      <c r="L52" s="100"/>
      <c r="M52" s="109"/>
      <c r="N52" s="103"/>
      <c r="O52" s="98">
        <f t="shared" si="2"/>
        <v>100</v>
      </c>
      <c r="P52" s="104">
        <v>3021.41</v>
      </c>
      <c r="Q52" s="102"/>
      <c r="R52" s="100">
        <v>409.81</v>
      </c>
      <c r="S52" s="156">
        <v>22180.039999999997</v>
      </c>
      <c r="T52" s="105"/>
      <c r="U52" s="100"/>
      <c r="V52" s="82">
        <f t="shared" si="3"/>
        <v>0</v>
      </c>
      <c r="W52" s="100">
        <v>12.15</v>
      </c>
      <c r="X52" s="100">
        <v>13.45</v>
      </c>
      <c r="Y52" s="102">
        <v>15.9</v>
      </c>
      <c r="Z52" s="100">
        <v>53.21</v>
      </c>
      <c r="AA52" s="100">
        <v>12.94</v>
      </c>
      <c r="AB52" s="102">
        <v>147.31</v>
      </c>
      <c r="AC52" s="101" t="s">
        <v>211</v>
      </c>
      <c r="AD52" s="163"/>
      <c r="AE52" s="159" t="e">
        <f>VLOOKUP(A52,#REF!,6,0)</f>
        <v>#REF!</v>
      </c>
      <c r="AF52" s="90">
        <v>1</v>
      </c>
    </row>
    <row r="53" spans="1:32" ht="26.25" thickBot="1" x14ac:dyDescent="0.3">
      <c r="A53" s="93">
        <v>26405042400627</v>
      </c>
      <c r="B53" s="79">
        <v>68</v>
      </c>
      <c r="C53" s="92" t="s">
        <v>131</v>
      </c>
      <c r="D53" s="94">
        <v>1533.78</v>
      </c>
      <c r="E53" s="94">
        <v>237.27</v>
      </c>
      <c r="F53" s="94">
        <v>59.65</v>
      </c>
      <c r="G53" s="94"/>
      <c r="H53" s="95">
        <v>50</v>
      </c>
      <c r="I53" s="94"/>
      <c r="J53" s="96"/>
      <c r="K53" s="94"/>
      <c r="L53" s="94"/>
      <c r="M53" s="97"/>
      <c r="N53" s="97"/>
      <c r="O53" s="98">
        <f t="shared" si="2"/>
        <v>50</v>
      </c>
      <c r="P53" s="99">
        <v>3278.32</v>
      </c>
      <c r="Q53" s="94"/>
      <c r="R53" s="100">
        <v>426.17</v>
      </c>
      <c r="S53" s="156">
        <v>24053.089999999997</v>
      </c>
      <c r="T53" s="99"/>
      <c r="U53" s="94"/>
      <c r="V53" s="82">
        <f t="shared" si="3"/>
        <v>0</v>
      </c>
      <c r="W53" s="94">
        <v>12.2</v>
      </c>
      <c r="X53" s="100">
        <v>13.55</v>
      </c>
      <c r="Y53" s="100">
        <v>16.899999999999999</v>
      </c>
      <c r="Z53" s="94">
        <v>53.98</v>
      </c>
      <c r="AA53" s="100">
        <v>13.07</v>
      </c>
      <c r="AB53" s="100">
        <v>147.83000000000001</v>
      </c>
      <c r="AC53" s="101" t="s">
        <v>91</v>
      </c>
      <c r="AD53" s="163"/>
      <c r="AE53" s="159" t="e">
        <f>VLOOKUP(A53,#REF!,6,0)</f>
        <v>#REF!</v>
      </c>
      <c r="AF53" s="90">
        <v>1</v>
      </c>
    </row>
    <row r="54" spans="1:32" ht="26.25" thickBot="1" x14ac:dyDescent="0.3">
      <c r="A54" s="93">
        <v>27703012500133</v>
      </c>
      <c r="B54" s="91">
        <v>46</v>
      </c>
      <c r="C54" s="92" t="s">
        <v>115</v>
      </c>
      <c r="D54" s="94">
        <v>1500.56</v>
      </c>
      <c r="E54" s="94">
        <v>298.57</v>
      </c>
      <c r="F54" s="94">
        <v>63.67</v>
      </c>
      <c r="G54" s="94"/>
      <c r="H54" s="95">
        <v>150</v>
      </c>
      <c r="I54" s="94"/>
      <c r="J54" s="96"/>
      <c r="K54" s="94"/>
      <c r="L54" s="94"/>
      <c r="M54" s="97"/>
      <c r="N54" s="97"/>
      <c r="O54" s="98">
        <f t="shared" si="2"/>
        <v>150</v>
      </c>
      <c r="P54" s="99">
        <v>3336.95</v>
      </c>
      <c r="Q54" s="94"/>
      <c r="R54" s="100">
        <v>435.86</v>
      </c>
      <c r="S54" s="156">
        <v>24451.599999999999</v>
      </c>
      <c r="T54" s="99"/>
      <c r="U54" s="94"/>
      <c r="V54" s="82">
        <f t="shared" si="3"/>
        <v>0</v>
      </c>
      <c r="W54" s="94">
        <v>13.2</v>
      </c>
      <c r="X54" s="100">
        <v>14.45</v>
      </c>
      <c r="Y54" s="100">
        <v>17.350000000000001</v>
      </c>
      <c r="Z54" s="94">
        <v>66.73</v>
      </c>
      <c r="AA54" s="100">
        <v>15.54</v>
      </c>
      <c r="AB54" s="100">
        <v>150.41</v>
      </c>
      <c r="AC54" s="101" t="s">
        <v>91</v>
      </c>
      <c r="AD54" s="163"/>
      <c r="AE54" s="159" t="e">
        <f>VLOOKUP(A54,#REF!,6,0)</f>
        <v>#REF!</v>
      </c>
      <c r="AF54" s="90">
        <v>1</v>
      </c>
    </row>
    <row r="55" spans="1:32" ht="26.25" thickBot="1" x14ac:dyDescent="0.3">
      <c r="A55" s="93">
        <v>8150076</v>
      </c>
      <c r="B55" s="79">
        <v>52</v>
      </c>
      <c r="C55" s="92" t="s">
        <v>589</v>
      </c>
      <c r="D55" s="94">
        <v>1551.11</v>
      </c>
      <c r="E55" s="94">
        <v>249.57</v>
      </c>
      <c r="F55" s="94">
        <v>63.17</v>
      </c>
      <c r="G55" s="94"/>
      <c r="H55" s="95">
        <v>95</v>
      </c>
      <c r="I55" s="94"/>
      <c r="J55" s="96"/>
      <c r="K55" s="94"/>
      <c r="L55" s="94"/>
      <c r="M55" s="97"/>
      <c r="N55" s="97"/>
      <c r="O55" s="98">
        <f t="shared" si="2"/>
        <v>95</v>
      </c>
      <c r="P55" s="99">
        <v>3911.79</v>
      </c>
      <c r="Q55" s="94"/>
      <c r="R55" s="100">
        <v>430.86</v>
      </c>
      <c r="S55" s="156">
        <v>24451.599999999999</v>
      </c>
      <c r="T55" s="99"/>
      <c r="U55" s="94"/>
      <c r="V55" s="82">
        <f t="shared" si="3"/>
        <v>0</v>
      </c>
      <c r="W55" s="94">
        <v>12.85</v>
      </c>
      <c r="X55" s="100">
        <v>14.1</v>
      </c>
      <c r="Y55" s="100">
        <v>20.25</v>
      </c>
      <c r="Z55" s="94">
        <v>60.87</v>
      </c>
      <c r="AA55" s="100">
        <v>14.6</v>
      </c>
      <c r="AB55" s="100">
        <v>203.41</v>
      </c>
      <c r="AC55" s="101" t="s">
        <v>91</v>
      </c>
      <c r="AD55" s="163"/>
      <c r="AE55" s="159" t="e">
        <f>VLOOKUP(A55,#REF!,6,0)</f>
        <v>#REF!</v>
      </c>
      <c r="AF55" s="90">
        <v>1</v>
      </c>
    </row>
    <row r="56" spans="1:32" ht="26.25" thickBot="1" x14ac:dyDescent="0.3">
      <c r="A56" s="93">
        <v>28004182500101</v>
      </c>
      <c r="B56" s="91">
        <v>32</v>
      </c>
      <c r="C56" s="92" t="s">
        <v>106</v>
      </c>
      <c r="D56" s="94">
        <v>1467.87</v>
      </c>
      <c r="E56" s="94">
        <v>208.17</v>
      </c>
      <c r="F56" s="94">
        <v>49.7</v>
      </c>
      <c r="G56" s="94"/>
      <c r="H56" s="95">
        <v>140</v>
      </c>
      <c r="I56" s="94"/>
      <c r="J56" s="96"/>
      <c r="K56" s="94"/>
      <c r="L56" s="94"/>
      <c r="M56" s="94"/>
      <c r="N56" s="97"/>
      <c r="O56" s="98">
        <f t="shared" si="2"/>
        <v>140</v>
      </c>
      <c r="P56" s="99">
        <v>3088.89</v>
      </c>
      <c r="Q56" s="94"/>
      <c r="R56" s="100">
        <v>403.27</v>
      </c>
      <c r="S56" s="156">
        <v>21623.75</v>
      </c>
      <c r="T56" s="99"/>
      <c r="U56" s="94"/>
      <c r="V56" s="82">
        <f t="shared" si="3"/>
        <v>0</v>
      </c>
      <c r="W56" s="94">
        <v>12.2</v>
      </c>
      <c r="X56" s="100">
        <v>13.45</v>
      </c>
      <c r="Y56" s="100">
        <v>15.7</v>
      </c>
      <c r="Z56" s="94">
        <v>53.63</v>
      </c>
      <c r="AA56" s="100">
        <v>12.86</v>
      </c>
      <c r="AB56" s="100">
        <v>140.81</v>
      </c>
      <c r="AC56" s="101" t="s">
        <v>91</v>
      </c>
      <c r="AD56" s="163"/>
      <c r="AE56" s="159" t="e">
        <f>VLOOKUP(A56,#REF!,6,0)</f>
        <v>#REF!</v>
      </c>
      <c r="AF56" s="90">
        <v>1</v>
      </c>
    </row>
    <row r="57" spans="1:32" ht="26.25" thickBot="1" x14ac:dyDescent="0.3">
      <c r="A57" s="93">
        <v>26702232501874</v>
      </c>
      <c r="B57" s="79">
        <v>22</v>
      </c>
      <c r="C57" s="92" t="s">
        <v>228</v>
      </c>
      <c r="D57" s="100">
        <v>1466.5</v>
      </c>
      <c r="E57" s="100">
        <v>213.51</v>
      </c>
      <c r="F57" s="100">
        <v>50.74</v>
      </c>
      <c r="G57" s="100"/>
      <c r="H57" s="95">
        <v>150</v>
      </c>
      <c r="I57" s="100"/>
      <c r="J57" s="96"/>
      <c r="K57" s="102"/>
      <c r="L57" s="100"/>
      <c r="M57" s="100"/>
      <c r="N57" s="103"/>
      <c r="O57" s="98">
        <f t="shared" si="2"/>
        <v>150</v>
      </c>
      <c r="P57" s="104">
        <v>3621.21</v>
      </c>
      <c r="Q57" s="102"/>
      <c r="R57" s="100">
        <v>404.33</v>
      </c>
      <c r="S57" s="156">
        <v>22431.9</v>
      </c>
      <c r="T57" s="105">
        <v>9.5299999999999994</v>
      </c>
      <c r="U57" s="100"/>
      <c r="V57" s="82">
        <f t="shared" si="3"/>
        <v>9.5299999999999994</v>
      </c>
      <c r="W57" s="100">
        <v>12.3</v>
      </c>
      <c r="X57" s="100">
        <v>13.55</v>
      </c>
      <c r="Y57" s="102">
        <v>16.399999999999999</v>
      </c>
      <c r="Z57" s="100">
        <v>54.19</v>
      </c>
      <c r="AA57" s="100">
        <v>13.17</v>
      </c>
      <c r="AB57" s="102">
        <v>170.25</v>
      </c>
      <c r="AC57" s="101" t="s">
        <v>211</v>
      </c>
      <c r="AD57" s="163"/>
      <c r="AE57" s="159" t="e">
        <f>VLOOKUP(A57,#REF!,6,0)</f>
        <v>#REF!</v>
      </c>
      <c r="AF57" s="90">
        <v>1</v>
      </c>
    </row>
    <row r="58" spans="1:32" ht="26.25" thickBot="1" x14ac:dyDescent="0.3">
      <c r="A58" s="93">
        <v>27509192800309</v>
      </c>
      <c r="B58" s="91">
        <v>25</v>
      </c>
      <c r="C58" s="92" t="s">
        <v>104</v>
      </c>
      <c r="D58" s="94">
        <v>1456.07</v>
      </c>
      <c r="E58" s="94">
        <v>201.82</v>
      </c>
      <c r="F58" s="94">
        <v>47.85</v>
      </c>
      <c r="G58" s="94"/>
      <c r="H58" s="95">
        <v>95</v>
      </c>
      <c r="I58" s="94"/>
      <c r="J58" s="96"/>
      <c r="K58" s="94"/>
      <c r="L58" s="94"/>
      <c r="M58" s="94"/>
      <c r="N58" s="97"/>
      <c r="O58" s="98">
        <f t="shared" si="2"/>
        <v>95</v>
      </c>
      <c r="P58" s="99">
        <v>3393.74</v>
      </c>
      <c r="Q58" s="94"/>
      <c r="R58" s="100">
        <v>398.27</v>
      </c>
      <c r="S58" s="156">
        <v>21828</v>
      </c>
      <c r="T58" s="99">
        <v>1.4</v>
      </c>
      <c r="U58" s="94"/>
      <c r="V58" s="82">
        <f t="shared" si="3"/>
        <v>1.4</v>
      </c>
      <c r="W58" s="94">
        <v>11.7</v>
      </c>
      <c r="X58" s="100">
        <v>12.95</v>
      </c>
      <c r="Y58" s="100">
        <v>17</v>
      </c>
      <c r="Z58" s="94">
        <v>47.17</v>
      </c>
      <c r="AA58" s="100">
        <v>11.54</v>
      </c>
      <c r="AB58" s="100">
        <v>180.48</v>
      </c>
      <c r="AC58" s="101" t="s">
        <v>91</v>
      </c>
      <c r="AD58" s="163"/>
      <c r="AE58" s="159" t="e">
        <f>VLOOKUP(A58,#REF!,6,0)</f>
        <v>#REF!</v>
      </c>
      <c r="AF58" s="90">
        <v>1</v>
      </c>
    </row>
    <row r="59" spans="1:32" ht="26.25" thickBot="1" x14ac:dyDescent="0.3">
      <c r="A59" s="93">
        <v>27003112500155</v>
      </c>
      <c r="B59" s="79">
        <v>62</v>
      </c>
      <c r="C59" s="92" t="s">
        <v>128</v>
      </c>
      <c r="D59" s="94">
        <v>1453.1</v>
      </c>
      <c r="E59" s="94">
        <v>204.29</v>
      </c>
      <c r="F59" s="94">
        <v>47.82</v>
      </c>
      <c r="G59" s="94"/>
      <c r="H59" s="95">
        <v>50</v>
      </c>
      <c r="I59" s="94"/>
      <c r="J59" s="96"/>
      <c r="K59" s="94"/>
      <c r="L59" s="94"/>
      <c r="M59" s="94"/>
      <c r="N59" s="97"/>
      <c r="O59" s="98">
        <f t="shared" si="2"/>
        <v>50</v>
      </c>
      <c r="P59" s="99">
        <v>3476.22</v>
      </c>
      <c r="Q59" s="94"/>
      <c r="R59" s="100">
        <v>397.07</v>
      </c>
      <c r="S59" s="156">
        <v>21690.69</v>
      </c>
      <c r="T59" s="99"/>
      <c r="U59" s="94"/>
      <c r="V59" s="82">
        <f t="shared" si="3"/>
        <v>0</v>
      </c>
      <c r="W59" s="94">
        <v>11.4</v>
      </c>
      <c r="X59" s="100">
        <v>12.6</v>
      </c>
      <c r="Y59" s="100">
        <v>17.7</v>
      </c>
      <c r="Z59" s="94">
        <v>42.89</v>
      </c>
      <c r="AA59" s="100">
        <v>10.68</v>
      </c>
      <c r="AB59" s="100">
        <v>161.18</v>
      </c>
      <c r="AC59" s="101" t="s">
        <v>91</v>
      </c>
      <c r="AD59" s="163"/>
      <c r="AE59" s="159" t="e">
        <f>VLOOKUP(A59,#REF!,6,0)</f>
        <v>#REF!</v>
      </c>
      <c r="AF59" s="90">
        <v>1</v>
      </c>
    </row>
    <row r="60" spans="1:32" ht="26.25" thickBot="1" x14ac:dyDescent="0.3">
      <c r="A60" s="93">
        <v>26405312500203</v>
      </c>
      <c r="B60" s="91">
        <v>35</v>
      </c>
      <c r="C60" s="92" t="s">
        <v>234</v>
      </c>
      <c r="D60" s="100">
        <v>1441.24</v>
      </c>
      <c r="E60" s="100">
        <v>196.52</v>
      </c>
      <c r="F60" s="100">
        <v>46.23</v>
      </c>
      <c r="G60" s="100"/>
      <c r="H60" s="95">
        <v>50</v>
      </c>
      <c r="I60" s="100"/>
      <c r="J60" s="96"/>
      <c r="K60" s="102"/>
      <c r="L60" s="100"/>
      <c r="M60" s="100"/>
      <c r="N60" s="103"/>
      <c r="O60" s="98">
        <f t="shared" si="2"/>
        <v>50</v>
      </c>
      <c r="P60" s="104">
        <v>3853.94</v>
      </c>
      <c r="Q60" s="102"/>
      <c r="R60" s="100">
        <v>395.67</v>
      </c>
      <c r="S60" s="156">
        <v>21834.71</v>
      </c>
      <c r="T60" s="105"/>
      <c r="U60" s="100"/>
      <c r="V60" s="82">
        <f t="shared" si="3"/>
        <v>0</v>
      </c>
      <c r="W60" s="100">
        <v>11.25</v>
      </c>
      <c r="X60" s="100">
        <v>11.85</v>
      </c>
      <c r="Y60" s="102">
        <v>20.7</v>
      </c>
      <c r="Z60" s="100">
        <v>41.07</v>
      </c>
      <c r="AA60" s="100">
        <v>8.59</v>
      </c>
      <c r="AB60" s="102">
        <v>159.01</v>
      </c>
      <c r="AC60" s="101" t="s">
        <v>211</v>
      </c>
      <c r="AD60" s="163"/>
      <c r="AE60" s="159" t="e">
        <f>VLOOKUP(A60,#REF!,6,0)</f>
        <v>#REF!</v>
      </c>
      <c r="AF60" s="90">
        <v>1</v>
      </c>
    </row>
    <row r="61" spans="1:32" ht="26.25" thickBot="1" x14ac:dyDescent="0.3">
      <c r="A61" s="93">
        <v>26710122500263</v>
      </c>
      <c r="B61" s="79">
        <v>38</v>
      </c>
      <c r="C61" s="92" t="s">
        <v>236</v>
      </c>
      <c r="D61" s="100">
        <v>1415.02</v>
      </c>
      <c r="E61" s="100">
        <v>188.04</v>
      </c>
      <c r="F61" s="100">
        <v>42.66</v>
      </c>
      <c r="G61" s="100"/>
      <c r="H61" s="95">
        <v>150</v>
      </c>
      <c r="I61" s="100"/>
      <c r="J61" s="96"/>
      <c r="K61" s="102"/>
      <c r="L61" s="100"/>
      <c r="M61" s="100"/>
      <c r="N61" s="103"/>
      <c r="O61" s="98">
        <f t="shared" si="2"/>
        <v>150</v>
      </c>
      <c r="P61" s="104">
        <v>3322.69</v>
      </c>
      <c r="Q61" s="102"/>
      <c r="R61" s="100">
        <v>385.85</v>
      </c>
      <c r="S61" s="156">
        <v>21054.22</v>
      </c>
      <c r="T61" s="105">
        <v>17.45</v>
      </c>
      <c r="U61" s="100"/>
      <c r="V61" s="82">
        <f t="shared" si="3"/>
        <v>17.45</v>
      </c>
      <c r="W61" s="100">
        <v>11.75</v>
      </c>
      <c r="X61" s="100">
        <v>12.5</v>
      </c>
      <c r="Y61" s="102">
        <v>17.149999999999999</v>
      </c>
      <c r="Z61" s="100">
        <v>45.88</v>
      </c>
      <c r="AA61" s="100">
        <v>10.35</v>
      </c>
      <c r="AB61" s="102">
        <v>168.39</v>
      </c>
      <c r="AC61" s="101" t="s">
        <v>211</v>
      </c>
      <c r="AD61" s="163"/>
      <c r="AE61" s="159" t="e">
        <f>VLOOKUP(A61,#REF!,6,0)</f>
        <v>#REF!</v>
      </c>
      <c r="AF61" s="90">
        <v>1</v>
      </c>
    </row>
    <row r="62" spans="1:32" ht="26.25" thickBot="1" x14ac:dyDescent="0.3">
      <c r="A62" s="93">
        <v>27012092500071</v>
      </c>
      <c r="B62" s="91">
        <v>2</v>
      </c>
      <c r="C62" s="92" t="s">
        <v>210</v>
      </c>
      <c r="D62" s="100">
        <v>1399.23</v>
      </c>
      <c r="E62" s="100">
        <v>183.44</v>
      </c>
      <c r="F62" s="100">
        <v>40.549999999999997</v>
      </c>
      <c r="G62" s="100"/>
      <c r="H62" s="95">
        <v>150</v>
      </c>
      <c r="I62" s="100"/>
      <c r="J62" s="96"/>
      <c r="K62" s="102"/>
      <c r="L62" s="100"/>
      <c r="M62" s="100"/>
      <c r="N62" s="103"/>
      <c r="O62" s="98">
        <f t="shared" si="2"/>
        <v>150</v>
      </c>
      <c r="P62" s="104">
        <v>2004.06</v>
      </c>
      <c r="Q62" s="102"/>
      <c r="R62" s="100">
        <v>380.65</v>
      </c>
      <c r="S62" s="156">
        <v>19459.760000000002</v>
      </c>
      <c r="T62" s="105"/>
      <c r="U62" s="100"/>
      <c r="V62" s="82">
        <f t="shared" si="3"/>
        <v>0</v>
      </c>
      <c r="W62" s="100">
        <v>11.6</v>
      </c>
      <c r="X62" s="100">
        <v>12.8</v>
      </c>
      <c r="Y62" s="102">
        <v>9.75</v>
      </c>
      <c r="Z62" s="100">
        <v>45.63</v>
      </c>
      <c r="AA62" s="100">
        <v>11.11</v>
      </c>
      <c r="AB62" s="102">
        <v>42.31</v>
      </c>
      <c r="AC62" s="101" t="s">
        <v>211</v>
      </c>
      <c r="AD62" s="163"/>
      <c r="AE62" s="159" t="e">
        <f>VLOOKUP(A62,#REF!,6,0)</f>
        <v>#REF!</v>
      </c>
      <c r="AF62" s="90">
        <v>1</v>
      </c>
    </row>
    <row r="63" spans="1:32" ht="26.25" thickBot="1" x14ac:dyDescent="0.3">
      <c r="A63" s="93">
        <v>27011242500117</v>
      </c>
      <c r="B63" s="79">
        <v>17</v>
      </c>
      <c r="C63" s="92" t="s">
        <v>223</v>
      </c>
      <c r="D63" s="100">
        <v>1398</v>
      </c>
      <c r="E63" s="100">
        <v>180.17</v>
      </c>
      <c r="F63" s="100">
        <v>40.06</v>
      </c>
      <c r="G63" s="100"/>
      <c r="H63" s="95">
        <v>95</v>
      </c>
      <c r="I63" s="100"/>
      <c r="J63" s="96"/>
      <c r="K63" s="102"/>
      <c r="L63" s="100"/>
      <c r="M63" s="100"/>
      <c r="N63" s="103"/>
      <c r="O63" s="98">
        <f t="shared" si="2"/>
        <v>95</v>
      </c>
      <c r="P63" s="104">
        <v>3838.07</v>
      </c>
      <c r="Q63" s="102"/>
      <c r="R63" s="100">
        <v>379.65</v>
      </c>
      <c r="S63" s="156">
        <v>21282.01</v>
      </c>
      <c r="T63" s="105"/>
      <c r="U63" s="100"/>
      <c r="V63" s="82">
        <f t="shared" si="3"/>
        <v>0</v>
      </c>
      <c r="W63" s="100">
        <v>11.15</v>
      </c>
      <c r="X63" s="100">
        <v>12</v>
      </c>
      <c r="Y63" s="102">
        <v>19.05</v>
      </c>
      <c r="Z63" s="100">
        <v>39.729999999999997</v>
      </c>
      <c r="AA63" s="100">
        <v>9.08</v>
      </c>
      <c r="AB63" s="102">
        <v>176.54</v>
      </c>
      <c r="AC63" s="101" t="s">
        <v>211</v>
      </c>
      <c r="AD63" s="163"/>
      <c r="AE63" s="159" t="e">
        <f>VLOOKUP(A63,#REF!,6,0)</f>
        <v>#REF!</v>
      </c>
      <c r="AF63" s="90">
        <v>1</v>
      </c>
    </row>
    <row r="64" spans="1:32" ht="26.25" thickBot="1" x14ac:dyDescent="0.3">
      <c r="A64" s="93">
        <v>28201012501162</v>
      </c>
      <c r="B64" s="91">
        <v>26</v>
      </c>
      <c r="C64" s="92" t="s">
        <v>231</v>
      </c>
      <c r="D64" s="100">
        <v>1357.69</v>
      </c>
      <c r="E64" s="100">
        <v>159.11000000000001</v>
      </c>
      <c r="F64" s="100">
        <v>33.619999999999997</v>
      </c>
      <c r="G64" s="100"/>
      <c r="H64" s="95">
        <v>95</v>
      </c>
      <c r="I64" s="100"/>
      <c r="J64" s="96"/>
      <c r="K64" s="102">
        <v>10</v>
      </c>
      <c r="L64" s="100"/>
      <c r="M64" s="100"/>
      <c r="N64" s="103"/>
      <c r="O64" s="98">
        <f t="shared" si="2"/>
        <v>105</v>
      </c>
      <c r="P64" s="104">
        <v>3191.4</v>
      </c>
      <c r="Q64" s="102"/>
      <c r="R64" s="100">
        <v>364.64</v>
      </c>
      <c r="S64" s="156">
        <v>20017.440000000002</v>
      </c>
      <c r="T64" s="105"/>
      <c r="U64" s="100"/>
      <c r="V64" s="82">
        <f t="shared" si="3"/>
        <v>0</v>
      </c>
      <c r="W64" s="100">
        <v>10.75</v>
      </c>
      <c r="X64" s="100">
        <v>11.9</v>
      </c>
      <c r="Y64" s="102">
        <v>15.9</v>
      </c>
      <c r="Z64" s="100">
        <v>34.630000000000003</v>
      </c>
      <c r="AA64" s="100">
        <v>8.82</v>
      </c>
      <c r="AB64" s="102">
        <v>149.32</v>
      </c>
      <c r="AC64" s="101" t="s">
        <v>211</v>
      </c>
      <c r="AD64" s="163"/>
      <c r="AE64" s="159" t="e">
        <f>VLOOKUP(A64,#REF!,6,0)</f>
        <v>#REF!</v>
      </c>
      <c r="AF64" s="90">
        <v>1</v>
      </c>
    </row>
    <row r="65" spans="1:32" ht="26.25" thickBot="1" x14ac:dyDescent="0.3">
      <c r="A65" s="93">
        <v>27510292500181</v>
      </c>
      <c r="B65" s="79">
        <v>85</v>
      </c>
      <c r="C65" s="92" t="s">
        <v>266</v>
      </c>
      <c r="D65" s="100">
        <v>1357.24</v>
      </c>
      <c r="E65" s="100">
        <v>160.38</v>
      </c>
      <c r="F65" s="100">
        <v>33.68</v>
      </c>
      <c r="G65" s="100"/>
      <c r="H65" s="95">
        <v>145</v>
      </c>
      <c r="I65" s="100"/>
      <c r="J65" s="96"/>
      <c r="K65" s="102"/>
      <c r="L65" s="100"/>
      <c r="M65" s="100"/>
      <c r="N65" s="103"/>
      <c r="O65" s="98">
        <f t="shared" si="2"/>
        <v>145</v>
      </c>
      <c r="P65" s="104">
        <v>3242.76</v>
      </c>
      <c r="Q65" s="102"/>
      <c r="R65" s="100">
        <v>365.64</v>
      </c>
      <c r="S65" s="156">
        <v>20120.27</v>
      </c>
      <c r="T65" s="105">
        <v>5.89</v>
      </c>
      <c r="U65" s="100"/>
      <c r="V65" s="82">
        <f t="shared" si="3"/>
        <v>5.89</v>
      </c>
      <c r="W65" s="100">
        <v>11.05</v>
      </c>
      <c r="X65" s="100">
        <v>12.2</v>
      </c>
      <c r="Y65" s="102">
        <v>16.600000000000001</v>
      </c>
      <c r="Z65" s="100">
        <v>38.19</v>
      </c>
      <c r="AA65" s="100">
        <v>9.5299999999999994</v>
      </c>
      <c r="AB65" s="102">
        <v>162.55000000000001</v>
      </c>
      <c r="AC65" s="101" t="s">
        <v>211</v>
      </c>
      <c r="AD65" s="163"/>
      <c r="AE65" s="159" t="e">
        <f>VLOOKUP(A65,#REF!,6,0)</f>
        <v>#REF!</v>
      </c>
      <c r="AF65" s="90">
        <v>1</v>
      </c>
    </row>
    <row r="66" spans="1:32" ht="26.25" thickBot="1" x14ac:dyDescent="0.3">
      <c r="A66" s="93">
        <v>27201270103488</v>
      </c>
      <c r="B66" s="91">
        <v>67</v>
      </c>
      <c r="C66" s="92" t="s">
        <v>255</v>
      </c>
      <c r="D66" s="100">
        <v>1355.44</v>
      </c>
      <c r="E66" s="100">
        <v>159.19</v>
      </c>
      <c r="F66" s="100">
        <v>33.36</v>
      </c>
      <c r="G66" s="100"/>
      <c r="H66" s="95">
        <v>50</v>
      </c>
      <c r="I66" s="100"/>
      <c r="J66" s="96"/>
      <c r="K66" s="102"/>
      <c r="L66" s="100"/>
      <c r="M66" s="100"/>
      <c r="N66" s="103"/>
      <c r="O66" s="98">
        <f t="shared" si="2"/>
        <v>50</v>
      </c>
      <c r="P66" s="104">
        <v>3404.38</v>
      </c>
      <c r="Q66" s="102"/>
      <c r="R66" s="100">
        <v>364.71</v>
      </c>
      <c r="S66" s="156">
        <v>20245.64</v>
      </c>
      <c r="T66" s="105">
        <v>9.83</v>
      </c>
      <c r="U66" s="100"/>
      <c r="V66" s="82">
        <f t="shared" si="3"/>
        <v>9.83</v>
      </c>
      <c r="W66" s="100">
        <v>10.35</v>
      </c>
      <c r="X66" s="100">
        <v>11.4</v>
      </c>
      <c r="Y66" s="102">
        <v>17.350000000000001</v>
      </c>
      <c r="Z66" s="100">
        <v>28.07</v>
      </c>
      <c r="AA66" s="100">
        <v>7.51</v>
      </c>
      <c r="AB66" s="102">
        <v>165.13</v>
      </c>
      <c r="AC66" s="101"/>
      <c r="AD66" s="163"/>
      <c r="AE66" s="159" t="e">
        <f>VLOOKUP(A66,#REF!,6,0)</f>
        <v>#REF!</v>
      </c>
      <c r="AF66" s="90">
        <v>1</v>
      </c>
    </row>
    <row r="67" spans="1:32" ht="26.25" thickBot="1" x14ac:dyDescent="0.3">
      <c r="A67" s="93">
        <v>28004192500037</v>
      </c>
      <c r="B67" s="79">
        <v>11</v>
      </c>
      <c r="C67" s="92" t="s">
        <v>220</v>
      </c>
      <c r="D67" s="100">
        <v>1338.78</v>
      </c>
      <c r="E67" s="100">
        <v>156.02000000000001</v>
      </c>
      <c r="F67" s="100">
        <v>31.38</v>
      </c>
      <c r="G67" s="100"/>
      <c r="H67" s="95">
        <v>140</v>
      </c>
      <c r="I67" s="100"/>
      <c r="J67" s="96"/>
      <c r="K67" s="102"/>
      <c r="L67" s="100"/>
      <c r="M67" s="100"/>
      <c r="N67" s="103"/>
      <c r="O67" s="98">
        <f t="shared" ref="O67:O81" si="4">SUM(H67:N67)</f>
        <v>140</v>
      </c>
      <c r="P67" s="104">
        <v>8616.41</v>
      </c>
      <c r="Q67" s="102"/>
      <c r="R67" s="100">
        <v>359.06</v>
      </c>
      <c r="S67" s="156">
        <v>25113.22</v>
      </c>
      <c r="T67" s="105"/>
      <c r="U67" s="100"/>
      <c r="V67" s="82">
        <f t="shared" ref="V67:V92" si="5">T67+U67</f>
        <v>0</v>
      </c>
      <c r="W67" s="100">
        <v>10.85</v>
      </c>
      <c r="X67" s="100">
        <v>12</v>
      </c>
      <c r="Y67" s="102">
        <v>48.85</v>
      </c>
      <c r="Z67" s="100">
        <v>36.06</v>
      </c>
      <c r="AA67" s="100">
        <v>9.07</v>
      </c>
      <c r="AB67" s="102">
        <v>438.8</v>
      </c>
      <c r="AC67" s="101" t="s">
        <v>211</v>
      </c>
      <c r="AD67" s="163"/>
      <c r="AE67" s="159" t="e">
        <f>VLOOKUP(A67,#REF!,6,0)</f>
        <v>#REF!</v>
      </c>
      <c r="AF67" s="90">
        <v>1</v>
      </c>
    </row>
    <row r="68" spans="1:32" ht="26.25" thickBot="1" x14ac:dyDescent="0.3">
      <c r="A68" s="93">
        <v>28304192500162</v>
      </c>
      <c r="B68" s="91">
        <v>41</v>
      </c>
      <c r="C68" s="92" t="s">
        <v>240</v>
      </c>
      <c r="D68" s="100">
        <v>1300.98</v>
      </c>
      <c r="E68" s="100">
        <v>67.010000000000005</v>
      </c>
      <c r="F68" s="100">
        <v>17.010000000000002</v>
      </c>
      <c r="G68" s="100"/>
      <c r="H68" s="95">
        <v>50</v>
      </c>
      <c r="I68" s="100"/>
      <c r="J68" s="96"/>
      <c r="K68" s="102"/>
      <c r="L68" s="100"/>
      <c r="M68" s="100"/>
      <c r="N68" s="103"/>
      <c r="O68" s="98">
        <f t="shared" si="4"/>
        <v>50</v>
      </c>
      <c r="P68" s="104">
        <v>3474.36</v>
      </c>
      <c r="Q68" s="102"/>
      <c r="R68" s="100">
        <v>325.2</v>
      </c>
      <c r="S68" s="156">
        <v>18672.61</v>
      </c>
      <c r="T68" s="105"/>
      <c r="U68" s="100"/>
      <c r="V68" s="82">
        <f t="shared" si="5"/>
        <v>0</v>
      </c>
      <c r="W68" s="100">
        <v>9.25</v>
      </c>
      <c r="X68" s="100">
        <v>10.35</v>
      </c>
      <c r="Y68" s="102">
        <v>16.75</v>
      </c>
      <c r="Z68" s="100">
        <v>14.66</v>
      </c>
      <c r="AA68" s="100">
        <v>4.72</v>
      </c>
      <c r="AB68" s="102">
        <v>157.52000000000001</v>
      </c>
      <c r="AC68" s="101" t="s">
        <v>211</v>
      </c>
      <c r="AD68" s="163"/>
      <c r="AE68" s="159" t="e">
        <f>VLOOKUP(A68,#REF!,6,0)</f>
        <v>#REF!</v>
      </c>
      <c r="AF68" s="90">
        <v>1</v>
      </c>
    </row>
    <row r="69" spans="1:32" ht="26.25" thickBot="1" x14ac:dyDescent="0.3">
      <c r="A69" s="93">
        <v>27610262501447</v>
      </c>
      <c r="B69" s="79">
        <v>27</v>
      </c>
      <c r="C69" s="92" t="s">
        <v>162</v>
      </c>
      <c r="D69" s="100">
        <v>1238.3</v>
      </c>
      <c r="E69" s="100">
        <v>43.06</v>
      </c>
      <c r="F69" s="100">
        <v>8.64</v>
      </c>
      <c r="G69" s="102"/>
      <c r="H69" s="95">
        <v>150</v>
      </c>
      <c r="I69" s="100"/>
      <c r="J69" s="96">
        <v>235.17</v>
      </c>
      <c r="K69" s="102"/>
      <c r="L69" s="100"/>
      <c r="M69" s="100"/>
      <c r="N69" s="103"/>
      <c r="O69" s="98">
        <f t="shared" si="4"/>
        <v>385.16999999999996</v>
      </c>
      <c r="P69" s="104">
        <v>2988.98</v>
      </c>
      <c r="Q69" s="102"/>
      <c r="R69" s="100">
        <v>304.76</v>
      </c>
      <c r="S69" s="156">
        <v>28360.39</v>
      </c>
      <c r="T69" s="105"/>
      <c r="U69" s="102"/>
      <c r="V69" s="82">
        <f t="shared" si="5"/>
        <v>0</v>
      </c>
      <c r="W69" s="100">
        <v>9.35</v>
      </c>
      <c r="X69" s="102">
        <v>10.45</v>
      </c>
      <c r="Y69" s="102">
        <v>14.7</v>
      </c>
      <c r="Z69" s="100">
        <v>16.25</v>
      </c>
      <c r="AA69" s="102">
        <v>4.9000000000000004</v>
      </c>
      <c r="AB69" s="106">
        <v>143.06</v>
      </c>
      <c r="AC69" s="101" t="s">
        <v>144</v>
      </c>
      <c r="AD69" s="163"/>
      <c r="AE69" s="159" t="e">
        <f>VLOOKUP(A69,#REF!,6,0)</f>
        <v>#REF!</v>
      </c>
      <c r="AF69" s="90">
        <v>1</v>
      </c>
    </row>
    <row r="70" spans="1:32" ht="26.25" thickBot="1" x14ac:dyDescent="0.3">
      <c r="A70" s="93">
        <v>27512112500165</v>
      </c>
      <c r="B70" s="91">
        <v>72</v>
      </c>
      <c r="C70" s="92" t="s">
        <v>258</v>
      </c>
      <c r="D70" s="100">
        <v>1162.82</v>
      </c>
      <c r="E70" s="100">
        <v>46.68</v>
      </c>
      <c r="F70" s="100">
        <v>5.92</v>
      </c>
      <c r="G70" s="100"/>
      <c r="H70" s="95">
        <v>150</v>
      </c>
      <c r="I70" s="100"/>
      <c r="J70" s="96"/>
      <c r="K70" s="102"/>
      <c r="L70" s="100"/>
      <c r="M70" s="100"/>
      <c r="N70" s="103"/>
      <c r="O70" s="98">
        <f t="shared" si="4"/>
        <v>150</v>
      </c>
      <c r="P70" s="104">
        <v>2644.72</v>
      </c>
      <c r="Q70" s="102"/>
      <c r="R70" s="100">
        <v>288</v>
      </c>
      <c r="S70" s="156">
        <v>16058.349999999999</v>
      </c>
      <c r="T70" s="105">
        <v>5.52</v>
      </c>
      <c r="U70" s="100"/>
      <c r="V70" s="82">
        <f t="shared" si="5"/>
        <v>5.52</v>
      </c>
      <c r="W70" s="100">
        <v>8.85</v>
      </c>
      <c r="X70" s="100">
        <v>9.8000000000000007</v>
      </c>
      <c r="Y70" s="102">
        <v>12.2</v>
      </c>
      <c r="Z70" s="100">
        <v>9.0399999999999991</v>
      </c>
      <c r="AA70" s="100">
        <v>3.21</v>
      </c>
      <c r="AB70" s="102">
        <v>139.69999999999999</v>
      </c>
      <c r="AC70" s="101" t="s">
        <v>211</v>
      </c>
      <c r="AD70" s="163"/>
      <c r="AE70" s="159" t="e">
        <f>VLOOKUP(A70,#REF!,6,0)</f>
        <v>#REF!</v>
      </c>
      <c r="AF70" s="90">
        <v>1</v>
      </c>
    </row>
    <row r="71" spans="1:32" ht="26.25" thickBot="1" x14ac:dyDescent="0.3">
      <c r="A71" s="93">
        <v>28006112500051</v>
      </c>
      <c r="B71" s="79">
        <v>12</v>
      </c>
      <c r="C71" s="92" t="s">
        <v>221</v>
      </c>
      <c r="D71" s="100">
        <v>1145.97</v>
      </c>
      <c r="E71" s="100"/>
      <c r="F71" s="100">
        <v>5.7</v>
      </c>
      <c r="G71" s="100"/>
      <c r="H71" s="95">
        <v>95</v>
      </c>
      <c r="I71" s="100"/>
      <c r="J71" s="96"/>
      <c r="K71" s="102"/>
      <c r="L71" s="100"/>
      <c r="M71" s="100"/>
      <c r="N71" s="103"/>
      <c r="O71" s="98">
        <f t="shared" si="4"/>
        <v>95</v>
      </c>
      <c r="P71" s="104">
        <v>3098.75</v>
      </c>
      <c r="Q71" s="102"/>
      <c r="R71" s="100">
        <v>275</v>
      </c>
      <c r="S71" s="156">
        <v>16071.709999999997</v>
      </c>
      <c r="T71" s="105">
        <v>8.67</v>
      </c>
      <c r="U71" s="100"/>
      <c r="V71" s="82">
        <f t="shared" si="5"/>
        <v>8.67</v>
      </c>
      <c r="W71" s="100">
        <v>8.15</v>
      </c>
      <c r="X71" s="100">
        <v>9.1</v>
      </c>
      <c r="Y71" s="102">
        <v>15.05</v>
      </c>
      <c r="Z71" s="100"/>
      <c r="AA71" s="100">
        <v>1.31</v>
      </c>
      <c r="AB71" s="102">
        <v>111.58</v>
      </c>
      <c r="AC71" s="101" t="s">
        <v>211</v>
      </c>
      <c r="AD71" s="163"/>
      <c r="AE71" s="159" t="e">
        <f>VLOOKUP(A71,#REF!,6,0)</f>
        <v>#REF!</v>
      </c>
      <c r="AF71" s="90">
        <v>1</v>
      </c>
    </row>
    <row r="72" spans="1:32" ht="26.25" thickBot="1" x14ac:dyDescent="0.3">
      <c r="A72" s="93">
        <v>27503308800273</v>
      </c>
      <c r="B72" s="91">
        <v>14</v>
      </c>
      <c r="C72" s="92" t="s">
        <v>222</v>
      </c>
      <c r="D72" s="100">
        <v>1145.97</v>
      </c>
      <c r="E72" s="100"/>
      <c r="F72" s="100">
        <v>5.64</v>
      </c>
      <c r="G72" s="100"/>
      <c r="H72" s="95">
        <v>50</v>
      </c>
      <c r="I72" s="100"/>
      <c r="J72" s="96"/>
      <c r="K72" s="102"/>
      <c r="L72" s="100"/>
      <c r="M72" s="100"/>
      <c r="N72" s="103"/>
      <c r="O72" s="98">
        <f t="shared" si="4"/>
        <v>50</v>
      </c>
      <c r="P72" s="104">
        <v>3221.16</v>
      </c>
      <c r="Q72" s="102"/>
      <c r="R72" s="100">
        <v>274</v>
      </c>
      <c r="S72" s="156">
        <v>15828.449999999997</v>
      </c>
      <c r="T72" s="105">
        <v>24.34</v>
      </c>
      <c r="U72" s="100"/>
      <c r="V72" s="82">
        <f t="shared" si="5"/>
        <v>24.34</v>
      </c>
      <c r="W72" s="100">
        <v>7.7</v>
      </c>
      <c r="X72" s="100">
        <v>8.5</v>
      </c>
      <c r="Y72" s="102">
        <v>15.5</v>
      </c>
      <c r="Z72" s="100"/>
      <c r="AA72" s="100"/>
      <c r="AB72" s="102">
        <v>98.57</v>
      </c>
      <c r="AC72" s="101" t="s">
        <v>211</v>
      </c>
      <c r="AD72" s="163"/>
      <c r="AE72" s="159" t="e">
        <f>VLOOKUP(A72,#REF!,6,0)</f>
        <v>#REF!</v>
      </c>
      <c r="AF72" s="90">
        <v>1</v>
      </c>
    </row>
    <row r="73" spans="1:32" ht="26.25" thickBot="1" x14ac:dyDescent="0.3">
      <c r="A73" s="93">
        <v>28108052500126</v>
      </c>
      <c r="B73" s="79">
        <v>73</v>
      </c>
      <c r="C73" s="92" t="s">
        <v>259</v>
      </c>
      <c r="D73" s="100">
        <v>1145.97</v>
      </c>
      <c r="E73" s="100">
        <v>15.97</v>
      </c>
      <c r="F73" s="100">
        <v>5.7</v>
      </c>
      <c r="G73" s="100"/>
      <c r="H73" s="95">
        <v>50</v>
      </c>
      <c r="I73" s="100"/>
      <c r="J73" s="96"/>
      <c r="K73" s="102"/>
      <c r="L73" s="100"/>
      <c r="M73" s="100"/>
      <c r="N73" s="103"/>
      <c r="O73" s="98">
        <f t="shared" si="4"/>
        <v>50</v>
      </c>
      <c r="P73" s="104">
        <v>2508.75</v>
      </c>
      <c r="Q73" s="102"/>
      <c r="R73" s="100">
        <v>275</v>
      </c>
      <c r="S73" s="156">
        <v>15481.709999999995</v>
      </c>
      <c r="T73" s="105">
        <v>2.5299999999999998</v>
      </c>
      <c r="U73" s="100"/>
      <c r="V73" s="82">
        <f t="shared" si="5"/>
        <v>2.5299999999999998</v>
      </c>
      <c r="W73" s="100">
        <v>7.8</v>
      </c>
      <c r="X73" s="100">
        <v>8.8000000000000007</v>
      </c>
      <c r="Y73" s="102">
        <v>11.7</v>
      </c>
      <c r="Z73" s="100"/>
      <c r="AA73" s="100">
        <v>0.54</v>
      </c>
      <c r="AB73" s="102">
        <v>100.42</v>
      </c>
      <c r="AC73" s="101" t="s">
        <v>211</v>
      </c>
      <c r="AD73" s="163"/>
      <c r="AE73" s="159" t="e">
        <f>VLOOKUP(A73,#REF!,6,0)</f>
        <v>#REF!</v>
      </c>
      <c r="AF73" s="90">
        <v>1</v>
      </c>
    </row>
    <row r="74" spans="1:32" ht="26.25" thickBot="1" x14ac:dyDescent="0.3">
      <c r="A74" s="93">
        <v>28008162500321</v>
      </c>
      <c r="B74" s="91">
        <v>28</v>
      </c>
      <c r="C74" s="92" t="s">
        <v>163</v>
      </c>
      <c r="D74" s="100">
        <v>1131.7</v>
      </c>
      <c r="E74" s="100"/>
      <c r="F74" s="100">
        <v>5.51</v>
      </c>
      <c r="G74" s="102"/>
      <c r="H74" s="95"/>
      <c r="I74" s="100"/>
      <c r="J74" s="96">
        <v>223.18</v>
      </c>
      <c r="K74" s="102"/>
      <c r="L74" s="100"/>
      <c r="M74" s="100"/>
      <c r="N74" s="103"/>
      <c r="O74" s="98">
        <f t="shared" si="4"/>
        <v>223.18</v>
      </c>
      <c r="P74" s="104">
        <v>3289.78</v>
      </c>
      <c r="Q74" s="102"/>
      <c r="R74" s="100">
        <v>263</v>
      </c>
      <c r="S74" s="156">
        <v>26843.649999999998</v>
      </c>
      <c r="T74" s="105"/>
      <c r="U74" s="102"/>
      <c r="V74" s="82">
        <f t="shared" si="5"/>
        <v>0</v>
      </c>
      <c r="W74" s="100">
        <v>7.2</v>
      </c>
      <c r="X74" s="102">
        <v>8.1999999999999993</v>
      </c>
      <c r="Y74" s="102">
        <v>14.4</v>
      </c>
      <c r="Z74" s="100"/>
      <c r="AA74" s="102"/>
      <c r="AB74" s="106">
        <v>86.51</v>
      </c>
      <c r="AC74" s="101" t="s">
        <v>144</v>
      </c>
      <c r="AD74" s="163"/>
      <c r="AE74" s="159" t="e">
        <f>VLOOKUP(A74,#REF!,6,0)</f>
        <v>#REF!</v>
      </c>
      <c r="AF74" s="90">
        <v>1</v>
      </c>
    </row>
    <row r="75" spans="1:32" ht="26.25" thickBot="1" x14ac:dyDescent="0.3">
      <c r="A75" s="93">
        <v>28310042500156</v>
      </c>
      <c r="B75" s="79">
        <v>44</v>
      </c>
      <c r="C75" s="92" t="s">
        <v>241</v>
      </c>
      <c r="D75" s="100">
        <v>1117.3699999999999</v>
      </c>
      <c r="E75" s="100"/>
      <c r="F75" s="100">
        <v>5.54</v>
      </c>
      <c r="G75" s="100"/>
      <c r="H75" s="95">
        <v>50</v>
      </c>
      <c r="I75" s="100"/>
      <c r="J75" s="96"/>
      <c r="K75" s="102"/>
      <c r="L75" s="100"/>
      <c r="M75" s="100"/>
      <c r="N75" s="103"/>
      <c r="O75" s="98">
        <f t="shared" si="4"/>
        <v>50</v>
      </c>
      <c r="P75" s="104">
        <v>2462.66</v>
      </c>
      <c r="Q75" s="102"/>
      <c r="R75" s="100">
        <v>266</v>
      </c>
      <c r="S75" s="156">
        <v>14650.85</v>
      </c>
      <c r="T75" s="105"/>
      <c r="U75" s="100"/>
      <c r="V75" s="82">
        <f t="shared" si="5"/>
        <v>0</v>
      </c>
      <c r="W75" s="100">
        <v>7.5</v>
      </c>
      <c r="X75" s="100">
        <v>7.9</v>
      </c>
      <c r="Y75" s="102">
        <v>10.7</v>
      </c>
      <c r="Z75" s="100"/>
      <c r="AA75" s="100"/>
      <c r="AB75" s="102">
        <v>72.150000000000006</v>
      </c>
      <c r="AC75" s="101" t="s">
        <v>211</v>
      </c>
      <c r="AD75" s="163"/>
      <c r="AE75" s="159" t="e">
        <f>VLOOKUP(A75,#REF!,6,0)</f>
        <v>#REF!</v>
      </c>
      <c r="AF75" s="90">
        <v>1</v>
      </c>
    </row>
    <row r="76" spans="1:32" ht="26.25" thickBot="1" x14ac:dyDescent="0.3">
      <c r="A76" s="93">
        <v>28009142501786</v>
      </c>
      <c r="B76" s="91">
        <v>39</v>
      </c>
      <c r="C76" s="92" t="s">
        <v>237</v>
      </c>
      <c r="D76" s="100">
        <v>1109.45</v>
      </c>
      <c r="E76" s="100"/>
      <c r="F76" s="100">
        <v>5.51</v>
      </c>
      <c r="G76" s="100"/>
      <c r="H76" s="95">
        <v>50</v>
      </c>
      <c r="I76" s="100"/>
      <c r="J76" s="96"/>
      <c r="K76" s="102"/>
      <c r="L76" s="100"/>
      <c r="M76" s="100"/>
      <c r="N76" s="103"/>
      <c r="O76" s="98">
        <f t="shared" si="4"/>
        <v>50</v>
      </c>
      <c r="P76" s="104">
        <v>1853.07</v>
      </c>
      <c r="Q76" s="102"/>
      <c r="R76" s="100">
        <v>263</v>
      </c>
      <c r="S76" s="156">
        <v>14250.730000000003</v>
      </c>
      <c r="T76" s="105"/>
      <c r="U76" s="100"/>
      <c r="V76" s="82">
        <f t="shared" si="5"/>
        <v>0</v>
      </c>
      <c r="W76" s="100">
        <v>7.45</v>
      </c>
      <c r="X76" s="100">
        <v>8.4</v>
      </c>
      <c r="Y76" s="102">
        <v>9.1</v>
      </c>
      <c r="Z76" s="100"/>
      <c r="AA76" s="100"/>
      <c r="AB76" s="102">
        <v>57.8</v>
      </c>
      <c r="AC76" s="101" t="s">
        <v>211</v>
      </c>
      <c r="AD76" s="163"/>
      <c r="AE76" s="159" t="e">
        <f>VLOOKUP(A76,#REF!,6,0)</f>
        <v>#REF!</v>
      </c>
      <c r="AF76" s="90">
        <v>1</v>
      </c>
    </row>
    <row r="77" spans="1:32" ht="26.25" thickBot="1" x14ac:dyDescent="0.3">
      <c r="A77" s="93">
        <v>28505042500224</v>
      </c>
      <c r="B77" s="79">
        <v>78</v>
      </c>
      <c r="C77" s="92" t="s">
        <v>263</v>
      </c>
      <c r="D77" s="100">
        <v>1109.45</v>
      </c>
      <c r="E77" s="100"/>
      <c r="F77" s="100">
        <v>5.51</v>
      </c>
      <c r="G77" s="100"/>
      <c r="H77" s="95">
        <v>50</v>
      </c>
      <c r="I77" s="100"/>
      <c r="J77" s="96"/>
      <c r="K77" s="102"/>
      <c r="L77" s="100"/>
      <c r="M77" s="100"/>
      <c r="N77" s="103"/>
      <c r="O77" s="98">
        <f t="shared" si="4"/>
        <v>50</v>
      </c>
      <c r="P77" s="104">
        <v>2256.15</v>
      </c>
      <c r="Q77" s="102"/>
      <c r="R77" s="100">
        <v>263</v>
      </c>
      <c r="S77" s="156">
        <v>14659.160000000003</v>
      </c>
      <c r="T77" s="105"/>
      <c r="U77" s="100"/>
      <c r="V77" s="82">
        <f t="shared" si="5"/>
        <v>0</v>
      </c>
      <c r="W77" s="100">
        <v>7.45</v>
      </c>
      <c r="X77" s="100">
        <v>8.4</v>
      </c>
      <c r="Y77" s="102">
        <v>10.050000000000001</v>
      </c>
      <c r="Z77" s="100"/>
      <c r="AA77" s="100"/>
      <c r="AB77" s="102">
        <v>63.33</v>
      </c>
      <c r="AC77" s="101" t="s">
        <v>211</v>
      </c>
      <c r="AD77" s="163"/>
      <c r="AE77" s="159" t="e">
        <f>VLOOKUP(A77,#REF!,6,0)</f>
        <v>#REF!</v>
      </c>
      <c r="AF77" s="90">
        <v>1</v>
      </c>
    </row>
    <row r="78" spans="1:32" ht="26.25" thickBot="1" x14ac:dyDescent="0.3">
      <c r="A78" s="93">
        <v>28301132500091</v>
      </c>
      <c r="B78" s="91">
        <v>3</v>
      </c>
      <c r="C78" s="92" t="s">
        <v>145</v>
      </c>
      <c r="D78" s="100">
        <v>1096.17</v>
      </c>
      <c r="E78" s="100"/>
      <c r="F78" s="100">
        <v>5.47</v>
      </c>
      <c r="G78" s="102"/>
      <c r="H78" s="95">
        <v>50</v>
      </c>
      <c r="I78" s="100"/>
      <c r="J78" s="96">
        <v>219.37</v>
      </c>
      <c r="K78" s="102"/>
      <c r="L78" s="100"/>
      <c r="M78" s="100"/>
      <c r="N78" s="103"/>
      <c r="O78" s="98">
        <f t="shared" si="4"/>
        <v>269.37</v>
      </c>
      <c r="P78" s="104"/>
      <c r="Q78" s="102"/>
      <c r="R78" s="100">
        <v>260</v>
      </c>
      <c r="S78" s="156">
        <v>15638.889999999998</v>
      </c>
      <c r="T78" s="105">
        <v>5.26</v>
      </c>
      <c r="U78" s="102"/>
      <c r="V78" s="82">
        <f t="shared" si="5"/>
        <v>5.26</v>
      </c>
      <c r="W78" s="100">
        <v>7.35</v>
      </c>
      <c r="X78" s="102">
        <v>9.75</v>
      </c>
      <c r="Y78" s="102"/>
      <c r="Z78" s="100"/>
      <c r="AA78" s="102">
        <v>3.04</v>
      </c>
      <c r="AB78" s="106"/>
      <c r="AC78" s="101" t="s">
        <v>144</v>
      </c>
      <c r="AD78" s="163"/>
      <c r="AE78" s="159" t="e">
        <f>VLOOKUP(A78,#REF!,6,0)</f>
        <v>#REF!</v>
      </c>
      <c r="AF78" s="90">
        <v>2</v>
      </c>
    </row>
    <row r="79" spans="1:32" ht="26.25" thickBot="1" x14ac:dyDescent="0.3">
      <c r="A79" s="93">
        <v>28610262500215</v>
      </c>
      <c r="B79" s="79">
        <v>63</v>
      </c>
      <c r="C79" s="92" t="s">
        <v>187</v>
      </c>
      <c r="D79" s="100">
        <v>1096.17</v>
      </c>
      <c r="E79" s="100"/>
      <c r="F79" s="100">
        <v>5.47</v>
      </c>
      <c r="G79" s="102"/>
      <c r="H79" s="95">
        <v>50</v>
      </c>
      <c r="I79" s="100"/>
      <c r="J79" s="96"/>
      <c r="K79" s="102"/>
      <c r="L79" s="100"/>
      <c r="M79" s="100"/>
      <c r="N79" s="103"/>
      <c r="O79" s="98">
        <f t="shared" si="4"/>
        <v>50</v>
      </c>
      <c r="P79" s="104">
        <v>2203</v>
      </c>
      <c r="Q79" s="102"/>
      <c r="R79" s="100">
        <v>260</v>
      </c>
      <c r="S79" s="156">
        <v>14372.03</v>
      </c>
      <c r="T79" s="105"/>
      <c r="U79" s="102"/>
      <c r="V79" s="82">
        <f t="shared" si="5"/>
        <v>0</v>
      </c>
      <c r="W79" s="100">
        <v>7.35</v>
      </c>
      <c r="X79" s="102">
        <v>8.3000000000000007</v>
      </c>
      <c r="Y79" s="102">
        <v>9.6999999999999993</v>
      </c>
      <c r="Z79" s="100"/>
      <c r="AA79" s="102"/>
      <c r="AB79" s="106">
        <v>58.51</v>
      </c>
      <c r="AC79" s="101" t="s">
        <v>144</v>
      </c>
      <c r="AD79" s="163"/>
      <c r="AE79" s="159" t="e">
        <f>VLOOKUP(A79,#REF!,6,0)</f>
        <v>#REF!</v>
      </c>
      <c r="AF79" s="90">
        <v>1</v>
      </c>
    </row>
    <row r="80" spans="1:32" ht="26.25" thickBot="1" x14ac:dyDescent="0.3">
      <c r="A80" s="93">
        <v>28310292500283</v>
      </c>
      <c r="B80" s="91">
        <v>79</v>
      </c>
      <c r="C80" s="92" t="s">
        <v>204</v>
      </c>
      <c r="D80" s="100">
        <v>1096.17</v>
      </c>
      <c r="E80" s="100"/>
      <c r="F80" s="100">
        <v>5.47</v>
      </c>
      <c r="G80" s="102"/>
      <c r="H80" s="95">
        <v>95</v>
      </c>
      <c r="I80" s="100"/>
      <c r="J80" s="96">
        <v>221.37</v>
      </c>
      <c r="K80" s="102"/>
      <c r="L80" s="100"/>
      <c r="M80" s="100"/>
      <c r="N80" s="103"/>
      <c r="O80" s="98">
        <f t="shared" si="4"/>
        <v>316.37</v>
      </c>
      <c r="P80" s="104">
        <v>220.3</v>
      </c>
      <c r="Q80" s="102"/>
      <c r="R80" s="100">
        <v>260</v>
      </c>
      <c r="S80" s="156">
        <v>22025.7</v>
      </c>
      <c r="T80" s="105"/>
      <c r="U80" s="102"/>
      <c r="V80" s="82">
        <f t="shared" si="5"/>
        <v>0</v>
      </c>
      <c r="W80" s="100">
        <v>7.7</v>
      </c>
      <c r="X80" s="102">
        <v>8.65</v>
      </c>
      <c r="Y80" s="102">
        <v>9.6999999999999993</v>
      </c>
      <c r="Z80" s="100"/>
      <c r="AA80" s="102">
        <v>0.16</v>
      </c>
      <c r="AB80" s="106">
        <v>72.89</v>
      </c>
      <c r="AC80" s="101" t="s">
        <v>144</v>
      </c>
      <c r="AD80" s="163"/>
      <c r="AE80" s="159" t="e">
        <f>VLOOKUP(A80,#REF!,6,0)</f>
        <v>#REF!</v>
      </c>
      <c r="AF80" s="90">
        <v>1</v>
      </c>
    </row>
    <row r="81" spans="1:32" ht="26.25" thickBot="1" x14ac:dyDescent="0.3">
      <c r="A81" s="93">
        <v>28504212500228</v>
      </c>
      <c r="B81" s="79">
        <v>21</v>
      </c>
      <c r="C81" s="92" t="s">
        <v>155</v>
      </c>
      <c r="D81" s="100">
        <v>1089.32</v>
      </c>
      <c r="E81" s="100"/>
      <c r="F81" s="100">
        <v>5.44</v>
      </c>
      <c r="G81" s="102"/>
      <c r="H81" s="95">
        <v>50</v>
      </c>
      <c r="I81" s="100">
        <v>97</v>
      </c>
      <c r="J81" s="96"/>
      <c r="K81" s="102"/>
      <c r="L81" s="100"/>
      <c r="M81" s="100"/>
      <c r="N81" s="103"/>
      <c r="O81" s="98">
        <f t="shared" si="4"/>
        <v>147</v>
      </c>
      <c r="P81" s="104">
        <v>1903.55</v>
      </c>
      <c r="Q81" s="102"/>
      <c r="R81" s="100">
        <v>258</v>
      </c>
      <c r="S81" s="156">
        <v>15005.780000000002</v>
      </c>
      <c r="T81" s="105"/>
      <c r="U81" s="102"/>
      <c r="V81" s="82">
        <f t="shared" si="5"/>
        <v>0</v>
      </c>
      <c r="W81" s="100">
        <v>7.95</v>
      </c>
      <c r="X81" s="102">
        <v>8.9</v>
      </c>
      <c r="Y81" s="102">
        <v>8.3000000000000007</v>
      </c>
      <c r="Z81" s="100"/>
      <c r="AA81" s="102">
        <v>0.85</v>
      </c>
      <c r="AB81" s="106">
        <v>71.34</v>
      </c>
      <c r="AC81" s="101" t="s">
        <v>144</v>
      </c>
      <c r="AD81" s="163"/>
      <c r="AE81" s="159" t="e">
        <f>VLOOKUP(A81,#REF!,6,0)</f>
        <v>#REF!</v>
      </c>
      <c r="AF81" s="90">
        <v>1</v>
      </c>
    </row>
    <row r="82" spans="1:32" ht="26.25" thickBot="1" x14ac:dyDescent="0.3">
      <c r="A82" s="93">
        <v>28412162501722</v>
      </c>
      <c r="B82" s="91">
        <v>80</v>
      </c>
      <c r="C82" s="92" t="s">
        <v>205</v>
      </c>
      <c r="D82" s="100">
        <v>1088.25</v>
      </c>
      <c r="E82" s="100"/>
      <c r="F82" s="100">
        <v>5.43</v>
      </c>
      <c r="G82" s="102"/>
      <c r="H82" s="95">
        <v>145</v>
      </c>
      <c r="I82" s="100"/>
      <c r="J82" s="96">
        <v>217.56</v>
      </c>
      <c r="K82" s="102"/>
      <c r="L82" s="100"/>
      <c r="M82" s="100"/>
      <c r="N82" s="103"/>
      <c r="O82" s="98"/>
      <c r="P82" s="104">
        <v>1097.31</v>
      </c>
      <c r="Q82" s="102"/>
      <c r="R82" s="100">
        <v>257</v>
      </c>
      <c r="S82" s="156">
        <v>21919.48</v>
      </c>
      <c r="T82" s="105"/>
      <c r="U82" s="102"/>
      <c r="V82" s="82">
        <f t="shared" si="5"/>
        <v>0</v>
      </c>
      <c r="W82" s="100"/>
      <c r="X82" s="102">
        <v>8.9499999999999993</v>
      </c>
      <c r="Y82" s="102">
        <v>4.4000000000000004</v>
      </c>
      <c r="Z82" s="100"/>
      <c r="AA82" s="102">
        <v>1</v>
      </c>
      <c r="AB82" s="106">
        <v>19.62</v>
      </c>
      <c r="AC82" s="101" t="s">
        <v>144</v>
      </c>
      <c r="AD82" s="163"/>
      <c r="AE82" s="159" t="e">
        <f>VLOOKUP(A82,#REF!,6,0)</f>
        <v>#REF!</v>
      </c>
      <c r="AF82" s="90">
        <v>1</v>
      </c>
    </row>
    <row r="83" spans="1:32" ht="26.25" thickBot="1" x14ac:dyDescent="0.3">
      <c r="A83" s="93">
        <v>28602182503687</v>
      </c>
      <c r="B83" s="79">
        <v>65</v>
      </c>
      <c r="C83" s="92" t="s">
        <v>189</v>
      </c>
      <c r="D83" s="100">
        <v>1064.22</v>
      </c>
      <c r="E83" s="100"/>
      <c r="F83" s="100">
        <v>5.24</v>
      </c>
      <c r="G83" s="102"/>
      <c r="H83" s="95">
        <v>50</v>
      </c>
      <c r="I83" s="100"/>
      <c r="J83" s="96"/>
      <c r="K83" s="102"/>
      <c r="L83" s="100"/>
      <c r="M83" s="100"/>
      <c r="N83" s="103"/>
      <c r="O83" s="98">
        <f t="shared" ref="O83:O89" si="6">SUM(H83:N83)</f>
        <v>50</v>
      </c>
      <c r="P83" s="104">
        <v>1794.93</v>
      </c>
      <c r="Q83" s="102"/>
      <c r="R83" s="100">
        <v>259</v>
      </c>
      <c r="S83" s="156">
        <v>13341.830000000002</v>
      </c>
      <c r="T83" s="105"/>
      <c r="U83" s="102"/>
      <c r="V83" s="82">
        <f t="shared" si="5"/>
        <v>0</v>
      </c>
      <c r="W83" s="100">
        <v>3.7</v>
      </c>
      <c r="X83" s="102">
        <v>8.0500000000000007</v>
      </c>
      <c r="Y83" s="102">
        <v>7.7</v>
      </c>
      <c r="Z83" s="100"/>
      <c r="AA83" s="102"/>
      <c r="AB83" s="106">
        <v>53.43</v>
      </c>
      <c r="AC83" s="101" t="s">
        <v>144</v>
      </c>
      <c r="AD83" s="163"/>
      <c r="AE83" s="159" t="e">
        <f>VLOOKUP(A83,#REF!,6,0)</f>
        <v>#REF!</v>
      </c>
      <c r="AF83" s="90">
        <v>1</v>
      </c>
    </row>
    <row r="84" spans="1:32" ht="26.25" thickBot="1" x14ac:dyDescent="0.3">
      <c r="A84" s="93">
        <v>28208232500315</v>
      </c>
      <c r="B84" s="91">
        <v>10</v>
      </c>
      <c r="C84" s="92" t="s">
        <v>149</v>
      </c>
      <c r="D84" s="100">
        <v>1032.52</v>
      </c>
      <c r="E84" s="100"/>
      <c r="F84" s="100">
        <v>5.14</v>
      </c>
      <c r="G84" s="102"/>
      <c r="H84" s="95">
        <v>50</v>
      </c>
      <c r="I84" s="100"/>
      <c r="J84" s="96">
        <v>217.02</v>
      </c>
      <c r="K84" s="102"/>
      <c r="L84" s="100"/>
      <c r="M84" s="109"/>
      <c r="N84" s="103"/>
      <c r="O84" s="98">
        <f t="shared" si="6"/>
        <v>267.02</v>
      </c>
      <c r="P84" s="104">
        <v>2117.4699999999998</v>
      </c>
      <c r="Q84" s="102"/>
      <c r="R84" s="100">
        <v>255</v>
      </c>
      <c r="S84" s="156">
        <v>21511.88</v>
      </c>
      <c r="T84" s="105">
        <v>37</v>
      </c>
      <c r="U84" s="102"/>
      <c r="V84" s="82">
        <f t="shared" si="5"/>
        <v>37</v>
      </c>
      <c r="W84" s="100">
        <v>4.8</v>
      </c>
      <c r="X84" s="102">
        <v>7.55</v>
      </c>
      <c r="Y84" s="102">
        <v>9.1</v>
      </c>
      <c r="Z84" s="100"/>
      <c r="AA84" s="102"/>
      <c r="AB84" s="106">
        <v>33.549999999999997</v>
      </c>
      <c r="AC84" s="101" t="s">
        <v>144</v>
      </c>
      <c r="AD84" s="163"/>
      <c r="AE84" s="159" t="e">
        <f>VLOOKUP(A84,#REF!,6,0)</f>
        <v>#REF!</v>
      </c>
      <c r="AF84" s="90">
        <v>1</v>
      </c>
    </row>
    <row r="85" spans="1:32" ht="26.25" thickBot="1" x14ac:dyDescent="0.3">
      <c r="A85" s="93">
        <v>28711042500088</v>
      </c>
      <c r="B85" s="79">
        <v>30</v>
      </c>
      <c r="C85" s="92" t="s">
        <v>165</v>
      </c>
      <c r="D85" s="100">
        <v>1032.52</v>
      </c>
      <c r="E85" s="100"/>
      <c r="F85" s="100">
        <v>5.14</v>
      </c>
      <c r="G85" s="102"/>
      <c r="H85" s="95">
        <v>50</v>
      </c>
      <c r="I85" s="100"/>
      <c r="J85" s="96"/>
      <c r="K85" s="102"/>
      <c r="L85" s="100"/>
      <c r="M85" s="109"/>
      <c r="N85" s="103"/>
      <c r="O85" s="98">
        <f t="shared" si="6"/>
        <v>50</v>
      </c>
      <c r="P85" s="104"/>
      <c r="Q85" s="102"/>
      <c r="R85" s="100">
        <v>255</v>
      </c>
      <c r="S85" s="156">
        <v>11319.57</v>
      </c>
      <c r="T85" s="105"/>
      <c r="U85" s="102"/>
      <c r="V85" s="82">
        <f t="shared" si="5"/>
        <v>0</v>
      </c>
      <c r="W85" s="100">
        <v>6.45</v>
      </c>
      <c r="X85" s="102">
        <v>7.85</v>
      </c>
      <c r="Y85" s="102"/>
      <c r="Z85" s="100"/>
      <c r="AA85" s="102"/>
      <c r="AB85" s="106"/>
      <c r="AC85" s="101" t="s">
        <v>144</v>
      </c>
      <c r="AD85" s="163"/>
      <c r="AE85" s="159" t="e">
        <f>VLOOKUP(A85,#REF!,6,0)</f>
        <v>#REF!</v>
      </c>
      <c r="AF85" s="90">
        <v>1</v>
      </c>
    </row>
    <row r="86" spans="1:32" ht="26.25" thickBot="1" x14ac:dyDescent="0.3">
      <c r="A86" s="93">
        <v>28409302500186</v>
      </c>
      <c r="B86" s="91">
        <v>31</v>
      </c>
      <c r="C86" s="92" t="s">
        <v>168</v>
      </c>
      <c r="D86" s="100">
        <v>1032.52</v>
      </c>
      <c r="E86" s="100"/>
      <c r="F86" s="100">
        <v>5.14</v>
      </c>
      <c r="G86" s="102"/>
      <c r="H86" s="95">
        <v>50</v>
      </c>
      <c r="I86" s="100"/>
      <c r="J86" s="96">
        <v>201.59</v>
      </c>
      <c r="K86" s="102"/>
      <c r="L86" s="100"/>
      <c r="M86" s="109"/>
      <c r="N86" s="103"/>
      <c r="O86" s="98">
        <f t="shared" si="6"/>
        <v>251.59</v>
      </c>
      <c r="P86" s="104">
        <v>2990.6</v>
      </c>
      <c r="Q86" s="102"/>
      <c r="R86" s="100">
        <v>255</v>
      </c>
      <c r="S86" s="156">
        <v>14329.259999999998</v>
      </c>
      <c r="T86" s="105"/>
      <c r="U86" s="102"/>
      <c r="V86" s="82">
        <f t="shared" si="5"/>
        <v>0</v>
      </c>
      <c r="W86" s="100">
        <v>6</v>
      </c>
      <c r="X86" s="102">
        <v>7.45</v>
      </c>
      <c r="Y86" s="102">
        <v>13.4</v>
      </c>
      <c r="Z86" s="100"/>
      <c r="AA86" s="102"/>
      <c r="AB86" s="106">
        <v>39.57</v>
      </c>
      <c r="AC86" s="101" t="s">
        <v>144</v>
      </c>
      <c r="AD86" s="163"/>
      <c r="AE86" s="159" t="e">
        <f>VLOOKUP(A86,#REF!,6,0)</f>
        <v>#REF!</v>
      </c>
      <c r="AF86" s="90">
        <v>1</v>
      </c>
    </row>
    <row r="87" spans="1:32" ht="26.25" thickBot="1" x14ac:dyDescent="0.3">
      <c r="A87" s="93">
        <v>28501302500228</v>
      </c>
      <c r="B87" s="79">
        <v>9</v>
      </c>
      <c r="C87" s="92" t="s">
        <v>148</v>
      </c>
      <c r="D87" s="100">
        <v>961.72</v>
      </c>
      <c r="E87" s="100"/>
      <c r="F87" s="100">
        <v>5.14</v>
      </c>
      <c r="G87" s="102"/>
      <c r="H87" s="95">
        <v>50</v>
      </c>
      <c r="I87" s="100"/>
      <c r="J87" s="96"/>
      <c r="K87" s="102"/>
      <c r="L87" s="100"/>
      <c r="M87" s="109"/>
      <c r="N87" s="103"/>
      <c r="O87" s="98">
        <f t="shared" si="6"/>
        <v>50</v>
      </c>
      <c r="P87" s="104">
        <v>2322.0500000000002</v>
      </c>
      <c r="Q87" s="102"/>
      <c r="R87" s="100">
        <v>255</v>
      </c>
      <c r="S87" s="156">
        <v>14329.259999999998</v>
      </c>
      <c r="T87" s="105"/>
      <c r="U87" s="102"/>
      <c r="V87" s="82">
        <f t="shared" si="5"/>
        <v>0</v>
      </c>
      <c r="W87" s="100">
        <v>6.05</v>
      </c>
      <c r="X87" s="102">
        <v>7.3</v>
      </c>
      <c r="Y87" s="102">
        <v>17.149999999999999</v>
      </c>
      <c r="Z87" s="100"/>
      <c r="AA87" s="102"/>
      <c r="AB87" s="106">
        <v>32.07</v>
      </c>
      <c r="AC87" s="101" t="s">
        <v>144</v>
      </c>
      <c r="AD87" s="163"/>
      <c r="AE87" s="159" t="e">
        <f>VLOOKUP(A87,#REF!,6,0)</f>
        <v>#REF!</v>
      </c>
      <c r="AF87" s="90">
        <v>1</v>
      </c>
    </row>
    <row r="88" spans="1:32" ht="26.25" thickBot="1" x14ac:dyDescent="0.3">
      <c r="A88" s="93">
        <v>28706042500173</v>
      </c>
      <c r="B88" s="91">
        <v>15</v>
      </c>
      <c r="C88" s="92" t="s">
        <v>151</v>
      </c>
      <c r="D88" s="100">
        <v>961.72</v>
      </c>
      <c r="E88" s="100"/>
      <c r="F88" s="100">
        <v>5.14</v>
      </c>
      <c r="G88" s="102"/>
      <c r="H88" s="95">
        <v>50</v>
      </c>
      <c r="I88" s="100"/>
      <c r="J88" s="96">
        <v>213.02</v>
      </c>
      <c r="K88" s="102"/>
      <c r="L88" s="100"/>
      <c r="M88" s="109"/>
      <c r="N88" s="103"/>
      <c r="O88" s="98">
        <f t="shared" si="6"/>
        <v>263.02</v>
      </c>
      <c r="P88" s="104">
        <v>2069.13</v>
      </c>
      <c r="Q88" s="102"/>
      <c r="R88" s="100">
        <v>255</v>
      </c>
      <c r="S88" s="156">
        <v>12108.97</v>
      </c>
      <c r="T88" s="105"/>
      <c r="U88" s="102"/>
      <c r="V88" s="82">
        <f t="shared" si="5"/>
        <v>0</v>
      </c>
      <c r="W88" s="100">
        <v>6.05</v>
      </c>
      <c r="X88" s="102">
        <v>7.3</v>
      </c>
      <c r="Y88" s="102">
        <v>9.1</v>
      </c>
      <c r="Z88" s="100"/>
      <c r="AA88" s="102"/>
      <c r="AB88" s="106">
        <v>26.93</v>
      </c>
      <c r="AC88" s="101" t="s">
        <v>144</v>
      </c>
      <c r="AD88" s="163"/>
      <c r="AE88" s="159" t="e">
        <f>VLOOKUP(A88,#REF!,6,0)</f>
        <v>#REF!</v>
      </c>
      <c r="AF88" s="90">
        <v>1</v>
      </c>
    </row>
    <row r="89" spans="1:32" ht="26.25" thickBot="1" x14ac:dyDescent="0.3">
      <c r="A89" s="93">
        <v>28305182401049</v>
      </c>
      <c r="B89" s="79">
        <v>77</v>
      </c>
      <c r="C89" s="92" t="s">
        <v>203</v>
      </c>
      <c r="D89" s="100">
        <v>961.72</v>
      </c>
      <c r="E89" s="100"/>
      <c r="F89" s="100">
        <v>5.14</v>
      </c>
      <c r="G89" s="102"/>
      <c r="H89" s="95">
        <v>50</v>
      </c>
      <c r="I89" s="100"/>
      <c r="J89" s="96"/>
      <c r="K89" s="102"/>
      <c r="L89" s="100"/>
      <c r="M89" s="109"/>
      <c r="N89" s="103"/>
      <c r="O89" s="98">
        <f t="shared" si="6"/>
        <v>50</v>
      </c>
      <c r="P89" s="104">
        <v>2172.75</v>
      </c>
      <c r="Q89" s="102"/>
      <c r="R89" s="100">
        <v>255</v>
      </c>
      <c r="S89" s="156">
        <v>12655.27</v>
      </c>
      <c r="T89" s="105"/>
      <c r="U89" s="102"/>
      <c r="V89" s="82">
        <f t="shared" si="5"/>
        <v>0</v>
      </c>
      <c r="W89" s="100">
        <v>6.05</v>
      </c>
      <c r="X89" s="102">
        <v>7.3</v>
      </c>
      <c r="Y89" s="102">
        <v>9.4499999999999993</v>
      </c>
      <c r="Z89" s="100"/>
      <c r="AA89" s="102"/>
      <c r="AB89" s="106">
        <v>26.23</v>
      </c>
      <c r="AC89" s="101" t="s">
        <v>144</v>
      </c>
      <c r="AD89" s="163"/>
      <c r="AE89" s="159" t="e">
        <f>VLOOKUP(A89,#REF!,6,0)</f>
        <v>#REF!</v>
      </c>
      <c r="AF89" s="90">
        <v>1</v>
      </c>
    </row>
    <row r="90" spans="1:32" ht="26.25" thickBot="1" x14ac:dyDescent="0.3">
      <c r="A90" s="93">
        <v>28912102500266</v>
      </c>
      <c r="B90" s="91">
        <v>88</v>
      </c>
      <c r="C90" s="92" t="s">
        <v>208</v>
      </c>
      <c r="D90" s="100">
        <v>636.86</v>
      </c>
      <c r="E90" s="100"/>
      <c r="F90" s="100">
        <v>3.4</v>
      </c>
      <c r="G90" s="102"/>
      <c r="H90" s="95">
        <v>50</v>
      </c>
      <c r="I90" s="100"/>
      <c r="J90" s="96"/>
      <c r="K90" s="102"/>
      <c r="L90" s="100"/>
      <c r="M90" s="109"/>
      <c r="N90" s="103"/>
      <c r="O90" s="98"/>
      <c r="P90" s="104">
        <v>1362.28</v>
      </c>
      <c r="Q90" s="102"/>
      <c r="R90" s="100">
        <v>168</v>
      </c>
      <c r="S90" s="156">
        <v>11344.529999999999</v>
      </c>
      <c r="T90" s="105"/>
      <c r="U90" s="102"/>
      <c r="V90" s="82">
        <f t="shared" si="5"/>
        <v>0</v>
      </c>
      <c r="W90" s="100"/>
      <c r="X90" s="102">
        <v>4.55</v>
      </c>
      <c r="Y90" s="102">
        <v>6.55</v>
      </c>
      <c r="Z90" s="100"/>
      <c r="AA90" s="102"/>
      <c r="AB90" s="106">
        <v>12.5</v>
      </c>
      <c r="AC90" s="101" t="s">
        <v>144</v>
      </c>
      <c r="AD90" s="163"/>
      <c r="AE90" s="159" t="e">
        <f>VLOOKUP(A90,#REF!,6,0)</f>
        <v>#REF!</v>
      </c>
      <c r="AF90" s="90">
        <v>1</v>
      </c>
    </row>
    <row r="91" spans="1:32" ht="26.25" thickBot="1" x14ac:dyDescent="0.3">
      <c r="A91" s="93">
        <v>28611182500091</v>
      </c>
      <c r="B91" s="79">
        <v>59</v>
      </c>
      <c r="C91" s="92" t="s">
        <v>183</v>
      </c>
      <c r="D91" s="100"/>
      <c r="E91" s="100"/>
      <c r="F91" s="100"/>
      <c r="G91" s="102"/>
      <c r="H91" s="95"/>
      <c r="I91" s="100"/>
      <c r="J91" s="96"/>
      <c r="K91" s="102"/>
      <c r="L91" s="100"/>
      <c r="M91" s="109"/>
      <c r="N91" s="103"/>
      <c r="O91" s="98">
        <f>SUM(H91:N91)</f>
        <v>0</v>
      </c>
      <c r="P91" s="104"/>
      <c r="Q91" s="102"/>
      <c r="R91" s="100"/>
      <c r="S91" s="156">
        <v>10344.1</v>
      </c>
      <c r="T91" s="105"/>
      <c r="U91" s="102"/>
      <c r="V91" s="82">
        <f t="shared" si="5"/>
        <v>0</v>
      </c>
      <c r="W91" s="100">
        <v>6.65</v>
      </c>
      <c r="X91" s="102"/>
      <c r="Y91" s="102"/>
      <c r="Z91" s="100"/>
      <c r="AA91" s="102"/>
      <c r="AB91" s="106"/>
      <c r="AC91" s="101" t="s">
        <v>144</v>
      </c>
      <c r="AD91" s="163"/>
      <c r="AE91" s="159" t="e">
        <f>VLOOKUP(A91,#REF!,6,0)</f>
        <v>#REF!</v>
      </c>
      <c r="AF91" s="90">
        <v>1</v>
      </c>
    </row>
    <row r="92" spans="1:32" ht="18.75" thickBot="1" x14ac:dyDescent="0.3">
      <c r="A92" s="93">
        <v>28709052605142</v>
      </c>
      <c r="B92" s="91">
        <v>69</v>
      </c>
      <c r="C92" s="92" t="s">
        <v>196</v>
      </c>
      <c r="D92" s="100"/>
      <c r="E92" s="100"/>
      <c r="F92" s="100"/>
      <c r="G92" s="102"/>
      <c r="H92" s="95"/>
      <c r="I92" s="100"/>
      <c r="J92" s="96"/>
      <c r="K92" s="102"/>
      <c r="L92" s="100"/>
      <c r="M92" s="109">
        <v>14.4</v>
      </c>
      <c r="N92" s="103"/>
      <c r="O92" s="98">
        <f>SUM(H92:N92)</f>
        <v>14.4</v>
      </c>
      <c r="P92" s="104"/>
      <c r="Q92" s="102"/>
      <c r="R92" s="100"/>
      <c r="S92" s="156">
        <v>8887.2900000000009</v>
      </c>
      <c r="T92" s="105"/>
      <c r="U92" s="102"/>
      <c r="V92" s="82">
        <f t="shared" si="5"/>
        <v>0</v>
      </c>
      <c r="W92" s="100">
        <v>6.1</v>
      </c>
      <c r="X92" s="102"/>
      <c r="Y92" s="102"/>
      <c r="Z92" s="100"/>
      <c r="AA92" s="102"/>
      <c r="AB92" s="106"/>
      <c r="AC92" s="101" t="s">
        <v>144</v>
      </c>
      <c r="AD92" s="163"/>
      <c r="AE92" s="159" t="e">
        <f>VLOOKUP(A92,#REF!,6,0)</f>
        <v>#REF!</v>
      </c>
      <c r="AF92" s="90">
        <v>1</v>
      </c>
    </row>
    <row r="93" spans="1:32" ht="26.25" thickBot="1" x14ac:dyDescent="0.3">
      <c r="A93" s="93">
        <v>28310092500254</v>
      </c>
      <c r="B93" s="79">
        <v>54</v>
      </c>
      <c r="C93" s="92" t="s">
        <v>143</v>
      </c>
      <c r="D93" s="100">
        <v>691.74</v>
      </c>
      <c r="E93" s="100"/>
      <c r="F93" s="100">
        <v>3.41</v>
      </c>
      <c r="G93" s="102"/>
      <c r="H93" s="95">
        <v>145</v>
      </c>
      <c r="I93" s="100"/>
      <c r="J93" s="96"/>
      <c r="K93" s="102"/>
      <c r="L93" s="100"/>
      <c r="M93" s="109"/>
      <c r="N93" s="103"/>
      <c r="O93" s="98">
        <f t="shared" ref="O93:O122" si="7">SUM(H93:N93)</f>
        <v>145</v>
      </c>
      <c r="P93" s="104"/>
      <c r="Q93" s="102"/>
      <c r="R93" s="100">
        <v>259</v>
      </c>
      <c r="S93" s="156">
        <v>13983.76</v>
      </c>
      <c r="T93" s="105"/>
      <c r="U93" s="102"/>
      <c r="V93" s="82">
        <f t="shared" ref="V93:V111" si="8">T93+U93</f>
        <v>0</v>
      </c>
      <c r="W93" s="100">
        <v>7.15</v>
      </c>
      <c r="X93" s="102">
        <v>5.2</v>
      </c>
      <c r="Y93" s="102"/>
      <c r="Z93" s="100"/>
      <c r="AA93" s="102"/>
      <c r="AB93" s="106"/>
      <c r="AC93" s="101" t="s">
        <v>144</v>
      </c>
      <c r="AD93" s="163"/>
      <c r="AE93" s="159" t="e">
        <f>VLOOKUP(A93,#REF!,6,0)</f>
        <v>#REF!</v>
      </c>
      <c r="AF93" s="90">
        <v>2</v>
      </c>
    </row>
    <row r="94" spans="1:32" ht="26.25" thickBot="1" x14ac:dyDescent="0.3">
      <c r="A94" s="93">
        <v>28606128800361</v>
      </c>
      <c r="B94" s="91">
        <v>121</v>
      </c>
      <c r="C94" s="92" t="s">
        <v>212</v>
      </c>
      <c r="D94" s="100">
        <v>1117.3699999999999</v>
      </c>
      <c r="E94" s="100"/>
      <c r="F94" s="100">
        <v>5.54</v>
      </c>
      <c r="G94" s="100"/>
      <c r="H94" s="95">
        <v>50</v>
      </c>
      <c r="I94" s="100">
        <v>97</v>
      </c>
      <c r="J94" s="96"/>
      <c r="K94" s="102"/>
      <c r="L94" s="100"/>
      <c r="M94" s="109"/>
      <c r="N94" s="103"/>
      <c r="O94" s="98">
        <f t="shared" si="7"/>
        <v>147</v>
      </c>
      <c r="P94" s="104"/>
      <c r="Q94" s="102"/>
      <c r="R94" s="100">
        <v>266</v>
      </c>
      <c r="S94" s="156">
        <v>16620.080000000002</v>
      </c>
      <c r="T94" s="105"/>
      <c r="U94" s="100"/>
      <c r="V94" s="82">
        <f t="shared" si="8"/>
        <v>0</v>
      </c>
      <c r="W94" s="100">
        <v>8.15</v>
      </c>
      <c r="X94" s="100">
        <v>9.1</v>
      </c>
      <c r="Y94" s="102"/>
      <c r="Z94" s="100">
        <v>0.16</v>
      </c>
      <c r="AA94" s="100">
        <v>1.39</v>
      </c>
      <c r="AB94" s="102"/>
      <c r="AC94" s="101" t="s">
        <v>211</v>
      </c>
      <c r="AD94" s="163"/>
      <c r="AE94" s="159" t="e">
        <f>VLOOKUP(A94,#REF!,6,0)</f>
        <v>#REF!</v>
      </c>
      <c r="AF94" s="90">
        <v>2</v>
      </c>
    </row>
    <row r="95" spans="1:32" ht="26.25" thickBot="1" x14ac:dyDescent="0.3">
      <c r="A95" s="93">
        <v>28312138800447</v>
      </c>
      <c r="B95" s="91">
        <v>122</v>
      </c>
      <c r="C95" s="92" t="s">
        <v>213</v>
      </c>
      <c r="D95" s="100">
        <v>1144.27</v>
      </c>
      <c r="E95" s="100"/>
      <c r="F95" s="100">
        <v>5.68</v>
      </c>
      <c r="G95" s="100"/>
      <c r="H95" s="95">
        <v>50</v>
      </c>
      <c r="I95" s="100"/>
      <c r="J95" s="96"/>
      <c r="K95" s="102"/>
      <c r="L95" s="100">
        <v>19.2</v>
      </c>
      <c r="M95" s="109"/>
      <c r="N95" s="103"/>
      <c r="O95" s="98">
        <f t="shared" si="7"/>
        <v>69.2</v>
      </c>
      <c r="P95" s="104"/>
      <c r="Q95" s="102"/>
      <c r="R95" s="100">
        <v>268</v>
      </c>
      <c r="S95" s="156">
        <v>15498.200000000003</v>
      </c>
      <c r="T95" s="105">
        <v>2.44</v>
      </c>
      <c r="U95" s="100"/>
      <c r="V95" s="82">
        <f t="shared" si="8"/>
        <v>2.44</v>
      </c>
      <c r="W95" s="100">
        <v>7.8</v>
      </c>
      <c r="X95" s="100">
        <v>8.8000000000000007</v>
      </c>
      <c r="Y95" s="102"/>
      <c r="Z95" s="100"/>
      <c r="AA95" s="100">
        <v>0.51</v>
      </c>
      <c r="AB95" s="102"/>
      <c r="AC95" s="101" t="s">
        <v>211</v>
      </c>
      <c r="AD95" s="163"/>
      <c r="AE95" s="159" t="e">
        <f>VLOOKUP(A95,#REF!,6,0)</f>
        <v>#REF!</v>
      </c>
      <c r="AF95" s="90">
        <v>2</v>
      </c>
    </row>
    <row r="96" spans="1:32" ht="26.25" thickBot="1" x14ac:dyDescent="0.3">
      <c r="A96" s="93">
        <v>28712162500142</v>
      </c>
      <c r="B96" s="79">
        <v>56</v>
      </c>
      <c r="C96" s="92" t="s">
        <v>146</v>
      </c>
      <c r="D96" s="100">
        <v>1096.17</v>
      </c>
      <c r="E96" s="100"/>
      <c r="F96" s="100">
        <v>5.47</v>
      </c>
      <c r="G96" s="102"/>
      <c r="H96" s="95">
        <v>50</v>
      </c>
      <c r="I96" s="100"/>
      <c r="J96" s="96"/>
      <c r="K96" s="102"/>
      <c r="L96" s="100"/>
      <c r="M96" s="109"/>
      <c r="N96" s="103"/>
      <c r="O96" s="98">
        <f t="shared" si="7"/>
        <v>50</v>
      </c>
      <c r="P96" s="104"/>
      <c r="Q96" s="102"/>
      <c r="R96" s="100">
        <v>260</v>
      </c>
      <c r="S96" s="156">
        <v>14727.03</v>
      </c>
      <c r="T96" s="105"/>
      <c r="U96" s="102"/>
      <c r="V96" s="82">
        <f t="shared" si="8"/>
        <v>0</v>
      </c>
      <c r="W96" s="100">
        <v>7.35</v>
      </c>
      <c r="X96" s="102">
        <v>8.3000000000000007</v>
      </c>
      <c r="Y96" s="102"/>
      <c r="Z96" s="100"/>
      <c r="AA96" s="102"/>
      <c r="AB96" s="106"/>
      <c r="AC96" s="101" t="s">
        <v>144</v>
      </c>
      <c r="AD96" s="163"/>
      <c r="AE96" s="159" t="e">
        <f>VLOOKUP(A96,#REF!,6,0)</f>
        <v>#REF!</v>
      </c>
      <c r="AF96" s="90">
        <v>2</v>
      </c>
    </row>
    <row r="97" spans="1:32" ht="26.25" thickBot="1" x14ac:dyDescent="0.3">
      <c r="A97" s="93">
        <v>28604152500066</v>
      </c>
      <c r="B97" s="91">
        <v>57</v>
      </c>
      <c r="C97" s="92" t="s">
        <v>147</v>
      </c>
      <c r="D97" s="100">
        <v>1096.17</v>
      </c>
      <c r="E97" s="100"/>
      <c r="F97" s="100">
        <v>5.47</v>
      </c>
      <c r="G97" s="102"/>
      <c r="H97" s="95">
        <v>140</v>
      </c>
      <c r="I97" s="100"/>
      <c r="J97" s="96"/>
      <c r="K97" s="102"/>
      <c r="L97" s="100"/>
      <c r="M97" s="109"/>
      <c r="N97" s="103"/>
      <c r="O97" s="98">
        <f t="shared" si="7"/>
        <v>140</v>
      </c>
      <c r="P97" s="104"/>
      <c r="Q97" s="102"/>
      <c r="R97" s="100">
        <v>260</v>
      </c>
      <c r="S97" s="156">
        <v>17317.37</v>
      </c>
      <c r="T97" s="105"/>
      <c r="U97" s="102"/>
      <c r="V97" s="82">
        <f t="shared" si="8"/>
        <v>0</v>
      </c>
      <c r="W97" s="100">
        <v>8.0500000000000007</v>
      </c>
      <c r="X97" s="102">
        <v>9</v>
      </c>
      <c r="Y97" s="102"/>
      <c r="Z97" s="100"/>
      <c r="AA97" s="102">
        <v>1.06</v>
      </c>
      <c r="AB97" s="106"/>
      <c r="AC97" s="101" t="s">
        <v>144</v>
      </c>
      <c r="AD97" s="163"/>
      <c r="AE97" s="159" t="e">
        <f>VLOOKUP(A97,#REF!,6,0)</f>
        <v>#REF!</v>
      </c>
      <c r="AF97" s="90">
        <v>2</v>
      </c>
    </row>
    <row r="98" spans="1:32" ht="26.25" thickBot="1" x14ac:dyDescent="0.3">
      <c r="A98" s="93">
        <v>28109162500128</v>
      </c>
      <c r="B98" s="91">
        <v>123</v>
      </c>
      <c r="C98" s="92" t="s">
        <v>214</v>
      </c>
      <c r="D98" s="100">
        <v>1145.97</v>
      </c>
      <c r="E98" s="100"/>
      <c r="F98" s="100">
        <v>5.58</v>
      </c>
      <c r="G98" s="100"/>
      <c r="H98" s="95">
        <v>50</v>
      </c>
      <c r="I98" s="100"/>
      <c r="J98" s="96"/>
      <c r="K98" s="102"/>
      <c r="L98" s="100"/>
      <c r="M98" s="109"/>
      <c r="N98" s="103"/>
      <c r="O98" s="98">
        <f t="shared" si="7"/>
        <v>50</v>
      </c>
      <c r="P98" s="104"/>
      <c r="Q98" s="102"/>
      <c r="R98" s="100">
        <v>274</v>
      </c>
      <c r="S98" s="156">
        <v>15463.269999999999</v>
      </c>
      <c r="T98" s="105">
        <v>3.04</v>
      </c>
      <c r="U98" s="100"/>
      <c r="V98" s="82">
        <f t="shared" si="8"/>
        <v>3.04</v>
      </c>
      <c r="W98" s="100">
        <v>7.7</v>
      </c>
      <c r="X98" s="100">
        <v>8.65</v>
      </c>
      <c r="Y98" s="102"/>
      <c r="Z98" s="100"/>
      <c r="AA98" s="100">
        <v>0.19</v>
      </c>
      <c r="AB98" s="102"/>
      <c r="AC98" s="101" t="s">
        <v>211</v>
      </c>
      <c r="AD98" s="163"/>
      <c r="AE98" s="159" t="e">
        <f>VLOOKUP(A98,#REF!,6,0)</f>
        <v>#REF!</v>
      </c>
      <c r="AF98" s="90">
        <v>2</v>
      </c>
    </row>
    <row r="99" spans="1:32" ht="26.25" thickBot="1" x14ac:dyDescent="0.3">
      <c r="A99" s="93">
        <v>27108062500783</v>
      </c>
      <c r="B99" s="79">
        <v>124</v>
      </c>
      <c r="C99" s="92" t="s">
        <v>215</v>
      </c>
      <c r="D99" s="100">
        <v>1600.23</v>
      </c>
      <c r="E99" s="100">
        <v>270.77999999999997</v>
      </c>
      <c r="F99" s="100">
        <v>70.06</v>
      </c>
      <c r="G99" s="100"/>
      <c r="H99" s="95">
        <v>100</v>
      </c>
      <c r="I99" s="100"/>
      <c r="J99" s="96"/>
      <c r="K99" s="102"/>
      <c r="L99" s="100"/>
      <c r="M99" s="109"/>
      <c r="N99" s="103"/>
      <c r="O99" s="98">
        <f t="shared" si="7"/>
        <v>100</v>
      </c>
      <c r="P99" s="104"/>
      <c r="Q99" s="102"/>
      <c r="R99" s="100">
        <v>452.58</v>
      </c>
      <c r="S99" s="156">
        <v>26504.720000000001</v>
      </c>
      <c r="T99" s="105"/>
      <c r="U99" s="100"/>
      <c r="V99" s="82">
        <f t="shared" si="8"/>
        <v>0</v>
      </c>
      <c r="W99" s="100">
        <v>13.35</v>
      </c>
      <c r="X99" s="100">
        <v>15.15</v>
      </c>
      <c r="Y99" s="102"/>
      <c r="Z99" s="100">
        <v>68.760000000000005</v>
      </c>
      <c r="AA99" s="100">
        <v>17.37</v>
      </c>
      <c r="AB99" s="102"/>
      <c r="AC99" s="101" t="s">
        <v>211</v>
      </c>
      <c r="AD99" s="163"/>
      <c r="AE99" s="159" t="e">
        <f>VLOOKUP(A99,#REF!,6,0)</f>
        <v>#REF!</v>
      </c>
      <c r="AF99" s="90">
        <v>2</v>
      </c>
    </row>
    <row r="100" spans="1:32" ht="26.25" thickBot="1" x14ac:dyDescent="0.3">
      <c r="A100" s="93">
        <v>27412022500064</v>
      </c>
      <c r="B100" s="91">
        <v>125</v>
      </c>
      <c r="C100" s="92" t="s">
        <v>216</v>
      </c>
      <c r="D100" s="100">
        <v>1162.82</v>
      </c>
      <c r="E100" s="100">
        <v>6.74</v>
      </c>
      <c r="F100" s="100">
        <v>5.69</v>
      </c>
      <c r="G100" s="100"/>
      <c r="H100" s="95">
        <v>95</v>
      </c>
      <c r="I100" s="100"/>
      <c r="J100" s="96"/>
      <c r="K100" s="102"/>
      <c r="L100" s="100"/>
      <c r="M100" s="109"/>
      <c r="N100" s="103"/>
      <c r="O100" s="98">
        <f t="shared" si="7"/>
        <v>95</v>
      </c>
      <c r="P100" s="104"/>
      <c r="Q100" s="102"/>
      <c r="R100" s="100">
        <v>283</v>
      </c>
      <c r="S100" s="156">
        <v>16058.650000000001</v>
      </c>
      <c r="T100" s="105"/>
      <c r="U100" s="100"/>
      <c r="V100" s="82">
        <f t="shared" si="8"/>
        <v>0</v>
      </c>
      <c r="W100" s="100">
        <v>8.1999999999999993</v>
      </c>
      <c r="X100" s="100">
        <v>9.15</v>
      </c>
      <c r="Y100" s="102"/>
      <c r="Z100" s="100">
        <v>0.56000000000000005</v>
      </c>
      <c r="AA100" s="100">
        <v>1.52</v>
      </c>
      <c r="AB100" s="102"/>
      <c r="AC100" s="101" t="s">
        <v>211</v>
      </c>
      <c r="AD100" s="163"/>
      <c r="AE100" s="159" t="e">
        <f>VLOOKUP(A100,#REF!,6,0)</f>
        <v>#REF!</v>
      </c>
      <c r="AF100" s="90">
        <v>2</v>
      </c>
    </row>
    <row r="101" spans="1:32" ht="26.25" thickBot="1" x14ac:dyDescent="0.3">
      <c r="A101" s="93">
        <v>27811202502229</v>
      </c>
      <c r="B101" s="91">
        <v>126</v>
      </c>
      <c r="C101" s="92" t="s">
        <v>217</v>
      </c>
      <c r="D101" s="100">
        <v>1152.69</v>
      </c>
      <c r="E101" s="100">
        <v>0.17</v>
      </c>
      <c r="F101" s="100">
        <v>5.71</v>
      </c>
      <c r="G101" s="100"/>
      <c r="H101" s="95">
        <v>95</v>
      </c>
      <c r="I101" s="100"/>
      <c r="J101" s="96"/>
      <c r="K101" s="102"/>
      <c r="L101" s="100"/>
      <c r="M101" s="109"/>
      <c r="N101" s="103"/>
      <c r="O101" s="98">
        <f t="shared" si="7"/>
        <v>95</v>
      </c>
      <c r="P101" s="104"/>
      <c r="Q101" s="102"/>
      <c r="R101" s="100">
        <v>271</v>
      </c>
      <c r="S101" s="156">
        <v>15459.829999999998</v>
      </c>
      <c r="T101" s="105">
        <v>14.28</v>
      </c>
      <c r="U101" s="100"/>
      <c r="V101" s="82">
        <f t="shared" si="8"/>
        <v>14.28</v>
      </c>
      <c r="W101" s="100">
        <v>8.1</v>
      </c>
      <c r="X101" s="100">
        <v>8.9499999999999993</v>
      </c>
      <c r="Y101" s="102"/>
      <c r="Z101" s="100"/>
      <c r="AA101" s="100">
        <v>1</v>
      </c>
      <c r="AB101" s="102"/>
      <c r="AC101" s="101" t="s">
        <v>211</v>
      </c>
      <c r="AD101" s="163"/>
      <c r="AE101" s="159" t="e">
        <f>VLOOKUP(A101,#REF!,6,0)</f>
        <v>#REF!</v>
      </c>
      <c r="AF101" s="90">
        <v>2</v>
      </c>
    </row>
    <row r="102" spans="1:32" ht="26.25" thickBot="1" x14ac:dyDescent="0.3">
      <c r="A102" s="93">
        <v>28009172501861</v>
      </c>
      <c r="B102" s="79">
        <v>127</v>
      </c>
      <c r="C102" s="92" t="s">
        <v>218</v>
      </c>
      <c r="D102" s="100">
        <v>1145.97</v>
      </c>
      <c r="E102" s="100">
        <v>2.69</v>
      </c>
      <c r="F102" s="100">
        <v>5.63</v>
      </c>
      <c r="G102" s="100"/>
      <c r="H102" s="95">
        <v>50</v>
      </c>
      <c r="I102" s="100"/>
      <c r="J102" s="96"/>
      <c r="K102" s="102"/>
      <c r="L102" s="100"/>
      <c r="M102" s="109"/>
      <c r="N102" s="103"/>
      <c r="O102" s="98">
        <f t="shared" si="7"/>
        <v>50</v>
      </c>
      <c r="P102" s="104"/>
      <c r="Q102" s="102"/>
      <c r="R102" s="100">
        <v>278</v>
      </c>
      <c r="S102" s="156">
        <v>15888.800000000001</v>
      </c>
      <c r="T102" s="105"/>
      <c r="U102" s="100"/>
      <c r="V102" s="82">
        <f t="shared" si="8"/>
        <v>0</v>
      </c>
      <c r="W102" s="100">
        <v>7.7</v>
      </c>
      <c r="X102" s="100">
        <v>9.15</v>
      </c>
      <c r="Y102" s="102"/>
      <c r="Z102" s="100"/>
      <c r="AA102" s="100">
        <v>1.45</v>
      </c>
      <c r="AB102" s="102"/>
      <c r="AC102" s="101" t="s">
        <v>211</v>
      </c>
      <c r="AD102" s="163"/>
      <c r="AE102" s="159" t="e">
        <f>VLOOKUP(A102,#REF!,6,0)</f>
        <v>#REF!</v>
      </c>
      <c r="AF102" s="90">
        <v>2</v>
      </c>
    </row>
    <row r="103" spans="1:32" ht="26.25" thickBot="1" x14ac:dyDescent="0.3">
      <c r="A103" s="93">
        <v>28401292500181</v>
      </c>
      <c r="B103" s="91">
        <v>128</v>
      </c>
      <c r="C103" s="92" t="s">
        <v>219</v>
      </c>
      <c r="D103" s="100">
        <v>1163.53</v>
      </c>
      <c r="E103" s="100"/>
      <c r="F103" s="100">
        <v>5.69</v>
      </c>
      <c r="G103" s="100"/>
      <c r="H103" s="95">
        <v>140</v>
      </c>
      <c r="I103" s="100"/>
      <c r="J103" s="96"/>
      <c r="K103" s="102"/>
      <c r="L103" s="100"/>
      <c r="M103" s="109"/>
      <c r="N103" s="103"/>
      <c r="O103" s="98">
        <f t="shared" si="7"/>
        <v>140</v>
      </c>
      <c r="P103" s="104"/>
      <c r="Q103" s="102"/>
      <c r="R103" s="100">
        <v>264</v>
      </c>
      <c r="S103" s="156">
        <v>15522.649999999998</v>
      </c>
      <c r="T103" s="105"/>
      <c r="U103" s="100"/>
      <c r="V103" s="82">
        <f t="shared" si="8"/>
        <v>0</v>
      </c>
      <c r="W103" s="100">
        <v>8.5</v>
      </c>
      <c r="X103" s="100">
        <v>9.5</v>
      </c>
      <c r="Y103" s="102"/>
      <c r="Z103" s="100">
        <v>4.57</v>
      </c>
      <c r="AA103" s="100">
        <v>2.4</v>
      </c>
      <c r="AB103" s="102"/>
      <c r="AC103" s="101" t="s">
        <v>211</v>
      </c>
      <c r="AD103" s="163"/>
      <c r="AE103" s="159" t="e">
        <f>VLOOKUP(A103,#REF!,6,0)</f>
        <v>#REF!</v>
      </c>
      <c r="AF103" s="90">
        <v>2</v>
      </c>
    </row>
    <row r="104" spans="1:32" ht="26.25" thickBot="1" x14ac:dyDescent="0.3">
      <c r="A104" s="93">
        <v>29109012503131</v>
      </c>
      <c r="B104" s="91">
        <v>60</v>
      </c>
      <c r="C104" s="92" t="s">
        <v>150</v>
      </c>
      <c r="D104" s="100">
        <v>1041.98</v>
      </c>
      <c r="E104" s="100"/>
      <c r="F104" s="100">
        <v>5.24</v>
      </c>
      <c r="G104" s="102"/>
      <c r="H104" s="95">
        <v>100</v>
      </c>
      <c r="I104" s="107"/>
      <c r="J104" s="108"/>
      <c r="K104" s="102"/>
      <c r="L104" s="100"/>
      <c r="M104" s="109"/>
      <c r="N104" s="103"/>
      <c r="O104" s="98">
        <f t="shared" si="7"/>
        <v>100</v>
      </c>
      <c r="P104" s="104"/>
      <c r="Q104" s="102"/>
      <c r="R104" s="100">
        <v>250</v>
      </c>
      <c r="S104" s="156">
        <v>12508.539999999999</v>
      </c>
      <c r="T104" s="105"/>
      <c r="U104" s="102"/>
      <c r="V104" s="82">
        <f t="shared" si="8"/>
        <v>0</v>
      </c>
      <c r="W104" s="100">
        <v>6.1</v>
      </c>
      <c r="X104" s="102">
        <v>8.25</v>
      </c>
      <c r="Y104" s="102"/>
      <c r="Z104" s="100"/>
      <c r="AA104" s="102"/>
      <c r="AB104" s="106"/>
      <c r="AC104" s="101" t="s">
        <v>144</v>
      </c>
      <c r="AD104" s="163"/>
      <c r="AE104" s="159" t="e">
        <f>VLOOKUP(A104,#REF!,6,0)</f>
        <v>#REF!</v>
      </c>
      <c r="AF104" s="90">
        <v>2</v>
      </c>
    </row>
    <row r="105" spans="1:32" ht="26.25" thickBot="1" x14ac:dyDescent="0.3">
      <c r="A105" s="93">
        <v>28510032502061</v>
      </c>
      <c r="B105" s="79">
        <v>133</v>
      </c>
      <c r="C105" s="92" t="s">
        <v>224</v>
      </c>
      <c r="D105" s="100">
        <v>1109.45</v>
      </c>
      <c r="E105" s="100"/>
      <c r="F105" s="100">
        <v>5.51</v>
      </c>
      <c r="G105" s="100"/>
      <c r="H105" s="95">
        <v>95</v>
      </c>
      <c r="I105" s="100"/>
      <c r="J105" s="96"/>
      <c r="K105" s="102"/>
      <c r="L105" s="100"/>
      <c r="M105" s="109"/>
      <c r="N105" s="103"/>
      <c r="O105" s="98">
        <f t="shared" si="7"/>
        <v>95</v>
      </c>
      <c r="P105" s="104"/>
      <c r="Q105" s="102"/>
      <c r="R105" s="100">
        <v>263</v>
      </c>
      <c r="S105" s="156">
        <v>14827.150000000001</v>
      </c>
      <c r="T105" s="105"/>
      <c r="U105" s="100"/>
      <c r="V105" s="82">
        <f t="shared" si="8"/>
        <v>0</v>
      </c>
      <c r="W105" s="100">
        <v>7.8</v>
      </c>
      <c r="X105" s="100">
        <v>8.75</v>
      </c>
      <c r="Y105" s="102"/>
      <c r="Z105" s="100"/>
      <c r="AA105" s="100">
        <v>0.41</v>
      </c>
      <c r="AB105" s="102"/>
      <c r="AC105" s="101" t="s">
        <v>211</v>
      </c>
      <c r="AD105" s="163"/>
      <c r="AE105" s="159" t="e">
        <f>VLOOKUP(A105,#REF!,6,0)</f>
        <v>#REF!</v>
      </c>
      <c r="AF105" s="90">
        <v>2</v>
      </c>
    </row>
    <row r="106" spans="1:32" ht="26.25" thickBot="1" x14ac:dyDescent="0.3">
      <c r="A106" s="93">
        <v>28806242500229</v>
      </c>
      <c r="B106" s="91">
        <v>62</v>
      </c>
      <c r="C106" s="92" t="s">
        <v>152</v>
      </c>
      <c r="D106" s="100">
        <v>1096.17</v>
      </c>
      <c r="E106" s="100"/>
      <c r="F106" s="100">
        <v>5.47</v>
      </c>
      <c r="G106" s="102"/>
      <c r="H106" s="95">
        <v>50</v>
      </c>
      <c r="I106" s="100"/>
      <c r="J106" s="96">
        <v>221.37</v>
      </c>
      <c r="K106" s="102"/>
      <c r="L106" s="100"/>
      <c r="M106" s="109"/>
      <c r="N106" s="103"/>
      <c r="O106" s="98">
        <f t="shared" si="7"/>
        <v>271.37</v>
      </c>
      <c r="P106" s="104"/>
      <c r="Q106" s="102"/>
      <c r="R106" s="100">
        <v>260</v>
      </c>
      <c r="S106" s="156">
        <v>13540.750000000002</v>
      </c>
      <c r="T106" s="105"/>
      <c r="U106" s="102"/>
      <c r="V106" s="82">
        <f t="shared" si="8"/>
        <v>0</v>
      </c>
      <c r="W106" s="100"/>
      <c r="X106" s="102">
        <v>8.3000000000000007</v>
      </c>
      <c r="Y106" s="102"/>
      <c r="Z106" s="100"/>
      <c r="AA106" s="102"/>
      <c r="AB106" s="106"/>
      <c r="AC106" s="101" t="s">
        <v>144</v>
      </c>
      <c r="AD106" s="163"/>
      <c r="AE106" s="159" t="e">
        <f>VLOOKUP(A106,#REF!,6,0)</f>
        <v>#REF!</v>
      </c>
      <c r="AF106" s="90">
        <v>2</v>
      </c>
    </row>
    <row r="107" spans="1:32" ht="26.25" thickBot="1" x14ac:dyDescent="0.3">
      <c r="A107" s="93">
        <v>28504252500204</v>
      </c>
      <c r="B107" s="91">
        <v>63</v>
      </c>
      <c r="C107" s="92" t="s">
        <v>153</v>
      </c>
      <c r="D107" s="100">
        <v>1021.91</v>
      </c>
      <c r="E107" s="100"/>
      <c r="F107" s="100">
        <v>5.13</v>
      </c>
      <c r="G107" s="102"/>
      <c r="H107" s="95">
        <v>50</v>
      </c>
      <c r="I107" s="100"/>
      <c r="J107" s="96">
        <v>184.45</v>
      </c>
      <c r="K107" s="102"/>
      <c r="L107" s="100"/>
      <c r="M107" s="109"/>
      <c r="N107" s="103"/>
      <c r="O107" s="98">
        <f t="shared" si="7"/>
        <v>234.45</v>
      </c>
      <c r="P107" s="104"/>
      <c r="Q107" s="102"/>
      <c r="R107" s="100">
        <v>232.5</v>
      </c>
      <c r="S107" s="156">
        <v>23603.920000000002</v>
      </c>
      <c r="T107" s="105"/>
      <c r="U107" s="102"/>
      <c r="V107" s="82">
        <f t="shared" si="8"/>
        <v>0</v>
      </c>
      <c r="W107" s="100">
        <v>6.4</v>
      </c>
      <c r="X107" s="102">
        <v>7.75</v>
      </c>
      <c r="Y107" s="102"/>
      <c r="Z107" s="100"/>
      <c r="AA107" s="102"/>
      <c r="AB107" s="106"/>
      <c r="AC107" s="101" t="s">
        <v>144</v>
      </c>
      <c r="AD107" s="163"/>
      <c r="AE107" s="159" t="e">
        <f>VLOOKUP(A107,#REF!,6,0)</f>
        <v>#REF!</v>
      </c>
      <c r="AF107" s="90">
        <v>2</v>
      </c>
    </row>
    <row r="108" spans="1:32" ht="26.25" thickBot="1" x14ac:dyDescent="0.3">
      <c r="A108" s="93">
        <v>28302182500226</v>
      </c>
      <c r="B108" s="79">
        <v>134</v>
      </c>
      <c r="C108" s="92" t="s">
        <v>225</v>
      </c>
      <c r="D108" s="100">
        <v>1109</v>
      </c>
      <c r="E108" s="100"/>
      <c r="F108" s="100">
        <v>5.5</v>
      </c>
      <c r="G108" s="100"/>
      <c r="H108" s="95">
        <v>50</v>
      </c>
      <c r="I108" s="100"/>
      <c r="J108" s="96"/>
      <c r="K108" s="102"/>
      <c r="L108" s="100"/>
      <c r="M108" s="109"/>
      <c r="N108" s="103"/>
      <c r="O108" s="98">
        <f t="shared" si="7"/>
        <v>50</v>
      </c>
      <c r="P108" s="104"/>
      <c r="Q108" s="102"/>
      <c r="R108" s="100">
        <v>265.16000000000003</v>
      </c>
      <c r="S108" s="156">
        <v>14686.810000000001</v>
      </c>
      <c r="T108" s="105"/>
      <c r="U108" s="100"/>
      <c r="V108" s="82">
        <f t="shared" si="8"/>
        <v>0</v>
      </c>
      <c r="W108" s="100">
        <v>7.55</v>
      </c>
      <c r="X108" s="100">
        <v>8.8000000000000007</v>
      </c>
      <c r="Y108" s="102"/>
      <c r="Z108" s="100"/>
      <c r="AA108" s="100">
        <v>0.51</v>
      </c>
      <c r="AB108" s="102"/>
      <c r="AC108" s="101" t="s">
        <v>211</v>
      </c>
      <c r="AD108" s="163"/>
      <c r="AE108" s="159" t="e">
        <f>VLOOKUP(A108,#REF!,6,0)</f>
        <v>#REF!</v>
      </c>
      <c r="AF108" s="90">
        <v>2</v>
      </c>
    </row>
    <row r="109" spans="1:32" ht="26.25" thickBot="1" x14ac:dyDescent="0.3">
      <c r="A109" s="93">
        <v>28009152500311</v>
      </c>
      <c r="B109" s="91">
        <v>135</v>
      </c>
      <c r="C109" s="92" t="s">
        <v>226</v>
      </c>
      <c r="D109" s="100">
        <v>1126.3599999999999</v>
      </c>
      <c r="E109" s="100">
        <v>0.9</v>
      </c>
      <c r="F109" s="100">
        <v>5.53</v>
      </c>
      <c r="G109" s="100"/>
      <c r="H109" s="95">
        <v>100</v>
      </c>
      <c r="I109" s="100"/>
      <c r="J109" s="96"/>
      <c r="K109" s="102"/>
      <c r="L109" s="100"/>
      <c r="M109" s="109"/>
      <c r="N109" s="103"/>
      <c r="O109" s="98">
        <f t="shared" si="7"/>
        <v>100</v>
      </c>
      <c r="P109" s="104"/>
      <c r="Q109" s="102"/>
      <c r="R109" s="100">
        <v>270</v>
      </c>
      <c r="S109" s="156">
        <v>15043.490000000002</v>
      </c>
      <c r="T109" s="105"/>
      <c r="U109" s="100">
        <v>6.48</v>
      </c>
      <c r="V109" s="82">
        <f t="shared" si="8"/>
        <v>6.48</v>
      </c>
      <c r="W109" s="100">
        <v>7.95</v>
      </c>
      <c r="X109" s="100">
        <v>8.85</v>
      </c>
      <c r="Y109" s="102"/>
      <c r="Z109" s="100"/>
      <c r="AA109" s="100">
        <v>0.74</v>
      </c>
      <c r="AB109" s="102"/>
      <c r="AC109" s="101" t="s">
        <v>211</v>
      </c>
      <c r="AD109" s="163"/>
      <c r="AE109" s="159" t="e">
        <f>VLOOKUP(A109,#REF!,6,0)</f>
        <v>#REF!</v>
      </c>
      <c r="AF109" s="90">
        <v>2</v>
      </c>
    </row>
    <row r="110" spans="1:32" ht="26.25" thickBot="1" x14ac:dyDescent="0.3">
      <c r="A110" s="93">
        <v>29005272502634</v>
      </c>
      <c r="B110" s="91">
        <v>64</v>
      </c>
      <c r="C110" s="92" t="s">
        <v>154</v>
      </c>
      <c r="D110" s="100">
        <v>903.04</v>
      </c>
      <c r="E110" s="100"/>
      <c r="F110" s="100">
        <v>4.54</v>
      </c>
      <c r="G110" s="102"/>
      <c r="H110" s="95">
        <v>50</v>
      </c>
      <c r="I110" s="100"/>
      <c r="J110" s="96"/>
      <c r="K110" s="102"/>
      <c r="L110" s="100"/>
      <c r="M110" s="109"/>
      <c r="N110" s="103"/>
      <c r="O110" s="98">
        <f t="shared" si="7"/>
        <v>50</v>
      </c>
      <c r="P110" s="104"/>
      <c r="Q110" s="102"/>
      <c r="R110" s="100">
        <v>216.67</v>
      </c>
      <c r="S110" s="156">
        <v>13492.669999999998</v>
      </c>
      <c r="T110" s="105"/>
      <c r="U110" s="102"/>
      <c r="V110" s="82">
        <f t="shared" si="8"/>
        <v>0</v>
      </c>
      <c r="W110" s="100">
        <v>6.55</v>
      </c>
      <c r="X110" s="102">
        <v>6.4</v>
      </c>
      <c r="Y110" s="102"/>
      <c r="Z110" s="100"/>
      <c r="AA110" s="102"/>
      <c r="AB110" s="106"/>
      <c r="AC110" s="101" t="s">
        <v>144</v>
      </c>
      <c r="AD110" s="163"/>
      <c r="AE110" s="159" t="e">
        <f>VLOOKUP(A110,#REF!,6,0)</f>
        <v>#REF!</v>
      </c>
      <c r="AF110" s="90">
        <v>2</v>
      </c>
    </row>
    <row r="111" spans="1:32" ht="26.25" thickBot="1" x14ac:dyDescent="0.3">
      <c r="A111" s="93">
        <v>28511172500374</v>
      </c>
      <c r="B111" s="79">
        <v>136</v>
      </c>
      <c r="C111" s="92" t="s">
        <v>227</v>
      </c>
      <c r="D111" s="100">
        <v>1109.45</v>
      </c>
      <c r="E111" s="100"/>
      <c r="F111" s="100">
        <v>5.51</v>
      </c>
      <c r="G111" s="100"/>
      <c r="H111" s="95">
        <v>50</v>
      </c>
      <c r="I111" s="100"/>
      <c r="J111" s="96"/>
      <c r="K111" s="102"/>
      <c r="L111" s="100"/>
      <c r="M111" s="109"/>
      <c r="N111" s="103"/>
      <c r="O111" s="98">
        <f t="shared" si="7"/>
        <v>50</v>
      </c>
      <c r="P111" s="104"/>
      <c r="Q111" s="102"/>
      <c r="R111" s="100">
        <v>263</v>
      </c>
      <c r="S111" s="156">
        <v>15353.150000000001</v>
      </c>
      <c r="T111" s="105"/>
      <c r="U111" s="100"/>
      <c r="V111" s="82">
        <f t="shared" si="8"/>
        <v>0</v>
      </c>
      <c r="W111" s="100">
        <v>7.45</v>
      </c>
      <c r="X111" s="100">
        <v>8.4</v>
      </c>
      <c r="Y111" s="102"/>
      <c r="Z111" s="100"/>
      <c r="AA111" s="100"/>
      <c r="AB111" s="102"/>
      <c r="AC111" s="101" t="s">
        <v>211</v>
      </c>
      <c r="AD111" s="163"/>
      <c r="AE111" s="159" t="e">
        <f>VLOOKUP(A111,#REF!,6,0)</f>
        <v>#REF!</v>
      </c>
      <c r="AF111" s="90">
        <v>2</v>
      </c>
    </row>
    <row r="112" spans="1:32" ht="26.25" thickBot="1" x14ac:dyDescent="0.3">
      <c r="A112" s="93">
        <v>28606012505753</v>
      </c>
      <c r="B112" s="91">
        <v>66</v>
      </c>
      <c r="C112" s="92" t="s">
        <v>156</v>
      </c>
      <c r="D112" s="100">
        <v>1096.17</v>
      </c>
      <c r="E112" s="100"/>
      <c r="F112" s="100">
        <v>5.47</v>
      </c>
      <c r="G112" s="102"/>
      <c r="H112" s="95">
        <v>50</v>
      </c>
      <c r="I112" s="100"/>
      <c r="J112" s="96"/>
      <c r="K112" s="102"/>
      <c r="L112" s="100"/>
      <c r="M112" s="109"/>
      <c r="N112" s="103"/>
      <c r="O112" s="98">
        <f t="shared" si="7"/>
        <v>50</v>
      </c>
      <c r="P112" s="104"/>
      <c r="Q112" s="102"/>
      <c r="R112" s="100">
        <v>260</v>
      </c>
      <c r="S112" s="156">
        <v>17865.169999999998</v>
      </c>
      <c r="T112" s="105"/>
      <c r="U112" s="102"/>
      <c r="V112" s="82">
        <f t="shared" ref="V112:V143" si="9">T112+U112</f>
        <v>0</v>
      </c>
      <c r="W112" s="100">
        <v>7.35</v>
      </c>
      <c r="X112" s="102">
        <v>8.3000000000000007</v>
      </c>
      <c r="Y112" s="102"/>
      <c r="Z112" s="100"/>
      <c r="AA112" s="102"/>
      <c r="AB112" s="106"/>
      <c r="AC112" s="101" t="s">
        <v>144</v>
      </c>
      <c r="AD112" s="163"/>
      <c r="AE112" s="159" t="e">
        <f>VLOOKUP(A112,#REF!,6,0)</f>
        <v>#REF!</v>
      </c>
      <c r="AF112" s="90">
        <v>2</v>
      </c>
    </row>
    <row r="113" spans="1:32" ht="26.25" thickBot="1" x14ac:dyDescent="0.3">
      <c r="A113" s="93">
        <v>28710202500351</v>
      </c>
      <c r="B113" s="91">
        <v>67</v>
      </c>
      <c r="C113" s="92" t="s">
        <v>157</v>
      </c>
      <c r="D113" s="100">
        <v>1159.31</v>
      </c>
      <c r="E113" s="100"/>
      <c r="F113" s="100">
        <v>5.51</v>
      </c>
      <c r="G113" s="102"/>
      <c r="H113" s="95">
        <v>100</v>
      </c>
      <c r="I113" s="100"/>
      <c r="J113" s="96">
        <v>223.18</v>
      </c>
      <c r="K113" s="102"/>
      <c r="L113" s="100"/>
      <c r="M113" s="109"/>
      <c r="N113" s="103"/>
      <c r="O113" s="98">
        <f t="shared" si="7"/>
        <v>323.18</v>
      </c>
      <c r="P113" s="104"/>
      <c r="Q113" s="102"/>
      <c r="R113" s="100">
        <v>263</v>
      </c>
      <c r="S113" s="156">
        <v>27391.87</v>
      </c>
      <c r="T113" s="105"/>
      <c r="U113" s="102"/>
      <c r="V113" s="82">
        <f t="shared" si="9"/>
        <v>0</v>
      </c>
      <c r="W113" s="100">
        <v>7.8</v>
      </c>
      <c r="X113" s="102">
        <v>9.15</v>
      </c>
      <c r="Y113" s="102"/>
      <c r="Z113" s="100"/>
      <c r="AA113" s="102">
        <v>1.53</v>
      </c>
      <c r="AB113" s="106"/>
      <c r="AC113" s="101" t="s">
        <v>144</v>
      </c>
      <c r="AD113" s="163"/>
      <c r="AE113" s="159" t="e">
        <f>VLOOKUP(A113,#REF!,6,0)</f>
        <v>#REF!</v>
      </c>
      <c r="AF113" s="90">
        <v>2</v>
      </c>
    </row>
    <row r="114" spans="1:32" ht="26.25" thickBot="1" x14ac:dyDescent="0.3">
      <c r="A114" s="93">
        <v>28102032500229</v>
      </c>
      <c r="B114" s="79">
        <v>138</v>
      </c>
      <c r="C114" s="92" t="s">
        <v>229</v>
      </c>
      <c r="D114" s="100">
        <v>1145.97</v>
      </c>
      <c r="E114" s="100">
        <v>4.6900000000000004</v>
      </c>
      <c r="F114" s="100">
        <v>5.63</v>
      </c>
      <c r="G114" s="100"/>
      <c r="H114" s="95">
        <v>50</v>
      </c>
      <c r="I114" s="100"/>
      <c r="J114" s="96"/>
      <c r="K114" s="102"/>
      <c r="L114" s="100"/>
      <c r="M114" s="109"/>
      <c r="N114" s="103"/>
      <c r="O114" s="98">
        <f t="shared" si="7"/>
        <v>50</v>
      </c>
      <c r="P114" s="104"/>
      <c r="Q114" s="102"/>
      <c r="R114" s="100">
        <v>278</v>
      </c>
      <c r="S114" s="156">
        <v>15385.400000000001</v>
      </c>
      <c r="T114" s="105"/>
      <c r="U114" s="100"/>
      <c r="V114" s="82">
        <f t="shared" si="9"/>
        <v>0</v>
      </c>
      <c r="W114" s="100">
        <v>7.7</v>
      </c>
      <c r="X114" s="100">
        <v>8.6999999999999993</v>
      </c>
      <c r="Y114" s="102"/>
      <c r="Z114" s="100"/>
      <c r="AA114" s="100">
        <v>0.33</v>
      </c>
      <c r="AB114" s="102"/>
      <c r="AC114" s="101" t="s">
        <v>211</v>
      </c>
      <c r="AD114" s="163"/>
      <c r="AE114" s="159" t="e">
        <f>VLOOKUP(A114,#REF!,6,0)</f>
        <v>#REF!</v>
      </c>
      <c r="AF114" s="90">
        <v>2</v>
      </c>
    </row>
    <row r="115" spans="1:32" ht="26.25" thickBot="1" x14ac:dyDescent="0.3">
      <c r="A115" s="93">
        <v>29208022500243</v>
      </c>
      <c r="B115" s="91">
        <v>68</v>
      </c>
      <c r="C115" s="92" t="s">
        <v>158</v>
      </c>
      <c r="D115" s="100">
        <v>942.46</v>
      </c>
      <c r="E115" s="100"/>
      <c r="F115" s="100">
        <v>5.08</v>
      </c>
      <c r="G115" s="102"/>
      <c r="H115" s="95">
        <v>50</v>
      </c>
      <c r="I115" s="100"/>
      <c r="J115" s="96"/>
      <c r="K115" s="102"/>
      <c r="L115" s="100"/>
      <c r="M115" s="109"/>
      <c r="N115" s="103"/>
      <c r="O115" s="98">
        <f t="shared" si="7"/>
        <v>50</v>
      </c>
      <c r="P115" s="104"/>
      <c r="Q115" s="102"/>
      <c r="R115" s="100">
        <v>246</v>
      </c>
      <c r="S115" s="156">
        <v>10904.46</v>
      </c>
      <c r="T115" s="105"/>
      <c r="U115" s="102"/>
      <c r="V115" s="82">
        <f t="shared" si="9"/>
        <v>0</v>
      </c>
      <c r="W115" s="100">
        <v>5.9</v>
      </c>
      <c r="X115" s="102">
        <v>6.65</v>
      </c>
      <c r="Y115" s="102"/>
      <c r="Z115" s="100"/>
      <c r="AA115" s="102"/>
      <c r="AB115" s="106"/>
      <c r="AC115" s="101" t="s">
        <v>144</v>
      </c>
      <c r="AD115" s="163"/>
      <c r="AE115" s="159" t="e">
        <f>VLOOKUP(A115,#REF!,6,0)</f>
        <v>#REF!</v>
      </c>
      <c r="AF115" s="90">
        <v>2</v>
      </c>
    </row>
    <row r="116" spans="1:32" ht="26.25" thickBot="1" x14ac:dyDescent="0.3">
      <c r="A116" s="93">
        <v>28606212500276</v>
      </c>
      <c r="B116" s="91">
        <v>69</v>
      </c>
      <c r="C116" s="92" t="s">
        <v>159</v>
      </c>
      <c r="D116" s="100">
        <v>1104.0999999999999</v>
      </c>
      <c r="E116" s="100"/>
      <c r="F116" s="100">
        <v>5.51</v>
      </c>
      <c r="G116" s="102"/>
      <c r="H116" s="95">
        <v>50</v>
      </c>
      <c r="I116" s="100"/>
      <c r="J116" s="96"/>
      <c r="K116" s="102"/>
      <c r="L116" s="100"/>
      <c r="M116" s="109"/>
      <c r="N116" s="103"/>
      <c r="O116" s="98">
        <f t="shared" si="7"/>
        <v>50</v>
      </c>
      <c r="P116" s="104"/>
      <c r="Q116" s="102"/>
      <c r="R116" s="100">
        <v>263</v>
      </c>
      <c r="S116" s="156">
        <v>14639.31</v>
      </c>
      <c r="T116" s="105"/>
      <c r="U116" s="102"/>
      <c r="V116" s="82">
        <f t="shared" si="9"/>
        <v>0</v>
      </c>
      <c r="W116" s="100">
        <v>7.4</v>
      </c>
      <c r="X116" s="102">
        <v>8.35</v>
      </c>
      <c r="Y116" s="102"/>
      <c r="Z116" s="100"/>
      <c r="AA116" s="102"/>
      <c r="AB116" s="106"/>
      <c r="AC116" s="101" t="s">
        <v>144</v>
      </c>
      <c r="AD116" s="163"/>
      <c r="AE116" s="159" t="e">
        <f>VLOOKUP(A116,#REF!,6,0)</f>
        <v>#REF!</v>
      </c>
      <c r="AF116" s="90">
        <v>2</v>
      </c>
    </row>
    <row r="117" spans="1:32" ht="26.25" thickBot="1" x14ac:dyDescent="0.3">
      <c r="A117" s="93">
        <v>28211082500321</v>
      </c>
      <c r="B117" s="79">
        <v>70</v>
      </c>
      <c r="C117" s="92" t="s">
        <v>160</v>
      </c>
      <c r="D117" s="100">
        <v>955.3</v>
      </c>
      <c r="E117" s="100"/>
      <c r="F117" s="100">
        <v>5.0999999999999996</v>
      </c>
      <c r="G117" s="102"/>
      <c r="H117" s="95"/>
      <c r="I117" s="100"/>
      <c r="J117" s="96"/>
      <c r="K117" s="102"/>
      <c r="L117" s="100"/>
      <c r="M117" s="109"/>
      <c r="N117" s="103"/>
      <c r="O117" s="98">
        <f t="shared" si="7"/>
        <v>0</v>
      </c>
      <c r="P117" s="104"/>
      <c r="Q117" s="102"/>
      <c r="R117" s="100">
        <v>252</v>
      </c>
      <c r="S117" s="156">
        <v>11944.93</v>
      </c>
      <c r="T117" s="105"/>
      <c r="U117" s="102"/>
      <c r="V117" s="82">
        <f t="shared" si="9"/>
        <v>0</v>
      </c>
      <c r="W117" s="100">
        <v>5.65</v>
      </c>
      <c r="X117" s="102">
        <v>6.4</v>
      </c>
      <c r="Y117" s="102"/>
      <c r="Z117" s="100"/>
      <c r="AA117" s="102"/>
      <c r="AB117" s="106"/>
      <c r="AC117" s="101" t="s">
        <v>144</v>
      </c>
      <c r="AD117" s="163"/>
      <c r="AE117" s="159" t="e">
        <f>VLOOKUP(A117,#REF!,6,0)</f>
        <v>#REF!</v>
      </c>
      <c r="AF117" s="90">
        <v>2</v>
      </c>
    </row>
    <row r="118" spans="1:32" ht="26.25" thickBot="1" x14ac:dyDescent="0.3">
      <c r="A118" s="93">
        <v>27808192500183</v>
      </c>
      <c r="B118" s="91">
        <v>139</v>
      </c>
      <c r="C118" s="92" t="s">
        <v>230</v>
      </c>
      <c r="D118" s="100">
        <v>1191.8900000000001</v>
      </c>
      <c r="E118" s="100"/>
      <c r="F118" s="100">
        <v>5.69</v>
      </c>
      <c r="G118" s="100"/>
      <c r="H118" s="95">
        <v>50</v>
      </c>
      <c r="I118" s="100"/>
      <c r="J118" s="96"/>
      <c r="K118" s="102"/>
      <c r="L118" s="100"/>
      <c r="M118" s="109"/>
      <c r="N118" s="103"/>
      <c r="O118" s="98">
        <f t="shared" si="7"/>
        <v>50</v>
      </c>
      <c r="P118" s="104"/>
      <c r="Q118" s="102"/>
      <c r="R118" s="100">
        <v>278</v>
      </c>
      <c r="S118" s="156">
        <v>16346.539999999999</v>
      </c>
      <c r="T118" s="105"/>
      <c r="U118" s="100"/>
      <c r="V118" s="82">
        <f t="shared" si="9"/>
        <v>0</v>
      </c>
      <c r="W118" s="100">
        <v>8</v>
      </c>
      <c r="X118" s="100">
        <v>8.9499999999999993</v>
      </c>
      <c r="Y118" s="102"/>
      <c r="Z118" s="100"/>
      <c r="AA118" s="100">
        <v>0.92</v>
      </c>
      <c r="AB118" s="102"/>
      <c r="AC118" s="101" t="s">
        <v>211</v>
      </c>
      <c r="AD118" s="163"/>
      <c r="AE118" s="159" t="e">
        <f>VLOOKUP(A118,#REF!,6,0)</f>
        <v>#REF!</v>
      </c>
      <c r="AF118" s="90">
        <v>2</v>
      </c>
    </row>
    <row r="119" spans="1:32" ht="26.25" thickBot="1" x14ac:dyDescent="0.3">
      <c r="A119" s="93">
        <v>28110182500181</v>
      </c>
      <c r="B119" s="91">
        <v>71</v>
      </c>
      <c r="C119" s="92" t="s">
        <v>161</v>
      </c>
      <c r="D119" s="100">
        <v>1104.0999999999999</v>
      </c>
      <c r="E119" s="100"/>
      <c r="F119" s="100">
        <v>5.51</v>
      </c>
      <c r="G119" s="102"/>
      <c r="H119" s="95">
        <v>50</v>
      </c>
      <c r="I119" s="100"/>
      <c r="J119" s="96"/>
      <c r="K119" s="102"/>
      <c r="L119" s="100"/>
      <c r="M119" s="109"/>
      <c r="N119" s="103"/>
      <c r="O119" s="98">
        <f t="shared" si="7"/>
        <v>50</v>
      </c>
      <c r="P119" s="104"/>
      <c r="Q119" s="102"/>
      <c r="R119" s="100">
        <v>263</v>
      </c>
      <c r="S119" s="156">
        <v>14902.32</v>
      </c>
      <c r="T119" s="105"/>
      <c r="U119" s="102"/>
      <c r="V119" s="82">
        <f t="shared" si="9"/>
        <v>0</v>
      </c>
      <c r="W119" s="100">
        <v>7.4</v>
      </c>
      <c r="X119" s="102">
        <v>8.35</v>
      </c>
      <c r="Y119" s="102"/>
      <c r="Z119" s="100"/>
      <c r="AA119" s="102"/>
      <c r="AB119" s="106"/>
      <c r="AC119" s="101" t="s">
        <v>144</v>
      </c>
      <c r="AD119" s="163"/>
      <c r="AE119" s="159" t="e">
        <f>VLOOKUP(A119,#REF!,6,0)</f>
        <v>#REF!</v>
      </c>
      <c r="AF119" s="90">
        <v>2</v>
      </c>
    </row>
    <row r="120" spans="1:32" ht="26.25" thickBot="1" x14ac:dyDescent="0.3">
      <c r="A120" s="93">
        <v>28209102500301</v>
      </c>
      <c r="B120" s="79">
        <v>141</v>
      </c>
      <c r="C120" s="92" t="s">
        <v>232</v>
      </c>
      <c r="D120" s="100">
        <v>687.76</v>
      </c>
      <c r="E120" s="100"/>
      <c r="F120" s="100">
        <v>3.29</v>
      </c>
      <c r="G120" s="100"/>
      <c r="H120" s="95"/>
      <c r="I120" s="100">
        <v>63.05</v>
      </c>
      <c r="J120" s="96"/>
      <c r="K120" s="102"/>
      <c r="L120" s="100"/>
      <c r="M120" s="109"/>
      <c r="N120" s="103"/>
      <c r="O120" s="98">
        <f t="shared" si="7"/>
        <v>63.05</v>
      </c>
      <c r="P120" s="104"/>
      <c r="Q120" s="102"/>
      <c r="R120" s="100">
        <v>267</v>
      </c>
      <c r="S120" s="156">
        <v>15195.82</v>
      </c>
      <c r="T120" s="105"/>
      <c r="U120" s="100"/>
      <c r="V120" s="82">
        <f t="shared" si="9"/>
        <v>0</v>
      </c>
      <c r="W120" s="100">
        <v>4</v>
      </c>
      <c r="X120" s="100">
        <v>5.6</v>
      </c>
      <c r="Y120" s="102"/>
      <c r="Z120" s="100"/>
      <c r="AA120" s="100"/>
      <c r="AB120" s="102"/>
      <c r="AC120" s="101" t="s">
        <v>211</v>
      </c>
      <c r="AD120" s="163"/>
      <c r="AE120" s="159" t="e">
        <f>VLOOKUP(A120,#REF!,6,0)</f>
        <v>#REF!</v>
      </c>
      <c r="AF120" s="90">
        <v>2</v>
      </c>
    </row>
    <row r="121" spans="1:32" ht="26.25" thickBot="1" x14ac:dyDescent="0.3">
      <c r="A121" s="93">
        <v>28412312500207</v>
      </c>
      <c r="B121" s="91">
        <v>142</v>
      </c>
      <c r="C121" s="92" t="s">
        <v>233</v>
      </c>
      <c r="D121" s="100">
        <v>1126.3599999999999</v>
      </c>
      <c r="E121" s="100"/>
      <c r="F121" s="100">
        <v>5.53</v>
      </c>
      <c r="G121" s="100"/>
      <c r="H121" s="95">
        <v>95</v>
      </c>
      <c r="I121" s="100"/>
      <c r="J121" s="96"/>
      <c r="K121" s="102"/>
      <c r="L121" s="100"/>
      <c r="M121" s="109"/>
      <c r="N121" s="103"/>
      <c r="O121" s="98">
        <f t="shared" si="7"/>
        <v>95</v>
      </c>
      <c r="P121" s="104"/>
      <c r="Q121" s="102"/>
      <c r="R121" s="100">
        <v>270</v>
      </c>
      <c r="S121" s="156">
        <v>15032.69</v>
      </c>
      <c r="T121" s="105"/>
      <c r="U121" s="100"/>
      <c r="V121" s="82">
        <f t="shared" si="9"/>
        <v>0</v>
      </c>
      <c r="W121" s="100">
        <v>7.9</v>
      </c>
      <c r="X121" s="100">
        <v>8.85</v>
      </c>
      <c r="Y121" s="102"/>
      <c r="Z121" s="100"/>
      <c r="AA121" s="100">
        <v>0.75</v>
      </c>
      <c r="AB121" s="102"/>
      <c r="AC121" s="101" t="s">
        <v>211</v>
      </c>
      <c r="AD121" s="163"/>
      <c r="AE121" s="159" t="e">
        <f>VLOOKUP(A121,#REF!,6,0)</f>
        <v>#REF!</v>
      </c>
      <c r="AF121" s="90">
        <v>2</v>
      </c>
    </row>
    <row r="122" spans="1:32" ht="26.25" thickBot="1" x14ac:dyDescent="0.3">
      <c r="A122" s="93">
        <v>28110092500107</v>
      </c>
      <c r="B122" s="91">
        <v>74</v>
      </c>
      <c r="C122" s="92" t="s">
        <v>164</v>
      </c>
      <c r="D122" s="100">
        <v>1159.31</v>
      </c>
      <c r="E122" s="100"/>
      <c r="F122" s="100">
        <v>5.51</v>
      </c>
      <c r="G122" s="102"/>
      <c r="H122" s="95">
        <v>50</v>
      </c>
      <c r="I122" s="100"/>
      <c r="J122" s="96">
        <v>225.18</v>
      </c>
      <c r="K122" s="102"/>
      <c r="L122" s="100"/>
      <c r="M122" s="109">
        <v>14.4</v>
      </c>
      <c r="N122" s="103"/>
      <c r="O122" s="98">
        <f t="shared" si="7"/>
        <v>289.58</v>
      </c>
      <c r="P122" s="104"/>
      <c r="Q122" s="102"/>
      <c r="R122" s="100">
        <v>263</v>
      </c>
      <c r="S122" s="156">
        <v>27304.16</v>
      </c>
      <c r="T122" s="105">
        <v>7.54</v>
      </c>
      <c r="U122" s="102"/>
      <c r="V122" s="82">
        <f t="shared" si="9"/>
        <v>7.54</v>
      </c>
      <c r="W122" s="100">
        <v>7.5</v>
      </c>
      <c r="X122" s="102">
        <v>8.85</v>
      </c>
      <c r="Y122" s="102"/>
      <c r="Z122" s="100"/>
      <c r="AA122" s="102">
        <v>0.64</v>
      </c>
      <c r="AB122" s="106"/>
      <c r="AC122" s="101" t="s">
        <v>144</v>
      </c>
      <c r="AD122" s="163"/>
      <c r="AE122" s="159" t="e">
        <f>VLOOKUP(A122,#REF!,6,0)</f>
        <v>#REF!</v>
      </c>
      <c r="AF122" s="90">
        <v>2</v>
      </c>
    </row>
    <row r="123" spans="1:32" ht="26.25" thickBot="1" x14ac:dyDescent="0.3">
      <c r="A123" s="93">
        <v>28303132500264</v>
      </c>
      <c r="B123" s="79">
        <v>76</v>
      </c>
      <c r="C123" s="92" t="s">
        <v>166</v>
      </c>
      <c r="D123" s="100">
        <v>1096.17</v>
      </c>
      <c r="E123" s="100"/>
      <c r="F123" s="100">
        <v>5.47</v>
      </c>
      <c r="G123" s="102"/>
      <c r="H123" s="95">
        <v>50</v>
      </c>
      <c r="I123" s="100"/>
      <c r="J123" s="96"/>
      <c r="K123" s="102"/>
      <c r="L123" s="100"/>
      <c r="M123" s="109"/>
      <c r="N123" s="103"/>
      <c r="O123" s="98">
        <f t="shared" ref="O123:O154" si="10">SUM(H123:N123)</f>
        <v>50</v>
      </c>
      <c r="P123" s="104"/>
      <c r="Q123" s="102"/>
      <c r="R123" s="100">
        <v>260</v>
      </c>
      <c r="S123" s="156">
        <v>14477.03</v>
      </c>
      <c r="T123" s="105"/>
      <c r="U123" s="102"/>
      <c r="V123" s="82">
        <f t="shared" si="9"/>
        <v>0</v>
      </c>
      <c r="W123" s="100">
        <v>7.35</v>
      </c>
      <c r="X123" s="102">
        <v>8.3000000000000007</v>
      </c>
      <c r="Y123" s="102"/>
      <c r="Z123" s="100"/>
      <c r="AA123" s="102"/>
      <c r="AB123" s="106"/>
      <c r="AC123" s="101" t="s">
        <v>144</v>
      </c>
      <c r="AD123" s="163"/>
      <c r="AE123" s="159" t="e">
        <f>VLOOKUP(A123,#REF!,6,0)</f>
        <v>#REF!</v>
      </c>
      <c r="AF123" s="90">
        <v>2</v>
      </c>
    </row>
    <row r="124" spans="1:32" ht="26.25" thickBot="1" x14ac:dyDescent="0.3">
      <c r="A124" s="93">
        <v>28309012505066</v>
      </c>
      <c r="B124" s="91">
        <v>77</v>
      </c>
      <c r="C124" s="92" t="s">
        <v>167</v>
      </c>
      <c r="D124" s="100">
        <v>1161.3599999999999</v>
      </c>
      <c r="E124" s="100"/>
      <c r="F124" s="100">
        <v>5.52</v>
      </c>
      <c r="G124" s="102"/>
      <c r="H124" s="95">
        <v>140</v>
      </c>
      <c r="I124" s="100"/>
      <c r="J124" s="96"/>
      <c r="K124" s="102"/>
      <c r="L124" s="100"/>
      <c r="M124" s="109"/>
      <c r="N124" s="103"/>
      <c r="O124" s="98">
        <f t="shared" si="10"/>
        <v>140</v>
      </c>
      <c r="P124" s="104"/>
      <c r="Q124" s="102"/>
      <c r="R124" s="100">
        <v>264</v>
      </c>
      <c r="S124" s="156">
        <v>15041.169999999998</v>
      </c>
      <c r="T124" s="105">
        <v>9.06</v>
      </c>
      <c r="U124" s="102"/>
      <c r="V124" s="82">
        <f t="shared" si="9"/>
        <v>9.06</v>
      </c>
      <c r="W124" s="100">
        <v>8.1</v>
      </c>
      <c r="X124" s="102">
        <v>9.4</v>
      </c>
      <c r="Y124" s="102"/>
      <c r="Z124" s="100"/>
      <c r="AA124" s="102">
        <v>2.19</v>
      </c>
      <c r="AB124" s="106"/>
      <c r="AC124" s="101" t="s">
        <v>144</v>
      </c>
      <c r="AD124" s="163"/>
      <c r="AE124" s="159" t="e">
        <f>VLOOKUP(A124,#REF!,6,0)</f>
        <v>#REF!</v>
      </c>
      <c r="AF124" s="90">
        <v>2</v>
      </c>
    </row>
    <row r="125" spans="1:32" ht="26.25" thickBot="1" x14ac:dyDescent="0.3">
      <c r="A125" s="93">
        <v>26804232500107</v>
      </c>
      <c r="B125" s="91">
        <v>19</v>
      </c>
      <c r="C125" s="92" t="s">
        <v>109</v>
      </c>
      <c r="D125" s="94">
        <v>1575.3</v>
      </c>
      <c r="E125" s="94">
        <v>329.01</v>
      </c>
      <c r="F125" s="94">
        <v>71.38</v>
      </c>
      <c r="G125" s="94"/>
      <c r="H125" s="95">
        <v>150</v>
      </c>
      <c r="I125" s="94"/>
      <c r="J125" s="96"/>
      <c r="K125" s="94"/>
      <c r="L125" s="94"/>
      <c r="M125" s="97"/>
      <c r="N125" s="97"/>
      <c r="O125" s="98">
        <f t="shared" si="10"/>
        <v>150</v>
      </c>
      <c r="P125" s="99">
        <v>5100.82</v>
      </c>
      <c r="Q125" s="94"/>
      <c r="R125" s="100">
        <v>462.98</v>
      </c>
      <c r="S125" s="156">
        <v>26683.53</v>
      </c>
      <c r="T125" s="99"/>
      <c r="U125" s="94"/>
      <c r="V125" s="82">
        <f t="shared" si="9"/>
        <v>0</v>
      </c>
      <c r="W125" s="94">
        <v>13.95</v>
      </c>
      <c r="X125" s="100">
        <v>15.25</v>
      </c>
      <c r="Y125" s="100">
        <v>27.1</v>
      </c>
      <c r="Z125" s="94">
        <v>76.7</v>
      </c>
      <c r="AA125" s="100">
        <v>17.690000000000001</v>
      </c>
      <c r="AB125" s="100">
        <v>230.7</v>
      </c>
      <c r="AC125" s="101" t="s">
        <v>91</v>
      </c>
      <c r="AD125" s="163">
        <v>33.270000000000003</v>
      </c>
      <c r="AE125" s="159" t="e">
        <f>VLOOKUP(A125,#REF!,6,0)</f>
        <v>#REF!</v>
      </c>
      <c r="AF125" s="90">
        <v>2</v>
      </c>
    </row>
    <row r="126" spans="1:32" ht="26.25" thickBot="1" x14ac:dyDescent="0.3">
      <c r="A126" s="93">
        <v>28008042500107</v>
      </c>
      <c r="B126" s="79">
        <v>79</v>
      </c>
      <c r="C126" s="92" t="s">
        <v>169</v>
      </c>
      <c r="D126" s="100">
        <v>1104.0999999999999</v>
      </c>
      <c r="E126" s="100"/>
      <c r="F126" s="100">
        <v>5.51</v>
      </c>
      <c r="G126" s="102"/>
      <c r="H126" s="95">
        <v>50</v>
      </c>
      <c r="I126" s="100"/>
      <c r="J126" s="96">
        <v>223.18</v>
      </c>
      <c r="K126" s="102"/>
      <c r="L126" s="100"/>
      <c r="M126" s="109"/>
      <c r="N126" s="103"/>
      <c r="O126" s="98">
        <f t="shared" si="10"/>
        <v>273.18</v>
      </c>
      <c r="P126" s="104"/>
      <c r="Q126" s="102"/>
      <c r="R126" s="100">
        <v>263</v>
      </c>
      <c r="S126" s="156">
        <v>29160</v>
      </c>
      <c r="T126" s="105">
        <v>10.69</v>
      </c>
      <c r="U126" s="102"/>
      <c r="V126" s="82">
        <f t="shared" si="9"/>
        <v>10.69</v>
      </c>
      <c r="W126" s="100">
        <v>6.05</v>
      </c>
      <c r="X126" s="102">
        <v>9.8000000000000007</v>
      </c>
      <c r="Y126" s="102"/>
      <c r="Z126" s="100"/>
      <c r="AA126" s="102">
        <v>3.16</v>
      </c>
      <c r="AB126" s="106"/>
      <c r="AC126" s="101" t="s">
        <v>144</v>
      </c>
      <c r="AD126" s="163"/>
      <c r="AE126" s="159" t="e">
        <f>VLOOKUP(A126,#REF!,6,0)</f>
        <v>#REF!</v>
      </c>
      <c r="AF126" s="90">
        <v>2</v>
      </c>
    </row>
    <row r="127" spans="1:32" ht="26.25" thickBot="1" x14ac:dyDescent="0.3">
      <c r="A127" s="93">
        <v>28308012503041</v>
      </c>
      <c r="B127" s="91">
        <v>147</v>
      </c>
      <c r="C127" s="92" t="s">
        <v>238</v>
      </c>
      <c r="D127" s="100">
        <v>1126.3599999999999</v>
      </c>
      <c r="E127" s="100"/>
      <c r="F127" s="100">
        <v>5.53</v>
      </c>
      <c r="G127" s="100"/>
      <c r="H127" s="95">
        <v>50</v>
      </c>
      <c r="I127" s="100"/>
      <c r="J127" s="96"/>
      <c r="K127" s="102"/>
      <c r="L127" s="100"/>
      <c r="M127" s="109"/>
      <c r="N127" s="103"/>
      <c r="O127" s="98">
        <f t="shared" si="10"/>
        <v>50</v>
      </c>
      <c r="P127" s="104"/>
      <c r="Q127" s="102"/>
      <c r="R127" s="100">
        <v>270</v>
      </c>
      <c r="S127" s="156">
        <v>14670.46</v>
      </c>
      <c r="T127" s="105"/>
      <c r="U127" s="100"/>
      <c r="V127" s="82">
        <f t="shared" si="9"/>
        <v>0</v>
      </c>
      <c r="W127" s="100">
        <v>7.55</v>
      </c>
      <c r="X127" s="100">
        <v>8.5500000000000007</v>
      </c>
      <c r="Y127" s="102"/>
      <c r="Z127" s="100"/>
      <c r="AA127" s="100"/>
      <c r="AB127" s="102"/>
      <c r="AC127" s="101" t="s">
        <v>211</v>
      </c>
      <c r="AD127" s="163"/>
      <c r="AE127" s="159" t="e">
        <f>VLOOKUP(A127,#REF!,6,0)</f>
        <v>#REF!</v>
      </c>
      <c r="AF127" s="90">
        <v>2</v>
      </c>
    </row>
    <row r="128" spans="1:32" ht="26.25" thickBot="1" x14ac:dyDescent="0.3">
      <c r="A128" s="93">
        <v>28402062500227</v>
      </c>
      <c r="B128" s="91">
        <v>148</v>
      </c>
      <c r="C128" s="92" t="s">
        <v>239</v>
      </c>
      <c r="D128" s="100">
        <v>1145.97</v>
      </c>
      <c r="E128" s="100"/>
      <c r="F128" s="100">
        <v>5.71</v>
      </c>
      <c r="G128" s="100"/>
      <c r="H128" s="95">
        <v>50</v>
      </c>
      <c r="I128" s="100"/>
      <c r="J128" s="96"/>
      <c r="K128" s="102"/>
      <c r="L128" s="100"/>
      <c r="M128" s="109"/>
      <c r="N128" s="103"/>
      <c r="O128" s="98">
        <f t="shared" si="10"/>
        <v>50</v>
      </c>
      <c r="P128" s="104"/>
      <c r="Q128" s="102"/>
      <c r="R128" s="100">
        <v>271</v>
      </c>
      <c r="S128" s="156">
        <v>15112.97</v>
      </c>
      <c r="T128" s="105"/>
      <c r="U128" s="100"/>
      <c r="V128" s="82">
        <f t="shared" si="9"/>
        <v>0</v>
      </c>
      <c r="W128" s="100">
        <v>7.7</v>
      </c>
      <c r="X128" s="100">
        <v>9</v>
      </c>
      <c r="Y128" s="102"/>
      <c r="Z128" s="100"/>
      <c r="AA128" s="100">
        <v>1.1499999999999999</v>
      </c>
      <c r="AB128" s="102"/>
      <c r="AC128" s="101" t="s">
        <v>211</v>
      </c>
      <c r="AD128" s="163"/>
      <c r="AE128" s="159" t="e">
        <f>VLOOKUP(A128,#REF!,6,0)</f>
        <v>#REF!</v>
      </c>
      <c r="AF128" s="90">
        <v>2</v>
      </c>
    </row>
    <row r="129" spans="1:32" ht="26.25" thickBot="1" x14ac:dyDescent="0.3">
      <c r="A129" s="93">
        <v>28311190104789</v>
      </c>
      <c r="B129" s="79">
        <v>80</v>
      </c>
      <c r="C129" s="92" t="s">
        <v>170</v>
      </c>
      <c r="D129" s="100">
        <v>880</v>
      </c>
      <c r="E129" s="100"/>
      <c r="F129" s="100"/>
      <c r="G129" s="102"/>
      <c r="H129" s="95">
        <v>145</v>
      </c>
      <c r="I129" s="100"/>
      <c r="J129" s="96"/>
      <c r="K129" s="102"/>
      <c r="L129" s="100"/>
      <c r="M129" s="109"/>
      <c r="N129" s="103"/>
      <c r="O129" s="98">
        <f t="shared" si="10"/>
        <v>145</v>
      </c>
      <c r="P129" s="104"/>
      <c r="Q129" s="102"/>
      <c r="R129" s="100">
        <v>246</v>
      </c>
      <c r="S129" s="156">
        <v>11838.34</v>
      </c>
      <c r="T129" s="105"/>
      <c r="U129" s="102"/>
      <c r="V129" s="82">
        <f t="shared" si="9"/>
        <v>0</v>
      </c>
      <c r="W129" s="100">
        <v>6.15</v>
      </c>
      <c r="X129" s="102">
        <v>7.4</v>
      </c>
      <c r="Y129" s="102"/>
      <c r="Z129" s="100"/>
      <c r="AA129" s="102"/>
      <c r="AB129" s="106"/>
      <c r="AC129" s="101" t="s">
        <v>144</v>
      </c>
      <c r="AD129" s="163"/>
      <c r="AE129" s="159" t="e">
        <f>VLOOKUP(A129,#REF!,6,0)</f>
        <v>#REF!</v>
      </c>
      <c r="AF129" s="90">
        <v>2</v>
      </c>
    </row>
    <row r="130" spans="1:32" ht="26.25" thickBot="1" x14ac:dyDescent="0.3">
      <c r="A130" s="93">
        <v>27706242500131</v>
      </c>
      <c r="B130" s="91">
        <v>81</v>
      </c>
      <c r="C130" s="92" t="s">
        <v>171</v>
      </c>
      <c r="D130" s="100">
        <v>1039.5999999999999</v>
      </c>
      <c r="E130" s="100"/>
      <c r="F130" s="100">
        <v>5.1100000000000003</v>
      </c>
      <c r="G130" s="102"/>
      <c r="H130" s="95">
        <v>140</v>
      </c>
      <c r="I130" s="100"/>
      <c r="J130" s="96"/>
      <c r="K130" s="102"/>
      <c r="L130" s="100"/>
      <c r="M130" s="109"/>
      <c r="N130" s="103"/>
      <c r="O130" s="98">
        <f t="shared" si="10"/>
        <v>140</v>
      </c>
      <c r="P130" s="104"/>
      <c r="Q130" s="102"/>
      <c r="R130" s="100">
        <v>258</v>
      </c>
      <c r="S130" s="156">
        <v>13724.77</v>
      </c>
      <c r="T130" s="105"/>
      <c r="U130" s="102"/>
      <c r="V130" s="82">
        <f t="shared" si="9"/>
        <v>0</v>
      </c>
      <c r="W130" s="100">
        <v>7.65</v>
      </c>
      <c r="X130" s="102">
        <v>8.5500000000000007</v>
      </c>
      <c r="Y130" s="102"/>
      <c r="Z130" s="100"/>
      <c r="AA130" s="102"/>
      <c r="AB130" s="106"/>
      <c r="AC130" s="101" t="s">
        <v>144</v>
      </c>
      <c r="AD130" s="163"/>
      <c r="AE130" s="159" t="e">
        <f>VLOOKUP(A130,#REF!,6,0)</f>
        <v>#REF!</v>
      </c>
      <c r="AF130" s="90">
        <v>2</v>
      </c>
    </row>
    <row r="131" spans="1:32" ht="26.25" thickBot="1" x14ac:dyDescent="0.3">
      <c r="A131" s="93">
        <v>28410222500183</v>
      </c>
      <c r="B131" s="91">
        <v>151</v>
      </c>
      <c r="C131" s="92" t="s">
        <v>242</v>
      </c>
      <c r="D131" s="100">
        <v>1137.06</v>
      </c>
      <c r="E131" s="100"/>
      <c r="F131" s="100">
        <v>5.51</v>
      </c>
      <c r="G131" s="100"/>
      <c r="H131" s="95">
        <v>50</v>
      </c>
      <c r="I131" s="100"/>
      <c r="J131" s="96"/>
      <c r="K131" s="102"/>
      <c r="L131" s="100"/>
      <c r="M131" s="109"/>
      <c r="N131" s="103"/>
      <c r="O131" s="98">
        <f t="shared" si="10"/>
        <v>50</v>
      </c>
      <c r="P131" s="104"/>
      <c r="Q131" s="102"/>
      <c r="R131" s="100">
        <v>263</v>
      </c>
      <c r="S131" s="156">
        <v>15350.539999999999</v>
      </c>
      <c r="T131" s="105"/>
      <c r="U131" s="100"/>
      <c r="V131" s="82">
        <f t="shared" si="9"/>
        <v>0</v>
      </c>
      <c r="W131" s="100">
        <v>7.65</v>
      </c>
      <c r="X131" s="100">
        <v>8.6</v>
      </c>
      <c r="Y131" s="102"/>
      <c r="Z131" s="100"/>
      <c r="AA131" s="100">
        <v>0.08</v>
      </c>
      <c r="AB131" s="102"/>
      <c r="AC131" s="101" t="s">
        <v>211</v>
      </c>
      <c r="AD131" s="163"/>
      <c r="AE131" s="159" t="e">
        <f>VLOOKUP(A131,#REF!,6,0)</f>
        <v>#REF!</v>
      </c>
      <c r="AF131" s="90">
        <v>2</v>
      </c>
    </row>
    <row r="132" spans="1:32" ht="26.25" thickBot="1" x14ac:dyDescent="0.3">
      <c r="A132" s="93">
        <v>28607031900244</v>
      </c>
      <c r="B132" s="79">
        <v>82</v>
      </c>
      <c r="C132" s="92" t="s">
        <v>172</v>
      </c>
      <c r="D132" s="100">
        <v>1088.25</v>
      </c>
      <c r="E132" s="100"/>
      <c r="F132" s="100">
        <v>5.43</v>
      </c>
      <c r="G132" s="102"/>
      <c r="H132" s="95">
        <v>140</v>
      </c>
      <c r="I132" s="100"/>
      <c r="J132" s="96"/>
      <c r="K132" s="102"/>
      <c r="L132" s="100"/>
      <c r="M132" s="109"/>
      <c r="N132" s="103"/>
      <c r="O132" s="98">
        <f t="shared" si="10"/>
        <v>140</v>
      </c>
      <c r="P132" s="104"/>
      <c r="Q132" s="102"/>
      <c r="R132" s="100">
        <v>257</v>
      </c>
      <c r="S132" s="156">
        <v>13835.04</v>
      </c>
      <c r="T132" s="105"/>
      <c r="U132" s="102"/>
      <c r="V132" s="82">
        <f t="shared" si="9"/>
        <v>0</v>
      </c>
      <c r="W132" s="100">
        <v>8</v>
      </c>
      <c r="X132" s="102">
        <v>8.9499999999999993</v>
      </c>
      <c r="Y132" s="102"/>
      <c r="Z132" s="100"/>
      <c r="AA132" s="102">
        <v>0.9</v>
      </c>
      <c r="AB132" s="106"/>
      <c r="AC132" s="101" t="s">
        <v>144</v>
      </c>
      <c r="AD132" s="163"/>
      <c r="AE132" s="159" t="e">
        <f>VLOOKUP(A132,#REF!,6,0)</f>
        <v>#REF!</v>
      </c>
      <c r="AF132" s="90">
        <v>2</v>
      </c>
    </row>
    <row r="133" spans="1:32" ht="26.25" thickBot="1" x14ac:dyDescent="0.3">
      <c r="A133" s="93">
        <v>26712062501837</v>
      </c>
      <c r="B133" s="91">
        <v>83</v>
      </c>
      <c r="C133" s="92" t="s">
        <v>173</v>
      </c>
      <c r="D133" s="100">
        <v>1088.25</v>
      </c>
      <c r="E133" s="100"/>
      <c r="F133" s="100">
        <v>5.43</v>
      </c>
      <c r="G133" s="102"/>
      <c r="H133" s="95">
        <v>145</v>
      </c>
      <c r="I133" s="100"/>
      <c r="J133" s="96">
        <v>221.56</v>
      </c>
      <c r="K133" s="102"/>
      <c r="L133" s="100"/>
      <c r="M133" s="109">
        <v>14.4</v>
      </c>
      <c r="N133" s="103"/>
      <c r="O133" s="98">
        <f t="shared" si="10"/>
        <v>380.96</v>
      </c>
      <c r="P133" s="104"/>
      <c r="Q133" s="102"/>
      <c r="R133" s="100">
        <v>257</v>
      </c>
      <c r="S133" s="156">
        <v>26011.699999999997</v>
      </c>
      <c r="T133" s="105">
        <v>34.03</v>
      </c>
      <c r="U133" s="102"/>
      <c r="V133" s="82">
        <f t="shared" si="9"/>
        <v>34.03</v>
      </c>
      <c r="W133" s="100">
        <v>8.1</v>
      </c>
      <c r="X133" s="102">
        <v>8.8000000000000007</v>
      </c>
      <c r="Y133" s="102"/>
      <c r="Z133" s="100"/>
      <c r="AA133" s="102">
        <v>0.57999999999999996</v>
      </c>
      <c r="AB133" s="106"/>
      <c r="AC133" s="101" t="s">
        <v>144</v>
      </c>
      <c r="AD133" s="163"/>
      <c r="AE133" s="159" t="e">
        <f>VLOOKUP(A133,#REF!,6,0)</f>
        <v>#REF!</v>
      </c>
      <c r="AF133" s="90">
        <v>2</v>
      </c>
    </row>
    <row r="134" spans="1:32" ht="26.25" thickBot="1" x14ac:dyDescent="0.3">
      <c r="A134" s="93">
        <v>28707062500061</v>
      </c>
      <c r="B134" s="91">
        <v>84</v>
      </c>
      <c r="C134" s="92" t="s">
        <v>174</v>
      </c>
      <c r="D134" s="100">
        <v>1080.3399999999999</v>
      </c>
      <c r="E134" s="100"/>
      <c r="F134" s="100">
        <v>5.45</v>
      </c>
      <c r="G134" s="102"/>
      <c r="H134" s="95">
        <v>50</v>
      </c>
      <c r="I134" s="100"/>
      <c r="J134" s="96"/>
      <c r="K134" s="102"/>
      <c r="L134" s="100"/>
      <c r="M134" s="109"/>
      <c r="N134" s="103"/>
      <c r="O134" s="98">
        <f t="shared" si="10"/>
        <v>50</v>
      </c>
      <c r="P134" s="104"/>
      <c r="Q134" s="102"/>
      <c r="R134" s="100">
        <v>254</v>
      </c>
      <c r="S134" s="156">
        <v>14348.71</v>
      </c>
      <c r="T134" s="105"/>
      <c r="U134" s="102"/>
      <c r="V134" s="82">
        <f t="shared" si="9"/>
        <v>0</v>
      </c>
      <c r="W134" s="100">
        <v>7.25</v>
      </c>
      <c r="X134" s="102">
        <v>8.1999999999999993</v>
      </c>
      <c r="Y134" s="102"/>
      <c r="Z134" s="100"/>
      <c r="AA134" s="102"/>
      <c r="AB134" s="106"/>
      <c r="AC134" s="101" t="s">
        <v>144</v>
      </c>
      <c r="AD134" s="163"/>
      <c r="AE134" s="159" t="e">
        <f>VLOOKUP(A134,#REF!,6,0)</f>
        <v>#REF!</v>
      </c>
      <c r="AF134" s="90">
        <v>2</v>
      </c>
    </row>
    <row r="135" spans="1:32" ht="26.25" thickBot="1" x14ac:dyDescent="0.3">
      <c r="A135" s="93">
        <v>26106032500111</v>
      </c>
      <c r="B135" s="79">
        <v>152</v>
      </c>
      <c r="C135" s="92" t="s">
        <v>243</v>
      </c>
      <c r="D135" s="100">
        <v>1162.82</v>
      </c>
      <c r="E135" s="100">
        <v>50.68</v>
      </c>
      <c r="F135" s="100">
        <v>5.98</v>
      </c>
      <c r="G135" s="100"/>
      <c r="H135" s="95">
        <v>150</v>
      </c>
      <c r="I135" s="100"/>
      <c r="J135" s="96"/>
      <c r="K135" s="102"/>
      <c r="L135" s="100"/>
      <c r="M135" s="109"/>
      <c r="N135" s="103"/>
      <c r="O135" s="98">
        <f t="shared" si="10"/>
        <v>150</v>
      </c>
      <c r="P135" s="104"/>
      <c r="Q135" s="102"/>
      <c r="R135" s="100">
        <v>288</v>
      </c>
      <c r="S135" s="156">
        <v>16494.75</v>
      </c>
      <c r="T135" s="105"/>
      <c r="U135" s="100"/>
      <c r="V135" s="82">
        <f t="shared" si="9"/>
        <v>0</v>
      </c>
      <c r="W135" s="100">
        <v>8.9</v>
      </c>
      <c r="X135" s="100">
        <v>9.85</v>
      </c>
      <c r="Y135" s="102"/>
      <c r="Z135" s="100">
        <v>9.9499999999999993</v>
      </c>
      <c r="AA135" s="100">
        <v>3.39</v>
      </c>
      <c r="AB135" s="102"/>
      <c r="AC135" s="101" t="s">
        <v>211</v>
      </c>
      <c r="AD135" s="163"/>
      <c r="AE135" s="159" t="e">
        <f>VLOOKUP(A135,#REF!,6,0)</f>
        <v>#REF!</v>
      </c>
      <c r="AF135" s="90">
        <v>2</v>
      </c>
    </row>
    <row r="136" spans="1:32" ht="26.25" thickBot="1" x14ac:dyDescent="0.3">
      <c r="A136" s="93">
        <v>27203062500221</v>
      </c>
      <c r="B136" s="91">
        <v>153</v>
      </c>
      <c r="C136" s="92" t="s">
        <v>244</v>
      </c>
      <c r="D136" s="100">
        <v>1145.97</v>
      </c>
      <c r="E136" s="100"/>
      <c r="F136" s="100">
        <v>5.64</v>
      </c>
      <c r="G136" s="100"/>
      <c r="H136" s="95">
        <v>50</v>
      </c>
      <c r="I136" s="100"/>
      <c r="J136" s="96"/>
      <c r="K136" s="102"/>
      <c r="L136" s="100"/>
      <c r="M136" s="109"/>
      <c r="N136" s="103"/>
      <c r="O136" s="98">
        <f t="shared" si="10"/>
        <v>50</v>
      </c>
      <c r="P136" s="104"/>
      <c r="Q136" s="102"/>
      <c r="R136" s="100">
        <v>274</v>
      </c>
      <c r="S136" s="156">
        <v>15730.039999999997</v>
      </c>
      <c r="T136" s="105">
        <v>49.96</v>
      </c>
      <c r="U136" s="100"/>
      <c r="V136" s="82">
        <f t="shared" si="9"/>
        <v>49.96</v>
      </c>
      <c r="W136" s="100">
        <v>7.7</v>
      </c>
      <c r="X136" s="100">
        <v>8.3000000000000007</v>
      </c>
      <c r="Y136" s="102"/>
      <c r="Z136" s="100"/>
      <c r="AA136" s="100"/>
      <c r="AB136" s="102"/>
      <c r="AC136" s="101" t="s">
        <v>211</v>
      </c>
      <c r="AD136" s="163"/>
      <c r="AE136" s="159" t="e">
        <f>VLOOKUP(A136,#REF!,6,0)</f>
        <v>#REF!</v>
      </c>
      <c r="AF136" s="90">
        <v>2</v>
      </c>
    </row>
    <row r="137" spans="1:32" ht="26.25" thickBot="1" x14ac:dyDescent="0.3">
      <c r="A137" s="93">
        <v>28505012500157</v>
      </c>
      <c r="B137" s="91">
        <v>154</v>
      </c>
      <c r="C137" s="92" t="s">
        <v>245</v>
      </c>
      <c r="D137" s="100">
        <v>1191.8900000000001</v>
      </c>
      <c r="E137" s="100"/>
      <c r="F137" s="100">
        <v>5.69</v>
      </c>
      <c r="G137" s="100"/>
      <c r="H137" s="95">
        <v>95</v>
      </c>
      <c r="I137" s="100"/>
      <c r="J137" s="96"/>
      <c r="K137" s="102"/>
      <c r="L137" s="100"/>
      <c r="M137" s="109"/>
      <c r="N137" s="103"/>
      <c r="O137" s="98">
        <f t="shared" si="10"/>
        <v>95</v>
      </c>
      <c r="P137" s="104"/>
      <c r="Q137" s="102"/>
      <c r="R137" s="100">
        <v>278</v>
      </c>
      <c r="S137" s="156">
        <v>18854.530000000002</v>
      </c>
      <c r="T137" s="105"/>
      <c r="U137" s="100"/>
      <c r="V137" s="82">
        <f t="shared" si="9"/>
        <v>0</v>
      </c>
      <c r="W137" s="100">
        <v>8.35</v>
      </c>
      <c r="X137" s="100">
        <v>9.3000000000000007</v>
      </c>
      <c r="Y137" s="102"/>
      <c r="Z137" s="100">
        <v>2.58</v>
      </c>
      <c r="AA137" s="100">
        <v>1.85</v>
      </c>
      <c r="AB137" s="102"/>
      <c r="AC137" s="101" t="s">
        <v>211</v>
      </c>
      <c r="AD137" s="163"/>
      <c r="AE137" s="159" t="e">
        <f>VLOOKUP(A137,#REF!,6,0)</f>
        <v>#REF!</v>
      </c>
      <c r="AF137" s="90">
        <v>2</v>
      </c>
    </row>
    <row r="138" spans="1:32" ht="26.25" thickBot="1" x14ac:dyDescent="0.3">
      <c r="A138" s="93">
        <v>28206262500473</v>
      </c>
      <c r="B138" s="79">
        <v>155</v>
      </c>
      <c r="C138" s="92" t="s">
        <v>246</v>
      </c>
      <c r="D138" s="100">
        <v>1145.97</v>
      </c>
      <c r="E138" s="100"/>
      <c r="F138" s="100">
        <v>5.58</v>
      </c>
      <c r="G138" s="100"/>
      <c r="H138" s="95">
        <v>95</v>
      </c>
      <c r="I138" s="100"/>
      <c r="J138" s="96"/>
      <c r="K138" s="102"/>
      <c r="L138" s="100"/>
      <c r="M138" s="109">
        <v>21</v>
      </c>
      <c r="N138" s="103"/>
      <c r="O138" s="98">
        <f t="shared" si="10"/>
        <v>116</v>
      </c>
      <c r="P138" s="104"/>
      <c r="Q138" s="102"/>
      <c r="R138" s="100">
        <v>274</v>
      </c>
      <c r="S138" s="156">
        <v>16078.269999999999</v>
      </c>
      <c r="T138" s="105"/>
      <c r="U138" s="100"/>
      <c r="V138" s="82">
        <f t="shared" si="9"/>
        <v>0</v>
      </c>
      <c r="W138" s="100">
        <v>8.15</v>
      </c>
      <c r="X138" s="100">
        <v>9.15</v>
      </c>
      <c r="Y138" s="102"/>
      <c r="Z138" s="100">
        <v>0.36</v>
      </c>
      <c r="AA138" s="100">
        <v>1.51</v>
      </c>
      <c r="AB138" s="102"/>
      <c r="AC138" s="101" t="s">
        <v>211</v>
      </c>
      <c r="AD138" s="163"/>
      <c r="AE138" s="159" t="e">
        <f>VLOOKUP(A138,#REF!,6,0)</f>
        <v>#REF!</v>
      </c>
      <c r="AF138" s="90">
        <v>2</v>
      </c>
    </row>
    <row r="139" spans="1:32" ht="26.25" thickBot="1" x14ac:dyDescent="0.3">
      <c r="A139" s="93">
        <v>28307182502212</v>
      </c>
      <c r="B139" s="91">
        <v>85</v>
      </c>
      <c r="C139" s="92" t="s">
        <v>175</v>
      </c>
      <c r="D139" s="100">
        <v>1096.17</v>
      </c>
      <c r="E139" s="100"/>
      <c r="F139" s="100">
        <v>5.47</v>
      </c>
      <c r="G139" s="102"/>
      <c r="H139" s="95">
        <v>50</v>
      </c>
      <c r="I139" s="100"/>
      <c r="J139" s="96">
        <v>221.37</v>
      </c>
      <c r="K139" s="102"/>
      <c r="L139" s="100"/>
      <c r="M139" s="109"/>
      <c r="N139" s="103"/>
      <c r="O139" s="98">
        <f t="shared" si="10"/>
        <v>271.37</v>
      </c>
      <c r="P139" s="104"/>
      <c r="Q139" s="102"/>
      <c r="R139" s="100">
        <v>260</v>
      </c>
      <c r="S139" s="156">
        <v>15648.88</v>
      </c>
      <c r="T139" s="105">
        <v>16</v>
      </c>
      <c r="U139" s="102"/>
      <c r="V139" s="82">
        <f t="shared" si="9"/>
        <v>16</v>
      </c>
      <c r="W139" s="100">
        <v>7.35</v>
      </c>
      <c r="X139" s="102">
        <v>9.65</v>
      </c>
      <c r="Y139" s="102"/>
      <c r="Z139" s="100"/>
      <c r="AA139" s="102">
        <v>2.86</v>
      </c>
      <c r="AB139" s="106"/>
      <c r="AC139" s="101" t="s">
        <v>144</v>
      </c>
      <c r="AD139" s="163"/>
      <c r="AE139" s="159" t="e">
        <f>VLOOKUP(A139,#REF!,6,0)</f>
        <v>#REF!</v>
      </c>
      <c r="AF139" s="90">
        <v>2</v>
      </c>
    </row>
    <row r="140" spans="1:32" ht="26.25" thickBot="1" x14ac:dyDescent="0.3">
      <c r="A140" s="93">
        <v>28507012500494</v>
      </c>
      <c r="B140" s="91">
        <v>86</v>
      </c>
      <c r="C140" s="92" t="s">
        <v>176</v>
      </c>
      <c r="D140" s="100">
        <v>1088.25</v>
      </c>
      <c r="E140" s="100"/>
      <c r="F140" s="100">
        <v>5.43</v>
      </c>
      <c r="G140" s="102"/>
      <c r="H140" s="95">
        <v>100</v>
      </c>
      <c r="I140" s="100">
        <v>97</v>
      </c>
      <c r="J140" s="96">
        <v>217.56</v>
      </c>
      <c r="K140" s="102"/>
      <c r="L140" s="100"/>
      <c r="M140" s="109">
        <v>14.4</v>
      </c>
      <c r="N140" s="103"/>
      <c r="O140" s="98">
        <f t="shared" si="10"/>
        <v>428.96</v>
      </c>
      <c r="P140" s="104"/>
      <c r="Q140" s="102"/>
      <c r="R140" s="100">
        <v>257</v>
      </c>
      <c r="S140" s="156">
        <v>27055.699999999997</v>
      </c>
      <c r="T140" s="105"/>
      <c r="U140" s="102"/>
      <c r="V140" s="82">
        <f t="shared" si="9"/>
        <v>0</v>
      </c>
      <c r="W140" s="100">
        <v>8.4499999999999993</v>
      </c>
      <c r="X140" s="102">
        <v>9.35</v>
      </c>
      <c r="Y140" s="102"/>
      <c r="Z140" s="100">
        <v>3.9</v>
      </c>
      <c r="AA140" s="102">
        <v>2.0699999999999998</v>
      </c>
      <c r="AB140" s="106"/>
      <c r="AC140" s="101" t="s">
        <v>144</v>
      </c>
      <c r="AD140" s="163"/>
      <c r="AE140" s="159" t="e">
        <f>VLOOKUP(A140,#REF!,6,0)</f>
        <v>#REF!</v>
      </c>
      <c r="AF140" s="90">
        <v>2</v>
      </c>
    </row>
    <row r="141" spans="1:32" ht="26.25" thickBot="1" x14ac:dyDescent="0.3">
      <c r="A141" s="93">
        <v>28112020101791</v>
      </c>
      <c r="B141" s="79">
        <v>87</v>
      </c>
      <c r="C141" s="92" t="s">
        <v>177</v>
      </c>
      <c r="D141" s="100">
        <v>671.14</v>
      </c>
      <c r="E141" s="100"/>
      <c r="F141" s="100">
        <v>3.34</v>
      </c>
      <c r="G141" s="102"/>
      <c r="H141" s="95">
        <v>150</v>
      </c>
      <c r="I141" s="100">
        <v>58.2</v>
      </c>
      <c r="J141" s="96">
        <v>215.21</v>
      </c>
      <c r="K141" s="102"/>
      <c r="L141" s="100"/>
      <c r="M141" s="109">
        <v>8.64</v>
      </c>
      <c r="N141" s="103"/>
      <c r="O141" s="98">
        <f t="shared" si="10"/>
        <v>432.04999999999995</v>
      </c>
      <c r="P141" s="104"/>
      <c r="Q141" s="102"/>
      <c r="R141" s="100">
        <v>255</v>
      </c>
      <c r="S141" s="156">
        <v>22713.969999999998</v>
      </c>
      <c r="T141" s="105"/>
      <c r="U141" s="102"/>
      <c r="V141" s="82">
        <f t="shared" si="9"/>
        <v>0</v>
      </c>
      <c r="W141" s="100">
        <v>5.8</v>
      </c>
      <c r="X141" s="102">
        <v>5.55</v>
      </c>
      <c r="Y141" s="102"/>
      <c r="Z141" s="100"/>
      <c r="AA141" s="102"/>
      <c r="AB141" s="106"/>
      <c r="AC141" s="101" t="s">
        <v>144</v>
      </c>
      <c r="AD141" s="163"/>
      <c r="AE141" s="159" t="e">
        <f>VLOOKUP(A141,#REF!,6,0)</f>
        <v>#REF!</v>
      </c>
      <c r="AF141" s="90">
        <v>2</v>
      </c>
    </row>
    <row r="142" spans="1:32" ht="26.25" thickBot="1" x14ac:dyDescent="0.3">
      <c r="A142" s="93">
        <v>27912222500339</v>
      </c>
      <c r="B142" s="91">
        <v>156</v>
      </c>
      <c r="C142" s="92" t="s">
        <v>247</v>
      </c>
      <c r="D142" s="100">
        <v>1162.82</v>
      </c>
      <c r="E142" s="100">
        <v>14.66</v>
      </c>
      <c r="F142" s="100">
        <v>5.7</v>
      </c>
      <c r="G142" s="100"/>
      <c r="H142" s="95">
        <v>145</v>
      </c>
      <c r="I142" s="100">
        <v>297</v>
      </c>
      <c r="J142" s="96"/>
      <c r="K142" s="102"/>
      <c r="L142" s="100"/>
      <c r="M142" s="109"/>
      <c r="N142" s="103"/>
      <c r="O142" s="98">
        <f t="shared" si="10"/>
        <v>442</v>
      </c>
      <c r="P142" s="104"/>
      <c r="Q142" s="102"/>
      <c r="R142" s="100">
        <v>284</v>
      </c>
      <c r="S142" s="156">
        <v>19792.75</v>
      </c>
      <c r="T142" s="105"/>
      <c r="U142" s="100"/>
      <c r="V142" s="82">
        <f t="shared" si="9"/>
        <v>0</v>
      </c>
      <c r="W142" s="100">
        <v>9.25</v>
      </c>
      <c r="X142" s="100">
        <v>11.55</v>
      </c>
      <c r="Y142" s="102"/>
      <c r="Z142" s="100">
        <v>14.9</v>
      </c>
      <c r="AA142" s="100">
        <v>7.9</v>
      </c>
      <c r="AB142" s="102"/>
      <c r="AC142" s="101" t="s">
        <v>211</v>
      </c>
      <c r="AD142" s="163"/>
      <c r="AE142" s="159" t="e">
        <f>VLOOKUP(A142,#REF!,6,0)</f>
        <v>#REF!</v>
      </c>
      <c r="AF142" s="90">
        <v>2</v>
      </c>
    </row>
    <row r="143" spans="1:32" ht="26.25" thickBot="1" x14ac:dyDescent="0.3">
      <c r="A143" s="93">
        <v>28109012500413</v>
      </c>
      <c r="B143" s="91">
        <v>88</v>
      </c>
      <c r="C143" s="92" t="s">
        <v>178</v>
      </c>
      <c r="D143" s="100">
        <v>752.82</v>
      </c>
      <c r="E143" s="100"/>
      <c r="F143" s="100">
        <v>3.7</v>
      </c>
      <c r="G143" s="102"/>
      <c r="H143" s="95">
        <v>100</v>
      </c>
      <c r="I143" s="100"/>
      <c r="J143" s="96">
        <v>226.45</v>
      </c>
      <c r="K143" s="102"/>
      <c r="L143" s="100"/>
      <c r="M143" s="109">
        <v>8.64</v>
      </c>
      <c r="N143" s="103"/>
      <c r="O143" s="98">
        <f t="shared" si="10"/>
        <v>335.09</v>
      </c>
      <c r="P143" s="104"/>
      <c r="Q143" s="102"/>
      <c r="R143" s="100">
        <v>264</v>
      </c>
      <c r="S143" s="156">
        <v>14891.46</v>
      </c>
      <c r="T143" s="105"/>
      <c r="U143" s="102"/>
      <c r="V143" s="82">
        <f t="shared" si="9"/>
        <v>0</v>
      </c>
      <c r="W143" s="100">
        <v>4.4000000000000004</v>
      </c>
      <c r="X143" s="102">
        <v>5.35</v>
      </c>
      <c r="Y143" s="102"/>
      <c r="Z143" s="100"/>
      <c r="AA143" s="102"/>
      <c r="AB143" s="106"/>
      <c r="AC143" s="101" t="s">
        <v>144</v>
      </c>
      <c r="AD143" s="163"/>
      <c r="AE143" s="159" t="e">
        <f>VLOOKUP(A143,#REF!,6,0)</f>
        <v>#REF!</v>
      </c>
      <c r="AF143" s="90">
        <v>2</v>
      </c>
    </row>
    <row r="144" spans="1:32" ht="26.25" thickBot="1" x14ac:dyDescent="0.3">
      <c r="A144" s="93">
        <v>27909242500041</v>
      </c>
      <c r="B144" s="79">
        <v>157</v>
      </c>
      <c r="C144" s="92" t="s">
        <v>248</v>
      </c>
      <c r="D144" s="100">
        <v>1126.3599999999999</v>
      </c>
      <c r="E144" s="100"/>
      <c r="F144" s="100">
        <v>5.53</v>
      </c>
      <c r="G144" s="100"/>
      <c r="H144" s="95">
        <v>145</v>
      </c>
      <c r="I144" s="100"/>
      <c r="J144" s="96"/>
      <c r="K144" s="102"/>
      <c r="L144" s="100"/>
      <c r="M144" s="109"/>
      <c r="N144" s="103"/>
      <c r="O144" s="98">
        <f t="shared" si="10"/>
        <v>145</v>
      </c>
      <c r="P144" s="104"/>
      <c r="Q144" s="102"/>
      <c r="R144" s="100">
        <v>270</v>
      </c>
      <c r="S144" s="156">
        <v>15239.259999999998</v>
      </c>
      <c r="T144" s="105"/>
      <c r="U144" s="100"/>
      <c r="V144" s="82">
        <f t="shared" ref="V144:V175" si="11">T144+U144</f>
        <v>0</v>
      </c>
      <c r="W144" s="100">
        <v>8.25</v>
      </c>
      <c r="X144" s="100">
        <v>9.25</v>
      </c>
      <c r="Y144" s="102"/>
      <c r="Z144" s="100">
        <v>1.71</v>
      </c>
      <c r="AA144" s="100">
        <v>1.74</v>
      </c>
      <c r="AB144" s="102"/>
      <c r="AC144" s="101" t="s">
        <v>211</v>
      </c>
      <c r="AD144" s="163"/>
      <c r="AE144" s="159" t="e">
        <f>VLOOKUP(A144,#REF!,6,0)</f>
        <v>#REF!</v>
      </c>
      <c r="AF144" s="90">
        <v>2</v>
      </c>
    </row>
    <row r="145" spans="1:32" ht="26.25" thickBot="1" x14ac:dyDescent="0.3">
      <c r="A145" s="93">
        <v>28004262500242</v>
      </c>
      <c r="B145" s="91">
        <v>158</v>
      </c>
      <c r="C145" s="92" t="s">
        <v>249</v>
      </c>
      <c r="D145" s="100">
        <v>1145.97</v>
      </c>
      <c r="E145" s="100"/>
      <c r="F145" s="100">
        <v>5.58</v>
      </c>
      <c r="G145" s="100"/>
      <c r="H145" s="95">
        <v>50</v>
      </c>
      <c r="I145" s="100"/>
      <c r="J145" s="96"/>
      <c r="K145" s="102"/>
      <c r="L145" s="100"/>
      <c r="M145" s="109"/>
      <c r="N145" s="103"/>
      <c r="O145" s="98">
        <f t="shared" si="10"/>
        <v>50</v>
      </c>
      <c r="P145" s="104"/>
      <c r="Q145" s="102"/>
      <c r="R145" s="100">
        <v>274</v>
      </c>
      <c r="S145" s="156">
        <v>17455.089999999997</v>
      </c>
      <c r="T145" s="105">
        <v>5.19</v>
      </c>
      <c r="U145" s="100"/>
      <c r="V145" s="82">
        <f t="shared" si="11"/>
        <v>5.19</v>
      </c>
      <c r="W145" s="100">
        <v>7.7</v>
      </c>
      <c r="X145" s="100">
        <v>9</v>
      </c>
      <c r="Y145" s="102"/>
      <c r="Z145" s="100"/>
      <c r="AA145" s="100">
        <v>1.1399999999999999</v>
      </c>
      <c r="AB145" s="102"/>
      <c r="AC145" s="101" t="s">
        <v>211</v>
      </c>
      <c r="AD145" s="163"/>
      <c r="AE145" s="159" t="e">
        <f>VLOOKUP(A145,#REF!,6,0)</f>
        <v>#REF!</v>
      </c>
      <c r="AF145" s="90">
        <v>2</v>
      </c>
    </row>
    <row r="146" spans="1:32" ht="26.25" thickBot="1" x14ac:dyDescent="0.3">
      <c r="A146" s="93">
        <v>28603178800223</v>
      </c>
      <c r="B146" s="91">
        <v>159</v>
      </c>
      <c r="C146" s="92" t="s">
        <v>250</v>
      </c>
      <c r="D146" s="100">
        <v>1145.17</v>
      </c>
      <c r="E146" s="100"/>
      <c r="F146" s="100">
        <v>5.54</v>
      </c>
      <c r="G146" s="100"/>
      <c r="H146" s="95">
        <v>50</v>
      </c>
      <c r="I146" s="100"/>
      <c r="J146" s="96"/>
      <c r="K146" s="102"/>
      <c r="L146" s="100"/>
      <c r="M146" s="109"/>
      <c r="N146" s="103"/>
      <c r="O146" s="98">
        <f t="shared" si="10"/>
        <v>50</v>
      </c>
      <c r="P146" s="104"/>
      <c r="Q146" s="102"/>
      <c r="R146" s="100">
        <v>266</v>
      </c>
      <c r="S146" s="156">
        <v>15281.56</v>
      </c>
      <c r="T146" s="105"/>
      <c r="U146" s="100"/>
      <c r="V146" s="82">
        <f t="shared" si="11"/>
        <v>0</v>
      </c>
      <c r="W146" s="100">
        <v>7.7</v>
      </c>
      <c r="X146" s="100">
        <v>8.6999999999999993</v>
      </c>
      <c r="Y146" s="102"/>
      <c r="Z146" s="100"/>
      <c r="AA146" s="100">
        <v>0.24</v>
      </c>
      <c r="AB146" s="102"/>
      <c r="AC146" s="101" t="s">
        <v>211</v>
      </c>
      <c r="AD146" s="163"/>
      <c r="AE146" s="159" t="e">
        <f>VLOOKUP(A146,#REF!,6,0)</f>
        <v>#REF!</v>
      </c>
      <c r="AF146" s="90">
        <v>2</v>
      </c>
    </row>
    <row r="147" spans="1:32" ht="26.25" thickBot="1" x14ac:dyDescent="0.3">
      <c r="A147" s="93">
        <v>28612082503685</v>
      </c>
      <c r="B147" s="79">
        <v>89</v>
      </c>
      <c r="C147" s="92" t="s">
        <v>179</v>
      </c>
      <c r="D147" s="100">
        <v>1096.17</v>
      </c>
      <c r="E147" s="100"/>
      <c r="F147" s="100">
        <v>5.47</v>
      </c>
      <c r="G147" s="102"/>
      <c r="H147" s="95">
        <v>50</v>
      </c>
      <c r="I147" s="100"/>
      <c r="J147" s="96"/>
      <c r="K147" s="102"/>
      <c r="L147" s="100">
        <v>19.2</v>
      </c>
      <c r="M147" s="109"/>
      <c r="N147" s="103"/>
      <c r="O147" s="98">
        <f t="shared" si="10"/>
        <v>69.2</v>
      </c>
      <c r="P147" s="104"/>
      <c r="Q147" s="102"/>
      <c r="R147" s="100">
        <v>260</v>
      </c>
      <c r="S147" s="156">
        <v>14682.429999999998</v>
      </c>
      <c r="T147" s="105"/>
      <c r="U147" s="102"/>
      <c r="V147" s="82">
        <f t="shared" si="11"/>
        <v>0</v>
      </c>
      <c r="W147" s="100">
        <v>7.5</v>
      </c>
      <c r="X147" s="102">
        <v>8.4499999999999993</v>
      </c>
      <c r="Y147" s="102"/>
      <c r="Z147" s="100"/>
      <c r="AA147" s="102"/>
      <c r="AB147" s="106"/>
      <c r="AC147" s="101" t="s">
        <v>144</v>
      </c>
      <c r="AD147" s="163"/>
      <c r="AE147" s="159" t="e">
        <f>VLOOKUP(A147,#REF!,6,0)</f>
        <v>#REF!</v>
      </c>
      <c r="AF147" s="90">
        <v>2</v>
      </c>
    </row>
    <row r="148" spans="1:32" ht="26.25" thickBot="1" x14ac:dyDescent="0.3">
      <c r="A148" s="93">
        <v>28109172500291</v>
      </c>
      <c r="B148" s="91">
        <v>90</v>
      </c>
      <c r="C148" s="92" t="s">
        <v>180</v>
      </c>
      <c r="D148" s="100">
        <v>1096.17</v>
      </c>
      <c r="E148" s="100"/>
      <c r="F148" s="100">
        <v>5.47</v>
      </c>
      <c r="G148" s="102"/>
      <c r="H148" s="95">
        <v>50</v>
      </c>
      <c r="I148" s="100"/>
      <c r="J148" s="96">
        <v>219.37</v>
      </c>
      <c r="K148" s="102"/>
      <c r="L148" s="100"/>
      <c r="M148" s="109"/>
      <c r="N148" s="103"/>
      <c r="O148" s="98">
        <f t="shared" si="10"/>
        <v>269.37</v>
      </c>
      <c r="P148" s="104"/>
      <c r="Q148" s="102"/>
      <c r="R148" s="100">
        <v>260</v>
      </c>
      <c r="S148" s="156">
        <v>25106.190000000002</v>
      </c>
      <c r="T148" s="105"/>
      <c r="U148" s="102"/>
      <c r="V148" s="82">
        <f t="shared" si="11"/>
        <v>0</v>
      </c>
      <c r="W148" s="100">
        <v>7.35</v>
      </c>
      <c r="X148" s="102">
        <v>8.3000000000000007</v>
      </c>
      <c r="Y148" s="102"/>
      <c r="Z148" s="100"/>
      <c r="AA148" s="102"/>
      <c r="AB148" s="106"/>
      <c r="AC148" s="101" t="s">
        <v>144</v>
      </c>
      <c r="AD148" s="163"/>
      <c r="AE148" s="159" t="e">
        <f>VLOOKUP(A148,#REF!,6,0)</f>
        <v>#REF!</v>
      </c>
      <c r="AF148" s="90">
        <v>2</v>
      </c>
    </row>
    <row r="149" spans="1:32" ht="26.25" thickBot="1" x14ac:dyDescent="0.3">
      <c r="A149" s="93">
        <v>28508292500032</v>
      </c>
      <c r="B149" s="91">
        <v>91</v>
      </c>
      <c r="C149" s="92" t="s">
        <v>181</v>
      </c>
      <c r="D149" s="100">
        <v>1025.45</v>
      </c>
      <c r="E149" s="100"/>
      <c r="F149" s="100">
        <v>5.0999999999999996</v>
      </c>
      <c r="G149" s="102"/>
      <c r="H149" s="95">
        <v>50</v>
      </c>
      <c r="I149" s="100"/>
      <c r="J149" s="96">
        <v>209.09</v>
      </c>
      <c r="K149" s="102"/>
      <c r="L149" s="100"/>
      <c r="M149" s="109">
        <v>14.4</v>
      </c>
      <c r="N149" s="103"/>
      <c r="O149" s="98">
        <f t="shared" si="10"/>
        <v>273.49</v>
      </c>
      <c r="P149" s="104"/>
      <c r="Q149" s="102"/>
      <c r="R149" s="100">
        <v>252</v>
      </c>
      <c r="S149" s="156">
        <v>24742.949999999997</v>
      </c>
      <c r="T149" s="105"/>
      <c r="U149" s="102"/>
      <c r="V149" s="82">
        <f t="shared" si="11"/>
        <v>0</v>
      </c>
      <c r="W149" s="100">
        <v>6.5</v>
      </c>
      <c r="X149" s="102">
        <v>7.85</v>
      </c>
      <c r="Y149" s="102"/>
      <c r="Z149" s="100"/>
      <c r="AA149" s="102"/>
      <c r="AB149" s="106"/>
      <c r="AC149" s="101" t="s">
        <v>144</v>
      </c>
      <c r="AD149" s="163"/>
      <c r="AE149" s="159" t="e">
        <f>VLOOKUP(A149,#REF!,6,0)</f>
        <v>#REF!</v>
      </c>
      <c r="AF149" s="90">
        <v>2</v>
      </c>
    </row>
    <row r="150" spans="1:32" ht="26.25" thickBot="1" x14ac:dyDescent="0.3">
      <c r="A150" s="93">
        <v>28801012517392</v>
      </c>
      <c r="B150" s="79">
        <v>92</v>
      </c>
      <c r="C150" s="92" t="s">
        <v>182</v>
      </c>
      <c r="D150" s="100">
        <v>1080.3399999999999</v>
      </c>
      <c r="E150" s="100"/>
      <c r="F150" s="100">
        <v>5.45</v>
      </c>
      <c r="G150" s="102"/>
      <c r="H150" s="95">
        <v>100</v>
      </c>
      <c r="I150" s="100"/>
      <c r="J150" s="96">
        <v>213.75</v>
      </c>
      <c r="K150" s="102"/>
      <c r="L150" s="100"/>
      <c r="M150" s="109"/>
      <c r="N150" s="103"/>
      <c r="O150" s="98">
        <f t="shared" si="10"/>
        <v>313.75</v>
      </c>
      <c r="P150" s="104"/>
      <c r="Q150" s="102"/>
      <c r="R150" s="100">
        <v>254</v>
      </c>
      <c r="S150" s="156">
        <v>24744.269999999997</v>
      </c>
      <c r="T150" s="105"/>
      <c r="U150" s="102"/>
      <c r="V150" s="82">
        <f t="shared" si="11"/>
        <v>0</v>
      </c>
      <c r="W150" s="100">
        <v>7.65</v>
      </c>
      <c r="X150" s="102">
        <v>8.5500000000000007</v>
      </c>
      <c r="Y150" s="102"/>
      <c r="Z150" s="100"/>
      <c r="AA150" s="102"/>
      <c r="AB150" s="106"/>
      <c r="AC150" s="101" t="s">
        <v>144</v>
      </c>
      <c r="AD150" s="163"/>
      <c r="AE150" s="159" t="e">
        <f>VLOOKUP(A150,#REF!,6,0)</f>
        <v>#REF!</v>
      </c>
      <c r="AF150" s="90">
        <v>2</v>
      </c>
    </row>
    <row r="151" spans="1:32" ht="26.25" thickBot="1" x14ac:dyDescent="0.3">
      <c r="A151" s="93">
        <v>28008252500151</v>
      </c>
      <c r="B151" s="91">
        <v>160</v>
      </c>
      <c r="C151" s="92" t="s">
        <v>251</v>
      </c>
      <c r="D151" s="100">
        <v>1126.3599999999999</v>
      </c>
      <c r="E151" s="100">
        <v>2.9</v>
      </c>
      <c r="F151" s="100">
        <v>5.53</v>
      </c>
      <c r="G151" s="100"/>
      <c r="H151" s="95">
        <v>145</v>
      </c>
      <c r="I151" s="100"/>
      <c r="J151" s="96"/>
      <c r="K151" s="102"/>
      <c r="L151" s="100"/>
      <c r="M151" s="109"/>
      <c r="N151" s="103"/>
      <c r="O151" s="98">
        <f t="shared" si="10"/>
        <v>145</v>
      </c>
      <c r="P151" s="104"/>
      <c r="Q151" s="102"/>
      <c r="R151" s="100">
        <v>270</v>
      </c>
      <c r="S151" s="156">
        <v>15423.46</v>
      </c>
      <c r="T151" s="105"/>
      <c r="U151" s="100"/>
      <c r="V151" s="82">
        <f t="shared" si="11"/>
        <v>0</v>
      </c>
      <c r="W151" s="100">
        <v>8.3000000000000007</v>
      </c>
      <c r="X151" s="100">
        <v>9.25</v>
      </c>
      <c r="Y151" s="102"/>
      <c r="Z151" s="100">
        <v>1.96</v>
      </c>
      <c r="AA151" s="100">
        <v>1.79</v>
      </c>
      <c r="AB151" s="102"/>
      <c r="AC151" s="101" t="s">
        <v>211</v>
      </c>
      <c r="AD151" s="163"/>
      <c r="AE151" s="159" t="e">
        <f>VLOOKUP(A151,#REF!,6,0)</f>
        <v>#REF!</v>
      </c>
      <c r="AF151" s="90">
        <v>2</v>
      </c>
    </row>
    <row r="152" spans="1:32" ht="26.25" thickBot="1" x14ac:dyDescent="0.3">
      <c r="A152" s="93">
        <v>28301222500171</v>
      </c>
      <c r="B152" s="91">
        <v>94</v>
      </c>
      <c r="C152" s="92" t="s">
        <v>184</v>
      </c>
      <c r="D152" s="100">
        <v>1096.17</v>
      </c>
      <c r="E152" s="100"/>
      <c r="F152" s="100">
        <v>5.47</v>
      </c>
      <c r="G152" s="102"/>
      <c r="H152" s="95">
        <v>50</v>
      </c>
      <c r="I152" s="100"/>
      <c r="J152" s="96"/>
      <c r="K152" s="102"/>
      <c r="L152" s="100"/>
      <c r="M152" s="109"/>
      <c r="N152" s="103"/>
      <c r="O152" s="98">
        <f t="shared" si="10"/>
        <v>50</v>
      </c>
      <c r="P152" s="104"/>
      <c r="Q152" s="102"/>
      <c r="R152" s="100">
        <v>260</v>
      </c>
      <c r="S152" s="156">
        <v>15047.250000000002</v>
      </c>
      <c r="T152" s="105">
        <v>5.1100000000000003</v>
      </c>
      <c r="U152" s="102"/>
      <c r="V152" s="82">
        <f t="shared" si="11"/>
        <v>5.1100000000000003</v>
      </c>
      <c r="W152" s="100">
        <v>7.35</v>
      </c>
      <c r="X152" s="102">
        <v>8.25</v>
      </c>
      <c r="Y152" s="102"/>
      <c r="Z152" s="100"/>
      <c r="AA152" s="102"/>
      <c r="AB152" s="106"/>
      <c r="AC152" s="101" t="s">
        <v>144</v>
      </c>
      <c r="AD152" s="163"/>
      <c r="AE152" s="159" t="e">
        <f>VLOOKUP(A152,#REF!,6,0)</f>
        <v>#REF!</v>
      </c>
      <c r="AF152" s="90">
        <v>2</v>
      </c>
    </row>
    <row r="153" spans="1:32" ht="26.25" thickBot="1" x14ac:dyDescent="0.3">
      <c r="A153" s="93">
        <v>28309102500411</v>
      </c>
      <c r="B153" s="79">
        <v>95</v>
      </c>
      <c r="C153" s="92" t="s">
        <v>185</v>
      </c>
      <c r="D153" s="100">
        <v>1032.52</v>
      </c>
      <c r="E153" s="100"/>
      <c r="F153" s="100">
        <v>5.14</v>
      </c>
      <c r="G153" s="102"/>
      <c r="H153" s="95"/>
      <c r="I153" s="100"/>
      <c r="J153" s="96">
        <v>203.59</v>
      </c>
      <c r="K153" s="102"/>
      <c r="L153" s="100"/>
      <c r="M153" s="109"/>
      <c r="N153" s="103"/>
      <c r="O153" s="98">
        <f t="shared" si="10"/>
        <v>203.59</v>
      </c>
      <c r="P153" s="104"/>
      <c r="Q153" s="102"/>
      <c r="R153" s="100">
        <v>255</v>
      </c>
      <c r="S153" s="156">
        <v>13093.5</v>
      </c>
      <c r="T153" s="105"/>
      <c r="U153" s="102"/>
      <c r="V153" s="82">
        <f t="shared" si="11"/>
        <v>0</v>
      </c>
      <c r="W153" s="100">
        <v>6.1</v>
      </c>
      <c r="X153" s="102">
        <v>7.45</v>
      </c>
      <c r="Y153" s="102"/>
      <c r="Z153" s="100"/>
      <c r="AA153" s="102"/>
      <c r="AB153" s="106"/>
      <c r="AC153" s="101" t="s">
        <v>144</v>
      </c>
      <c r="AD153" s="163"/>
      <c r="AE153" s="159" t="e">
        <f>VLOOKUP(A153,#REF!,6,0)</f>
        <v>#REF!</v>
      </c>
      <c r="AF153" s="90">
        <v>2</v>
      </c>
    </row>
    <row r="154" spans="1:32" ht="26.25" thickBot="1" x14ac:dyDescent="0.3">
      <c r="A154" s="93">
        <v>28409242500254</v>
      </c>
      <c r="B154" s="91">
        <v>96</v>
      </c>
      <c r="C154" s="92" t="s">
        <v>186</v>
      </c>
      <c r="D154" s="100">
        <v>1096.17</v>
      </c>
      <c r="E154" s="100"/>
      <c r="F154" s="100">
        <v>5.47</v>
      </c>
      <c r="G154" s="102"/>
      <c r="H154" s="95">
        <v>50</v>
      </c>
      <c r="I154" s="100"/>
      <c r="J154" s="96"/>
      <c r="K154" s="102"/>
      <c r="L154" s="100"/>
      <c r="M154" s="109"/>
      <c r="N154" s="103"/>
      <c r="O154" s="98">
        <f t="shared" si="10"/>
        <v>50</v>
      </c>
      <c r="P154" s="104"/>
      <c r="Q154" s="102"/>
      <c r="R154" s="100">
        <v>260</v>
      </c>
      <c r="S154" s="156">
        <v>14542.03</v>
      </c>
      <c r="T154" s="105"/>
      <c r="U154" s="102"/>
      <c r="V154" s="82">
        <f t="shared" si="11"/>
        <v>0</v>
      </c>
      <c r="W154" s="100">
        <v>7.35</v>
      </c>
      <c r="X154" s="102">
        <v>8.3000000000000007</v>
      </c>
      <c r="Y154" s="102"/>
      <c r="Z154" s="100"/>
      <c r="AA154" s="102"/>
      <c r="AB154" s="106"/>
      <c r="AC154" s="101" t="s">
        <v>144</v>
      </c>
      <c r="AD154" s="163"/>
      <c r="AE154" s="159" t="e">
        <f>VLOOKUP(A154,#REF!,6,0)</f>
        <v>#REF!</v>
      </c>
      <c r="AF154" s="90">
        <v>2</v>
      </c>
    </row>
    <row r="155" spans="1:32" ht="26.25" thickBot="1" x14ac:dyDescent="0.3">
      <c r="A155" s="93">
        <v>28602042500319</v>
      </c>
      <c r="B155" s="91">
        <v>98</v>
      </c>
      <c r="C155" s="92" t="s">
        <v>188</v>
      </c>
      <c r="D155" s="100">
        <v>1056.81</v>
      </c>
      <c r="E155" s="100"/>
      <c r="F155" s="100">
        <v>5.26</v>
      </c>
      <c r="G155" s="102"/>
      <c r="H155" s="95">
        <v>50</v>
      </c>
      <c r="I155" s="100"/>
      <c r="J155" s="96"/>
      <c r="K155" s="102"/>
      <c r="L155" s="100"/>
      <c r="M155" s="109"/>
      <c r="N155" s="103"/>
      <c r="O155" s="98">
        <f t="shared" ref="O155:O172" si="12">SUM(H155:N155)</f>
        <v>50</v>
      </c>
      <c r="P155" s="104"/>
      <c r="Q155" s="102"/>
      <c r="R155" s="100">
        <v>256</v>
      </c>
      <c r="S155" s="156">
        <v>14040.999999999998</v>
      </c>
      <c r="T155" s="105"/>
      <c r="U155" s="102"/>
      <c r="V155" s="82">
        <f t="shared" si="11"/>
        <v>0</v>
      </c>
      <c r="W155" s="100">
        <v>6.65</v>
      </c>
      <c r="X155" s="102">
        <v>8</v>
      </c>
      <c r="Y155" s="102"/>
      <c r="Z155" s="100"/>
      <c r="AA155" s="102"/>
      <c r="AB155" s="106"/>
      <c r="AC155" s="101" t="s">
        <v>144</v>
      </c>
      <c r="AD155" s="163"/>
      <c r="AE155" s="159" t="e">
        <f>VLOOKUP(A155,#REF!,6,0)</f>
        <v>#REF!</v>
      </c>
      <c r="AF155" s="90">
        <v>2</v>
      </c>
    </row>
    <row r="156" spans="1:32" ht="26.25" thickBot="1" x14ac:dyDescent="0.3">
      <c r="A156" s="93">
        <v>27804112500107</v>
      </c>
      <c r="B156" s="79">
        <v>162</v>
      </c>
      <c r="C156" s="92" t="s">
        <v>253</v>
      </c>
      <c r="D156" s="100">
        <v>1559.79</v>
      </c>
      <c r="E156" s="100">
        <v>188.74</v>
      </c>
      <c r="F156" s="100">
        <v>56.73</v>
      </c>
      <c r="G156" s="100"/>
      <c r="H156" s="95">
        <v>50</v>
      </c>
      <c r="I156" s="100"/>
      <c r="J156" s="96"/>
      <c r="K156" s="102"/>
      <c r="L156" s="100"/>
      <c r="M156" s="109"/>
      <c r="N156" s="103"/>
      <c r="O156" s="98">
        <f t="shared" si="12"/>
        <v>50</v>
      </c>
      <c r="P156" s="104"/>
      <c r="Q156" s="102"/>
      <c r="R156" s="100">
        <v>419.47</v>
      </c>
      <c r="S156" s="156">
        <v>23128.32</v>
      </c>
      <c r="T156" s="105"/>
      <c r="U156" s="100"/>
      <c r="V156" s="82">
        <f t="shared" si="11"/>
        <v>0</v>
      </c>
      <c r="W156" s="100">
        <v>12.05</v>
      </c>
      <c r="X156" s="100">
        <v>13.4</v>
      </c>
      <c r="Y156" s="102"/>
      <c r="Z156" s="100">
        <v>51.81</v>
      </c>
      <c r="AA156" s="100">
        <v>12.71</v>
      </c>
      <c r="AB156" s="102"/>
      <c r="AC156" s="101" t="s">
        <v>211</v>
      </c>
      <c r="AD156" s="163"/>
      <c r="AE156" s="159" t="e">
        <f>VLOOKUP(A156,#REF!,6,0)</f>
        <v>#REF!</v>
      </c>
      <c r="AF156" s="90">
        <v>2</v>
      </c>
    </row>
    <row r="157" spans="1:32" ht="26.25" thickBot="1" x14ac:dyDescent="0.3">
      <c r="A157" s="93">
        <v>28607162500063</v>
      </c>
      <c r="B157" s="91">
        <v>100</v>
      </c>
      <c r="C157" s="92" t="s">
        <v>190</v>
      </c>
      <c r="D157" s="100">
        <v>1096.17</v>
      </c>
      <c r="E157" s="100"/>
      <c r="F157" s="100">
        <v>5.47</v>
      </c>
      <c r="G157" s="102"/>
      <c r="H157" s="95">
        <v>50</v>
      </c>
      <c r="I157" s="100"/>
      <c r="J157" s="96"/>
      <c r="K157" s="102"/>
      <c r="L157" s="100"/>
      <c r="M157" s="109"/>
      <c r="N157" s="103"/>
      <c r="O157" s="98">
        <f t="shared" si="12"/>
        <v>50</v>
      </c>
      <c r="P157" s="104"/>
      <c r="Q157" s="102"/>
      <c r="R157" s="100">
        <v>260</v>
      </c>
      <c r="S157" s="156">
        <v>15322.030000000004</v>
      </c>
      <c r="T157" s="105"/>
      <c r="U157" s="102"/>
      <c r="V157" s="82">
        <f t="shared" si="11"/>
        <v>0</v>
      </c>
      <c r="W157" s="100">
        <v>7.35</v>
      </c>
      <c r="X157" s="102">
        <v>8.3000000000000007</v>
      </c>
      <c r="Y157" s="102"/>
      <c r="Z157" s="100"/>
      <c r="AA157" s="102"/>
      <c r="AB157" s="106"/>
      <c r="AC157" s="101" t="s">
        <v>144</v>
      </c>
      <c r="AD157" s="163"/>
      <c r="AE157" s="159" t="e">
        <f>VLOOKUP(A157,#REF!,6,0)</f>
        <v>#REF!</v>
      </c>
      <c r="AF157" s="90">
        <v>2</v>
      </c>
    </row>
    <row r="158" spans="1:32" ht="26.25" thickBot="1" x14ac:dyDescent="0.3">
      <c r="A158" s="93">
        <v>28501142500382</v>
      </c>
      <c r="B158" s="91">
        <v>101</v>
      </c>
      <c r="C158" s="92" t="s">
        <v>191</v>
      </c>
      <c r="D158" s="100">
        <v>1096.17</v>
      </c>
      <c r="E158" s="100"/>
      <c r="F158" s="100">
        <v>5.47</v>
      </c>
      <c r="G158" s="102"/>
      <c r="H158" s="95">
        <v>50</v>
      </c>
      <c r="I158" s="100"/>
      <c r="J158" s="96"/>
      <c r="K158" s="102"/>
      <c r="L158" s="100"/>
      <c r="M158" s="109"/>
      <c r="N158" s="103"/>
      <c r="O158" s="98">
        <f t="shared" si="12"/>
        <v>50</v>
      </c>
      <c r="P158" s="104"/>
      <c r="Q158" s="102"/>
      <c r="R158" s="100">
        <v>260</v>
      </c>
      <c r="S158" s="156">
        <v>14542.03</v>
      </c>
      <c r="T158" s="105"/>
      <c r="U158" s="102"/>
      <c r="V158" s="82">
        <f t="shared" si="11"/>
        <v>0</v>
      </c>
      <c r="W158" s="100">
        <v>7.35</v>
      </c>
      <c r="X158" s="102">
        <v>8.3000000000000007</v>
      </c>
      <c r="Y158" s="102"/>
      <c r="Z158" s="100"/>
      <c r="AA158" s="102"/>
      <c r="AB158" s="106"/>
      <c r="AC158" s="101" t="s">
        <v>144</v>
      </c>
      <c r="AD158" s="163"/>
      <c r="AE158" s="159" t="e">
        <f>VLOOKUP(A158,#REF!,6,0)</f>
        <v>#REF!</v>
      </c>
      <c r="AF158" s="90">
        <v>2</v>
      </c>
    </row>
    <row r="159" spans="1:32" ht="26.25" thickBot="1" x14ac:dyDescent="0.3">
      <c r="A159" s="93">
        <v>28201032504214</v>
      </c>
      <c r="B159" s="79">
        <v>163</v>
      </c>
      <c r="C159" s="92" t="s">
        <v>254</v>
      </c>
      <c r="D159" s="100">
        <v>687.58</v>
      </c>
      <c r="E159" s="100"/>
      <c r="F159" s="100">
        <v>3.35</v>
      </c>
      <c r="G159" s="100"/>
      <c r="H159" s="95">
        <v>100</v>
      </c>
      <c r="I159" s="100"/>
      <c r="J159" s="96"/>
      <c r="K159" s="102"/>
      <c r="L159" s="100"/>
      <c r="M159" s="109"/>
      <c r="N159" s="103"/>
      <c r="O159" s="98">
        <f t="shared" si="12"/>
        <v>100</v>
      </c>
      <c r="P159" s="104"/>
      <c r="Q159" s="102"/>
      <c r="R159" s="100">
        <v>274</v>
      </c>
      <c r="S159" s="156">
        <v>15329.209999999997</v>
      </c>
      <c r="T159" s="105"/>
      <c r="U159" s="100"/>
      <c r="V159" s="82">
        <f t="shared" si="11"/>
        <v>0</v>
      </c>
      <c r="W159" s="100">
        <v>4.3</v>
      </c>
      <c r="X159" s="100">
        <v>9.0500000000000007</v>
      </c>
      <c r="Y159" s="102"/>
      <c r="Z159" s="100"/>
      <c r="AA159" s="100">
        <v>1.24</v>
      </c>
      <c r="AB159" s="102"/>
      <c r="AC159" s="101" t="s">
        <v>211</v>
      </c>
      <c r="AD159" s="163"/>
      <c r="AE159" s="159" t="e">
        <f>VLOOKUP(A159,#REF!,6,0)</f>
        <v>#REF!</v>
      </c>
      <c r="AF159" s="90">
        <v>2</v>
      </c>
    </row>
    <row r="160" spans="1:32" ht="26.25" thickBot="1" x14ac:dyDescent="0.3">
      <c r="A160" s="93">
        <v>28403242500051</v>
      </c>
      <c r="B160" s="91">
        <v>102</v>
      </c>
      <c r="C160" s="92" t="s">
        <v>192</v>
      </c>
      <c r="D160" s="100">
        <v>1104.0999999999999</v>
      </c>
      <c r="E160" s="100"/>
      <c r="F160" s="100">
        <v>5.51</v>
      </c>
      <c r="G160" s="102"/>
      <c r="H160" s="95">
        <v>50</v>
      </c>
      <c r="I160" s="100"/>
      <c r="J160" s="96">
        <v>223.18</v>
      </c>
      <c r="K160" s="102"/>
      <c r="L160" s="100"/>
      <c r="M160" s="109"/>
      <c r="N160" s="103"/>
      <c r="O160" s="98">
        <f t="shared" si="12"/>
        <v>273.18</v>
      </c>
      <c r="P160" s="104"/>
      <c r="Q160" s="102"/>
      <c r="R160" s="100">
        <v>263</v>
      </c>
      <c r="S160" s="156">
        <v>14824.32</v>
      </c>
      <c r="T160" s="105"/>
      <c r="U160" s="102"/>
      <c r="V160" s="82">
        <f t="shared" si="11"/>
        <v>0</v>
      </c>
      <c r="W160" s="100">
        <v>7.4</v>
      </c>
      <c r="X160" s="102">
        <v>8.35</v>
      </c>
      <c r="Y160" s="102"/>
      <c r="Z160" s="100"/>
      <c r="AA160" s="102"/>
      <c r="AB160" s="106"/>
      <c r="AC160" s="101" t="s">
        <v>144</v>
      </c>
      <c r="AD160" s="163"/>
      <c r="AE160" s="159" t="e">
        <f>VLOOKUP(A160,#REF!,6,0)</f>
        <v>#REF!</v>
      </c>
      <c r="AF160" s="90">
        <v>2</v>
      </c>
    </row>
    <row r="161" spans="1:32" ht="26.25" thickBot="1" x14ac:dyDescent="0.3">
      <c r="A161" s="93">
        <v>28501112500035</v>
      </c>
      <c r="B161" s="91">
        <v>103</v>
      </c>
      <c r="C161" s="92" t="s">
        <v>193</v>
      </c>
      <c r="D161" s="100">
        <v>1064.22</v>
      </c>
      <c r="E161" s="100"/>
      <c r="F161" s="100">
        <v>5.24</v>
      </c>
      <c r="G161" s="102"/>
      <c r="H161" s="95">
        <v>95</v>
      </c>
      <c r="I161" s="100"/>
      <c r="J161" s="96"/>
      <c r="K161" s="102"/>
      <c r="L161" s="100"/>
      <c r="M161" s="109"/>
      <c r="N161" s="103"/>
      <c r="O161" s="98">
        <f t="shared" si="12"/>
        <v>95</v>
      </c>
      <c r="P161" s="104"/>
      <c r="Q161" s="102"/>
      <c r="R161" s="100">
        <v>259</v>
      </c>
      <c r="S161" s="156">
        <v>13871.850000000002</v>
      </c>
      <c r="T161" s="105"/>
      <c r="U161" s="102"/>
      <c r="V161" s="82">
        <f t="shared" si="11"/>
        <v>0</v>
      </c>
      <c r="W161" s="100">
        <v>7.5</v>
      </c>
      <c r="X161" s="102">
        <v>8.4</v>
      </c>
      <c r="Y161" s="102"/>
      <c r="Z161" s="100"/>
      <c r="AA161" s="102"/>
      <c r="AB161" s="106"/>
      <c r="AC161" s="101" t="s">
        <v>144</v>
      </c>
      <c r="AD161" s="163"/>
      <c r="AE161" s="159" t="e">
        <f>VLOOKUP(A161,#REF!,6,0)</f>
        <v>#REF!</v>
      </c>
      <c r="AF161" s="90">
        <v>2</v>
      </c>
    </row>
    <row r="162" spans="1:32" ht="26.25" thickBot="1" x14ac:dyDescent="0.3">
      <c r="A162" s="93">
        <v>27807022501821</v>
      </c>
      <c r="B162" s="79">
        <v>165</v>
      </c>
      <c r="C162" s="92" t="s">
        <v>256</v>
      </c>
      <c r="D162" s="100">
        <v>1145.97</v>
      </c>
      <c r="E162" s="100">
        <v>34.42</v>
      </c>
      <c r="F162" s="100">
        <v>5.82</v>
      </c>
      <c r="G162" s="100"/>
      <c r="H162" s="95">
        <v>50</v>
      </c>
      <c r="I162" s="100"/>
      <c r="J162" s="96"/>
      <c r="K162" s="102"/>
      <c r="L162" s="100"/>
      <c r="M162" s="109"/>
      <c r="N162" s="103"/>
      <c r="O162" s="98">
        <f t="shared" si="12"/>
        <v>50</v>
      </c>
      <c r="P162" s="104"/>
      <c r="Q162" s="102"/>
      <c r="R162" s="100">
        <v>280</v>
      </c>
      <c r="S162" s="156">
        <v>16266.08</v>
      </c>
      <c r="T162" s="105">
        <v>8.44</v>
      </c>
      <c r="U162" s="100"/>
      <c r="V162" s="82">
        <f t="shared" si="11"/>
        <v>8.44</v>
      </c>
      <c r="W162" s="100">
        <v>7.9</v>
      </c>
      <c r="X162" s="100">
        <v>9.3000000000000007</v>
      </c>
      <c r="Y162" s="102"/>
      <c r="Z162" s="100"/>
      <c r="AA162" s="100">
        <v>1.84</v>
      </c>
      <c r="AB162" s="102"/>
      <c r="AC162" s="101" t="s">
        <v>211</v>
      </c>
      <c r="AD162" s="163"/>
      <c r="AE162" s="159" t="e">
        <f>VLOOKUP(A162,#REF!,6,0)</f>
        <v>#REF!</v>
      </c>
      <c r="AF162" s="90">
        <v>2</v>
      </c>
    </row>
    <row r="163" spans="1:32" ht="26.25" thickBot="1" x14ac:dyDescent="0.3">
      <c r="A163" s="93">
        <v>28406092500049</v>
      </c>
      <c r="B163" s="91">
        <v>104</v>
      </c>
      <c r="C163" s="92" t="s">
        <v>194</v>
      </c>
      <c r="D163" s="100">
        <v>961.72</v>
      </c>
      <c r="E163" s="100"/>
      <c r="F163" s="100">
        <v>5.14</v>
      </c>
      <c r="G163" s="102"/>
      <c r="H163" s="95">
        <v>50</v>
      </c>
      <c r="I163" s="100"/>
      <c r="J163" s="96">
        <v>215.02</v>
      </c>
      <c r="K163" s="102"/>
      <c r="L163" s="100"/>
      <c r="M163" s="109"/>
      <c r="N163" s="103"/>
      <c r="O163" s="98">
        <f t="shared" si="12"/>
        <v>265.02</v>
      </c>
      <c r="P163" s="104"/>
      <c r="Q163" s="102"/>
      <c r="R163" s="100">
        <v>255</v>
      </c>
      <c r="S163" s="156">
        <v>14023.69</v>
      </c>
      <c r="T163" s="105">
        <v>29</v>
      </c>
      <c r="U163" s="102"/>
      <c r="V163" s="82">
        <f t="shared" si="11"/>
        <v>29</v>
      </c>
      <c r="W163" s="100">
        <v>6.05</v>
      </c>
      <c r="X163" s="102">
        <v>8.5</v>
      </c>
      <c r="Y163" s="102"/>
      <c r="Z163" s="100"/>
      <c r="AA163" s="102"/>
      <c r="AB163" s="106"/>
      <c r="AC163" s="101" t="s">
        <v>144</v>
      </c>
      <c r="AD163" s="163"/>
      <c r="AE163" s="159" t="e">
        <f>VLOOKUP(A163,#REF!,6,0)</f>
        <v>#REF!</v>
      </c>
      <c r="AF163" s="90">
        <v>2</v>
      </c>
    </row>
    <row r="164" spans="1:32" ht="26.25" thickBot="1" x14ac:dyDescent="0.3">
      <c r="A164" s="93">
        <v>28409202500227</v>
      </c>
      <c r="B164" s="91">
        <v>105</v>
      </c>
      <c r="C164" s="92" t="s">
        <v>195</v>
      </c>
      <c r="D164" s="100">
        <v>712.51</v>
      </c>
      <c r="E164" s="100"/>
      <c r="F164" s="100">
        <v>3.56</v>
      </c>
      <c r="G164" s="102"/>
      <c r="H164" s="95">
        <v>50</v>
      </c>
      <c r="I164" s="100"/>
      <c r="J164" s="96"/>
      <c r="K164" s="102"/>
      <c r="L164" s="100"/>
      <c r="M164" s="109"/>
      <c r="N164" s="103"/>
      <c r="O164" s="98">
        <f t="shared" si="12"/>
        <v>50</v>
      </c>
      <c r="P164" s="104"/>
      <c r="Q164" s="102"/>
      <c r="R164" s="100">
        <v>260</v>
      </c>
      <c r="S164" s="156">
        <v>13831.89</v>
      </c>
      <c r="T164" s="105"/>
      <c r="U164" s="102"/>
      <c r="V164" s="82">
        <f t="shared" si="11"/>
        <v>0</v>
      </c>
      <c r="W164" s="100">
        <v>7.35</v>
      </c>
      <c r="X164" s="102">
        <v>4.7</v>
      </c>
      <c r="Y164" s="102"/>
      <c r="Z164" s="100"/>
      <c r="AA164" s="102"/>
      <c r="AB164" s="106"/>
      <c r="AC164" s="101" t="s">
        <v>144</v>
      </c>
      <c r="AD164" s="163"/>
      <c r="AE164" s="159" t="e">
        <f>VLOOKUP(A164,#REF!,6,0)</f>
        <v>#REF!</v>
      </c>
      <c r="AF164" s="90">
        <v>2</v>
      </c>
    </row>
    <row r="165" spans="1:32" ht="26.25" thickBot="1" x14ac:dyDescent="0.3">
      <c r="A165" s="93">
        <v>28003102503168</v>
      </c>
      <c r="B165" s="79">
        <v>107</v>
      </c>
      <c r="C165" s="92" t="s">
        <v>197</v>
      </c>
      <c r="D165" s="100">
        <v>1032.52</v>
      </c>
      <c r="E165" s="100"/>
      <c r="F165" s="100">
        <v>5.14</v>
      </c>
      <c r="G165" s="102"/>
      <c r="H165" s="95">
        <v>50</v>
      </c>
      <c r="I165" s="100"/>
      <c r="J165" s="96">
        <v>215.02</v>
      </c>
      <c r="K165" s="102"/>
      <c r="L165" s="100"/>
      <c r="M165" s="109"/>
      <c r="N165" s="103"/>
      <c r="O165" s="98">
        <f t="shared" si="12"/>
        <v>265.02</v>
      </c>
      <c r="P165" s="104"/>
      <c r="Q165" s="102"/>
      <c r="R165" s="100">
        <v>255</v>
      </c>
      <c r="S165" s="156">
        <v>13729.39</v>
      </c>
      <c r="T165" s="105"/>
      <c r="U165" s="102"/>
      <c r="V165" s="82">
        <f t="shared" si="11"/>
        <v>0</v>
      </c>
      <c r="W165" s="100">
        <v>6.45</v>
      </c>
      <c r="X165" s="102">
        <v>7.85</v>
      </c>
      <c r="Y165" s="102"/>
      <c r="Z165" s="100"/>
      <c r="AA165" s="102"/>
      <c r="AB165" s="106"/>
      <c r="AC165" s="101" t="s">
        <v>144</v>
      </c>
      <c r="AD165" s="163"/>
      <c r="AE165" s="159" t="e">
        <f>VLOOKUP(A165,#REF!,6,0)</f>
        <v>#REF!</v>
      </c>
      <c r="AF165" s="90">
        <v>2</v>
      </c>
    </row>
    <row r="166" spans="1:32" ht="26.25" thickBot="1" x14ac:dyDescent="0.3">
      <c r="A166" s="93">
        <v>27806222500083</v>
      </c>
      <c r="B166" s="91">
        <v>166</v>
      </c>
      <c r="C166" s="92" t="s">
        <v>257</v>
      </c>
      <c r="D166" s="100">
        <v>1162.82</v>
      </c>
      <c r="E166" s="100">
        <v>4.74</v>
      </c>
      <c r="F166" s="100">
        <v>5.69</v>
      </c>
      <c r="G166" s="100"/>
      <c r="H166" s="95">
        <v>50</v>
      </c>
      <c r="I166" s="100"/>
      <c r="J166" s="96"/>
      <c r="K166" s="102"/>
      <c r="L166" s="100"/>
      <c r="M166" s="109"/>
      <c r="N166" s="103"/>
      <c r="O166" s="98">
        <f t="shared" si="12"/>
        <v>50</v>
      </c>
      <c r="P166" s="104"/>
      <c r="Q166" s="102"/>
      <c r="R166" s="100">
        <v>283</v>
      </c>
      <c r="S166" s="156">
        <v>15516.510000000002</v>
      </c>
      <c r="T166" s="105"/>
      <c r="U166" s="100"/>
      <c r="V166" s="82">
        <f t="shared" si="11"/>
        <v>0</v>
      </c>
      <c r="W166" s="100">
        <v>7.85</v>
      </c>
      <c r="X166" s="100">
        <v>8.8000000000000007</v>
      </c>
      <c r="Y166" s="102"/>
      <c r="Z166" s="100"/>
      <c r="AA166" s="100">
        <v>0.59</v>
      </c>
      <c r="AB166" s="102"/>
      <c r="AC166" s="101" t="s">
        <v>211</v>
      </c>
      <c r="AD166" s="163"/>
      <c r="AE166" s="159" t="e">
        <f>VLOOKUP(A166,#REF!,6,0)</f>
        <v>#REF!</v>
      </c>
      <c r="AF166" s="90">
        <v>2</v>
      </c>
    </row>
    <row r="167" spans="1:32" ht="26.25" thickBot="1" x14ac:dyDescent="0.3">
      <c r="A167" s="93">
        <v>26701012500404</v>
      </c>
      <c r="B167" s="91">
        <v>169</v>
      </c>
      <c r="C167" s="92" t="s">
        <v>260</v>
      </c>
      <c r="D167" s="100">
        <v>1145.97</v>
      </c>
      <c r="E167" s="100">
        <v>2.69</v>
      </c>
      <c r="F167" s="100">
        <v>5.63</v>
      </c>
      <c r="G167" s="100"/>
      <c r="H167" s="95">
        <v>50</v>
      </c>
      <c r="I167" s="100"/>
      <c r="J167" s="96"/>
      <c r="K167" s="102"/>
      <c r="L167" s="100"/>
      <c r="M167" s="109"/>
      <c r="N167" s="103"/>
      <c r="O167" s="98">
        <f t="shared" si="12"/>
        <v>50</v>
      </c>
      <c r="P167" s="104"/>
      <c r="Q167" s="102"/>
      <c r="R167" s="100">
        <v>278</v>
      </c>
      <c r="S167" s="156">
        <v>16130.04</v>
      </c>
      <c r="T167" s="105">
        <v>29.76</v>
      </c>
      <c r="U167" s="100"/>
      <c r="V167" s="82">
        <f t="shared" si="11"/>
        <v>29.76</v>
      </c>
      <c r="W167" s="100">
        <v>7.7</v>
      </c>
      <c r="X167" s="100">
        <v>8.9</v>
      </c>
      <c r="Y167" s="102"/>
      <c r="Z167" s="100"/>
      <c r="AA167" s="100">
        <v>0.86</v>
      </c>
      <c r="AB167" s="102"/>
      <c r="AC167" s="101" t="s">
        <v>211</v>
      </c>
      <c r="AD167" s="163"/>
      <c r="AE167" s="159" t="e">
        <f>VLOOKUP(A167,#REF!,6,0)</f>
        <v>#REF!</v>
      </c>
      <c r="AF167" s="90">
        <v>2</v>
      </c>
    </row>
    <row r="168" spans="1:32" ht="26.25" thickBot="1" x14ac:dyDescent="0.3">
      <c r="A168" s="93">
        <v>28409082500082</v>
      </c>
      <c r="B168" s="79">
        <v>170</v>
      </c>
      <c r="C168" s="92" t="s">
        <v>261</v>
      </c>
      <c r="D168" s="100">
        <v>1145.97</v>
      </c>
      <c r="E168" s="100"/>
      <c r="F168" s="100">
        <v>5.58</v>
      </c>
      <c r="G168" s="100"/>
      <c r="H168" s="95">
        <v>95</v>
      </c>
      <c r="I168" s="100"/>
      <c r="J168" s="96"/>
      <c r="K168" s="102"/>
      <c r="L168" s="100"/>
      <c r="M168" s="109"/>
      <c r="N168" s="103"/>
      <c r="O168" s="98">
        <f t="shared" si="12"/>
        <v>95</v>
      </c>
      <c r="P168" s="104"/>
      <c r="Q168" s="102"/>
      <c r="R168" s="100">
        <v>274</v>
      </c>
      <c r="S168" s="156">
        <v>14973.56</v>
      </c>
      <c r="T168" s="105"/>
      <c r="U168" s="100"/>
      <c r="V168" s="82">
        <f t="shared" si="11"/>
        <v>0</v>
      </c>
      <c r="W168" s="100">
        <v>8.0500000000000007</v>
      </c>
      <c r="X168" s="100">
        <v>9</v>
      </c>
      <c r="Y168" s="102"/>
      <c r="Z168" s="100"/>
      <c r="AA168" s="100">
        <v>1.1399999999999999</v>
      </c>
      <c r="AB168" s="102"/>
      <c r="AC168" s="101" t="s">
        <v>211</v>
      </c>
      <c r="AD168" s="163"/>
      <c r="AE168" s="159" t="e">
        <f>VLOOKUP(A168,#REF!,6,0)</f>
        <v>#REF!</v>
      </c>
      <c r="AF168" s="90">
        <v>2</v>
      </c>
    </row>
    <row r="169" spans="1:32" ht="26.25" thickBot="1" x14ac:dyDescent="0.3">
      <c r="A169" s="93">
        <v>28310112500426</v>
      </c>
      <c r="B169" s="91">
        <v>108</v>
      </c>
      <c r="C169" s="92" t="s">
        <v>198</v>
      </c>
      <c r="D169" s="100">
        <v>1011.29</v>
      </c>
      <c r="E169" s="100"/>
      <c r="F169" s="100">
        <v>5.08</v>
      </c>
      <c r="G169" s="102"/>
      <c r="H169" s="95">
        <v>50</v>
      </c>
      <c r="I169" s="100"/>
      <c r="J169" s="96"/>
      <c r="K169" s="102"/>
      <c r="L169" s="100"/>
      <c r="M169" s="109"/>
      <c r="N169" s="103"/>
      <c r="O169" s="98">
        <f t="shared" si="12"/>
        <v>50</v>
      </c>
      <c r="P169" s="104"/>
      <c r="Q169" s="102"/>
      <c r="R169" s="100">
        <v>246</v>
      </c>
      <c r="S169" s="156">
        <v>13971.300000000001</v>
      </c>
      <c r="T169" s="105"/>
      <c r="U169" s="102">
        <v>216.5</v>
      </c>
      <c r="V169" s="82">
        <f t="shared" si="11"/>
        <v>216.5</v>
      </c>
      <c r="W169" s="100">
        <v>6.35</v>
      </c>
      <c r="X169" s="102">
        <v>5.65</v>
      </c>
      <c r="Y169" s="102"/>
      <c r="Z169" s="100"/>
      <c r="AA169" s="102"/>
      <c r="AB169" s="106"/>
      <c r="AC169" s="101" t="s">
        <v>144</v>
      </c>
      <c r="AD169" s="163"/>
      <c r="AE169" s="159" t="e">
        <f>VLOOKUP(A169,#REF!,6,0)</f>
        <v>#REF!</v>
      </c>
      <c r="AF169" s="90">
        <v>2</v>
      </c>
    </row>
    <row r="170" spans="1:32" ht="26.25" thickBot="1" x14ac:dyDescent="0.3">
      <c r="A170" s="93">
        <v>28712152500268</v>
      </c>
      <c r="B170" s="91">
        <v>109</v>
      </c>
      <c r="C170" s="92" t="s">
        <v>199</v>
      </c>
      <c r="D170" s="100">
        <v>955.3</v>
      </c>
      <c r="E170" s="100"/>
      <c r="F170" s="100">
        <v>5.0999999999999996</v>
      </c>
      <c r="G170" s="102"/>
      <c r="H170" s="95">
        <v>50</v>
      </c>
      <c r="I170" s="100"/>
      <c r="J170" s="96"/>
      <c r="K170" s="102"/>
      <c r="L170" s="100"/>
      <c r="M170" s="109"/>
      <c r="N170" s="103">
        <v>14.4</v>
      </c>
      <c r="O170" s="98">
        <f t="shared" si="12"/>
        <v>64.400000000000006</v>
      </c>
      <c r="P170" s="104"/>
      <c r="Q170" s="102"/>
      <c r="R170" s="100">
        <v>252</v>
      </c>
      <c r="S170" s="156">
        <v>12679.77</v>
      </c>
      <c r="T170" s="105"/>
      <c r="U170" s="102"/>
      <c r="V170" s="82">
        <f t="shared" si="11"/>
        <v>0</v>
      </c>
      <c r="W170" s="100">
        <v>6.1</v>
      </c>
      <c r="X170" s="102">
        <v>7.35</v>
      </c>
      <c r="Y170" s="102"/>
      <c r="Z170" s="100"/>
      <c r="AA170" s="102"/>
      <c r="AB170" s="106"/>
      <c r="AC170" s="101" t="s">
        <v>144</v>
      </c>
      <c r="AD170" s="163"/>
      <c r="AE170" s="159" t="e">
        <f>VLOOKUP(A170,#REF!,6,0)</f>
        <v>#REF!</v>
      </c>
      <c r="AF170" s="90">
        <v>2</v>
      </c>
    </row>
    <row r="171" spans="1:32" ht="26.25" thickBot="1" x14ac:dyDescent="0.3">
      <c r="A171" s="93">
        <v>28708232500181</v>
      </c>
      <c r="B171" s="79">
        <v>110</v>
      </c>
      <c r="C171" s="92" t="s">
        <v>200</v>
      </c>
      <c r="D171" s="100">
        <v>671.14</v>
      </c>
      <c r="E171" s="100"/>
      <c r="F171" s="100">
        <v>3.34</v>
      </c>
      <c r="G171" s="102"/>
      <c r="H171" s="95">
        <v>50</v>
      </c>
      <c r="I171" s="100"/>
      <c r="J171" s="96">
        <v>213.02</v>
      </c>
      <c r="K171" s="102"/>
      <c r="L171" s="100"/>
      <c r="M171" s="109"/>
      <c r="N171" s="103"/>
      <c r="O171" s="98">
        <f t="shared" si="12"/>
        <v>263.02</v>
      </c>
      <c r="P171" s="104"/>
      <c r="Q171" s="102"/>
      <c r="R171" s="100">
        <v>255</v>
      </c>
      <c r="S171" s="156">
        <v>24072.710000000003</v>
      </c>
      <c r="T171" s="105"/>
      <c r="U171" s="102"/>
      <c r="V171" s="82">
        <f t="shared" si="11"/>
        <v>0</v>
      </c>
      <c r="W171" s="100">
        <v>6.45</v>
      </c>
      <c r="X171" s="102">
        <v>4.4000000000000004</v>
      </c>
      <c r="Y171" s="102"/>
      <c r="Z171" s="100"/>
      <c r="AA171" s="102"/>
      <c r="AB171" s="106"/>
      <c r="AC171" s="101" t="s">
        <v>144</v>
      </c>
      <c r="AD171" s="163"/>
      <c r="AE171" s="159" t="e">
        <f>VLOOKUP(A171,#REF!,6,0)</f>
        <v>#REF!</v>
      </c>
      <c r="AF171" s="90">
        <v>2</v>
      </c>
    </row>
    <row r="172" spans="1:32" ht="26.25" thickBot="1" x14ac:dyDescent="0.3">
      <c r="A172" s="93">
        <v>28309202500125</v>
      </c>
      <c r="B172" s="91">
        <v>171</v>
      </c>
      <c r="C172" s="92" t="s">
        <v>262</v>
      </c>
      <c r="D172" s="100">
        <v>1145.97</v>
      </c>
      <c r="E172" s="100">
        <v>15.97</v>
      </c>
      <c r="F172" s="100">
        <v>5.7</v>
      </c>
      <c r="G172" s="100"/>
      <c r="H172" s="95">
        <v>50</v>
      </c>
      <c r="I172" s="100"/>
      <c r="J172" s="96"/>
      <c r="K172" s="102"/>
      <c r="L172" s="100"/>
      <c r="M172" s="109"/>
      <c r="N172" s="103"/>
      <c r="O172" s="98">
        <f t="shared" si="12"/>
        <v>50</v>
      </c>
      <c r="P172" s="104"/>
      <c r="Q172" s="102"/>
      <c r="R172" s="100">
        <v>275</v>
      </c>
      <c r="S172" s="156">
        <v>15481.709999999995</v>
      </c>
      <c r="T172" s="105"/>
      <c r="U172" s="100"/>
      <c r="V172" s="82">
        <f t="shared" si="11"/>
        <v>0</v>
      </c>
      <c r="W172" s="100">
        <v>7.8</v>
      </c>
      <c r="X172" s="100">
        <v>8.8000000000000007</v>
      </c>
      <c r="Y172" s="102"/>
      <c r="Z172" s="100"/>
      <c r="AA172" s="100">
        <v>0.59</v>
      </c>
      <c r="AB172" s="102"/>
      <c r="AC172" s="101" t="s">
        <v>211</v>
      </c>
      <c r="AD172" s="163"/>
      <c r="AE172" s="159" t="e">
        <f>VLOOKUP(A172,#REF!,6,0)</f>
        <v>#REF!</v>
      </c>
      <c r="AF172" s="90">
        <v>2</v>
      </c>
    </row>
    <row r="173" spans="1:32" ht="26.25" thickBot="1" x14ac:dyDescent="0.3">
      <c r="A173" s="93">
        <v>28204210100288</v>
      </c>
      <c r="B173" s="91">
        <v>111</v>
      </c>
      <c r="C173" s="92" t="s">
        <v>201</v>
      </c>
      <c r="D173" s="100">
        <v>1159.31</v>
      </c>
      <c r="E173" s="100"/>
      <c r="F173" s="100">
        <v>5.51</v>
      </c>
      <c r="G173" s="102"/>
      <c r="H173" s="95"/>
      <c r="I173" s="100"/>
      <c r="J173" s="96"/>
      <c r="K173" s="102"/>
      <c r="L173" s="100"/>
      <c r="M173" s="109"/>
      <c r="N173" s="103"/>
      <c r="O173" s="98"/>
      <c r="P173" s="104"/>
      <c r="Q173" s="102"/>
      <c r="R173" s="100">
        <v>263</v>
      </c>
      <c r="S173" s="156">
        <v>13919.679999999998</v>
      </c>
      <c r="T173" s="105"/>
      <c r="U173" s="102"/>
      <c r="V173" s="82">
        <f t="shared" si="11"/>
        <v>0</v>
      </c>
      <c r="W173" s="100"/>
      <c r="X173" s="102">
        <v>8.4</v>
      </c>
      <c r="Y173" s="102"/>
      <c r="Z173" s="100"/>
      <c r="AA173" s="102"/>
      <c r="AB173" s="106"/>
      <c r="AC173" s="101" t="s">
        <v>144</v>
      </c>
      <c r="AD173" s="163"/>
      <c r="AE173" s="159" t="e">
        <f>VLOOKUP(A173,#REF!,6,0)</f>
        <v>#REF!</v>
      </c>
      <c r="AF173" s="90">
        <v>2</v>
      </c>
    </row>
    <row r="174" spans="1:32" ht="26.25" thickBot="1" x14ac:dyDescent="0.3">
      <c r="A174" s="93">
        <v>28707172500121</v>
      </c>
      <c r="B174" s="79">
        <v>112</v>
      </c>
      <c r="C174" s="92" t="s">
        <v>202</v>
      </c>
      <c r="D174" s="100">
        <v>1096.17</v>
      </c>
      <c r="E174" s="100"/>
      <c r="F174" s="100">
        <v>5.47</v>
      </c>
      <c r="G174" s="102"/>
      <c r="H174" s="95">
        <v>50</v>
      </c>
      <c r="I174" s="100"/>
      <c r="J174" s="96">
        <v>221.37</v>
      </c>
      <c r="K174" s="102"/>
      <c r="L174" s="100"/>
      <c r="M174" s="109"/>
      <c r="N174" s="103"/>
      <c r="O174" s="98">
        <f>SUM(H174:N174)</f>
        <v>271.37</v>
      </c>
      <c r="P174" s="104"/>
      <c r="Q174" s="102"/>
      <c r="R174" s="100">
        <v>260</v>
      </c>
      <c r="S174" s="156">
        <v>14177.03</v>
      </c>
      <c r="T174" s="105"/>
      <c r="U174" s="102"/>
      <c r="V174" s="82">
        <f t="shared" si="11"/>
        <v>0</v>
      </c>
      <c r="W174" s="100">
        <v>7.35</v>
      </c>
      <c r="X174" s="102">
        <v>8.3000000000000007</v>
      </c>
      <c r="Y174" s="102"/>
      <c r="Z174" s="100"/>
      <c r="AA174" s="102"/>
      <c r="AB174" s="106"/>
      <c r="AC174" s="101" t="s">
        <v>144</v>
      </c>
      <c r="AD174" s="163"/>
      <c r="AE174" s="159" t="e">
        <f>VLOOKUP(A174,#REF!,6,0)</f>
        <v>#REF!</v>
      </c>
      <c r="AF174" s="90">
        <v>2</v>
      </c>
    </row>
    <row r="175" spans="1:32" ht="26.25" thickBot="1" x14ac:dyDescent="0.3">
      <c r="A175" s="93">
        <v>28610012513826</v>
      </c>
      <c r="B175" s="91">
        <v>116</v>
      </c>
      <c r="C175" s="92" t="s">
        <v>206</v>
      </c>
      <c r="D175" s="100">
        <v>1096.17</v>
      </c>
      <c r="E175" s="100"/>
      <c r="F175" s="100">
        <v>5.47</v>
      </c>
      <c r="G175" s="102"/>
      <c r="H175" s="95">
        <v>50</v>
      </c>
      <c r="I175" s="100"/>
      <c r="J175" s="96"/>
      <c r="K175" s="102"/>
      <c r="L175" s="100"/>
      <c r="M175" s="109"/>
      <c r="N175" s="103"/>
      <c r="O175" s="98">
        <f>SUM(H175:N175)</f>
        <v>50</v>
      </c>
      <c r="P175" s="104"/>
      <c r="Q175" s="102"/>
      <c r="R175" s="100">
        <v>260</v>
      </c>
      <c r="S175" s="156">
        <v>13300.84</v>
      </c>
      <c r="T175" s="105"/>
      <c r="U175" s="102"/>
      <c r="V175" s="82">
        <f t="shared" si="11"/>
        <v>0</v>
      </c>
      <c r="W175" s="100">
        <v>7.35</v>
      </c>
      <c r="X175" s="102">
        <v>8.3000000000000007</v>
      </c>
      <c r="Y175" s="102"/>
      <c r="Z175" s="100"/>
      <c r="AA175" s="102"/>
      <c r="AB175" s="106"/>
      <c r="AC175" s="101" t="s">
        <v>144</v>
      </c>
      <c r="AD175" s="163"/>
      <c r="AE175" s="159" t="e">
        <f>VLOOKUP(A175,#REF!,6,0)</f>
        <v>#REF!</v>
      </c>
      <c r="AF175" s="90">
        <v>2</v>
      </c>
    </row>
    <row r="176" spans="1:32" ht="26.25" thickBot="1" x14ac:dyDescent="0.3">
      <c r="A176" s="93">
        <v>27601152500187</v>
      </c>
      <c r="B176" s="91">
        <v>174</v>
      </c>
      <c r="C176" s="92" t="s">
        <v>265</v>
      </c>
      <c r="D176" s="100">
        <v>1174.6199999999999</v>
      </c>
      <c r="E176" s="100"/>
      <c r="F176" s="100">
        <v>5.71</v>
      </c>
      <c r="G176" s="100"/>
      <c r="H176" s="95">
        <v>50</v>
      </c>
      <c r="I176" s="100"/>
      <c r="J176" s="96"/>
      <c r="K176" s="102"/>
      <c r="L176" s="100"/>
      <c r="M176" s="109"/>
      <c r="N176" s="103"/>
      <c r="O176" s="98">
        <f>SUM(H176:N176)</f>
        <v>50</v>
      </c>
      <c r="P176" s="104"/>
      <c r="Q176" s="102"/>
      <c r="R176" s="100">
        <v>271</v>
      </c>
      <c r="S176" s="156">
        <v>16084.73</v>
      </c>
      <c r="T176" s="105">
        <v>21</v>
      </c>
      <c r="U176" s="100"/>
      <c r="V176" s="82">
        <f t="shared" ref="V176:V178" si="13">T176+U176</f>
        <v>21</v>
      </c>
      <c r="W176" s="100">
        <v>7.95</v>
      </c>
      <c r="X176" s="100">
        <v>8.8000000000000007</v>
      </c>
      <c r="Y176" s="102"/>
      <c r="Z176" s="100"/>
      <c r="AA176" s="100">
        <v>0.61</v>
      </c>
      <c r="AB176" s="102"/>
      <c r="AC176" s="101" t="s">
        <v>211</v>
      </c>
      <c r="AD176" s="163"/>
      <c r="AE176" s="159" t="e">
        <f>VLOOKUP(A176,#REF!,6,0)</f>
        <v>#REF!</v>
      </c>
      <c r="AF176" s="90">
        <v>2</v>
      </c>
    </row>
    <row r="177" spans="1:32" ht="26.25" thickBot="1" x14ac:dyDescent="0.3">
      <c r="A177" s="93">
        <v>28703202500168</v>
      </c>
      <c r="B177" s="79">
        <v>117</v>
      </c>
      <c r="C177" s="92" t="s">
        <v>207</v>
      </c>
      <c r="D177" s="100">
        <v>1096.17</v>
      </c>
      <c r="E177" s="100"/>
      <c r="F177" s="100">
        <v>5.47</v>
      </c>
      <c r="G177" s="102"/>
      <c r="H177" s="95">
        <v>50</v>
      </c>
      <c r="I177" s="100"/>
      <c r="J177" s="96">
        <v>221.37</v>
      </c>
      <c r="K177" s="102"/>
      <c r="L177" s="100"/>
      <c r="M177" s="109"/>
      <c r="N177" s="103"/>
      <c r="O177" s="98">
        <f>SUM(H177:N177)</f>
        <v>271.37</v>
      </c>
      <c r="P177" s="104"/>
      <c r="Q177" s="102"/>
      <c r="R177" s="100">
        <v>260</v>
      </c>
      <c r="S177" s="156">
        <v>14452.03</v>
      </c>
      <c r="T177" s="105"/>
      <c r="U177" s="102"/>
      <c r="V177" s="82">
        <f t="shared" si="13"/>
        <v>0</v>
      </c>
      <c r="W177" s="100">
        <v>7.35</v>
      </c>
      <c r="X177" s="102">
        <v>8.3000000000000007</v>
      </c>
      <c r="Y177" s="102"/>
      <c r="Z177" s="100"/>
      <c r="AA177" s="102"/>
      <c r="AB177" s="106"/>
      <c r="AC177" s="101" t="s">
        <v>144</v>
      </c>
      <c r="AD177" s="163"/>
      <c r="AE177" s="159" t="e">
        <f>VLOOKUP(A177,#REF!,6,0)</f>
        <v>#REF!</v>
      </c>
      <c r="AF177" s="90">
        <v>2</v>
      </c>
    </row>
    <row r="178" spans="1:32" ht="26.25" thickBot="1" x14ac:dyDescent="0.3">
      <c r="A178" s="93">
        <v>28607202503745</v>
      </c>
      <c r="B178" s="91">
        <v>119</v>
      </c>
      <c r="C178" s="92" t="s">
        <v>209</v>
      </c>
      <c r="D178" s="100">
        <v>1096.17</v>
      </c>
      <c r="E178" s="100"/>
      <c r="F178" s="100">
        <v>5.47</v>
      </c>
      <c r="G178" s="102"/>
      <c r="H178" s="95">
        <v>50</v>
      </c>
      <c r="I178" s="100"/>
      <c r="J178" s="96">
        <v>221.37</v>
      </c>
      <c r="K178" s="102"/>
      <c r="L178" s="100"/>
      <c r="M178" s="103"/>
      <c r="N178" s="103"/>
      <c r="O178" s="98">
        <f>SUM(H178:N178)</f>
        <v>271.37</v>
      </c>
      <c r="P178" s="104"/>
      <c r="Q178" s="102"/>
      <c r="R178" s="100">
        <v>260</v>
      </c>
      <c r="S178" s="156">
        <v>13485.84</v>
      </c>
      <c r="T178" s="105"/>
      <c r="U178" s="102"/>
      <c r="V178" s="82">
        <f t="shared" si="13"/>
        <v>0</v>
      </c>
      <c r="W178" s="100">
        <v>7.35</v>
      </c>
      <c r="X178" s="102">
        <v>8.3000000000000007</v>
      </c>
      <c r="Y178" s="102"/>
      <c r="Z178" s="100"/>
      <c r="AA178" s="102"/>
      <c r="AB178" s="106"/>
      <c r="AC178" s="101" t="s">
        <v>144</v>
      </c>
      <c r="AD178" s="163"/>
      <c r="AE178" s="159" t="e">
        <f>VLOOKUP(A178,#REF!,6,0)</f>
        <v>#REF!</v>
      </c>
      <c r="AF178" s="90">
        <v>2</v>
      </c>
    </row>
    <row r="179" spans="1:32" ht="26.25" thickBot="1" x14ac:dyDescent="0.3">
      <c r="A179" s="93">
        <v>28008262500256</v>
      </c>
      <c r="B179" s="91">
        <v>177</v>
      </c>
      <c r="C179" s="92" t="s">
        <v>268</v>
      </c>
      <c r="D179" s="94">
        <v>1398.6</v>
      </c>
      <c r="E179" s="94">
        <v>183.44</v>
      </c>
      <c r="F179" s="94">
        <v>40.43</v>
      </c>
      <c r="G179" s="94"/>
      <c r="H179" s="95">
        <v>145</v>
      </c>
      <c r="I179" s="94"/>
      <c r="J179" s="96"/>
      <c r="K179" s="94"/>
      <c r="L179" s="94"/>
      <c r="M179" s="97"/>
      <c r="N179" s="97"/>
      <c r="O179" s="98">
        <f t="shared" ref="O179:O184" si="14">SUM(H179:N179)</f>
        <v>145</v>
      </c>
      <c r="P179" s="99"/>
      <c r="Q179" s="94"/>
      <c r="R179" s="100">
        <v>380.66</v>
      </c>
      <c r="S179" s="156">
        <v>20868.29</v>
      </c>
      <c r="T179" s="99"/>
      <c r="U179" s="94"/>
      <c r="V179" s="82">
        <f t="shared" ref="V179:V195" si="15">T179+U179</f>
        <v>0</v>
      </c>
      <c r="W179" s="94">
        <v>11.45</v>
      </c>
      <c r="X179" s="100">
        <v>12.65</v>
      </c>
      <c r="Y179" s="100"/>
      <c r="Z179" s="94">
        <v>43.8</v>
      </c>
      <c r="AA179" s="100">
        <v>10.72</v>
      </c>
      <c r="AB179" s="100"/>
      <c r="AC179" s="101" t="s">
        <v>269</v>
      </c>
      <c r="AD179" s="163"/>
      <c r="AE179" s="159" t="e">
        <f>VLOOKUP(A179,#REF!,6,0)</f>
        <v>#REF!</v>
      </c>
    </row>
    <row r="180" spans="1:32" ht="26.25" thickBot="1" x14ac:dyDescent="0.3">
      <c r="A180" s="93">
        <v>25808060201244</v>
      </c>
      <c r="B180" s="79">
        <v>178</v>
      </c>
      <c r="C180" s="110" t="s">
        <v>270</v>
      </c>
      <c r="D180" s="100">
        <v>2854.4</v>
      </c>
      <c r="E180" s="100">
        <v>1046.0899999999999</v>
      </c>
      <c r="F180" s="100">
        <v>179.63</v>
      </c>
      <c r="G180" s="100">
        <v>96.06</v>
      </c>
      <c r="H180" s="95">
        <v>100</v>
      </c>
      <c r="I180" s="100"/>
      <c r="J180" s="96"/>
      <c r="K180" s="100"/>
      <c r="L180" s="100">
        <v>15</v>
      </c>
      <c r="M180" s="109">
        <v>5</v>
      </c>
      <c r="N180" s="109"/>
      <c r="O180" s="98">
        <f t="shared" si="14"/>
        <v>120</v>
      </c>
      <c r="P180" s="99">
        <v>7577.87</v>
      </c>
      <c r="Q180" s="94"/>
      <c r="R180" s="100">
        <v>960.69</v>
      </c>
      <c r="S180" s="156">
        <v>29160</v>
      </c>
      <c r="T180" s="105"/>
      <c r="U180" s="100"/>
      <c r="V180" s="82">
        <f t="shared" si="15"/>
        <v>0</v>
      </c>
      <c r="W180" s="100">
        <v>28.9</v>
      </c>
      <c r="X180" s="100">
        <v>31.05</v>
      </c>
      <c r="Y180" s="100">
        <v>48.35</v>
      </c>
      <c r="Z180" s="100">
        <v>313.86</v>
      </c>
      <c r="AA180" s="100">
        <v>210.31</v>
      </c>
      <c r="AB180" s="100">
        <v>1328.03</v>
      </c>
      <c r="AC180" s="101" t="s">
        <v>269</v>
      </c>
      <c r="AD180" s="163"/>
      <c r="AE180" s="159" t="e">
        <f>VLOOKUP(A180,#REF!,6,0)</f>
        <v>#REF!</v>
      </c>
    </row>
    <row r="181" spans="1:32" ht="26.25" thickBot="1" x14ac:dyDescent="0.3">
      <c r="A181" s="93">
        <v>25906202500106</v>
      </c>
      <c r="B181" s="91">
        <v>179</v>
      </c>
      <c r="C181" s="110" t="s">
        <v>271</v>
      </c>
      <c r="D181" s="100">
        <v>2292.73</v>
      </c>
      <c r="E181" s="100">
        <v>760.61</v>
      </c>
      <c r="F181" s="100">
        <v>114.9</v>
      </c>
      <c r="G181" s="100">
        <v>73.59</v>
      </c>
      <c r="H181" s="95">
        <v>50</v>
      </c>
      <c r="I181" s="100"/>
      <c r="J181" s="96"/>
      <c r="K181" s="100"/>
      <c r="L181" s="100">
        <v>30</v>
      </c>
      <c r="M181" s="109"/>
      <c r="N181" s="109"/>
      <c r="O181" s="98">
        <f t="shared" si="14"/>
        <v>80</v>
      </c>
      <c r="P181" s="99"/>
      <c r="Q181" s="94"/>
      <c r="R181" s="100">
        <v>735.91</v>
      </c>
      <c r="S181" s="156">
        <v>29160</v>
      </c>
      <c r="T181" s="105"/>
      <c r="U181" s="100"/>
      <c r="V181" s="82">
        <f t="shared" si="15"/>
        <v>0</v>
      </c>
      <c r="W181" s="100">
        <v>21.85</v>
      </c>
      <c r="X181" s="100">
        <v>23.75</v>
      </c>
      <c r="Y181" s="100"/>
      <c r="Z181" s="100">
        <v>181.39</v>
      </c>
      <c r="AA181" s="100">
        <v>123.4</v>
      </c>
      <c r="AB181" s="100"/>
      <c r="AC181" s="101" t="s">
        <v>269</v>
      </c>
      <c r="AD181" s="163"/>
      <c r="AE181" s="159" t="e">
        <f>VLOOKUP(A181,#REF!,6,0)</f>
        <v>#REF!</v>
      </c>
    </row>
    <row r="182" spans="1:32" ht="26.25" thickBot="1" x14ac:dyDescent="0.3">
      <c r="A182" s="93">
        <v>25811262501143</v>
      </c>
      <c r="B182" s="91">
        <v>180</v>
      </c>
      <c r="C182" s="110" t="s">
        <v>272</v>
      </c>
      <c r="D182" s="100">
        <v>2245.54</v>
      </c>
      <c r="E182" s="100">
        <v>765.41</v>
      </c>
      <c r="F182" s="100">
        <v>115.21</v>
      </c>
      <c r="G182" s="100">
        <v>73.959999999999994</v>
      </c>
      <c r="H182" s="95">
        <v>150</v>
      </c>
      <c r="I182" s="100"/>
      <c r="J182" s="96"/>
      <c r="K182" s="100"/>
      <c r="L182" s="100">
        <v>15</v>
      </c>
      <c r="M182" s="109"/>
      <c r="N182" s="109"/>
      <c r="O182" s="98">
        <f t="shared" si="14"/>
        <v>165</v>
      </c>
      <c r="P182" s="99"/>
      <c r="Q182" s="94"/>
      <c r="R182" s="100">
        <v>739.68</v>
      </c>
      <c r="S182" s="156">
        <v>29160</v>
      </c>
      <c r="T182" s="105"/>
      <c r="U182" s="100"/>
      <c r="V182" s="82">
        <f t="shared" si="15"/>
        <v>0</v>
      </c>
      <c r="W182" s="100">
        <v>22.2</v>
      </c>
      <c r="X182" s="100">
        <v>24.05</v>
      </c>
      <c r="Y182" s="100"/>
      <c r="Z182" s="100">
        <v>186.19</v>
      </c>
      <c r="AA182" s="100">
        <v>126.91</v>
      </c>
      <c r="AB182" s="100"/>
      <c r="AC182" s="101" t="s">
        <v>269</v>
      </c>
      <c r="AD182" s="163"/>
      <c r="AE182" s="159" t="e">
        <f>VLOOKUP(A182,#REF!,6,0)</f>
        <v>#REF!</v>
      </c>
    </row>
    <row r="183" spans="1:32" ht="26.25" thickBot="1" x14ac:dyDescent="0.3">
      <c r="A183" s="93">
        <v>27209090101488</v>
      </c>
      <c r="B183" s="79">
        <v>181</v>
      </c>
      <c r="C183" s="92" t="s">
        <v>273</v>
      </c>
      <c r="D183" s="100">
        <v>1437.6</v>
      </c>
      <c r="E183" s="100">
        <v>195.97</v>
      </c>
      <c r="F183" s="100">
        <v>45.85</v>
      </c>
      <c r="G183" s="100"/>
      <c r="H183" s="95">
        <v>95</v>
      </c>
      <c r="I183" s="100"/>
      <c r="J183" s="96"/>
      <c r="K183" s="100"/>
      <c r="L183" s="100">
        <v>15</v>
      </c>
      <c r="M183" s="109"/>
      <c r="N183" s="109"/>
      <c r="O183" s="98">
        <f t="shared" si="14"/>
        <v>110</v>
      </c>
      <c r="P183" s="99"/>
      <c r="Q183" s="94"/>
      <c r="R183" s="100">
        <v>393.67</v>
      </c>
      <c r="S183" s="156">
        <v>22032.71</v>
      </c>
      <c r="T183" s="105"/>
      <c r="U183" s="100"/>
      <c r="V183" s="82">
        <f t="shared" si="15"/>
        <v>0</v>
      </c>
      <c r="W183" s="100">
        <v>11.65</v>
      </c>
      <c r="X183" s="100">
        <v>12.9</v>
      </c>
      <c r="Y183" s="100"/>
      <c r="Z183" s="100">
        <v>46.48</v>
      </c>
      <c r="AA183" s="100">
        <v>11.36</v>
      </c>
      <c r="AB183" s="100"/>
      <c r="AC183" s="101" t="s">
        <v>269</v>
      </c>
      <c r="AD183" s="163"/>
      <c r="AE183" s="159" t="e">
        <f>VLOOKUP(A183,#REF!,6,0)</f>
        <v>#REF!</v>
      </c>
    </row>
    <row r="184" spans="1:32" ht="26.25" thickBot="1" x14ac:dyDescent="0.3">
      <c r="A184" s="93">
        <v>26703132501601</v>
      </c>
      <c r="B184" s="91">
        <v>182</v>
      </c>
      <c r="C184" s="111" t="s">
        <v>274</v>
      </c>
      <c r="D184" s="112">
        <v>1519.96</v>
      </c>
      <c r="E184" s="112">
        <v>232.16</v>
      </c>
      <c r="F184" s="112">
        <v>57.62</v>
      </c>
      <c r="G184" s="112"/>
      <c r="H184" s="113">
        <v>150</v>
      </c>
      <c r="I184" s="112"/>
      <c r="J184" s="114"/>
      <c r="K184" s="112"/>
      <c r="L184" s="112"/>
      <c r="M184" s="115"/>
      <c r="N184" s="115"/>
      <c r="O184" s="116">
        <f t="shared" si="14"/>
        <v>150</v>
      </c>
      <c r="P184" s="117"/>
      <c r="Q184" s="118"/>
      <c r="R184" s="112">
        <v>422.16</v>
      </c>
      <c r="S184" s="156">
        <v>23574.18</v>
      </c>
      <c r="T184" s="119">
        <v>46</v>
      </c>
      <c r="U184" s="112"/>
      <c r="V184" s="82">
        <f t="shared" si="15"/>
        <v>46</v>
      </c>
      <c r="W184" s="112">
        <v>12.85</v>
      </c>
      <c r="X184" s="112">
        <v>13.8</v>
      </c>
      <c r="Y184" s="112"/>
      <c r="Z184" s="112">
        <v>57.45</v>
      </c>
      <c r="AA184" s="112">
        <v>13.74</v>
      </c>
      <c r="AB184" s="112"/>
      <c r="AC184" s="120" t="s">
        <v>269</v>
      </c>
      <c r="AD184" s="163"/>
      <c r="AE184" s="159" t="e">
        <f>VLOOKUP(A184,#REF!,6,0)</f>
        <v>#REF!</v>
      </c>
    </row>
    <row r="185" spans="1:32" ht="26.25" thickBot="1" x14ac:dyDescent="0.3">
      <c r="A185" s="93">
        <v>26705262500081</v>
      </c>
      <c r="B185" s="91">
        <v>183</v>
      </c>
      <c r="C185" s="110" t="s">
        <v>275</v>
      </c>
      <c r="D185" s="100">
        <v>1676.69</v>
      </c>
      <c r="E185" s="100">
        <v>303.89999999999998</v>
      </c>
      <c r="F185" s="100">
        <v>75.17</v>
      </c>
      <c r="G185" s="100"/>
      <c r="H185" s="95">
        <v>50</v>
      </c>
      <c r="I185" s="100"/>
      <c r="J185" s="96"/>
      <c r="K185" s="100"/>
      <c r="L185" s="100"/>
      <c r="M185" s="100"/>
      <c r="N185" s="100"/>
      <c r="O185" s="121">
        <f t="shared" ref="O185:O248" si="16">SUM(H185:N185)</f>
        <v>50</v>
      </c>
      <c r="P185" s="94"/>
      <c r="Q185" s="94"/>
      <c r="R185" s="100">
        <v>478.65</v>
      </c>
      <c r="S185" s="156">
        <v>27020.84</v>
      </c>
      <c r="T185" s="100"/>
      <c r="U185" s="100"/>
      <c r="V185" s="82">
        <f t="shared" si="15"/>
        <v>0</v>
      </c>
      <c r="W185" s="100">
        <v>13.75</v>
      </c>
      <c r="X185" s="100">
        <v>15.15</v>
      </c>
      <c r="Y185" s="100"/>
      <c r="Z185" s="100">
        <v>73.86</v>
      </c>
      <c r="AA185" s="100">
        <v>17.36</v>
      </c>
      <c r="AB185" s="100"/>
      <c r="AC185" s="101" t="s">
        <v>269</v>
      </c>
      <c r="AD185" s="163"/>
      <c r="AE185" s="159" t="e">
        <f>VLOOKUP(A185,#REF!,6,0)</f>
        <v>#REF!</v>
      </c>
    </row>
    <row r="186" spans="1:32" ht="26.25" thickBot="1" x14ac:dyDescent="0.3">
      <c r="A186" s="93">
        <v>26604242500157</v>
      </c>
      <c r="B186" s="79">
        <v>184</v>
      </c>
      <c r="C186" s="110" t="s">
        <v>276</v>
      </c>
      <c r="D186" s="100">
        <v>1517.66</v>
      </c>
      <c r="E186" s="100">
        <v>233.93</v>
      </c>
      <c r="F186" s="100">
        <v>57.64</v>
      </c>
      <c r="G186" s="100"/>
      <c r="H186" s="95">
        <v>150</v>
      </c>
      <c r="I186" s="100"/>
      <c r="J186" s="96"/>
      <c r="K186" s="100"/>
      <c r="L186" s="100"/>
      <c r="M186" s="100"/>
      <c r="N186" s="100"/>
      <c r="O186" s="121">
        <f t="shared" si="16"/>
        <v>150</v>
      </c>
      <c r="P186" s="94"/>
      <c r="Q186" s="94"/>
      <c r="R186" s="100">
        <v>420.4</v>
      </c>
      <c r="S186" s="156">
        <v>24756.1</v>
      </c>
      <c r="T186" s="100"/>
      <c r="U186" s="100"/>
      <c r="V186" s="82">
        <f t="shared" si="15"/>
        <v>0</v>
      </c>
      <c r="W186" s="100">
        <v>12.85</v>
      </c>
      <c r="X186" s="100">
        <v>14.7</v>
      </c>
      <c r="Y186" s="100"/>
      <c r="Z186" s="100">
        <v>62.01</v>
      </c>
      <c r="AA186" s="100">
        <v>16.170000000000002</v>
      </c>
      <c r="AB186" s="100"/>
      <c r="AC186" s="101" t="s">
        <v>269</v>
      </c>
      <c r="AD186" s="163"/>
      <c r="AE186" s="159" t="e">
        <f>VLOOKUP(A186,#REF!,6,0)</f>
        <v>#REF!</v>
      </c>
    </row>
    <row r="187" spans="1:32" ht="26.25" thickBot="1" x14ac:dyDescent="0.3">
      <c r="A187" s="93">
        <v>25802112500069</v>
      </c>
      <c r="B187" s="91">
        <v>185</v>
      </c>
      <c r="C187" s="110" t="s">
        <v>277</v>
      </c>
      <c r="D187" s="100">
        <v>2231.9899999999998</v>
      </c>
      <c r="E187" s="100">
        <v>759.25</v>
      </c>
      <c r="F187" s="100">
        <v>147.46</v>
      </c>
      <c r="G187" s="100">
        <v>73.48</v>
      </c>
      <c r="H187" s="95">
        <v>100</v>
      </c>
      <c r="I187" s="100"/>
      <c r="J187" s="96"/>
      <c r="K187" s="100"/>
      <c r="L187" s="100"/>
      <c r="M187" s="100"/>
      <c r="N187" s="100"/>
      <c r="O187" s="121">
        <f t="shared" si="16"/>
        <v>100</v>
      </c>
      <c r="P187" s="94"/>
      <c r="Q187" s="94"/>
      <c r="R187" s="100">
        <v>734.82</v>
      </c>
      <c r="S187" s="156">
        <v>29159.999999999996</v>
      </c>
      <c r="T187" s="100"/>
      <c r="U187" s="100">
        <v>338.64</v>
      </c>
      <c r="V187" s="82">
        <f t="shared" si="15"/>
        <v>338.64</v>
      </c>
      <c r="W187" s="100">
        <v>21.8</v>
      </c>
      <c r="X187" s="100">
        <v>21.2</v>
      </c>
      <c r="Y187" s="100"/>
      <c r="Z187" s="100">
        <v>147.12</v>
      </c>
      <c r="AA187" s="100">
        <v>33.39</v>
      </c>
      <c r="AB187" s="100"/>
      <c r="AC187" s="101" t="s">
        <v>269</v>
      </c>
      <c r="AD187" s="163"/>
      <c r="AE187" s="159" t="e">
        <f>VLOOKUP(A187,#REF!,6,0)</f>
        <v>#REF!</v>
      </c>
    </row>
    <row r="188" spans="1:32" ht="26.25" thickBot="1" x14ac:dyDescent="0.3">
      <c r="A188" s="93">
        <v>27604072500061</v>
      </c>
      <c r="B188" s="91">
        <v>186</v>
      </c>
      <c r="C188" s="92" t="s">
        <v>278</v>
      </c>
      <c r="D188" s="100">
        <v>1483.03</v>
      </c>
      <c r="E188" s="100">
        <v>217.77</v>
      </c>
      <c r="F188" s="100">
        <v>52.84</v>
      </c>
      <c r="G188" s="100"/>
      <c r="H188" s="95">
        <v>95</v>
      </c>
      <c r="I188" s="100"/>
      <c r="J188" s="96"/>
      <c r="K188" s="100"/>
      <c r="L188" s="100"/>
      <c r="M188" s="100"/>
      <c r="N188" s="100"/>
      <c r="O188" s="121">
        <f t="shared" si="16"/>
        <v>95</v>
      </c>
      <c r="P188" s="94"/>
      <c r="Q188" s="94"/>
      <c r="R188" s="100">
        <v>410.85</v>
      </c>
      <c r="S188" s="156">
        <v>22367.439999999999</v>
      </c>
      <c r="T188" s="100"/>
      <c r="U188" s="100"/>
      <c r="V188" s="82">
        <f t="shared" si="15"/>
        <v>0</v>
      </c>
      <c r="W188" s="100">
        <v>12.05</v>
      </c>
      <c r="X188" s="100">
        <v>13.3</v>
      </c>
      <c r="Y188" s="100"/>
      <c r="Z188" s="100">
        <v>51.7</v>
      </c>
      <c r="AA188" s="100">
        <v>12.51</v>
      </c>
      <c r="AB188" s="100"/>
      <c r="AC188" s="101" t="s">
        <v>269</v>
      </c>
      <c r="AD188" s="163"/>
      <c r="AE188" s="159" t="e">
        <f>VLOOKUP(A188,#REF!,6,0)</f>
        <v>#REF!</v>
      </c>
    </row>
    <row r="189" spans="1:32" ht="26.25" thickBot="1" x14ac:dyDescent="0.3">
      <c r="A189" s="93">
        <v>25907092600645</v>
      </c>
      <c r="B189" s="79">
        <v>187</v>
      </c>
      <c r="C189" s="110" t="s">
        <v>279</v>
      </c>
      <c r="D189" s="100">
        <v>2115.02</v>
      </c>
      <c r="E189" s="100">
        <v>705.73</v>
      </c>
      <c r="F189" s="100">
        <v>106.97</v>
      </c>
      <c r="G189" s="100">
        <v>69.260000000000005</v>
      </c>
      <c r="H189" s="95">
        <v>50</v>
      </c>
      <c r="I189" s="100"/>
      <c r="J189" s="96"/>
      <c r="K189" s="100"/>
      <c r="L189" s="100"/>
      <c r="M189" s="100"/>
      <c r="N189" s="100"/>
      <c r="O189" s="121">
        <f t="shared" si="16"/>
        <v>50</v>
      </c>
      <c r="P189" s="94"/>
      <c r="Q189" s="94"/>
      <c r="R189" s="100">
        <v>692.67</v>
      </c>
      <c r="S189" s="156">
        <v>29160</v>
      </c>
      <c r="T189" s="100"/>
      <c r="U189" s="100"/>
      <c r="V189" s="82">
        <f t="shared" si="15"/>
        <v>0</v>
      </c>
      <c r="W189" s="100">
        <v>20</v>
      </c>
      <c r="X189" s="100">
        <v>21.65</v>
      </c>
      <c r="Y189" s="100"/>
      <c r="Z189" s="100">
        <v>156.97</v>
      </c>
      <c r="AA189" s="100">
        <v>34.57</v>
      </c>
      <c r="AB189" s="100"/>
      <c r="AC189" s="101" t="s">
        <v>269</v>
      </c>
      <c r="AD189" s="163"/>
      <c r="AE189" s="159" t="e">
        <f>VLOOKUP(A189,#REF!,6,0)</f>
        <v>#REF!</v>
      </c>
    </row>
    <row r="190" spans="1:32" ht="26.25" thickBot="1" x14ac:dyDescent="0.3">
      <c r="A190" s="93">
        <v>26104032501042</v>
      </c>
      <c r="B190" s="91">
        <v>188</v>
      </c>
      <c r="C190" s="110" t="s">
        <v>280</v>
      </c>
      <c r="D190" s="100">
        <v>2336.4699999999998</v>
      </c>
      <c r="E190" s="100">
        <v>807.23</v>
      </c>
      <c r="F190" s="100">
        <v>120.45</v>
      </c>
      <c r="G190" s="100">
        <v>77.260000000000005</v>
      </c>
      <c r="H190" s="95">
        <v>50</v>
      </c>
      <c r="I190" s="100"/>
      <c r="J190" s="96"/>
      <c r="K190" s="100"/>
      <c r="L190" s="100"/>
      <c r="M190" s="100"/>
      <c r="N190" s="100"/>
      <c r="O190" s="121">
        <f t="shared" si="16"/>
        <v>50</v>
      </c>
      <c r="P190" s="94"/>
      <c r="Q190" s="94"/>
      <c r="R190" s="100">
        <v>772.6</v>
      </c>
      <c r="S190" s="156">
        <v>29160</v>
      </c>
      <c r="T190" s="100"/>
      <c r="U190" s="100"/>
      <c r="V190" s="82">
        <f t="shared" si="15"/>
        <v>0</v>
      </c>
      <c r="W190" s="100">
        <v>22.35</v>
      </c>
      <c r="X190" s="100">
        <v>24.25</v>
      </c>
      <c r="Y190" s="100"/>
      <c r="Z190" s="100">
        <v>187.71</v>
      </c>
      <c r="AA190" s="100">
        <v>129.29</v>
      </c>
      <c r="AB190" s="100"/>
      <c r="AC190" s="101" t="s">
        <v>269</v>
      </c>
      <c r="AD190" s="163"/>
      <c r="AE190" s="159" t="e">
        <f>VLOOKUP(A190,#REF!,6,0)</f>
        <v>#REF!</v>
      </c>
    </row>
    <row r="191" spans="1:32" ht="26.25" thickBot="1" x14ac:dyDescent="0.3">
      <c r="A191" s="93">
        <v>25901182500251</v>
      </c>
      <c r="B191" s="91">
        <v>189</v>
      </c>
      <c r="C191" s="110" t="s">
        <v>281</v>
      </c>
      <c r="D191" s="100">
        <v>2259.56</v>
      </c>
      <c r="E191" s="100">
        <v>774.74</v>
      </c>
      <c r="F191" s="100">
        <v>116.63</v>
      </c>
      <c r="G191" s="100">
        <v>74.38</v>
      </c>
      <c r="H191" s="95">
        <v>150</v>
      </c>
      <c r="I191" s="100"/>
      <c r="J191" s="96"/>
      <c r="K191" s="100"/>
      <c r="L191" s="100"/>
      <c r="M191" s="100"/>
      <c r="N191" s="100"/>
      <c r="O191" s="121">
        <f t="shared" si="16"/>
        <v>150</v>
      </c>
      <c r="P191" s="94"/>
      <c r="Q191" s="94"/>
      <c r="R191" s="100">
        <v>743.87</v>
      </c>
      <c r="S191" s="156">
        <v>29160</v>
      </c>
      <c r="T191" s="100"/>
      <c r="U191" s="100"/>
      <c r="V191" s="82">
        <f t="shared" si="15"/>
        <v>0</v>
      </c>
      <c r="W191" s="100">
        <v>22.3</v>
      </c>
      <c r="X191" s="100">
        <v>25.1</v>
      </c>
      <c r="Y191" s="100"/>
      <c r="Z191" s="100">
        <v>187.08</v>
      </c>
      <c r="AA191" s="100">
        <v>139.97999999999999</v>
      </c>
      <c r="AB191" s="100"/>
      <c r="AC191" s="101" t="s">
        <v>269</v>
      </c>
      <c r="AD191" s="163">
        <v>11.2</v>
      </c>
      <c r="AE191" s="159" t="e">
        <f>VLOOKUP(A191,#REF!,6,0)</f>
        <v>#REF!</v>
      </c>
    </row>
    <row r="192" spans="1:32" ht="26.25" thickBot="1" x14ac:dyDescent="0.3">
      <c r="A192" s="93">
        <v>26011302500215</v>
      </c>
      <c r="B192" s="79">
        <v>190</v>
      </c>
      <c r="C192" s="110" t="s">
        <v>282</v>
      </c>
      <c r="D192" s="100">
        <v>2028.53</v>
      </c>
      <c r="E192" s="100">
        <v>536.94000000000005</v>
      </c>
      <c r="F192" s="100">
        <v>97.13</v>
      </c>
      <c r="G192" s="100">
        <v>62.35</v>
      </c>
      <c r="H192" s="95">
        <v>100</v>
      </c>
      <c r="I192" s="100"/>
      <c r="J192" s="96"/>
      <c r="K192" s="100"/>
      <c r="L192" s="100"/>
      <c r="M192" s="100"/>
      <c r="N192" s="100"/>
      <c r="O192" s="121">
        <f t="shared" si="16"/>
        <v>100</v>
      </c>
      <c r="P192" s="94"/>
      <c r="Q192" s="94"/>
      <c r="R192" s="100">
        <v>623.54999999999995</v>
      </c>
      <c r="S192" s="156">
        <v>29160</v>
      </c>
      <c r="T192" s="100"/>
      <c r="U192" s="100"/>
      <c r="V192" s="82">
        <f t="shared" si="15"/>
        <v>0</v>
      </c>
      <c r="W192" s="100">
        <v>18.55</v>
      </c>
      <c r="X192" s="100">
        <v>20.2</v>
      </c>
      <c r="Y192" s="100"/>
      <c r="Z192" s="100">
        <v>137.91999999999999</v>
      </c>
      <c r="AA192" s="100">
        <v>30.7</v>
      </c>
      <c r="AB192" s="100"/>
      <c r="AC192" s="101" t="s">
        <v>269</v>
      </c>
      <c r="AD192" s="163"/>
      <c r="AE192" s="159" t="e">
        <f>VLOOKUP(A192,#REF!,6,0)</f>
        <v>#REF!</v>
      </c>
    </row>
    <row r="193" spans="1:31" ht="26.25" thickBot="1" x14ac:dyDescent="0.3">
      <c r="A193" s="93">
        <v>27003292500131</v>
      </c>
      <c r="B193" s="91">
        <v>191</v>
      </c>
      <c r="C193" s="110" t="s">
        <v>283</v>
      </c>
      <c r="D193" s="100">
        <v>1689.39</v>
      </c>
      <c r="E193" s="100">
        <v>384.44</v>
      </c>
      <c r="F193" s="100">
        <v>78.709999999999994</v>
      </c>
      <c r="G193" s="100"/>
      <c r="H193" s="95">
        <v>150</v>
      </c>
      <c r="I193" s="100"/>
      <c r="J193" s="96"/>
      <c r="K193" s="100"/>
      <c r="L193" s="100">
        <v>15</v>
      </c>
      <c r="M193" s="100"/>
      <c r="N193" s="100"/>
      <c r="O193" s="121">
        <f t="shared" si="16"/>
        <v>165</v>
      </c>
      <c r="P193" s="94"/>
      <c r="Q193" s="94"/>
      <c r="R193" s="100">
        <v>503.48</v>
      </c>
      <c r="S193" s="156">
        <v>29160</v>
      </c>
      <c r="T193" s="100"/>
      <c r="U193" s="100">
        <v>4.54</v>
      </c>
      <c r="V193" s="82">
        <f t="shared" si="15"/>
        <v>4.54</v>
      </c>
      <c r="W193" s="100">
        <v>15.2</v>
      </c>
      <c r="X193" s="100">
        <v>16.600000000000001</v>
      </c>
      <c r="Y193" s="100"/>
      <c r="Z193" s="100">
        <v>93.22</v>
      </c>
      <c r="AA193" s="100">
        <v>21.24</v>
      </c>
      <c r="AB193" s="100"/>
      <c r="AC193" s="101" t="s">
        <v>269</v>
      </c>
      <c r="AD193" s="163"/>
      <c r="AE193" s="159" t="e">
        <f>VLOOKUP(A193,#REF!,6,0)</f>
        <v>#REF!</v>
      </c>
    </row>
    <row r="194" spans="1:31" ht="26.25" thickBot="1" x14ac:dyDescent="0.3">
      <c r="A194" s="93">
        <v>26103252500181</v>
      </c>
      <c r="B194" s="91">
        <v>192</v>
      </c>
      <c r="C194" s="110" t="s">
        <v>284</v>
      </c>
      <c r="D194" s="100">
        <v>2137.75</v>
      </c>
      <c r="E194" s="100">
        <v>715.88</v>
      </c>
      <c r="F194" s="100">
        <v>108.34</v>
      </c>
      <c r="G194" s="100">
        <v>70.06</v>
      </c>
      <c r="H194" s="95">
        <v>100</v>
      </c>
      <c r="I194" s="100"/>
      <c r="J194" s="96"/>
      <c r="K194" s="100"/>
      <c r="L194" s="100"/>
      <c r="M194" s="100"/>
      <c r="N194" s="100"/>
      <c r="O194" s="121">
        <f t="shared" si="16"/>
        <v>100</v>
      </c>
      <c r="P194" s="94"/>
      <c r="Q194" s="94"/>
      <c r="R194" s="100">
        <v>700.67</v>
      </c>
      <c r="S194" s="156">
        <v>29160</v>
      </c>
      <c r="T194" s="100"/>
      <c r="U194" s="100"/>
      <c r="V194" s="82">
        <f t="shared" si="15"/>
        <v>0</v>
      </c>
      <c r="W194" s="100">
        <v>20.6</v>
      </c>
      <c r="X194" s="100">
        <v>22.3</v>
      </c>
      <c r="Y194" s="100"/>
      <c r="Z194" s="100">
        <v>165.03</v>
      </c>
      <c r="AA194" s="100">
        <v>36.229999999999997</v>
      </c>
      <c r="AB194" s="100"/>
      <c r="AC194" s="101" t="s">
        <v>269</v>
      </c>
      <c r="AD194" s="163"/>
      <c r="AE194" s="159" t="e">
        <f>VLOOKUP(A194,#REF!,6,0)</f>
        <v>#REF!</v>
      </c>
    </row>
    <row r="195" spans="1:31" ht="26.25" thickBot="1" x14ac:dyDescent="0.3">
      <c r="A195" s="93">
        <v>26112152501383</v>
      </c>
      <c r="B195" s="79">
        <v>193</v>
      </c>
      <c r="C195" s="110" t="s">
        <v>285</v>
      </c>
      <c r="D195" s="100">
        <v>2382.7199999999998</v>
      </c>
      <c r="E195" s="100">
        <v>830.16</v>
      </c>
      <c r="F195" s="100">
        <v>124.08</v>
      </c>
      <c r="G195" s="100">
        <v>78.900000000000006</v>
      </c>
      <c r="H195" s="95">
        <v>100</v>
      </c>
      <c r="I195" s="100"/>
      <c r="J195" s="96"/>
      <c r="K195" s="100"/>
      <c r="L195" s="100">
        <v>30</v>
      </c>
      <c r="M195" s="100"/>
      <c r="N195" s="100"/>
      <c r="O195" s="121">
        <f t="shared" si="16"/>
        <v>130</v>
      </c>
      <c r="P195" s="94"/>
      <c r="Q195" s="94"/>
      <c r="R195" s="100">
        <v>789.08</v>
      </c>
      <c r="S195" s="156">
        <v>29160</v>
      </c>
      <c r="T195" s="100"/>
      <c r="U195" s="100"/>
      <c r="V195" s="82">
        <f t="shared" si="15"/>
        <v>0</v>
      </c>
      <c r="W195" s="100">
        <v>23.45</v>
      </c>
      <c r="X195" s="100">
        <v>25.4</v>
      </c>
      <c r="Y195" s="100"/>
      <c r="Z195" s="100">
        <v>206.26</v>
      </c>
      <c r="AA195" s="100">
        <v>143.12</v>
      </c>
      <c r="AB195" s="100"/>
      <c r="AC195" s="101" t="s">
        <v>269</v>
      </c>
      <c r="AD195" s="163"/>
      <c r="AE195" s="159" t="e">
        <f>VLOOKUP(A195,#REF!,6,0)</f>
        <v>#REF!</v>
      </c>
    </row>
    <row r="196" spans="1:31" ht="26.25" thickBot="1" x14ac:dyDescent="0.3">
      <c r="A196" s="93">
        <v>27911172500034</v>
      </c>
      <c r="B196" s="91">
        <v>194</v>
      </c>
      <c r="C196" s="92" t="s">
        <v>286</v>
      </c>
      <c r="D196" s="100">
        <v>1485.04</v>
      </c>
      <c r="E196" s="100">
        <v>200.32</v>
      </c>
      <c r="F196" s="100">
        <v>47.39</v>
      </c>
      <c r="G196" s="100"/>
      <c r="H196" s="95">
        <v>50</v>
      </c>
      <c r="I196" s="100"/>
      <c r="J196" s="96"/>
      <c r="K196" s="100"/>
      <c r="L196" s="100"/>
      <c r="M196" s="100"/>
      <c r="N196" s="100"/>
      <c r="O196" s="121">
        <f t="shared" si="16"/>
        <v>50</v>
      </c>
      <c r="P196" s="94"/>
      <c r="Q196" s="94"/>
      <c r="R196" s="100">
        <v>398.67</v>
      </c>
      <c r="S196" s="156">
        <v>22704.110000000004</v>
      </c>
      <c r="T196" s="100"/>
      <c r="U196" s="100"/>
      <c r="V196" s="82">
        <f t="shared" ref="V196:V259" si="17">T196+U196</f>
        <v>0</v>
      </c>
      <c r="W196" s="100">
        <v>11.7</v>
      </c>
      <c r="X196" s="100">
        <v>12.95</v>
      </c>
      <c r="Y196" s="100"/>
      <c r="Z196" s="100">
        <v>46.76</v>
      </c>
      <c r="AA196" s="100">
        <v>11.52</v>
      </c>
      <c r="AB196" s="100"/>
      <c r="AC196" s="101" t="s">
        <v>269</v>
      </c>
      <c r="AD196" s="163"/>
      <c r="AE196" s="159" t="e">
        <f>VLOOKUP(A196,#REF!,6,0)</f>
        <v>#REF!</v>
      </c>
    </row>
    <row r="197" spans="1:31" ht="26.25" thickBot="1" x14ac:dyDescent="0.3">
      <c r="A197" s="93">
        <v>25912032500157</v>
      </c>
      <c r="B197" s="91">
        <v>195</v>
      </c>
      <c r="C197" s="110" t="s">
        <v>287</v>
      </c>
      <c r="D197" s="100">
        <v>2187.17</v>
      </c>
      <c r="E197" s="100">
        <v>608.80999999999995</v>
      </c>
      <c r="F197" s="100">
        <v>107</v>
      </c>
      <c r="G197" s="100">
        <v>68.010000000000005</v>
      </c>
      <c r="H197" s="95">
        <v>150</v>
      </c>
      <c r="I197" s="100"/>
      <c r="J197" s="96"/>
      <c r="K197" s="100"/>
      <c r="L197" s="100"/>
      <c r="M197" s="100"/>
      <c r="N197" s="100"/>
      <c r="O197" s="121">
        <f t="shared" si="16"/>
        <v>150</v>
      </c>
      <c r="P197" s="94"/>
      <c r="Q197" s="94"/>
      <c r="R197" s="100">
        <v>680.15</v>
      </c>
      <c r="S197" s="156">
        <v>29160.009999999995</v>
      </c>
      <c r="T197" s="100"/>
      <c r="U197" s="100"/>
      <c r="V197" s="82">
        <f t="shared" si="17"/>
        <v>0</v>
      </c>
      <c r="W197" s="100">
        <v>20.6</v>
      </c>
      <c r="X197" s="100">
        <v>22.25</v>
      </c>
      <c r="Y197" s="100"/>
      <c r="Z197" s="100">
        <v>164.62</v>
      </c>
      <c r="AA197" s="100">
        <v>36.200000000000003</v>
      </c>
      <c r="AB197" s="100"/>
      <c r="AC197" s="101" t="s">
        <v>269</v>
      </c>
      <c r="AD197" s="163"/>
      <c r="AE197" s="159" t="e">
        <f>VLOOKUP(A197,#REF!,6,0)</f>
        <v>#REF!</v>
      </c>
    </row>
    <row r="198" spans="1:31" ht="26.25" thickBot="1" x14ac:dyDescent="0.3">
      <c r="A198" s="93">
        <v>26206102500178</v>
      </c>
      <c r="B198" s="79">
        <v>196</v>
      </c>
      <c r="C198" s="110" t="s">
        <v>288</v>
      </c>
      <c r="D198" s="100">
        <v>2015.43</v>
      </c>
      <c r="E198" s="100">
        <v>529.65</v>
      </c>
      <c r="F198" s="100">
        <v>96.75</v>
      </c>
      <c r="G198" s="100">
        <v>61.78</v>
      </c>
      <c r="H198" s="95">
        <v>150</v>
      </c>
      <c r="I198" s="100"/>
      <c r="J198" s="96"/>
      <c r="K198" s="100"/>
      <c r="L198" s="100"/>
      <c r="M198" s="100"/>
      <c r="N198" s="100">
        <v>37.5</v>
      </c>
      <c r="O198" s="121">
        <f t="shared" si="16"/>
        <v>187.5</v>
      </c>
      <c r="P198" s="94"/>
      <c r="Q198" s="94"/>
      <c r="R198" s="100">
        <v>617.80999999999995</v>
      </c>
      <c r="S198" s="156">
        <v>29160</v>
      </c>
      <c r="T198" s="100"/>
      <c r="U198" s="100"/>
      <c r="V198" s="82">
        <f t="shared" si="17"/>
        <v>0</v>
      </c>
      <c r="W198" s="100">
        <v>19.05</v>
      </c>
      <c r="X198" s="100">
        <v>21.4</v>
      </c>
      <c r="Y198" s="100"/>
      <c r="Z198" s="100">
        <v>144.35</v>
      </c>
      <c r="AA198" s="100">
        <v>33.869999999999997</v>
      </c>
      <c r="AB198" s="100"/>
      <c r="AC198" s="101" t="s">
        <v>269</v>
      </c>
      <c r="AD198" s="163"/>
      <c r="AE198" s="159" t="e">
        <f>VLOOKUP(A198,#REF!,6,0)</f>
        <v>#REF!</v>
      </c>
    </row>
    <row r="199" spans="1:31" ht="26.25" thickBot="1" x14ac:dyDescent="0.3">
      <c r="A199" s="93">
        <v>27304032501231</v>
      </c>
      <c r="B199" s="91">
        <v>197</v>
      </c>
      <c r="C199" s="110" t="s">
        <v>289</v>
      </c>
      <c r="D199" s="100">
        <v>1640.96</v>
      </c>
      <c r="E199" s="100">
        <v>362.21</v>
      </c>
      <c r="F199" s="100">
        <v>75.28</v>
      </c>
      <c r="G199" s="100"/>
      <c r="H199" s="95">
        <v>150</v>
      </c>
      <c r="I199" s="100"/>
      <c r="J199" s="96"/>
      <c r="K199" s="100"/>
      <c r="L199" s="100">
        <v>15</v>
      </c>
      <c r="M199" s="100"/>
      <c r="N199" s="100"/>
      <c r="O199" s="121">
        <f t="shared" si="16"/>
        <v>165</v>
      </c>
      <c r="P199" s="94"/>
      <c r="Q199" s="94"/>
      <c r="R199" s="100">
        <v>485.98</v>
      </c>
      <c r="S199" s="156">
        <v>29160</v>
      </c>
      <c r="T199" s="100"/>
      <c r="U199" s="100"/>
      <c r="V199" s="82">
        <f t="shared" si="17"/>
        <v>0</v>
      </c>
      <c r="W199" s="100">
        <v>14.75</v>
      </c>
      <c r="X199" s="100">
        <v>16.100000000000001</v>
      </c>
      <c r="Y199" s="100"/>
      <c r="Z199" s="100">
        <v>87.12</v>
      </c>
      <c r="AA199" s="100">
        <v>19.920000000000002</v>
      </c>
      <c r="AB199" s="100"/>
      <c r="AC199" s="101" t="s">
        <v>269</v>
      </c>
      <c r="AD199" s="163"/>
      <c r="AE199" s="159" t="e">
        <f>VLOOKUP(A199,#REF!,6,0)</f>
        <v>#REF!</v>
      </c>
    </row>
    <row r="200" spans="1:31" ht="26.25" thickBot="1" x14ac:dyDescent="0.3">
      <c r="A200" s="93">
        <v>25911142500253</v>
      </c>
      <c r="B200" s="91">
        <v>198</v>
      </c>
      <c r="C200" s="110" t="s">
        <v>290</v>
      </c>
      <c r="D200" s="100">
        <v>2200.36</v>
      </c>
      <c r="E200" s="100">
        <v>749.73</v>
      </c>
      <c r="F200" s="100">
        <v>112.25</v>
      </c>
      <c r="G200" s="100">
        <v>72.41</v>
      </c>
      <c r="H200" s="95">
        <v>150</v>
      </c>
      <c r="I200" s="100"/>
      <c r="J200" s="96"/>
      <c r="K200" s="100"/>
      <c r="L200" s="100"/>
      <c r="M200" s="100"/>
      <c r="N200" s="100"/>
      <c r="O200" s="121">
        <f t="shared" si="16"/>
        <v>150</v>
      </c>
      <c r="P200" s="94">
        <v>17422.400000000001</v>
      </c>
      <c r="Q200" s="94"/>
      <c r="R200" s="100">
        <v>724.19</v>
      </c>
      <c r="S200" s="156">
        <v>29160</v>
      </c>
      <c r="T200" s="100"/>
      <c r="U200" s="100"/>
      <c r="V200" s="82">
        <f t="shared" si="17"/>
        <v>0</v>
      </c>
      <c r="W200" s="100">
        <v>21.7</v>
      </c>
      <c r="X200" s="100">
        <v>23.4</v>
      </c>
      <c r="Y200" s="100">
        <v>115.35</v>
      </c>
      <c r="Z200" s="100">
        <v>179.07</v>
      </c>
      <c r="AA200" s="100">
        <v>119.71</v>
      </c>
      <c r="AB200" s="100">
        <v>2423.1999999999998</v>
      </c>
      <c r="AC200" s="101" t="s">
        <v>269</v>
      </c>
      <c r="AD200" s="163"/>
      <c r="AE200" s="159" t="e">
        <f>VLOOKUP(A200,#REF!,6,0)</f>
        <v>#REF!</v>
      </c>
    </row>
    <row r="201" spans="1:31" ht="26.25" thickBot="1" x14ac:dyDescent="0.3">
      <c r="A201" s="93">
        <v>26411012501437</v>
      </c>
      <c r="B201" s="79">
        <v>199</v>
      </c>
      <c r="C201" s="110" t="s">
        <v>291</v>
      </c>
      <c r="D201" s="100">
        <v>1743.77</v>
      </c>
      <c r="E201" s="100">
        <v>409.69</v>
      </c>
      <c r="F201" s="100">
        <v>81.2</v>
      </c>
      <c r="G201" s="100"/>
      <c r="H201" s="95">
        <v>150</v>
      </c>
      <c r="I201" s="100"/>
      <c r="J201" s="96"/>
      <c r="K201" s="100"/>
      <c r="L201" s="100">
        <v>15</v>
      </c>
      <c r="M201" s="100"/>
      <c r="N201" s="100"/>
      <c r="O201" s="121">
        <f t="shared" si="16"/>
        <v>165</v>
      </c>
      <c r="P201" s="94"/>
      <c r="Q201" s="94"/>
      <c r="R201" s="100">
        <v>523.35</v>
      </c>
      <c r="S201" s="156">
        <v>28883.010000000002</v>
      </c>
      <c r="T201" s="100"/>
      <c r="U201" s="100"/>
      <c r="V201" s="82">
        <f t="shared" si="17"/>
        <v>0</v>
      </c>
      <c r="W201" s="100">
        <v>15.75</v>
      </c>
      <c r="X201" s="100">
        <v>17.25</v>
      </c>
      <c r="Y201" s="100"/>
      <c r="Z201" s="100">
        <v>100.93</v>
      </c>
      <c r="AA201" s="100">
        <v>22.9</v>
      </c>
      <c r="AB201" s="100"/>
      <c r="AC201" s="101" t="s">
        <v>269</v>
      </c>
      <c r="AD201" s="163"/>
      <c r="AE201" s="159" t="e">
        <f>VLOOKUP(A201,#REF!,6,0)</f>
        <v>#REF!</v>
      </c>
    </row>
    <row r="202" spans="1:31" ht="26.25" thickBot="1" x14ac:dyDescent="0.3">
      <c r="A202" s="93">
        <v>27709202500065</v>
      </c>
      <c r="B202" s="91">
        <v>200</v>
      </c>
      <c r="C202" s="92" t="s">
        <v>292</v>
      </c>
      <c r="D202" s="100">
        <v>1388.86</v>
      </c>
      <c r="E202" s="100">
        <v>158.46</v>
      </c>
      <c r="F202" s="100">
        <v>33.299999999999997</v>
      </c>
      <c r="G202" s="100"/>
      <c r="H202" s="95">
        <v>50</v>
      </c>
      <c r="I202" s="100"/>
      <c r="J202" s="96"/>
      <c r="K202" s="100"/>
      <c r="L202" s="100"/>
      <c r="M202" s="100"/>
      <c r="N202" s="100"/>
      <c r="O202" s="121">
        <f t="shared" si="16"/>
        <v>50</v>
      </c>
      <c r="P202" s="94"/>
      <c r="Q202" s="94"/>
      <c r="R202" s="100">
        <v>364.14</v>
      </c>
      <c r="S202" s="156">
        <v>20898.95</v>
      </c>
      <c r="T202" s="100"/>
      <c r="U202" s="100"/>
      <c r="V202" s="82">
        <f t="shared" si="17"/>
        <v>0</v>
      </c>
      <c r="W202" s="100">
        <v>10.55</v>
      </c>
      <c r="X202" s="100">
        <v>11.75</v>
      </c>
      <c r="Y202" s="100"/>
      <c r="Z202" s="100">
        <v>31.65</v>
      </c>
      <c r="AA202" s="100">
        <v>8.36</v>
      </c>
      <c r="AB202" s="100"/>
      <c r="AC202" s="101" t="s">
        <v>269</v>
      </c>
      <c r="AD202" s="163"/>
      <c r="AE202" s="159" t="e">
        <f>VLOOKUP(A202,#REF!,6,0)</f>
        <v>#REF!</v>
      </c>
    </row>
    <row r="203" spans="1:31" ht="26.25" thickBot="1" x14ac:dyDescent="0.3">
      <c r="A203" s="93">
        <v>26807012500083</v>
      </c>
      <c r="B203" s="91">
        <v>201</v>
      </c>
      <c r="C203" s="110" t="s">
        <v>293</v>
      </c>
      <c r="D203" s="100">
        <v>1522.77</v>
      </c>
      <c r="E203" s="100">
        <v>232.55</v>
      </c>
      <c r="F203" s="100">
        <v>57.93</v>
      </c>
      <c r="G203" s="100"/>
      <c r="H203" s="95">
        <v>150</v>
      </c>
      <c r="I203" s="100"/>
      <c r="J203" s="96"/>
      <c r="K203" s="100"/>
      <c r="L203" s="100"/>
      <c r="M203" s="100"/>
      <c r="N203" s="100"/>
      <c r="O203" s="121">
        <f t="shared" si="16"/>
        <v>150</v>
      </c>
      <c r="P203" s="94"/>
      <c r="Q203" s="94"/>
      <c r="R203" s="100">
        <v>422.47</v>
      </c>
      <c r="S203" s="156">
        <v>23767.929999999997</v>
      </c>
      <c r="T203" s="100"/>
      <c r="U203" s="100"/>
      <c r="V203" s="82">
        <f t="shared" si="17"/>
        <v>0</v>
      </c>
      <c r="W203" s="100">
        <v>12.85</v>
      </c>
      <c r="X203" s="100">
        <v>14.15</v>
      </c>
      <c r="Y203" s="100"/>
      <c r="Z203" s="100">
        <v>62.36</v>
      </c>
      <c r="AA203" s="100">
        <v>14.72</v>
      </c>
      <c r="AB203" s="100"/>
      <c r="AC203" s="101" t="s">
        <v>269</v>
      </c>
      <c r="AD203" s="163"/>
      <c r="AE203" s="159" t="e">
        <f>VLOOKUP(A203,#REF!,6,0)</f>
        <v>#REF!</v>
      </c>
    </row>
    <row r="204" spans="1:31" ht="18.75" thickBot="1" x14ac:dyDescent="0.3">
      <c r="A204" s="93">
        <v>25801302501243</v>
      </c>
      <c r="B204" s="79">
        <v>202</v>
      </c>
      <c r="C204" s="110" t="s">
        <v>294</v>
      </c>
      <c r="D204" s="100">
        <v>2255.6799999999998</v>
      </c>
      <c r="E204" s="100">
        <v>768.05</v>
      </c>
      <c r="F204" s="100">
        <v>115.62</v>
      </c>
      <c r="G204" s="100">
        <v>74.33</v>
      </c>
      <c r="H204" s="95">
        <v>50</v>
      </c>
      <c r="I204" s="100"/>
      <c r="J204" s="96"/>
      <c r="K204" s="100"/>
      <c r="L204" s="100"/>
      <c r="M204" s="100"/>
      <c r="N204" s="100"/>
      <c r="O204" s="121">
        <f t="shared" si="16"/>
        <v>50</v>
      </c>
      <c r="P204" s="94"/>
      <c r="Q204" s="94"/>
      <c r="R204" s="100">
        <v>743.34</v>
      </c>
      <c r="S204" s="156"/>
      <c r="T204" s="100"/>
      <c r="U204" s="100"/>
      <c r="V204" s="82">
        <f t="shared" si="17"/>
        <v>0</v>
      </c>
      <c r="W204" s="100">
        <v>21.45</v>
      </c>
      <c r="X204" s="100">
        <v>23.25</v>
      </c>
      <c r="Y204" s="100"/>
      <c r="Z204" s="100">
        <v>176.12</v>
      </c>
      <c r="AA204" s="100">
        <v>117.86</v>
      </c>
      <c r="AB204" s="100"/>
      <c r="AC204" s="101" t="s">
        <v>269</v>
      </c>
      <c r="AD204" s="163"/>
      <c r="AE204" s="159" t="e">
        <f>VLOOKUP(A204,#REF!,6,0)</f>
        <v>#REF!</v>
      </c>
    </row>
    <row r="205" spans="1:31" ht="26.25" thickBot="1" x14ac:dyDescent="0.3">
      <c r="A205" s="93">
        <v>27102212502145</v>
      </c>
      <c r="B205" s="91">
        <v>203</v>
      </c>
      <c r="C205" s="92" t="s">
        <v>295</v>
      </c>
      <c r="D205" s="100">
        <v>1474.73</v>
      </c>
      <c r="E205" s="100">
        <v>196.47</v>
      </c>
      <c r="F205" s="100">
        <v>45.97</v>
      </c>
      <c r="G205" s="100"/>
      <c r="H205" s="95">
        <v>150</v>
      </c>
      <c r="I205" s="100"/>
      <c r="J205" s="96"/>
      <c r="K205" s="100"/>
      <c r="L205" s="100"/>
      <c r="M205" s="100"/>
      <c r="N205" s="100"/>
      <c r="O205" s="121">
        <f t="shared" si="16"/>
        <v>150</v>
      </c>
      <c r="P205" s="94"/>
      <c r="Q205" s="94"/>
      <c r="R205" s="100">
        <v>394.07</v>
      </c>
      <c r="S205" s="156">
        <v>22549.94</v>
      </c>
      <c r="T205" s="100">
        <v>4.22</v>
      </c>
      <c r="U205" s="100"/>
      <c r="V205" s="82">
        <f t="shared" si="17"/>
        <v>4.22</v>
      </c>
      <c r="W205" s="100">
        <v>12.3</v>
      </c>
      <c r="X205" s="100">
        <v>13.55</v>
      </c>
      <c r="Y205" s="100"/>
      <c r="Z205" s="100">
        <v>54.55</v>
      </c>
      <c r="AA205" s="100">
        <v>13.13</v>
      </c>
      <c r="AB205" s="100"/>
      <c r="AC205" s="101" t="s">
        <v>269</v>
      </c>
      <c r="AD205" s="163"/>
      <c r="AE205" s="159" t="e">
        <f>VLOOKUP(A205,#REF!,6,0)</f>
        <v>#REF!</v>
      </c>
    </row>
    <row r="206" spans="1:31" ht="26.25" thickBot="1" x14ac:dyDescent="0.3">
      <c r="A206" s="93">
        <v>25904252500732</v>
      </c>
      <c r="B206" s="91">
        <v>204</v>
      </c>
      <c r="C206" s="110" t="s">
        <v>296</v>
      </c>
      <c r="D206" s="100">
        <v>2202.5300000000002</v>
      </c>
      <c r="E206" s="100">
        <v>746.74</v>
      </c>
      <c r="F206" s="100">
        <v>111.86</v>
      </c>
      <c r="G206" s="100">
        <v>72.489999999999995</v>
      </c>
      <c r="H206" s="95">
        <v>100</v>
      </c>
      <c r="I206" s="100"/>
      <c r="J206" s="96"/>
      <c r="K206" s="100"/>
      <c r="L206" s="100"/>
      <c r="M206" s="100"/>
      <c r="N206" s="100"/>
      <c r="O206" s="121">
        <f t="shared" si="16"/>
        <v>100</v>
      </c>
      <c r="P206" s="94"/>
      <c r="Q206" s="94"/>
      <c r="R206" s="100">
        <v>724.98</v>
      </c>
      <c r="S206" s="156">
        <v>29160.000000000004</v>
      </c>
      <c r="T206" s="100"/>
      <c r="U206" s="100"/>
      <c r="V206" s="82">
        <f t="shared" si="17"/>
        <v>0</v>
      </c>
      <c r="W206" s="100">
        <v>21.3</v>
      </c>
      <c r="X206" s="100">
        <v>23.05</v>
      </c>
      <c r="Y206" s="100"/>
      <c r="Z206" s="100">
        <v>174</v>
      </c>
      <c r="AA206" s="100">
        <v>115.14</v>
      </c>
      <c r="AB206" s="100"/>
      <c r="AC206" s="101" t="s">
        <v>269</v>
      </c>
      <c r="AD206" s="163"/>
      <c r="AE206" s="159" t="e">
        <f>VLOOKUP(A206,#REF!,6,0)</f>
        <v>#REF!</v>
      </c>
    </row>
    <row r="207" spans="1:31" ht="26.25" thickBot="1" x14ac:dyDescent="0.3">
      <c r="A207" s="93">
        <v>28203062500356</v>
      </c>
      <c r="B207" s="79">
        <v>205</v>
      </c>
      <c r="C207" s="92" t="s">
        <v>297</v>
      </c>
      <c r="D207" s="94">
        <v>1115.5899999999999</v>
      </c>
      <c r="E207" s="94"/>
      <c r="F207" s="94">
        <v>5.35</v>
      </c>
      <c r="G207" s="122"/>
      <c r="H207" s="95">
        <v>95</v>
      </c>
      <c r="I207" s="122"/>
      <c r="J207" s="96"/>
      <c r="K207" s="122"/>
      <c r="L207" s="94"/>
      <c r="M207" s="94"/>
      <c r="N207" s="122"/>
      <c r="O207" s="121">
        <f t="shared" si="16"/>
        <v>95</v>
      </c>
      <c r="P207" s="122"/>
      <c r="Q207" s="122"/>
      <c r="R207" s="100">
        <v>236.5</v>
      </c>
      <c r="S207" s="156">
        <v>14787.35</v>
      </c>
      <c r="T207" s="94"/>
      <c r="U207" s="122"/>
      <c r="V207" s="82">
        <f t="shared" si="17"/>
        <v>0</v>
      </c>
      <c r="W207" s="94">
        <v>6.65</v>
      </c>
      <c r="X207" s="94">
        <v>8.3000000000000007</v>
      </c>
      <c r="Y207" s="122"/>
      <c r="Z207" s="94"/>
      <c r="AA207" s="94"/>
      <c r="AB207" s="122"/>
      <c r="AC207" s="101" t="s">
        <v>298</v>
      </c>
      <c r="AD207" s="163"/>
      <c r="AE207" s="159" t="e">
        <f>VLOOKUP(A207,#REF!,6,0)</f>
        <v>#REF!</v>
      </c>
    </row>
    <row r="208" spans="1:31" ht="26.25" thickBot="1" x14ac:dyDescent="0.3">
      <c r="A208" s="93">
        <v>27110092502131</v>
      </c>
      <c r="B208" s="91">
        <v>206</v>
      </c>
      <c r="C208" s="92" t="s">
        <v>299</v>
      </c>
      <c r="D208" s="94">
        <v>1177.24</v>
      </c>
      <c r="E208" s="94"/>
      <c r="F208" s="94">
        <v>6.07</v>
      </c>
      <c r="G208" s="122"/>
      <c r="H208" s="95">
        <v>100</v>
      </c>
      <c r="I208" s="122"/>
      <c r="J208" s="96"/>
      <c r="K208" s="122"/>
      <c r="L208" s="94"/>
      <c r="M208" s="94"/>
      <c r="N208" s="122"/>
      <c r="O208" s="121">
        <f t="shared" si="16"/>
        <v>100</v>
      </c>
      <c r="P208" s="122"/>
      <c r="Q208" s="122"/>
      <c r="R208" s="100">
        <v>264.5</v>
      </c>
      <c r="S208" s="156">
        <v>15443.3</v>
      </c>
      <c r="T208" s="94"/>
      <c r="U208" s="122"/>
      <c r="V208" s="82">
        <f t="shared" si="17"/>
        <v>0</v>
      </c>
      <c r="W208" s="94">
        <v>7.95</v>
      </c>
      <c r="X208" s="94">
        <v>9.3000000000000007</v>
      </c>
      <c r="Y208" s="122"/>
      <c r="Z208" s="94"/>
      <c r="AA208" s="94">
        <v>1.9</v>
      </c>
      <c r="AB208" s="122"/>
      <c r="AC208" s="101" t="s">
        <v>298</v>
      </c>
      <c r="AD208" s="163"/>
      <c r="AE208" s="159" t="e">
        <f>VLOOKUP(A208,#REF!,6,0)</f>
        <v>#REF!</v>
      </c>
    </row>
    <row r="209" spans="1:31" ht="26.25" thickBot="1" x14ac:dyDescent="0.3">
      <c r="A209" s="93">
        <v>28207182501891</v>
      </c>
      <c r="B209" s="91">
        <v>207</v>
      </c>
      <c r="C209" s="92" t="s">
        <v>300</v>
      </c>
      <c r="D209" s="94">
        <v>1109.46</v>
      </c>
      <c r="E209" s="94"/>
      <c r="F209" s="94">
        <v>5.33</v>
      </c>
      <c r="G209" s="122"/>
      <c r="H209" s="95">
        <v>50</v>
      </c>
      <c r="I209" s="122"/>
      <c r="J209" s="96">
        <v>186.99</v>
      </c>
      <c r="K209" s="122"/>
      <c r="L209" s="94"/>
      <c r="M209" s="94"/>
      <c r="N209" s="122"/>
      <c r="O209" s="121">
        <f t="shared" si="16"/>
        <v>236.99</v>
      </c>
      <c r="P209" s="122"/>
      <c r="Q209" s="122"/>
      <c r="R209" s="100">
        <v>234.5</v>
      </c>
      <c r="S209" s="156">
        <v>29160.000000000004</v>
      </c>
      <c r="T209" s="94">
        <v>8</v>
      </c>
      <c r="U209" s="122"/>
      <c r="V209" s="82">
        <f t="shared" si="17"/>
        <v>8</v>
      </c>
      <c r="W209" s="94">
        <v>6.65</v>
      </c>
      <c r="X209" s="94">
        <v>9.6</v>
      </c>
      <c r="Y209" s="122"/>
      <c r="Z209" s="94"/>
      <c r="AA209" s="94">
        <v>2.7</v>
      </c>
      <c r="AB209" s="122"/>
      <c r="AC209" s="101" t="s">
        <v>298</v>
      </c>
      <c r="AD209" s="163"/>
      <c r="AE209" s="159" t="e">
        <f>VLOOKUP(A209,#REF!,6,0)</f>
        <v>#REF!</v>
      </c>
    </row>
    <row r="210" spans="1:31" ht="26.25" thickBot="1" x14ac:dyDescent="0.3">
      <c r="A210" s="93">
        <v>28809262500119</v>
      </c>
      <c r="B210" s="79">
        <v>208</v>
      </c>
      <c r="C210" s="92" t="s">
        <v>301</v>
      </c>
      <c r="D210" s="94">
        <v>1040.56</v>
      </c>
      <c r="E210" s="94"/>
      <c r="F210" s="94">
        <v>5.65</v>
      </c>
      <c r="G210" s="122"/>
      <c r="H210" s="95">
        <v>100</v>
      </c>
      <c r="I210" s="122"/>
      <c r="J210" s="96"/>
      <c r="K210" s="122"/>
      <c r="L210" s="94"/>
      <c r="M210" s="94"/>
      <c r="N210" s="122"/>
      <c r="O210" s="121">
        <f t="shared" si="16"/>
        <v>100</v>
      </c>
      <c r="P210" s="122"/>
      <c r="Q210" s="122"/>
      <c r="R210" s="100">
        <v>220.5</v>
      </c>
      <c r="S210" s="156">
        <v>13752.29</v>
      </c>
      <c r="T210" s="94"/>
      <c r="U210" s="122"/>
      <c r="V210" s="82">
        <f t="shared" si="17"/>
        <v>0</v>
      </c>
      <c r="W210" s="94">
        <v>6.55</v>
      </c>
      <c r="X210" s="94">
        <v>8.25</v>
      </c>
      <c r="Y210" s="122"/>
      <c r="Z210" s="94"/>
      <c r="AA210" s="94"/>
      <c r="AB210" s="122"/>
      <c r="AC210" s="101" t="s">
        <v>298</v>
      </c>
      <c r="AD210" s="163"/>
      <c r="AE210" s="159" t="e">
        <f>VLOOKUP(A210,#REF!,6,0)</f>
        <v>#REF!</v>
      </c>
    </row>
    <row r="211" spans="1:31" ht="26.25" thickBot="1" x14ac:dyDescent="0.3">
      <c r="A211" s="93">
        <v>27908152500053</v>
      </c>
      <c r="B211" s="91">
        <v>209</v>
      </c>
      <c r="C211" s="92" t="s">
        <v>302</v>
      </c>
      <c r="D211" s="94">
        <v>1341.36</v>
      </c>
      <c r="E211" s="94">
        <v>79.78</v>
      </c>
      <c r="F211" s="94">
        <v>19.86</v>
      </c>
      <c r="G211" s="122"/>
      <c r="H211" s="95">
        <v>140</v>
      </c>
      <c r="I211" s="122"/>
      <c r="J211" s="96"/>
      <c r="K211" s="122"/>
      <c r="L211" s="94"/>
      <c r="M211" s="94"/>
      <c r="N211" s="122"/>
      <c r="O211" s="121">
        <f t="shared" si="16"/>
        <v>140</v>
      </c>
      <c r="P211" s="122"/>
      <c r="Q211" s="122"/>
      <c r="R211" s="100">
        <v>330.53</v>
      </c>
      <c r="S211" s="156">
        <v>18935.8</v>
      </c>
      <c r="T211" s="94"/>
      <c r="U211" s="122"/>
      <c r="V211" s="82">
        <f t="shared" si="17"/>
        <v>0</v>
      </c>
      <c r="W211" s="94">
        <v>9.9499999999999993</v>
      </c>
      <c r="X211" s="94">
        <v>11.45</v>
      </c>
      <c r="Y211" s="122"/>
      <c r="Z211" s="94">
        <v>23.87</v>
      </c>
      <c r="AA211" s="94">
        <v>7.6</v>
      </c>
      <c r="AB211" s="122"/>
      <c r="AC211" s="101" t="s">
        <v>298</v>
      </c>
      <c r="AD211" s="163"/>
      <c r="AE211" s="159" t="e">
        <f>VLOOKUP(A211,#REF!,6,0)</f>
        <v>#REF!</v>
      </c>
    </row>
    <row r="212" spans="1:31" ht="26.25" thickBot="1" x14ac:dyDescent="0.3">
      <c r="A212" s="93">
        <v>27806102500055</v>
      </c>
      <c r="B212" s="91">
        <v>210</v>
      </c>
      <c r="C212" s="92" t="s">
        <v>303</v>
      </c>
      <c r="D212" s="94">
        <v>1074.5999999999999</v>
      </c>
      <c r="E212" s="94"/>
      <c r="F212" s="94">
        <v>5.84</v>
      </c>
      <c r="G212" s="122"/>
      <c r="H212" s="95">
        <v>145</v>
      </c>
      <c r="I212" s="122"/>
      <c r="J212" s="96">
        <v>93.16</v>
      </c>
      <c r="K212" s="122"/>
      <c r="L212" s="94"/>
      <c r="M212" s="94"/>
      <c r="N212" s="122"/>
      <c r="O212" s="121">
        <f t="shared" si="16"/>
        <v>238.16</v>
      </c>
      <c r="P212" s="122"/>
      <c r="Q212" s="122"/>
      <c r="R212" s="100">
        <v>222.5</v>
      </c>
      <c r="S212" s="156">
        <v>13361.079999999998</v>
      </c>
      <c r="T212" s="94"/>
      <c r="U212" s="122"/>
      <c r="V212" s="82">
        <f t="shared" si="17"/>
        <v>0</v>
      </c>
      <c r="W212" s="94">
        <v>7.25</v>
      </c>
      <c r="X212" s="94">
        <v>9.5</v>
      </c>
      <c r="Y212" s="122"/>
      <c r="Z212" s="94"/>
      <c r="AA212" s="94">
        <v>2.4</v>
      </c>
      <c r="AB212" s="122"/>
      <c r="AC212" s="101" t="s">
        <v>298</v>
      </c>
      <c r="AD212" s="163"/>
      <c r="AE212" s="159" t="e">
        <f>VLOOKUP(A212,#REF!,6,0)</f>
        <v>#REF!</v>
      </c>
    </row>
    <row r="213" spans="1:31" ht="26.25" thickBot="1" x14ac:dyDescent="0.3">
      <c r="A213" s="93">
        <v>28809162500278</v>
      </c>
      <c r="B213" s="79">
        <v>211</v>
      </c>
      <c r="C213" s="92" t="s">
        <v>304</v>
      </c>
      <c r="D213" s="94">
        <v>1014.91</v>
      </c>
      <c r="E213" s="94"/>
      <c r="F213" s="94">
        <v>5.49</v>
      </c>
      <c r="G213" s="122"/>
      <c r="H213" s="95">
        <v>95</v>
      </c>
      <c r="I213" s="122"/>
      <c r="J213" s="96"/>
      <c r="K213" s="122"/>
      <c r="L213" s="94"/>
      <c r="M213" s="94"/>
      <c r="N213" s="122"/>
      <c r="O213" s="121">
        <f t="shared" si="16"/>
        <v>95</v>
      </c>
      <c r="P213" s="122"/>
      <c r="Q213" s="122"/>
      <c r="R213" s="100">
        <v>220.5</v>
      </c>
      <c r="S213" s="156">
        <v>13623.65</v>
      </c>
      <c r="T213" s="94"/>
      <c r="U213" s="122"/>
      <c r="V213" s="82">
        <f t="shared" si="17"/>
        <v>0</v>
      </c>
      <c r="W213" s="94">
        <v>6.2</v>
      </c>
      <c r="X213" s="94">
        <v>8.0500000000000007</v>
      </c>
      <c r="Y213" s="122"/>
      <c r="Z213" s="94"/>
      <c r="AA213" s="94"/>
      <c r="AB213" s="122"/>
      <c r="AC213" s="101" t="s">
        <v>298</v>
      </c>
      <c r="AD213" s="163"/>
      <c r="AE213" s="159" t="e">
        <f>VLOOKUP(A213,#REF!,6,0)</f>
        <v>#REF!</v>
      </c>
    </row>
    <row r="214" spans="1:31" ht="26.25" thickBot="1" x14ac:dyDescent="0.3">
      <c r="A214" s="93">
        <v>28503062501275</v>
      </c>
      <c r="B214" s="91">
        <v>212</v>
      </c>
      <c r="C214" s="92" t="s">
        <v>305</v>
      </c>
      <c r="D214" s="94">
        <v>1015.95</v>
      </c>
      <c r="E214" s="94"/>
      <c r="F214" s="94">
        <v>5.16</v>
      </c>
      <c r="G214" s="122"/>
      <c r="H214" s="95">
        <v>145</v>
      </c>
      <c r="I214" s="122"/>
      <c r="J214" s="96">
        <v>185.9</v>
      </c>
      <c r="K214" s="122"/>
      <c r="L214" s="94"/>
      <c r="M214" s="94"/>
      <c r="N214" s="122"/>
      <c r="O214" s="121">
        <f t="shared" si="16"/>
        <v>330.9</v>
      </c>
      <c r="P214" s="122"/>
      <c r="Q214" s="122"/>
      <c r="R214" s="100">
        <v>230.5</v>
      </c>
      <c r="S214" s="156">
        <v>23644.170000000002</v>
      </c>
      <c r="T214" s="94"/>
      <c r="U214" s="122"/>
      <c r="V214" s="82">
        <f t="shared" si="17"/>
        <v>0</v>
      </c>
      <c r="W214" s="94">
        <v>7.55</v>
      </c>
      <c r="X214" s="94">
        <v>9.65</v>
      </c>
      <c r="Y214" s="122"/>
      <c r="Z214" s="94"/>
      <c r="AA214" s="94">
        <v>2.84</v>
      </c>
      <c r="AB214" s="122"/>
      <c r="AC214" s="101" t="s">
        <v>298</v>
      </c>
      <c r="AD214" s="163"/>
      <c r="AE214" s="159" t="e">
        <f>VLOOKUP(A214,#REF!,6,0)</f>
        <v>#REF!</v>
      </c>
    </row>
    <row r="215" spans="1:31" ht="26.25" thickBot="1" x14ac:dyDescent="0.3">
      <c r="A215" s="93">
        <v>27305022500039</v>
      </c>
      <c r="B215" s="91">
        <v>213</v>
      </c>
      <c r="C215" s="92" t="s">
        <v>306</v>
      </c>
      <c r="D215" s="94">
        <v>1315.91</v>
      </c>
      <c r="E215" s="94">
        <v>82.75</v>
      </c>
      <c r="F215" s="94">
        <v>20.96</v>
      </c>
      <c r="G215" s="122"/>
      <c r="H215" s="95">
        <v>150</v>
      </c>
      <c r="I215" s="122"/>
      <c r="J215" s="96">
        <v>183</v>
      </c>
      <c r="K215" s="122"/>
      <c r="L215" s="94"/>
      <c r="M215" s="94"/>
      <c r="N215" s="122"/>
      <c r="O215" s="121">
        <f t="shared" si="16"/>
        <v>333</v>
      </c>
      <c r="P215" s="122"/>
      <c r="Q215" s="122"/>
      <c r="R215" s="100">
        <v>332.87</v>
      </c>
      <c r="S215" s="156">
        <v>19897.39</v>
      </c>
      <c r="T215" s="94"/>
      <c r="U215" s="122"/>
      <c r="V215" s="82">
        <f t="shared" si="17"/>
        <v>0</v>
      </c>
      <c r="W215" s="94">
        <v>10.25</v>
      </c>
      <c r="X215" s="94">
        <v>12.6</v>
      </c>
      <c r="Y215" s="122"/>
      <c r="Z215" s="94">
        <v>27.71</v>
      </c>
      <c r="AA215" s="94">
        <v>10.59</v>
      </c>
      <c r="AB215" s="122"/>
      <c r="AC215" s="101" t="s">
        <v>298</v>
      </c>
      <c r="AD215" s="163"/>
      <c r="AE215" s="159" t="e">
        <f>VLOOKUP(A215,#REF!,6,0)</f>
        <v>#REF!</v>
      </c>
    </row>
    <row r="216" spans="1:31" ht="26.25" thickBot="1" x14ac:dyDescent="0.3">
      <c r="A216" s="93">
        <v>28710262500058</v>
      </c>
      <c r="B216" s="79">
        <v>214</v>
      </c>
      <c r="C216" s="92" t="s">
        <v>307</v>
      </c>
      <c r="D216" s="94">
        <v>941.6</v>
      </c>
      <c r="E216" s="94"/>
      <c r="F216" s="94">
        <v>5.31</v>
      </c>
      <c r="G216" s="122"/>
      <c r="H216" s="95">
        <v>100</v>
      </c>
      <c r="I216" s="122"/>
      <c r="J216" s="96"/>
      <c r="K216" s="122"/>
      <c r="L216" s="94"/>
      <c r="M216" s="94"/>
      <c r="N216" s="122"/>
      <c r="O216" s="121">
        <f t="shared" si="16"/>
        <v>100</v>
      </c>
      <c r="P216" s="122"/>
      <c r="Q216" s="122"/>
      <c r="R216" s="100">
        <v>214.5</v>
      </c>
      <c r="S216" s="156">
        <v>12522.910000000002</v>
      </c>
      <c r="T216" s="94"/>
      <c r="U216" s="122"/>
      <c r="V216" s="82">
        <f t="shared" si="17"/>
        <v>0</v>
      </c>
      <c r="W216" s="94">
        <v>5.9</v>
      </c>
      <c r="X216" s="94">
        <v>7.5</v>
      </c>
      <c r="Y216" s="122"/>
      <c r="Z216" s="94"/>
      <c r="AA216" s="94"/>
      <c r="AB216" s="122"/>
      <c r="AC216" s="101" t="s">
        <v>298</v>
      </c>
      <c r="AD216" s="163"/>
      <c r="AE216" s="159" t="e">
        <f>VLOOKUP(A216,#REF!,6,0)</f>
        <v>#REF!</v>
      </c>
    </row>
    <row r="217" spans="1:31" ht="26.25" thickBot="1" x14ac:dyDescent="0.3">
      <c r="A217" s="93">
        <v>27712312500151</v>
      </c>
      <c r="B217" s="91">
        <v>215</v>
      </c>
      <c r="C217" s="92" t="s">
        <v>308</v>
      </c>
      <c r="D217" s="94">
        <v>1071.46</v>
      </c>
      <c r="E217" s="94"/>
      <c r="F217" s="94">
        <v>5.4</v>
      </c>
      <c r="G217" s="122"/>
      <c r="H217" s="95">
        <v>150</v>
      </c>
      <c r="I217" s="122"/>
      <c r="J217" s="96">
        <v>200</v>
      </c>
      <c r="K217" s="122"/>
      <c r="L217" s="94"/>
      <c r="M217" s="94"/>
      <c r="N217" s="122"/>
      <c r="O217" s="121">
        <f t="shared" si="16"/>
        <v>350</v>
      </c>
      <c r="P217" s="122"/>
      <c r="Q217" s="122"/>
      <c r="R217" s="100">
        <v>240.5</v>
      </c>
      <c r="S217" s="156">
        <v>24784.46</v>
      </c>
      <c r="T217" s="94">
        <v>4.54</v>
      </c>
      <c r="U217" s="122"/>
      <c r="V217" s="82">
        <f t="shared" si="17"/>
        <v>4.54</v>
      </c>
      <c r="W217" s="94">
        <v>7.95</v>
      </c>
      <c r="X217" s="94">
        <v>10.199999999999999</v>
      </c>
      <c r="Y217" s="122"/>
      <c r="Z217" s="94"/>
      <c r="AA217" s="94">
        <v>4.21</v>
      </c>
      <c r="AB217" s="122"/>
      <c r="AC217" s="101" t="s">
        <v>298</v>
      </c>
      <c r="AD217" s="163"/>
      <c r="AE217" s="159" t="e">
        <f>VLOOKUP(A217,#REF!,6,0)</f>
        <v>#REF!</v>
      </c>
    </row>
    <row r="218" spans="1:31" ht="26.25" thickBot="1" x14ac:dyDescent="0.3">
      <c r="A218" s="93">
        <v>27906092500331</v>
      </c>
      <c r="B218" s="91">
        <v>216</v>
      </c>
      <c r="C218" s="92" t="s">
        <v>309</v>
      </c>
      <c r="D218" s="94">
        <v>1071.46</v>
      </c>
      <c r="E218" s="94"/>
      <c r="F218" s="94">
        <v>5.4</v>
      </c>
      <c r="G218" s="122"/>
      <c r="H218" s="95">
        <v>150</v>
      </c>
      <c r="I218" s="122"/>
      <c r="J218" s="96"/>
      <c r="K218" s="122"/>
      <c r="L218" s="94"/>
      <c r="M218" s="94"/>
      <c r="N218" s="122"/>
      <c r="O218" s="121">
        <f t="shared" si="16"/>
        <v>150</v>
      </c>
      <c r="P218" s="122"/>
      <c r="Q218" s="122"/>
      <c r="R218" s="100">
        <v>240.5</v>
      </c>
      <c r="S218" s="156">
        <v>14533.249999999998</v>
      </c>
      <c r="T218" s="94"/>
      <c r="U218" s="122"/>
      <c r="V218" s="82">
        <f t="shared" si="17"/>
        <v>0</v>
      </c>
      <c r="W218" s="94">
        <v>7.95</v>
      </c>
      <c r="X218" s="94">
        <v>8.9</v>
      </c>
      <c r="Y218" s="122"/>
      <c r="Z218" s="94"/>
      <c r="AA218" s="94">
        <v>0.77</v>
      </c>
      <c r="AB218" s="122"/>
      <c r="AC218" s="101" t="s">
        <v>298</v>
      </c>
      <c r="AD218" s="163"/>
      <c r="AE218" s="159" t="e">
        <f>VLOOKUP(A218,#REF!,6,0)</f>
        <v>#REF!</v>
      </c>
    </row>
    <row r="219" spans="1:31" ht="26.25" thickBot="1" x14ac:dyDescent="0.3">
      <c r="A219" s="93">
        <v>28307062500119</v>
      </c>
      <c r="B219" s="79">
        <v>217</v>
      </c>
      <c r="C219" s="92" t="s">
        <v>310</v>
      </c>
      <c r="D219" s="94">
        <v>1177.24</v>
      </c>
      <c r="E219" s="94"/>
      <c r="F219" s="94">
        <v>6.07</v>
      </c>
      <c r="G219" s="122"/>
      <c r="H219" s="95">
        <v>150</v>
      </c>
      <c r="I219" s="122"/>
      <c r="J219" s="96">
        <v>199.58</v>
      </c>
      <c r="K219" s="122"/>
      <c r="L219" s="94"/>
      <c r="M219" s="94"/>
      <c r="N219" s="122"/>
      <c r="O219" s="121">
        <f t="shared" si="16"/>
        <v>349.58000000000004</v>
      </c>
      <c r="P219" s="122"/>
      <c r="Q219" s="122"/>
      <c r="R219" s="100">
        <v>264.5</v>
      </c>
      <c r="S219" s="156">
        <v>25819.33</v>
      </c>
      <c r="T219" s="94"/>
      <c r="U219" s="122"/>
      <c r="V219" s="82">
        <f t="shared" si="17"/>
        <v>0</v>
      </c>
      <c r="W219" s="94">
        <v>8.3000000000000007</v>
      </c>
      <c r="X219" s="94">
        <v>11</v>
      </c>
      <c r="Y219" s="122"/>
      <c r="Z219" s="94">
        <v>2.34</v>
      </c>
      <c r="AA219" s="94">
        <v>6.42</v>
      </c>
      <c r="AB219" s="122"/>
      <c r="AC219" s="101" t="s">
        <v>298</v>
      </c>
      <c r="AD219" s="163"/>
      <c r="AE219" s="159" t="e">
        <f>VLOOKUP(A219,#REF!,6,0)</f>
        <v>#REF!</v>
      </c>
    </row>
    <row r="220" spans="1:31" ht="26.25" thickBot="1" x14ac:dyDescent="0.3">
      <c r="A220" s="93">
        <v>29305262501382</v>
      </c>
      <c r="B220" s="91">
        <v>218</v>
      </c>
      <c r="C220" s="92" t="s">
        <v>311</v>
      </c>
      <c r="D220" s="94">
        <v>977.3</v>
      </c>
      <c r="E220" s="94"/>
      <c r="F220" s="94">
        <v>5.28</v>
      </c>
      <c r="G220" s="122"/>
      <c r="H220" s="95">
        <v>4.07</v>
      </c>
      <c r="I220" s="122"/>
      <c r="J220" s="96"/>
      <c r="K220" s="122"/>
      <c r="L220" s="94">
        <v>10</v>
      </c>
      <c r="M220" s="94">
        <v>5</v>
      </c>
      <c r="N220" s="122"/>
      <c r="O220" s="121">
        <f t="shared" si="16"/>
        <v>19.07</v>
      </c>
      <c r="P220" s="122"/>
      <c r="Q220" s="122"/>
      <c r="R220" s="100">
        <v>212.5</v>
      </c>
      <c r="S220" s="156">
        <v>13171.11</v>
      </c>
      <c r="T220" s="94"/>
      <c r="U220" s="122"/>
      <c r="V220" s="82">
        <f t="shared" si="17"/>
        <v>0</v>
      </c>
      <c r="W220" s="94"/>
      <c r="X220" s="94">
        <v>6.2</v>
      </c>
      <c r="Y220" s="122"/>
      <c r="Z220" s="94"/>
      <c r="AA220" s="94"/>
      <c r="AB220" s="122"/>
      <c r="AC220" s="101" t="s">
        <v>298</v>
      </c>
      <c r="AD220" s="163"/>
      <c r="AE220" s="159" t="e">
        <f>VLOOKUP(A220,#REF!,6,0)</f>
        <v>#REF!</v>
      </c>
    </row>
    <row r="221" spans="1:31" ht="26.25" thickBot="1" x14ac:dyDescent="0.3">
      <c r="A221" s="93">
        <v>28408012505021</v>
      </c>
      <c r="B221" s="91">
        <v>219</v>
      </c>
      <c r="C221" s="92" t="s">
        <v>312</v>
      </c>
      <c r="D221" s="94">
        <v>1077.8499999999999</v>
      </c>
      <c r="E221" s="94"/>
      <c r="F221" s="94">
        <v>5.16</v>
      </c>
      <c r="G221" s="122"/>
      <c r="H221" s="95">
        <v>50</v>
      </c>
      <c r="I221" s="122"/>
      <c r="J221" s="96"/>
      <c r="K221" s="122"/>
      <c r="L221" s="94"/>
      <c r="M221" s="94"/>
      <c r="N221" s="122"/>
      <c r="O221" s="121">
        <f t="shared" si="16"/>
        <v>50</v>
      </c>
      <c r="P221" s="122"/>
      <c r="Q221" s="122"/>
      <c r="R221" s="100">
        <v>234.5</v>
      </c>
      <c r="S221" s="156">
        <v>13818.89</v>
      </c>
      <c r="T221" s="94"/>
      <c r="U221" s="122"/>
      <c r="V221" s="82">
        <f t="shared" si="17"/>
        <v>0</v>
      </c>
      <c r="W221" s="94">
        <v>6.45</v>
      </c>
      <c r="X221" s="94">
        <v>8.1999999999999993</v>
      </c>
      <c r="Y221" s="122"/>
      <c r="Z221" s="94"/>
      <c r="AA221" s="94"/>
      <c r="AB221" s="122"/>
      <c r="AC221" s="101" t="s">
        <v>298</v>
      </c>
      <c r="AD221" s="163"/>
      <c r="AE221" s="159" t="e">
        <f>VLOOKUP(A221,#REF!,6,0)</f>
        <v>#REF!</v>
      </c>
    </row>
    <row r="222" spans="1:31" ht="26.25" thickBot="1" x14ac:dyDescent="0.3">
      <c r="A222" s="93">
        <v>28310122500289</v>
      </c>
      <c r="B222" s="79">
        <v>220</v>
      </c>
      <c r="C222" s="92" t="s">
        <v>313</v>
      </c>
      <c r="D222" s="94">
        <v>1010.68</v>
      </c>
      <c r="E222" s="94"/>
      <c r="F222" s="94">
        <v>5.09</v>
      </c>
      <c r="G222" s="122"/>
      <c r="H222" s="95">
        <v>100</v>
      </c>
      <c r="I222" s="122"/>
      <c r="J222" s="96"/>
      <c r="K222" s="122"/>
      <c r="L222" s="94"/>
      <c r="M222" s="94"/>
      <c r="N222" s="122"/>
      <c r="O222" s="121">
        <f t="shared" si="16"/>
        <v>100</v>
      </c>
      <c r="P222" s="122"/>
      <c r="Q222" s="122"/>
      <c r="R222" s="100">
        <v>228.5</v>
      </c>
      <c r="S222" s="156">
        <v>13814.37</v>
      </c>
      <c r="T222" s="94"/>
      <c r="U222" s="122"/>
      <c r="V222" s="82">
        <f t="shared" si="17"/>
        <v>0</v>
      </c>
      <c r="W222" s="94">
        <v>6.65</v>
      </c>
      <c r="X222" s="94">
        <v>8.0500000000000007</v>
      </c>
      <c r="Y222" s="122"/>
      <c r="Z222" s="94"/>
      <c r="AA222" s="94"/>
      <c r="AB222" s="122"/>
      <c r="AC222" s="101" t="s">
        <v>298</v>
      </c>
      <c r="AD222" s="163"/>
      <c r="AE222" s="159" t="e">
        <f>VLOOKUP(A222,#REF!,6,0)</f>
        <v>#REF!</v>
      </c>
    </row>
    <row r="223" spans="1:31" ht="26.25" thickBot="1" x14ac:dyDescent="0.3">
      <c r="A223" s="93">
        <v>28806112500332</v>
      </c>
      <c r="B223" s="91">
        <v>221</v>
      </c>
      <c r="C223" s="92" t="s">
        <v>314</v>
      </c>
      <c r="D223" s="94">
        <v>1010.2</v>
      </c>
      <c r="E223" s="94"/>
      <c r="F223" s="94">
        <v>5.49</v>
      </c>
      <c r="G223" s="122"/>
      <c r="H223" s="95">
        <v>100</v>
      </c>
      <c r="I223" s="122"/>
      <c r="J223" s="96">
        <v>83.54</v>
      </c>
      <c r="K223" s="122"/>
      <c r="L223" s="94"/>
      <c r="M223" s="94"/>
      <c r="N223" s="122"/>
      <c r="O223" s="121">
        <f t="shared" si="16"/>
        <v>183.54000000000002</v>
      </c>
      <c r="P223" s="122"/>
      <c r="Q223" s="122"/>
      <c r="R223" s="100">
        <v>216.5</v>
      </c>
      <c r="S223" s="156">
        <v>19379.719999999998</v>
      </c>
      <c r="T223" s="94"/>
      <c r="U223" s="122"/>
      <c r="V223" s="82">
        <f t="shared" si="17"/>
        <v>0</v>
      </c>
      <c r="W223" s="94">
        <v>5.9</v>
      </c>
      <c r="X223" s="94">
        <v>8.6</v>
      </c>
      <c r="Y223" s="122"/>
      <c r="Z223" s="94"/>
      <c r="AA223" s="94">
        <v>0.04</v>
      </c>
      <c r="AB223" s="122"/>
      <c r="AC223" s="101" t="s">
        <v>298</v>
      </c>
      <c r="AD223" s="163"/>
      <c r="AE223" s="159" t="e">
        <f>VLOOKUP(A223,#REF!,6,0)</f>
        <v>#REF!</v>
      </c>
    </row>
    <row r="224" spans="1:31" ht="26.25" thickBot="1" x14ac:dyDescent="0.3">
      <c r="A224" s="93">
        <v>28109222501862</v>
      </c>
      <c r="B224" s="91">
        <v>222</v>
      </c>
      <c r="C224" s="92" t="s">
        <v>315</v>
      </c>
      <c r="D224" s="94">
        <v>1040.56</v>
      </c>
      <c r="E224" s="94"/>
      <c r="F224" s="94">
        <v>5.65</v>
      </c>
      <c r="G224" s="122"/>
      <c r="H224" s="95">
        <v>50</v>
      </c>
      <c r="I224" s="122"/>
      <c r="J224" s="96">
        <v>88.62</v>
      </c>
      <c r="K224" s="122"/>
      <c r="L224" s="94"/>
      <c r="M224" s="94"/>
      <c r="N224" s="122"/>
      <c r="O224" s="121">
        <f t="shared" si="16"/>
        <v>138.62</v>
      </c>
      <c r="P224" s="122"/>
      <c r="Q224" s="122"/>
      <c r="R224" s="100">
        <v>220.5</v>
      </c>
      <c r="S224" s="156">
        <v>20599.349999999999</v>
      </c>
      <c r="T224" s="94">
        <v>9.9600000000000009</v>
      </c>
      <c r="U224" s="122"/>
      <c r="V224" s="82">
        <f t="shared" si="17"/>
        <v>9.9600000000000009</v>
      </c>
      <c r="W224" s="94">
        <v>6.2</v>
      </c>
      <c r="X224" s="94">
        <v>7.8</v>
      </c>
      <c r="Y224" s="122"/>
      <c r="Z224" s="94"/>
      <c r="AA224" s="94"/>
      <c r="AB224" s="122"/>
      <c r="AC224" s="101" t="s">
        <v>298</v>
      </c>
      <c r="AD224" s="163"/>
      <c r="AE224" s="159" t="e">
        <f>VLOOKUP(A224,#REF!,6,0)</f>
        <v>#REF!</v>
      </c>
    </row>
    <row r="225" spans="1:31" ht="26.25" thickBot="1" x14ac:dyDescent="0.3">
      <c r="A225" s="93">
        <v>27003152500212</v>
      </c>
      <c r="B225" s="79">
        <v>223</v>
      </c>
      <c r="C225" s="92" t="s">
        <v>316</v>
      </c>
      <c r="D225" s="94">
        <v>1301.17</v>
      </c>
      <c r="E225" s="94">
        <v>7.3</v>
      </c>
      <c r="F225" s="94">
        <v>10.92</v>
      </c>
      <c r="G225" s="122"/>
      <c r="H225" s="95">
        <v>150</v>
      </c>
      <c r="I225" s="122"/>
      <c r="J225" s="96"/>
      <c r="K225" s="122"/>
      <c r="L225" s="94"/>
      <c r="M225" s="94"/>
      <c r="N225" s="122"/>
      <c r="O225" s="121">
        <f t="shared" si="16"/>
        <v>150</v>
      </c>
      <c r="P225" s="122"/>
      <c r="Q225" s="122"/>
      <c r="R225" s="100">
        <v>308.89999999999998</v>
      </c>
      <c r="S225" s="156">
        <v>22385.43</v>
      </c>
      <c r="T225" s="94">
        <v>3.96</v>
      </c>
      <c r="U225" s="122"/>
      <c r="V225" s="82">
        <f t="shared" si="17"/>
        <v>3.96</v>
      </c>
      <c r="W225" s="94">
        <v>9.5500000000000007</v>
      </c>
      <c r="X225" s="94">
        <v>10.65</v>
      </c>
      <c r="Y225" s="122"/>
      <c r="Z225" s="94">
        <v>17.96</v>
      </c>
      <c r="AA225" s="94">
        <v>5.49</v>
      </c>
      <c r="AB225" s="122"/>
      <c r="AC225" s="101" t="s">
        <v>298</v>
      </c>
      <c r="AD225" s="163"/>
      <c r="AE225" s="159" t="e">
        <f>VLOOKUP(A225,#REF!,6,0)</f>
        <v>#REF!</v>
      </c>
    </row>
    <row r="226" spans="1:31" ht="26.25" thickBot="1" x14ac:dyDescent="0.3">
      <c r="A226" s="93">
        <v>27010222502559</v>
      </c>
      <c r="B226" s="91">
        <v>224</v>
      </c>
      <c r="C226" s="92" t="s">
        <v>317</v>
      </c>
      <c r="D226" s="94">
        <v>1328.95</v>
      </c>
      <c r="E226" s="94">
        <v>20.350000000000001</v>
      </c>
      <c r="F226" s="94">
        <v>15.2</v>
      </c>
      <c r="G226" s="122"/>
      <c r="H226" s="95">
        <v>150</v>
      </c>
      <c r="I226" s="122"/>
      <c r="J226" s="96">
        <v>235.17</v>
      </c>
      <c r="K226" s="122"/>
      <c r="L226" s="94"/>
      <c r="M226" s="94"/>
      <c r="N226" s="122"/>
      <c r="O226" s="121">
        <f t="shared" si="16"/>
        <v>385.16999999999996</v>
      </c>
      <c r="P226" s="122"/>
      <c r="Q226" s="122"/>
      <c r="R226" s="100">
        <v>319.14999999999998</v>
      </c>
      <c r="S226" s="156">
        <v>18390</v>
      </c>
      <c r="T226" s="94">
        <v>2.97</v>
      </c>
      <c r="U226" s="122"/>
      <c r="V226" s="82">
        <f t="shared" si="17"/>
        <v>2.97</v>
      </c>
      <c r="W226" s="94">
        <v>9.85</v>
      </c>
      <c r="X226" s="94">
        <v>12.55</v>
      </c>
      <c r="Y226" s="122"/>
      <c r="Z226" s="94">
        <v>22.05</v>
      </c>
      <c r="AA226" s="94">
        <v>10.52</v>
      </c>
      <c r="AB226" s="122"/>
      <c r="AC226" s="101" t="s">
        <v>298</v>
      </c>
      <c r="AD226" s="163"/>
      <c r="AE226" s="159" t="e">
        <f>VLOOKUP(A226,#REF!,6,0)</f>
        <v>#REF!</v>
      </c>
    </row>
    <row r="227" spans="1:31" ht="26.25" thickBot="1" x14ac:dyDescent="0.3">
      <c r="A227" s="93">
        <v>28210152500335</v>
      </c>
      <c r="B227" s="91">
        <v>225</v>
      </c>
      <c r="C227" s="92" t="s">
        <v>318</v>
      </c>
      <c r="D227" s="94">
        <v>1015.95</v>
      </c>
      <c r="E227" s="94"/>
      <c r="F227" s="94">
        <v>5.16</v>
      </c>
      <c r="G227" s="122"/>
      <c r="H227" s="95">
        <v>145</v>
      </c>
      <c r="I227" s="122"/>
      <c r="J227" s="96"/>
      <c r="K227" s="122"/>
      <c r="L227" s="94"/>
      <c r="M227" s="94"/>
      <c r="N227" s="122"/>
      <c r="O227" s="121">
        <f t="shared" si="16"/>
        <v>145</v>
      </c>
      <c r="P227" s="122"/>
      <c r="Q227" s="122"/>
      <c r="R227" s="100">
        <v>230.5</v>
      </c>
      <c r="S227" s="156">
        <v>13834.669999999998</v>
      </c>
      <c r="T227" s="94"/>
      <c r="U227" s="122"/>
      <c r="V227" s="82">
        <f t="shared" si="17"/>
        <v>0</v>
      </c>
      <c r="W227" s="94">
        <v>7.55</v>
      </c>
      <c r="X227" s="94">
        <v>7.9</v>
      </c>
      <c r="Y227" s="122"/>
      <c r="Z227" s="94"/>
      <c r="AA227" s="94"/>
      <c r="AB227" s="122"/>
      <c r="AC227" s="101" t="s">
        <v>298</v>
      </c>
      <c r="AD227" s="163"/>
      <c r="AE227" s="159" t="e">
        <f>VLOOKUP(A227,#REF!,6,0)</f>
        <v>#REF!</v>
      </c>
    </row>
    <row r="228" spans="1:31" ht="26.25" thickBot="1" x14ac:dyDescent="0.3">
      <c r="A228" s="93">
        <v>29207152500036</v>
      </c>
      <c r="B228" s="79">
        <v>226</v>
      </c>
      <c r="C228" s="92" t="s">
        <v>319</v>
      </c>
      <c r="D228" s="94">
        <v>1000.31</v>
      </c>
      <c r="E228" s="94"/>
      <c r="F228" s="94">
        <v>5.5</v>
      </c>
      <c r="G228" s="122"/>
      <c r="H228" s="95">
        <v>50</v>
      </c>
      <c r="I228" s="122"/>
      <c r="J228" s="96">
        <v>75.92</v>
      </c>
      <c r="K228" s="122"/>
      <c r="L228" s="94"/>
      <c r="M228" s="94"/>
      <c r="N228" s="122"/>
      <c r="O228" s="121">
        <f t="shared" si="16"/>
        <v>125.92</v>
      </c>
      <c r="P228" s="122"/>
      <c r="Q228" s="122"/>
      <c r="R228" s="100">
        <v>212.5</v>
      </c>
      <c r="S228" s="156">
        <v>25318.920000000002</v>
      </c>
      <c r="T228" s="94"/>
      <c r="U228" s="122"/>
      <c r="V228" s="82">
        <f t="shared" si="17"/>
        <v>0</v>
      </c>
      <c r="W228" s="94">
        <v>6.3</v>
      </c>
      <c r="X228" s="94">
        <v>8.1</v>
      </c>
      <c r="Y228" s="122"/>
      <c r="Z228" s="94"/>
      <c r="AA228" s="94"/>
      <c r="AB228" s="122"/>
      <c r="AC228" s="101" t="s">
        <v>298</v>
      </c>
      <c r="AD228" s="163"/>
      <c r="AE228" s="159" t="e">
        <f>VLOOKUP(A228,#REF!,6,0)</f>
        <v>#REF!</v>
      </c>
    </row>
    <row r="229" spans="1:31" ht="26.25" thickBot="1" x14ac:dyDescent="0.3">
      <c r="A229" s="93">
        <v>27604152501832</v>
      </c>
      <c r="B229" s="91">
        <v>227</v>
      </c>
      <c r="C229" s="92" t="s">
        <v>320</v>
      </c>
      <c r="D229" s="94">
        <v>1376.02</v>
      </c>
      <c r="E229" s="94">
        <v>95.35</v>
      </c>
      <c r="F229" s="94">
        <v>24.99</v>
      </c>
      <c r="G229" s="122"/>
      <c r="H229" s="95">
        <v>150</v>
      </c>
      <c r="I229" s="122"/>
      <c r="J229" s="96"/>
      <c r="K229" s="122"/>
      <c r="L229" s="94"/>
      <c r="M229" s="94"/>
      <c r="N229" s="122"/>
      <c r="O229" s="121">
        <f t="shared" si="16"/>
        <v>150</v>
      </c>
      <c r="P229" s="122"/>
      <c r="Q229" s="122"/>
      <c r="R229" s="100">
        <v>342.79</v>
      </c>
      <c r="S229" s="156">
        <v>19461.39</v>
      </c>
      <c r="T229" s="94"/>
      <c r="U229" s="122"/>
      <c r="V229" s="82">
        <f t="shared" si="17"/>
        <v>0</v>
      </c>
      <c r="W229" s="94">
        <v>10.75</v>
      </c>
      <c r="X229" s="94">
        <v>11.95</v>
      </c>
      <c r="Y229" s="122"/>
      <c r="Z229" s="94">
        <v>34.21</v>
      </c>
      <c r="AA229" s="94">
        <v>8.86</v>
      </c>
      <c r="AB229" s="122"/>
      <c r="AC229" s="101" t="s">
        <v>298</v>
      </c>
      <c r="AD229" s="163"/>
      <c r="AE229" s="159" t="e">
        <f>VLOOKUP(A229,#REF!,6,0)</f>
        <v>#REF!</v>
      </c>
    </row>
    <row r="230" spans="1:31" ht="26.25" thickBot="1" x14ac:dyDescent="0.3">
      <c r="A230" s="93">
        <v>28408072500339</v>
      </c>
      <c r="B230" s="91">
        <v>228</v>
      </c>
      <c r="C230" s="92" t="s">
        <v>321</v>
      </c>
      <c r="D230" s="94">
        <v>941.6</v>
      </c>
      <c r="E230" s="94"/>
      <c r="F230" s="94">
        <v>5.31</v>
      </c>
      <c r="G230" s="122"/>
      <c r="H230" s="95">
        <v>145</v>
      </c>
      <c r="I230" s="122"/>
      <c r="J230" s="96"/>
      <c r="K230" s="122"/>
      <c r="L230" s="94"/>
      <c r="M230" s="94"/>
      <c r="N230" s="122"/>
      <c r="O230" s="121">
        <f t="shared" si="16"/>
        <v>145</v>
      </c>
      <c r="P230" s="122"/>
      <c r="Q230" s="122"/>
      <c r="R230" s="100">
        <v>214.5</v>
      </c>
      <c r="S230" s="156">
        <v>13050.440000000002</v>
      </c>
      <c r="T230" s="94"/>
      <c r="U230" s="122"/>
      <c r="V230" s="82">
        <f t="shared" si="17"/>
        <v>0</v>
      </c>
      <c r="W230" s="94">
        <v>6.6</v>
      </c>
      <c r="X230" s="94">
        <v>7.85</v>
      </c>
      <c r="Y230" s="122"/>
      <c r="Z230" s="94"/>
      <c r="AA230" s="94"/>
      <c r="AB230" s="122"/>
      <c r="AC230" s="101" t="s">
        <v>298</v>
      </c>
      <c r="AD230" s="163"/>
      <c r="AE230" s="159" t="e">
        <f>VLOOKUP(A230,#REF!,6,0)</f>
        <v>#REF!</v>
      </c>
    </row>
    <row r="231" spans="1:31" ht="26.25" thickBot="1" x14ac:dyDescent="0.3">
      <c r="A231" s="93">
        <v>26610302501751</v>
      </c>
      <c r="B231" s="79">
        <v>229</v>
      </c>
      <c r="C231" s="92" t="s">
        <v>322</v>
      </c>
      <c r="D231" s="94">
        <v>1270.82</v>
      </c>
      <c r="E231" s="94">
        <v>48.08</v>
      </c>
      <c r="F231" s="94">
        <v>9.34</v>
      </c>
      <c r="G231" s="122"/>
      <c r="H231" s="95">
        <v>150</v>
      </c>
      <c r="I231" s="122"/>
      <c r="J231" s="96"/>
      <c r="K231" s="122"/>
      <c r="L231" s="94"/>
      <c r="M231" s="94"/>
      <c r="N231" s="122"/>
      <c r="O231" s="121">
        <f t="shared" si="16"/>
        <v>150</v>
      </c>
      <c r="P231" s="122"/>
      <c r="Q231" s="122"/>
      <c r="R231" s="100">
        <v>305.56</v>
      </c>
      <c r="S231" s="156">
        <v>17234.04</v>
      </c>
      <c r="T231" s="94"/>
      <c r="U231" s="122"/>
      <c r="V231" s="82">
        <f t="shared" si="17"/>
        <v>0</v>
      </c>
      <c r="W231" s="94">
        <v>9.6</v>
      </c>
      <c r="X231" s="94">
        <v>10.7</v>
      </c>
      <c r="Y231" s="122"/>
      <c r="Z231" s="94">
        <v>19.37</v>
      </c>
      <c r="AA231" s="94">
        <v>5.66</v>
      </c>
      <c r="AB231" s="122"/>
      <c r="AC231" s="101" t="s">
        <v>298</v>
      </c>
      <c r="AD231" s="163"/>
      <c r="AE231" s="159" t="e">
        <f>VLOOKUP(A231,#REF!,6,0)</f>
        <v>#REF!</v>
      </c>
    </row>
    <row r="232" spans="1:31" ht="26.25" thickBot="1" x14ac:dyDescent="0.3">
      <c r="A232" s="93">
        <v>27010312500091</v>
      </c>
      <c r="B232" s="91">
        <v>230</v>
      </c>
      <c r="C232" s="92" t="s">
        <v>323</v>
      </c>
      <c r="D232" s="94">
        <v>1459.35</v>
      </c>
      <c r="E232" s="94">
        <v>149.85</v>
      </c>
      <c r="F232" s="94">
        <v>42.92</v>
      </c>
      <c r="G232" s="122"/>
      <c r="H232" s="95">
        <v>150</v>
      </c>
      <c r="I232" s="122"/>
      <c r="J232" s="96"/>
      <c r="K232" s="122"/>
      <c r="L232" s="94"/>
      <c r="M232" s="94"/>
      <c r="N232" s="122"/>
      <c r="O232" s="121">
        <f t="shared" si="16"/>
        <v>150</v>
      </c>
      <c r="P232" s="122"/>
      <c r="Q232" s="122"/>
      <c r="R232" s="100">
        <v>385.69</v>
      </c>
      <c r="S232" s="156">
        <v>21424.17</v>
      </c>
      <c r="T232" s="94"/>
      <c r="U232" s="122"/>
      <c r="V232" s="82">
        <f t="shared" si="17"/>
        <v>0</v>
      </c>
      <c r="W232" s="94">
        <v>11.8</v>
      </c>
      <c r="X232" s="94">
        <v>13.05</v>
      </c>
      <c r="Y232" s="122"/>
      <c r="Z232" s="94">
        <v>48.26</v>
      </c>
      <c r="AA232" s="94">
        <v>11.78</v>
      </c>
      <c r="AB232" s="122"/>
      <c r="AC232" s="101" t="s">
        <v>298</v>
      </c>
      <c r="AD232" s="163"/>
      <c r="AE232" s="159" t="e">
        <f>VLOOKUP(A232,#REF!,6,0)</f>
        <v>#REF!</v>
      </c>
    </row>
    <row r="233" spans="1:31" ht="26.25" thickBot="1" x14ac:dyDescent="0.3">
      <c r="A233" s="93">
        <v>27909152500271</v>
      </c>
      <c r="B233" s="91">
        <v>231</v>
      </c>
      <c r="C233" s="92" t="s">
        <v>324</v>
      </c>
      <c r="D233" s="94">
        <v>1056.6300000000001</v>
      </c>
      <c r="E233" s="94"/>
      <c r="F233" s="94">
        <v>5.33</v>
      </c>
      <c r="G233" s="122"/>
      <c r="H233" s="95">
        <v>150</v>
      </c>
      <c r="I233" s="122"/>
      <c r="J233" s="96"/>
      <c r="K233" s="122"/>
      <c r="L233" s="94"/>
      <c r="M233" s="94"/>
      <c r="N233" s="122"/>
      <c r="O233" s="121">
        <f t="shared" si="16"/>
        <v>150</v>
      </c>
      <c r="P233" s="122"/>
      <c r="Q233" s="122"/>
      <c r="R233" s="100">
        <v>234.5</v>
      </c>
      <c r="S233" s="156">
        <v>12530.9</v>
      </c>
      <c r="T233" s="94"/>
      <c r="U233" s="122"/>
      <c r="V233" s="82">
        <f t="shared" si="17"/>
        <v>0</v>
      </c>
      <c r="W233" s="94">
        <v>7.85</v>
      </c>
      <c r="X233" s="94">
        <v>8.75</v>
      </c>
      <c r="Y233" s="122"/>
      <c r="Z233" s="94"/>
      <c r="AA233" s="94">
        <v>0.48</v>
      </c>
      <c r="AB233" s="122"/>
      <c r="AC233" s="101" t="s">
        <v>298</v>
      </c>
      <c r="AD233" s="163"/>
      <c r="AE233" s="159" t="e">
        <f>VLOOKUP(A233,#REF!,6,0)</f>
        <v>#REF!</v>
      </c>
    </row>
    <row r="234" spans="1:31" ht="26.25" thickBot="1" x14ac:dyDescent="0.3">
      <c r="A234" s="93">
        <v>27601072502375</v>
      </c>
      <c r="B234" s="79">
        <v>232</v>
      </c>
      <c r="C234" s="92" t="s">
        <v>325</v>
      </c>
      <c r="D234" s="94">
        <v>1184.05</v>
      </c>
      <c r="E234" s="94"/>
      <c r="F234" s="94">
        <v>6.03</v>
      </c>
      <c r="G234" s="122"/>
      <c r="H234" s="95">
        <v>100</v>
      </c>
      <c r="I234" s="122"/>
      <c r="J234" s="96"/>
      <c r="K234" s="122"/>
      <c r="L234" s="94"/>
      <c r="M234" s="94"/>
      <c r="N234" s="122"/>
      <c r="O234" s="121">
        <f t="shared" si="16"/>
        <v>100</v>
      </c>
      <c r="P234" s="122"/>
      <c r="Q234" s="122"/>
      <c r="R234" s="100">
        <v>265.12</v>
      </c>
      <c r="S234" s="156">
        <v>16013.64</v>
      </c>
      <c r="T234" s="94">
        <v>2.12</v>
      </c>
      <c r="U234" s="122"/>
      <c r="V234" s="82">
        <f t="shared" si="17"/>
        <v>2.12</v>
      </c>
      <c r="W234" s="94">
        <v>8.35</v>
      </c>
      <c r="X234" s="94">
        <v>9.35</v>
      </c>
      <c r="Y234" s="122"/>
      <c r="Z234" s="94">
        <v>2.31</v>
      </c>
      <c r="AA234" s="94">
        <v>2</v>
      </c>
      <c r="AB234" s="122"/>
      <c r="AC234" s="101" t="s">
        <v>298</v>
      </c>
      <c r="AD234" s="163"/>
      <c r="AE234" s="159" t="e">
        <f>VLOOKUP(A234,#REF!,6,0)</f>
        <v>#REF!</v>
      </c>
    </row>
    <row r="235" spans="1:31" ht="26.25" thickBot="1" x14ac:dyDescent="0.3">
      <c r="A235" s="93">
        <v>28911252500055</v>
      </c>
      <c r="B235" s="91">
        <v>233</v>
      </c>
      <c r="C235" s="92" t="s">
        <v>326</v>
      </c>
      <c r="D235" s="94">
        <v>1035.8599999999999</v>
      </c>
      <c r="E235" s="94"/>
      <c r="F235" s="94">
        <v>5.6</v>
      </c>
      <c r="G235" s="122"/>
      <c r="H235" s="95">
        <v>50</v>
      </c>
      <c r="I235" s="122"/>
      <c r="J235" s="96">
        <v>83.53</v>
      </c>
      <c r="K235" s="122"/>
      <c r="L235" s="94"/>
      <c r="M235" s="94"/>
      <c r="N235" s="122"/>
      <c r="O235" s="121">
        <f t="shared" si="16"/>
        <v>133.53</v>
      </c>
      <c r="P235" s="122"/>
      <c r="Q235" s="122"/>
      <c r="R235" s="100">
        <v>216.5</v>
      </c>
      <c r="S235" s="156">
        <v>26232.79</v>
      </c>
      <c r="T235" s="94"/>
      <c r="U235" s="122"/>
      <c r="V235" s="82">
        <f t="shared" si="17"/>
        <v>0</v>
      </c>
      <c r="W235" s="94">
        <v>6.5</v>
      </c>
      <c r="X235" s="94">
        <v>8.4</v>
      </c>
      <c r="Y235" s="122"/>
      <c r="Z235" s="94"/>
      <c r="AA235" s="94"/>
      <c r="AB235" s="122"/>
      <c r="AC235" s="101" t="s">
        <v>298</v>
      </c>
      <c r="AD235" s="163"/>
      <c r="AE235" s="159" t="e">
        <f>VLOOKUP(A235,#REF!,6,0)</f>
        <v>#REF!</v>
      </c>
    </row>
    <row r="236" spans="1:31" ht="26.25" thickBot="1" x14ac:dyDescent="0.3">
      <c r="A236" s="93">
        <v>29105122500123</v>
      </c>
      <c r="B236" s="91">
        <v>234</v>
      </c>
      <c r="C236" s="92" t="s">
        <v>327</v>
      </c>
      <c r="D236" s="94">
        <v>1066.58</v>
      </c>
      <c r="E236" s="94"/>
      <c r="F236" s="94">
        <v>5.65</v>
      </c>
      <c r="G236" s="122"/>
      <c r="H236" s="95">
        <v>50</v>
      </c>
      <c r="I236" s="122"/>
      <c r="J236" s="96"/>
      <c r="K236" s="122"/>
      <c r="L236" s="94">
        <v>10</v>
      </c>
      <c r="M236" s="94">
        <v>5</v>
      </c>
      <c r="N236" s="122"/>
      <c r="O236" s="121">
        <f t="shared" si="16"/>
        <v>65</v>
      </c>
      <c r="P236" s="122"/>
      <c r="Q236" s="122"/>
      <c r="R236" s="100">
        <v>220.5</v>
      </c>
      <c r="S236" s="156">
        <v>14188.96</v>
      </c>
      <c r="T236" s="94"/>
      <c r="U236" s="122"/>
      <c r="V236" s="82">
        <f t="shared" si="17"/>
        <v>0</v>
      </c>
      <c r="W236" s="94">
        <v>6.45</v>
      </c>
      <c r="X236" s="94">
        <v>8.1999999999999993</v>
      </c>
      <c r="Y236" s="122"/>
      <c r="Z236" s="94"/>
      <c r="AA236" s="94"/>
      <c r="AB236" s="122"/>
      <c r="AC236" s="101" t="s">
        <v>298</v>
      </c>
      <c r="AD236" s="163"/>
      <c r="AE236" s="159" t="e">
        <f>VLOOKUP(A236,#REF!,6,0)</f>
        <v>#REF!</v>
      </c>
    </row>
    <row r="237" spans="1:31" ht="26.25" thickBot="1" x14ac:dyDescent="0.3">
      <c r="A237" s="93">
        <v>26606272500162</v>
      </c>
      <c r="B237" s="79">
        <v>235</v>
      </c>
      <c r="C237" s="92" t="s">
        <v>328</v>
      </c>
      <c r="D237" s="94">
        <v>1437</v>
      </c>
      <c r="E237" s="94">
        <v>135.26</v>
      </c>
      <c r="F237" s="94">
        <v>39.01</v>
      </c>
      <c r="G237" s="122"/>
      <c r="H237" s="95">
        <v>50</v>
      </c>
      <c r="I237" s="122"/>
      <c r="J237" s="96"/>
      <c r="K237" s="122"/>
      <c r="L237" s="94"/>
      <c r="M237" s="94"/>
      <c r="N237" s="122"/>
      <c r="O237" s="121">
        <f t="shared" si="16"/>
        <v>50</v>
      </c>
      <c r="P237" s="122"/>
      <c r="Q237" s="122"/>
      <c r="R237" s="100">
        <v>377.36</v>
      </c>
      <c r="S237" s="156">
        <v>20932.29</v>
      </c>
      <c r="T237" s="94">
        <v>6.35</v>
      </c>
      <c r="U237" s="122"/>
      <c r="V237" s="82">
        <f t="shared" si="17"/>
        <v>6.35</v>
      </c>
      <c r="W237" s="94">
        <v>10.75</v>
      </c>
      <c r="X237" s="94">
        <v>11.4</v>
      </c>
      <c r="Y237" s="122"/>
      <c r="Z237" s="94">
        <v>34.090000000000003</v>
      </c>
      <c r="AA237" s="94">
        <v>7.51</v>
      </c>
      <c r="AB237" s="122"/>
      <c r="AC237" s="101" t="s">
        <v>298</v>
      </c>
      <c r="AD237" s="163"/>
      <c r="AE237" s="159" t="e">
        <f>VLOOKUP(A237,#REF!,6,0)</f>
        <v>#REF!</v>
      </c>
    </row>
    <row r="238" spans="1:31" ht="26.25" thickBot="1" x14ac:dyDescent="0.3">
      <c r="A238" s="93">
        <v>26907292500185</v>
      </c>
      <c r="B238" s="91">
        <v>236</v>
      </c>
      <c r="C238" s="92" t="s">
        <v>329</v>
      </c>
      <c r="D238" s="94">
        <v>1041.3499999999999</v>
      </c>
      <c r="E238" s="94"/>
      <c r="F238" s="94">
        <v>5.1100000000000003</v>
      </c>
      <c r="G238" s="122"/>
      <c r="H238" s="95">
        <v>150</v>
      </c>
      <c r="I238" s="122"/>
      <c r="J238" s="96"/>
      <c r="K238" s="122"/>
      <c r="L238" s="94"/>
      <c r="M238" s="94"/>
      <c r="N238" s="122"/>
      <c r="O238" s="121">
        <f t="shared" si="16"/>
        <v>150</v>
      </c>
      <c r="P238" s="122"/>
      <c r="Q238" s="122"/>
      <c r="R238" s="100">
        <v>230.5</v>
      </c>
      <c r="S238" s="156">
        <v>14505.909999999998</v>
      </c>
      <c r="T238" s="94">
        <v>76.91</v>
      </c>
      <c r="U238" s="122"/>
      <c r="V238" s="82">
        <f t="shared" si="17"/>
        <v>76.91</v>
      </c>
      <c r="W238" s="94">
        <v>7.75</v>
      </c>
      <c r="X238" s="94">
        <v>8.0500000000000007</v>
      </c>
      <c r="Y238" s="122"/>
      <c r="Z238" s="94"/>
      <c r="AA238" s="94"/>
      <c r="AB238" s="122"/>
      <c r="AC238" s="101" t="s">
        <v>298</v>
      </c>
      <c r="AD238" s="163"/>
      <c r="AE238" s="159" t="e">
        <f>VLOOKUP(A238,#REF!,6,0)</f>
        <v>#REF!</v>
      </c>
    </row>
    <row r="239" spans="1:31" ht="26.25" thickBot="1" x14ac:dyDescent="0.3">
      <c r="A239" s="93">
        <v>27402162500051</v>
      </c>
      <c r="B239" s="91">
        <v>237</v>
      </c>
      <c r="C239" s="92" t="s">
        <v>330</v>
      </c>
      <c r="D239" s="94">
        <v>1298.0899999999999</v>
      </c>
      <c r="E239" s="94">
        <v>75.28</v>
      </c>
      <c r="F239" s="94">
        <v>18.28</v>
      </c>
      <c r="G239" s="122"/>
      <c r="H239" s="95">
        <v>150</v>
      </c>
      <c r="I239" s="122"/>
      <c r="J239" s="96"/>
      <c r="K239" s="122"/>
      <c r="L239" s="94">
        <v>15</v>
      </c>
      <c r="M239" s="94"/>
      <c r="N239" s="122"/>
      <c r="O239" s="121">
        <f t="shared" si="16"/>
        <v>165</v>
      </c>
      <c r="P239" s="122"/>
      <c r="Q239" s="122"/>
      <c r="R239" s="100">
        <v>326.97000000000003</v>
      </c>
      <c r="S239" s="156">
        <v>18467.23</v>
      </c>
      <c r="T239" s="94"/>
      <c r="U239" s="122"/>
      <c r="V239" s="82">
        <f t="shared" si="17"/>
        <v>0</v>
      </c>
      <c r="W239" s="94">
        <v>10.15</v>
      </c>
      <c r="X239" s="94">
        <v>11.25</v>
      </c>
      <c r="Y239" s="122"/>
      <c r="Z239" s="94">
        <v>26.58</v>
      </c>
      <c r="AA239" s="94">
        <v>7.09</v>
      </c>
      <c r="AB239" s="122"/>
      <c r="AC239" s="101" t="s">
        <v>298</v>
      </c>
      <c r="AD239" s="163"/>
      <c r="AE239" s="159" t="e">
        <f>VLOOKUP(A239,#REF!,6,0)</f>
        <v>#REF!</v>
      </c>
    </row>
    <row r="240" spans="1:31" ht="26.25" thickBot="1" x14ac:dyDescent="0.3">
      <c r="A240" s="93">
        <v>28610012500848</v>
      </c>
      <c r="B240" s="79">
        <v>238</v>
      </c>
      <c r="C240" s="92" t="s">
        <v>331</v>
      </c>
      <c r="D240" s="94">
        <v>1010.68</v>
      </c>
      <c r="E240" s="94"/>
      <c r="F240" s="94">
        <v>5.09</v>
      </c>
      <c r="G240" s="122"/>
      <c r="H240" s="95">
        <v>50</v>
      </c>
      <c r="I240" s="122"/>
      <c r="J240" s="96"/>
      <c r="K240" s="122"/>
      <c r="L240" s="94"/>
      <c r="M240" s="94"/>
      <c r="N240" s="122"/>
      <c r="O240" s="121">
        <f t="shared" si="16"/>
        <v>50</v>
      </c>
      <c r="P240" s="122"/>
      <c r="Q240" s="122"/>
      <c r="R240" s="100">
        <v>228.5</v>
      </c>
      <c r="S240" s="156">
        <v>13998.04</v>
      </c>
      <c r="T240" s="94"/>
      <c r="U240" s="122"/>
      <c r="V240" s="82">
        <f t="shared" si="17"/>
        <v>0</v>
      </c>
      <c r="W240" s="94">
        <v>6.35</v>
      </c>
      <c r="X240" s="94">
        <v>6.65</v>
      </c>
      <c r="Y240" s="122"/>
      <c r="Z240" s="94"/>
      <c r="AA240" s="94"/>
      <c r="AB240" s="122"/>
      <c r="AC240" s="101" t="s">
        <v>298</v>
      </c>
      <c r="AD240" s="163"/>
      <c r="AE240" s="159" t="e">
        <f>VLOOKUP(A240,#REF!,6,0)</f>
        <v>#REF!</v>
      </c>
    </row>
    <row r="241" spans="1:31" ht="26.25" thickBot="1" x14ac:dyDescent="0.3">
      <c r="A241" s="93">
        <v>28812122500128</v>
      </c>
      <c r="B241" s="91">
        <v>239</v>
      </c>
      <c r="C241" s="92" t="s">
        <v>332</v>
      </c>
      <c r="D241" s="94">
        <v>941.6</v>
      </c>
      <c r="E241" s="94"/>
      <c r="F241" s="94">
        <v>5.31</v>
      </c>
      <c r="G241" s="122"/>
      <c r="H241" s="95">
        <v>50</v>
      </c>
      <c r="I241" s="122"/>
      <c r="J241" s="96"/>
      <c r="K241" s="122"/>
      <c r="L241" s="94"/>
      <c r="M241" s="94"/>
      <c r="N241" s="122"/>
      <c r="O241" s="121">
        <f t="shared" si="16"/>
        <v>50</v>
      </c>
      <c r="P241" s="122"/>
      <c r="Q241" s="122"/>
      <c r="R241" s="100">
        <v>214.5</v>
      </c>
      <c r="S241" s="156">
        <v>12870.490000000002</v>
      </c>
      <c r="T241" s="94"/>
      <c r="U241" s="122"/>
      <c r="V241" s="82">
        <f t="shared" si="17"/>
        <v>0</v>
      </c>
      <c r="W241" s="94">
        <v>5.9</v>
      </c>
      <c r="X241" s="94">
        <v>7.15</v>
      </c>
      <c r="Y241" s="122"/>
      <c r="Z241" s="94"/>
      <c r="AA241" s="94"/>
      <c r="AB241" s="122"/>
      <c r="AC241" s="101" t="s">
        <v>298</v>
      </c>
      <c r="AD241" s="163"/>
      <c r="AE241" s="159" t="e">
        <f>VLOOKUP(A241,#REF!,6,0)</f>
        <v>#REF!</v>
      </c>
    </row>
    <row r="242" spans="1:31" ht="26.25" thickBot="1" x14ac:dyDescent="0.3">
      <c r="A242" s="93">
        <v>28601172500284</v>
      </c>
      <c r="B242" s="91">
        <v>240</v>
      </c>
      <c r="C242" s="92" t="s">
        <v>333</v>
      </c>
      <c r="D242" s="94">
        <v>1015.95</v>
      </c>
      <c r="E242" s="94"/>
      <c r="F242" s="94">
        <v>5.1100000000000003</v>
      </c>
      <c r="G242" s="122"/>
      <c r="H242" s="95">
        <v>50</v>
      </c>
      <c r="I242" s="122"/>
      <c r="J242" s="96">
        <v>183.85</v>
      </c>
      <c r="K242" s="122"/>
      <c r="L242" s="94"/>
      <c r="M242" s="94"/>
      <c r="N242" s="122"/>
      <c r="O242" s="121">
        <f t="shared" si="16"/>
        <v>233.85</v>
      </c>
      <c r="P242" s="122"/>
      <c r="Q242" s="122"/>
      <c r="R242" s="100">
        <v>230.5</v>
      </c>
      <c r="S242" s="156">
        <v>29160.010000000006</v>
      </c>
      <c r="T242" s="94"/>
      <c r="U242" s="122"/>
      <c r="V242" s="82">
        <f t="shared" si="17"/>
        <v>0</v>
      </c>
      <c r="W242" s="94">
        <v>6.4</v>
      </c>
      <c r="X242" s="94">
        <v>8.9499999999999993</v>
      </c>
      <c r="Y242" s="122"/>
      <c r="Z242" s="94"/>
      <c r="AA242" s="94">
        <v>0.92</v>
      </c>
      <c r="AB242" s="122"/>
      <c r="AC242" s="101" t="s">
        <v>298</v>
      </c>
      <c r="AD242" s="163"/>
      <c r="AE242" s="159" t="e">
        <f>VLOOKUP(A242,#REF!,6,0)</f>
        <v>#REF!</v>
      </c>
    </row>
    <row r="243" spans="1:31" ht="26.25" thickBot="1" x14ac:dyDescent="0.3">
      <c r="A243" s="93">
        <v>27211272501699</v>
      </c>
      <c r="B243" s="79">
        <v>241</v>
      </c>
      <c r="C243" s="92" t="s">
        <v>334</v>
      </c>
      <c r="D243" s="94">
        <v>1334.11</v>
      </c>
      <c r="E243" s="94">
        <v>91.98</v>
      </c>
      <c r="F243" s="94">
        <v>23.81</v>
      </c>
      <c r="G243" s="122"/>
      <c r="H243" s="95">
        <v>150</v>
      </c>
      <c r="I243" s="122"/>
      <c r="J243" s="96">
        <v>235.17</v>
      </c>
      <c r="K243" s="122"/>
      <c r="L243" s="94"/>
      <c r="M243" s="94"/>
      <c r="N243" s="122"/>
      <c r="O243" s="121">
        <f t="shared" si="16"/>
        <v>385.16999999999996</v>
      </c>
      <c r="P243" s="122"/>
      <c r="Q243" s="122"/>
      <c r="R243" s="100">
        <v>340.12</v>
      </c>
      <c r="S243" s="156">
        <v>29160</v>
      </c>
      <c r="T243" s="94"/>
      <c r="U243" s="122"/>
      <c r="V243" s="82">
        <f t="shared" si="17"/>
        <v>0</v>
      </c>
      <c r="W243" s="94">
        <v>10.45</v>
      </c>
      <c r="X243" s="94">
        <v>13.15</v>
      </c>
      <c r="Y243" s="122"/>
      <c r="Z243" s="94">
        <v>30.38</v>
      </c>
      <c r="AA243" s="94">
        <v>12.09</v>
      </c>
      <c r="AB243" s="122"/>
      <c r="AC243" s="101" t="s">
        <v>298</v>
      </c>
      <c r="AD243" s="163"/>
      <c r="AE243" s="159" t="e">
        <f>VLOOKUP(A243,#REF!,6,0)</f>
        <v>#REF!</v>
      </c>
    </row>
    <row r="244" spans="1:31" ht="26.25" thickBot="1" x14ac:dyDescent="0.3">
      <c r="A244" s="93">
        <v>27111152200615</v>
      </c>
      <c r="B244" s="91">
        <v>242</v>
      </c>
      <c r="C244" s="123" t="s">
        <v>335</v>
      </c>
      <c r="D244" s="94">
        <v>1334.11</v>
      </c>
      <c r="E244" s="94">
        <v>89.98</v>
      </c>
      <c r="F244" s="94">
        <v>23.53</v>
      </c>
      <c r="G244" s="122"/>
      <c r="H244" s="95">
        <v>140</v>
      </c>
      <c r="I244" s="122"/>
      <c r="J244" s="96"/>
      <c r="K244" s="122"/>
      <c r="L244" s="94"/>
      <c r="M244" s="94"/>
      <c r="N244" s="122"/>
      <c r="O244" s="121">
        <f t="shared" si="16"/>
        <v>140</v>
      </c>
      <c r="P244" s="122"/>
      <c r="Q244" s="122"/>
      <c r="R244" s="100">
        <v>340.12</v>
      </c>
      <c r="S244" s="156">
        <v>19450.2</v>
      </c>
      <c r="T244" s="94">
        <v>1.96</v>
      </c>
      <c r="U244" s="122"/>
      <c r="V244" s="82">
        <f t="shared" si="17"/>
        <v>1.96</v>
      </c>
      <c r="W244" s="94">
        <v>10.35</v>
      </c>
      <c r="X244" s="94">
        <v>11.5</v>
      </c>
      <c r="Y244" s="122"/>
      <c r="Z244" s="94">
        <v>28.99</v>
      </c>
      <c r="AA244" s="94">
        <v>7.66</v>
      </c>
      <c r="AB244" s="122"/>
      <c r="AC244" s="101" t="s">
        <v>298</v>
      </c>
      <c r="AD244" s="163"/>
      <c r="AE244" s="159" t="e">
        <f>VLOOKUP(A244,#REF!,6,0)</f>
        <v>#REF!</v>
      </c>
    </row>
    <row r="245" spans="1:31" ht="26.25" thickBot="1" x14ac:dyDescent="0.3">
      <c r="A245" s="93">
        <v>28210042502103</v>
      </c>
      <c r="B245" s="91">
        <v>243</v>
      </c>
      <c r="C245" s="92" t="s">
        <v>336</v>
      </c>
      <c r="D245" s="94">
        <v>1041.3599999999999</v>
      </c>
      <c r="E245" s="94"/>
      <c r="F245" s="94">
        <v>5.1100000000000003</v>
      </c>
      <c r="G245" s="122"/>
      <c r="H245" s="95">
        <v>95</v>
      </c>
      <c r="I245" s="122"/>
      <c r="J245" s="96">
        <v>183.91</v>
      </c>
      <c r="K245" s="122"/>
      <c r="L245" s="94"/>
      <c r="M245" s="94"/>
      <c r="N245" s="122"/>
      <c r="O245" s="121">
        <f t="shared" si="16"/>
        <v>278.90999999999997</v>
      </c>
      <c r="P245" s="122"/>
      <c r="Q245" s="122"/>
      <c r="R245" s="100">
        <v>230.5</v>
      </c>
      <c r="S245" s="156">
        <v>14184.34</v>
      </c>
      <c r="T245" s="94"/>
      <c r="U245" s="122"/>
      <c r="V245" s="82">
        <f t="shared" si="17"/>
        <v>0</v>
      </c>
      <c r="W245" s="94">
        <v>6.5</v>
      </c>
      <c r="X245" s="94">
        <v>9.4499999999999993</v>
      </c>
      <c r="Y245" s="122"/>
      <c r="Z245" s="94"/>
      <c r="AA245" s="94">
        <v>2.3199999999999998</v>
      </c>
      <c r="AB245" s="122"/>
      <c r="AC245" s="101" t="s">
        <v>298</v>
      </c>
      <c r="AD245" s="163"/>
      <c r="AE245" s="159" t="e">
        <f>VLOOKUP(A245,#REF!,6,0)</f>
        <v>#REF!</v>
      </c>
    </row>
    <row r="246" spans="1:31" ht="26.25" thickBot="1" x14ac:dyDescent="0.3">
      <c r="A246" s="93">
        <v>28302052503096</v>
      </c>
      <c r="B246" s="79">
        <v>244</v>
      </c>
      <c r="C246" s="92" t="s">
        <v>337</v>
      </c>
      <c r="D246" s="94">
        <v>1045.8399999999999</v>
      </c>
      <c r="E246" s="94"/>
      <c r="F246" s="94">
        <v>5.67</v>
      </c>
      <c r="G246" s="122"/>
      <c r="H246" s="95">
        <v>145</v>
      </c>
      <c r="I246" s="122"/>
      <c r="J246" s="96"/>
      <c r="K246" s="122"/>
      <c r="L246" s="94"/>
      <c r="M246" s="94"/>
      <c r="N246" s="122"/>
      <c r="O246" s="121">
        <f t="shared" si="16"/>
        <v>145</v>
      </c>
      <c r="P246" s="122"/>
      <c r="Q246" s="122"/>
      <c r="R246" s="100">
        <v>222.5</v>
      </c>
      <c r="S246" s="156">
        <v>14150.610000000002</v>
      </c>
      <c r="T246" s="94"/>
      <c r="U246" s="122"/>
      <c r="V246" s="82">
        <f t="shared" si="17"/>
        <v>0</v>
      </c>
      <c r="W246" s="94">
        <v>7.4</v>
      </c>
      <c r="X246" s="94">
        <v>8.65</v>
      </c>
      <c r="Y246" s="122"/>
      <c r="Z246" s="94"/>
      <c r="AA246" s="94">
        <v>0.17</v>
      </c>
      <c r="AB246" s="122"/>
      <c r="AC246" s="101" t="s">
        <v>298</v>
      </c>
      <c r="AD246" s="163"/>
      <c r="AE246" s="159" t="e">
        <f>VLOOKUP(A246,#REF!,6,0)</f>
        <v>#REF!</v>
      </c>
    </row>
    <row r="247" spans="1:31" ht="26.25" thickBot="1" x14ac:dyDescent="0.3">
      <c r="A247" s="93">
        <v>28805292500355</v>
      </c>
      <c r="B247" s="91">
        <v>245</v>
      </c>
      <c r="C247" s="92" t="s">
        <v>338</v>
      </c>
      <c r="D247" s="94">
        <v>1045.8399999999999</v>
      </c>
      <c r="E247" s="94"/>
      <c r="F247" s="94">
        <v>5.67</v>
      </c>
      <c r="G247" s="122"/>
      <c r="H247" s="95">
        <v>145</v>
      </c>
      <c r="I247" s="122"/>
      <c r="J247" s="96"/>
      <c r="K247" s="122"/>
      <c r="L247" s="94"/>
      <c r="M247" s="94"/>
      <c r="N247" s="122"/>
      <c r="O247" s="121">
        <f t="shared" si="16"/>
        <v>145</v>
      </c>
      <c r="P247" s="122"/>
      <c r="Q247" s="122"/>
      <c r="R247" s="100">
        <v>222.5</v>
      </c>
      <c r="S247" s="156">
        <v>13816.860000000002</v>
      </c>
      <c r="T247" s="94"/>
      <c r="U247" s="122"/>
      <c r="V247" s="82">
        <f t="shared" si="17"/>
        <v>0</v>
      </c>
      <c r="W247" s="94">
        <v>6.6</v>
      </c>
      <c r="X247" s="94">
        <v>8.65</v>
      </c>
      <c r="Y247" s="122"/>
      <c r="Z247" s="94"/>
      <c r="AA247" s="94">
        <v>0.17</v>
      </c>
      <c r="AB247" s="122"/>
      <c r="AC247" s="101" t="s">
        <v>298</v>
      </c>
      <c r="AD247" s="163"/>
      <c r="AE247" s="159" t="e">
        <f>VLOOKUP(A247,#REF!,6,0)</f>
        <v>#REF!</v>
      </c>
    </row>
    <row r="248" spans="1:31" ht="26.25" thickBot="1" x14ac:dyDescent="0.3">
      <c r="A248" s="93">
        <v>28901192500152</v>
      </c>
      <c r="B248" s="91">
        <v>246</v>
      </c>
      <c r="C248" s="92" t="s">
        <v>339</v>
      </c>
      <c r="D248" s="94">
        <v>1010.68</v>
      </c>
      <c r="E248" s="94"/>
      <c r="F248" s="94">
        <v>5.09</v>
      </c>
      <c r="G248" s="122"/>
      <c r="H248" s="95">
        <v>50</v>
      </c>
      <c r="I248" s="122"/>
      <c r="J248" s="96"/>
      <c r="K248" s="122"/>
      <c r="L248" s="94"/>
      <c r="M248" s="94"/>
      <c r="N248" s="122"/>
      <c r="O248" s="121">
        <f t="shared" si="16"/>
        <v>50</v>
      </c>
      <c r="P248" s="122"/>
      <c r="Q248" s="122"/>
      <c r="R248" s="100">
        <v>228.5</v>
      </c>
      <c r="S248" s="156">
        <v>13659.980000000001</v>
      </c>
      <c r="T248" s="94"/>
      <c r="U248" s="122"/>
      <c r="V248" s="82">
        <f t="shared" si="17"/>
        <v>0</v>
      </c>
      <c r="W248" s="94">
        <v>6.35</v>
      </c>
      <c r="X248" s="94">
        <v>7.65</v>
      </c>
      <c r="Y248" s="122"/>
      <c r="Z248" s="94"/>
      <c r="AA248" s="94"/>
      <c r="AB248" s="122"/>
      <c r="AC248" s="101" t="s">
        <v>298</v>
      </c>
      <c r="AD248" s="163"/>
      <c r="AE248" s="159" t="e">
        <f>VLOOKUP(A248,#REF!,6,0)</f>
        <v>#REF!</v>
      </c>
    </row>
    <row r="249" spans="1:31" ht="26.25" thickBot="1" x14ac:dyDescent="0.3">
      <c r="A249" s="93">
        <v>28404272500249</v>
      </c>
      <c r="B249" s="79">
        <v>247</v>
      </c>
      <c r="C249" s="92" t="s">
        <v>340</v>
      </c>
      <c r="D249" s="94">
        <v>1066.75</v>
      </c>
      <c r="E249" s="94"/>
      <c r="F249" s="94">
        <v>5.1100000000000003</v>
      </c>
      <c r="G249" s="122"/>
      <c r="H249" s="95">
        <v>140</v>
      </c>
      <c r="I249" s="122"/>
      <c r="J249" s="96">
        <v>183.91</v>
      </c>
      <c r="K249" s="122"/>
      <c r="L249" s="94"/>
      <c r="M249" s="94"/>
      <c r="N249" s="122"/>
      <c r="O249" s="121">
        <f t="shared" ref="O249:O308" si="18">SUM(H249:N249)</f>
        <v>323.90999999999997</v>
      </c>
      <c r="P249" s="122"/>
      <c r="Q249" s="122"/>
      <c r="R249" s="100">
        <v>230.5</v>
      </c>
      <c r="S249" s="156">
        <v>14400.76</v>
      </c>
      <c r="T249" s="94"/>
      <c r="U249" s="122"/>
      <c r="V249" s="82">
        <f t="shared" si="17"/>
        <v>0</v>
      </c>
      <c r="W249" s="94">
        <v>7.15</v>
      </c>
      <c r="X249" s="94">
        <v>9.4499999999999993</v>
      </c>
      <c r="Y249" s="122"/>
      <c r="Z249" s="94"/>
      <c r="AA249" s="94">
        <v>2.34</v>
      </c>
      <c r="AB249" s="122"/>
      <c r="AC249" s="101" t="s">
        <v>298</v>
      </c>
      <c r="AD249" s="163"/>
      <c r="AE249" s="159" t="e">
        <f>VLOOKUP(A249,#REF!,6,0)</f>
        <v>#REF!</v>
      </c>
    </row>
    <row r="250" spans="1:31" ht="26.25" thickBot="1" x14ac:dyDescent="0.3">
      <c r="A250" s="93">
        <v>27205052500659</v>
      </c>
      <c r="B250" s="91">
        <v>248</v>
      </c>
      <c r="C250" s="92" t="s">
        <v>341</v>
      </c>
      <c r="D250" s="94">
        <v>1285.48</v>
      </c>
      <c r="E250" s="94">
        <v>68.77</v>
      </c>
      <c r="F250" s="94">
        <v>16.260000000000002</v>
      </c>
      <c r="G250" s="122"/>
      <c r="H250" s="95">
        <v>150</v>
      </c>
      <c r="I250" s="122"/>
      <c r="J250" s="96">
        <v>235.17</v>
      </c>
      <c r="K250" s="122"/>
      <c r="L250" s="94"/>
      <c r="M250" s="94"/>
      <c r="N250" s="122"/>
      <c r="O250" s="121">
        <f t="shared" si="18"/>
        <v>385.16999999999996</v>
      </c>
      <c r="P250" s="122"/>
      <c r="Q250" s="122"/>
      <c r="R250" s="100">
        <v>321.83999999999997</v>
      </c>
      <c r="S250" s="156">
        <v>18645.87</v>
      </c>
      <c r="T250" s="94">
        <v>3.04</v>
      </c>
      <c r="U250" s="122"/>
      <c r="V250" s="82">
        <f t="shared" si="17"/>
        <v>3.04</v>
      </c>
      <c r="W250" s="94">
        <v>9.9</v>
      </c>
      <c r="X250" s="94">
        <v>12.55</v>
      </c>
      <c r="Y250" s="122"/>
      <c r="Z250" s="94">
        <v>23.07</v>
      </c>
      <c r="AA250" s="94">
        <v>10.52</v>
      </c>
      <c r="AB250" s="122"/>
      <c r="AC250" s="101" t="s">
        <v>298</v>
      </c>
      <c r="AD250" s="163"/>
      <c r="AE250" s="159" t="e">
        <f>VLOOKUP(A250,#REF!,6,0)</f>
        <v>#REF!</v>
      </c>
    </row>
    <row r="251" spans="1:31" ht="26.25" thickBot="1" x14ac:dyDescent="0.3">
      <c r="A251" s="93">
        <v>28711122502413</v>
      </c>
      <c r="B251" s="91">
        <v>249</v>
      </c>
      <c r="C251" s="92" t="s">
        <v>342</v>
      </c>
      <c r="D251" s="94">
        <v>1044.94</v>
      </c>
      <c r="E251" s="94"/>
      <c r="F251" s="94">
        <v>5.33</v>
      </c>
      <c r="G251" s="122"/>
      <c r="H251" s="95">
        <v>50</v>
      </c>
      <c r="I251" s="122"/>
      <c r="J251" s="96"/>
      <c r="K251" s="122"/>
      <c r="L251" s="94"/>
      <c r="M251" s="94"/>
      <c r="N251" s="122"/>
      <c r="O251" s="121">
        <f t="shared" si="18"/>
        <v>50</v>
      </c>
      <c r="P251" s="122"/>
      <c r="Q251" s="122"/>
      <c r="R251" s="100">
        <v>230.5</v>
      </c>
      <c r="S251" s="156">
        <v>13868.949999999999</v>
      </c>
      <c r="T251" s="94"/>
      <c r="U251" s="122"/>
      <c r="V251" s="82">
        <f t="shared" si="17"/>
        <v>0</v>
      </c>
      <c r="W251" s="94">
        <v>6.55</v>
      </c>
      <c r="X251" s="94">
        <v>7.95</v>
      </c>
      <c r="Y251" s="122"/>
      <c r="Z251" s="94"/>
      <c r="AA251" s="94"/>
      <c r="AB251" s="122"/>
      <c r="AC251" s="101" t="s">
        <v>298</v>
      </c>
      <c r="AD251" s="163"/>
      <c r="AE251" s="159" t="e">
        <f>VLOOKUP(A251,#REF!,6,0)</f>
        <v>#REF!</v>
      </c>
    </row>
    <row r="252" spans="1:31" ht="26.25" thickBot="1" x14ac:dyDescent="0.3">
      <c r="A252" s="93">
        <v>28206142500879</v>
      </c>
      <c r="B252" s="79">
        <v>250</v>
      </c>
      <c r="C252" s="92" t="s">
        <v>343</v>
      </c>
      <c r="D252" s="94">
        <v>1109.46</v>
      </c>
      <c r="E252" s="94"/>
      <c r="F252" s="94">
        <v>5.33</v>
      </c>
      <c r="G252" s="122"/>
      <c r="H252" s="95">
        <v>145</v>
      </c>
      <c r="I252" s="122"/>
      <c r="J252" s="96"/>
      <c r="K252" s="122"/>
      <c r="L252" s="94"/>
      <c r="M252" s="94"/>
      <c r="N252" s="122"/>
      <c r="O252" s="121">
        <f t="shared" si="18"/>
        <v>145</v>
      </c>
      <c r="P252" s="122"/>
      <c r="Q252" s="122"/>
      <c r="R252" s="100">
        <v>234.5</v>
      </c>
      <c r="S252" s="156">
        <v>14713.539999999999</v>
      </c>
      <c r="T252" s="94"/>
      <c r="U252" s="122"/>
      <c r="V252" s="82">
        <f t="shared" si="17"/>
        <v>0</v>
      </c>
      <c r="W252" s="94">
        <v>7.8</v>
      </c>
      <c r="X252" s="94">
        <v>9.15</v>
      </c>
      <c r="Y252" s="122"/>
      <c r="Z252" s="94"/>
      <c r="AA252" s="94">
        <v>1.44</v>
      </c>
      <c r="AB252" s="122"/>
      <c r="AC252" s="101" t="s">
        <v>298</v>
      </c>
      <c r="AD252" s="163"/>
      <c r="AE252" s="159" t="e">
        <f>VLOOKUP(A252,#REF!,6,0)</f>
        <v>#REF!</v>
      </c>
    </row>
    <row r="253" spans="1:31" ht="26.25" thickBot="1" x14ac:dyDescent="0.3">
      <c r="A253" s="93">
        <v>28506302503679</v>
      </c>
      <c r="B253" s="91">
        <v>251</v>
      </c>
      <c r="C253" s="92" t="s">
        <v>344</v>
      </c>
      <c r="D253" s="94">
        <v>986.29</v>
      </c>
      <c r="E253" s="94"/>
      <c r="F253" s="94">
        <v>5.36</v>
      </c>
      <c r="G253" s="122"/>
      <c r="H253" s="95">
        <v>145</v>
      </c>
      <c r="I253" s="122"/>
      <c r="J253" s="96"/>
      <c r="K253" s="122"/>
      <c r="L253" s="94"/>
      <c r="M253" s="94"/>
      <c r="N253" s="122"/>
      <c r="O253" s="121">
        <f t="shared" si="18"/>
        <v>145</v>
      </c>
      <c r="P253" s="122"/>
      <c r="Q253" s="122"/>
      <c r="R253" s="100">
        <v>214.5</v>
      </c>
      <c r="S253" s="156">
        <v>12556.95</v>
      </c>
      <c r="T253" s="94"/>
      <c r="U253" s="122"/>
      <c r="V253" s="82">
        <f t="shared" si="17"/>
        <v>0</v>
      </c>
      <c r="W253" s="94">
        <v>6.25</v>
      </c>
      <c r="X253" s="94">
        <v>8.1999999999999993</v>
      </c>
      <c r="Y253" s="122"/>
      <c r="Z253" s="94"/>
      <c r="AA253" s="94"/>
      <c r="AB253" s="122"/>
      <c r="AC253" s="101" t="s">
        <v>298</v>
      </c>
      <c r="AD253" s="163"/>
      <c r="AE253" s="159" t="e">
        <f>VLOOKUP(A253,#REF!,6,0)</f>
        <v>#REF!</v>
      </c>
    </row>
    <row r="254" spans="1:31" ht="26.25" thickBot="1" x14ac:dyDescent="0.3">
      <c r="A254" s="93">
        <v>28605062500292</v>
      </c>
      <c r="B254" s="91">
        <v>252</v>
      </c>
      <c r="C254" s="92" t="s">
        <v>345</v>
      </c>
      <c r="D254" s="94">
        <v>1010.68</v>
      </c>
      <c r="E254" s="94"/>
      <c r="F254" s="94">
        <v>5.09</v>
      </c>
      <c r="G254" s="122"/>
      <c r="H254" s="95">
        <v>100</v>
      </c>
      <c r="I254" s="122"/>
      <c r="J254" s="96"/>
      <c r="K254" s="122"/>
      <c r="L254" s="94"/>
      <c r="M254" s="94"/>
      <c r="N254" s="122"/>
      <c r="O254" s="121">
        <f t="shared" si="18"/>
        <v>100</v>
      </c>
      <c r="P254" s="122"/>
      <c r="Q254" s="122"/>
      <c r="R254" s="100">
        <v>228.5</v>
      </c>
      <c r="S254" s="156">
        <v>13679.54</v>
      </c>
      <c r="T254" s="94"/>
      <c r="U254" s="122"/>
      <c r="V254" s="82">
        <f t="shared" si="17"/>
        <v>0</v>
      </c>
      <c r="W254" s="94">
        <v>7.15</v>
      </c>
      <c r="X254" s="94">
        <v>8.0500000000000007</v>
      </c>
      <c r="Y254" s="122"/>
      <c r="Z254" s="94"/>
      <c r="AA254" s="94"/>
      <c r="AB254" s="122"/>
      <c r="AC254" s="101" t="s">
        <v>298</v>
      </c>
      <c r="AD254" s="163"/>
      <c r="AE254" s="159" t="e">
        <f>VLOOKUP(A254,#REF!,6,0)</f>
        <v>#REF!</v>
      </c>
    </row>
    <row r="255" spans="1:31" ht="26.25" thickBot="1" x14ac:dyDescent="0.3">
      <c r="A255" s="93">
        <v>28106132500299</v>
      </c>
      <c r="B255" s="79">
        <v>253</v>
      </c>
      <c r="C255" s="92" t="s">
        <v>346</v>
      </c>
      <c r="D255" s="94">
        <v>1044.94</v>
      </c>
      <c r="E255" s="94"/>
      <c r="F255" s="94">
        <v>5.33</v>
      </c>
      <c r="G255" s="122"/>
      <c r="H255" s="95">
        <v>50</v>
      </c>
      <c r="I255" s="122"/>
      <c r="J255" s="96">
        <v>181.91</v>
      </c>
      <c r="K255" s="122"/>
      <c r="L255" s="94"/>
      <c r="M255" s="94"/>
      <c r="N255" s="122"/>
      <c r="O255" s="121">
        <f t="shared" si="18"/>
        <v>231.91</v>
      </c>
      <c r="P255" s="122"/>
      <c r="Q255" s="122"/>
      <c r="R255" s="100">
        <v>230.5</v>
      </c>
      <c r="S255" s="156">
        <v>23977.65</v>
      </c>
      <c r="T255" s="94">
        <v>6.87</v>
      </c>
      <c r="U255" s="122"/>
      <c r="V255" s="82">
        <f t="shared" si="17"/>
        <v>6.87</v>
      </c>
      <c r="W255" s="94">
        <v>6.55</v>
      </c>
      <c r="X255" s="94">
        <v>9.1</v>
      </c>
      <c r="Y255" s="122"/>
      <c r="Z255" s="94"/>
      <c r="AA255" s="94">
        <v>1.34</v>
      </c>
      <c r="AB255" s="122"/>
      <c r="AC255" s="101" t="s">
        <v>298</v>
      </c>
      <c r="AD255" s="163"/>
      <c r="AE255" s="159" t="e">
        <f>VLOOKUP(A255,#REF!,6,0)</f>
        <v>#REF!</v>
      </c>
    </row>
    <row r="256" spans="1:31" ht="26.25" thickBot="1" x14ac:dyDescent="0.3">
      <c r="A256" s="93">
        <v>26312172500111</v>
      </c>
      <c r="B256" s="91">
        <v>254</v>
      </c>
      <c r="C256" s="92" t="s">
        <v>347</v>
      </c>
      <c r="D256" s="94">
        <v>1526.69</v>
      </c>
      <c r="E256" s="94">
        <v>177.77</v>
      </c>
      <c r="F256" s="94">
        <v>52.81</v>
      </c>
      <c r="G256" s="122"/>
      <c r="H256" s="95">
        <v>50</v>
      </c>
      <c r="I256" s="122"/>
      <c r="J256" s="96"/>
      <c r="K256" s="122"/>
      <c r="L256" s="94"/>
      <c r="M256" s="94"/>
      <c r="N256" s="122"/>
      <c r="O256" s="121">
        <f t="shared" si="18"/>
        <v>50</v>
      </c>
      <c r="P256" s="122"/>
      <c r="Q256" s="122"/>
      <c r="R256" s="100">
        <v>409.25</v>
      </c>
      <c r="S256" s="156">
        <v>23333.649999999998</v>
      </c>
      <c r="T256" s="94"/>
      <c r="U256" s="122"/>
      <c r="V256" s="82">
        <f t="shared" si="17"/>
        <v>0</v>
      </c>
      <c r="W256" s="94">
        <v>11.75</v>
      </c>
      <c r="X256" s="94">
        <v>13.05</v>
      </c>
      <c r="Y256" s="122"/>
      <c r="Z256" s="94">
        <v>47.63</v>
      </c>
      <c r="AA256" s="94">
        <v>11.8</v>
      </c>
      <c r="AB256" s="122"/>
      <c r="AC256" s="101" t="s">
        <v>298</v>
      </c>
      <c r="AD256" s="163"/>
      <c r="AE256" s="159" t="e">
        <f>VLOOKUP(A256,#REF!,6,0)</f>
        <v>#REF!</v>
      </c>
    </row>
    <row r="257" spans="1:31" ht="26.25" thickBot="1" x14ac:dyDescent="0.3">
      <c r="A257" s="93">
        <v>28509072502031</v>
      </c>
      <c r="B257" s="91">
        <v>255</v>
      </c>
      <c r="C257" s="92" t="s">
        <v>348</v>
      </c>
      <c r="D257" s="94">
        <v>1041.1300000000001</v>
      </c>
      <c r="E257" s="94"/>
      <c r="F257" s="94">
        <v>5.68</v>
      </c>
      <c r="G257" s="122"/>
      <c r="H257" s="95">
        <v>145</v>
      </c>
      <c r="I257" s="122"/>
      <c r="J257" s="96"/>
      <c r="K257" s="122"/>
      <c r="L257" s="94"/>
      <c r="M257" s="94"/>
      <c r="N257" s="122"/>
      <c r="O257" s="121">
        <f t="shared" si="18"/>
        <v>145</v>
      </c>
      <c r="P257" s="122"/>
      <c r="Q257" s="122"/>
      <c r="R257" s="100">
        <v>218.5</v>
      </c>
      <c r="S257" s="156">
        <v>14054.59</v>
      </c>
      <c r="T257" s="94"/>
      <c r="U257" s="122"/>
      <c r="V257" s="82">
        <f t="shared" si="17"/>
        <v>0</v>
      </c>
      <c r="W257" s="94">
        <v>7.7</v>
      </c>
      <c r="X257" s="94">
        <v>8</v>
      </c>
      <c r="Y257" s="122"/>
      <c r="Z257" s="94"/>
      <c r="AA257" s="94"/>
      <c r="AB257" s="122"/>
      <c r="AC257" s="101" t="s">
        <v>298</v>
      </c>
      <c r="AD257" s="163"/>
      <c r="AE257" s="159" t="e">
        <f>VLOOKUP(A257,#REF!,6,0)</f>
        <v>#REF!</v>
      </c>
    </row>
    <row r="258" spans="1:31" ht="26.25" thickBot="1" x14ac:dyDescent="0.3">
      <c r="A258" s="93">
        <v>28510182500333</v>
      </c>
      <c r="B258" s="79">
        <v>256</v>
      </c>
      <c r="C258" s="92" t="s">
        <v>349</v>
      </c>
      <c r="D258" s="94">
        <v>1010.68</v>
      </c>
      <c r="E258" s="94"/>
      <c r="F258" s="94">
        <v>5.09</v>
      </c>
      <c r="G258" s="122"/>
      <c r="H258" s="95">
        <v>145</v>
      </c>
      <c r="I258" s="122"/>
      <c r="J258" s="96"/>
      <c r="K258" s="122"/>
      <c r="L258" s="94"/>
      <c r="M258" s="94"/>
      <c r="N258" s="122"/>
      <c r="O258" s="121">
        <f t="shared" si="18"/>
        <v>145</v>
      </c>
      <c r="P258" s="122"/>
      <c r="Q258" s="122"/>
      <c r="R258" s="100">
        <v>228.5</v>
      </c>
      <c r="S258" s="156">
        <v>13589.54</v>
      </c>
      <c r="T258" s="94"/>
      <c r="U258" s="122"/>
      <c r="V258" s="82">
        <f t="shared" si="17"/>
        <v>0</v>
      </c>
      <c r="W258" s="94">
        <v>7.45</v>
      </c>
      <c r="X258" s="94">
        <v>8.4</v>
      </c>
      <c r="Y258" s="122"/>
      <c r="Z258" s="94"/>
      <c r="AA258" s="94"/>
      <c r="AB258" s="122"/>
      <c r="AC258" s="101" t="s">
        <v>298</v>
      </c>
      <c r="AD258" s="163"/>
      <c r="AE258" s="159" t="e">
        <f>VLOOKUP(A258,#REF!,6,0)</f>
        <v>#REF!</v>
      </c>
    </row>
    <row r="259" spans="1:31" ht="26.25" thickBot="1" x14ac:dyDescent="0.3">
      <c r="A259" s="93">
        <v>28312122500338</v>
      </c>
      <c r="B259" s="91">
        <v>257</v>
      </c>
      <c r="C259" s="92" t="s">
        <v>350</v>
      </c>
      <c r="D259" s="94">
        <v>1045.8399999999999</v>
      </c>
      <c r="E259" s="94"/>
      <c r="F259" s="94">
        <v>5.67</v>
      </c>
      <c r="G259" s="122"/>
      <c r="H259" s="95">
        <v>145</v>
      </c>
      <c r="I259" s="122"/>
      <c r="J259" s="96">
        <v>95.16</v>
      </c>
      <c r="K259" s="122"/>
      <c r="L259" s="94"/>
      <c r="M259" s="94"/>
      <c r="N259" s="122"/>
      <c r="O259" s="121">
        <f t="shared" si="18"/>
        <v>240.16</v>
      </c>
      <c r="P259" s="122"/>
      <c r="Q259" s="122"/>
      <c r="R259" s="100">
        <v>222.5</v>
      </c>
      <c r="S259" s="156">
        <v>16106.97</v>
      </c>
      <c r="T259" s="94"/>
      <c r="U259" s="122"/>
      <c r="V259" s="82">
        <f t="shared" si="17"/>
        <v>0</v>
      </c>
      <c r="W259" s="94">
        <v>6.6</v>
      </c>
      <c r="X259" s="94">
        <v>9.3000000000000007</v>
      </c>
      <c r="Y259" s="122"/>
      <c r="Z259" s="94"/>
      <c r="AA259" s="94">
        <v>1.85</v>
      </c>
      <c r="AB259" s="122"/>
      <c r="AC259" s="101" t="s">
        <v>298</v>
      </c>
      <c r="AD259" s="163"/>
      <c r="AE259" s="159" t="e">
        <f>VLOOKUP(A259,#REF!,6,0)</f>
        <v>#REF!</v>
      </c>
    </row>
    <row r="260" spans="1:31" ht="26.25" thickBot="1" x14ac:dyDescent="0.3">
      <c r="A260" s="93">
        <v>28112272500337</v>
      </c>
      <c r="B260" s="91">
        <v>258</v>
      </c>
      <c r="C260" s="92" t="s">
        <v>351</v>
      </c>
      <c r="D260" s="94">
        <v>1231.69</v>
      </c>
      <c r="E260" s="94">
        <v>44.68</v>
      </c>
      <c r="F260" s="94">
        <v>8.0500000000000007</v>
      </c>
      <c r="G260" s="122"/>
      <c r="H260" s="95">
        <v>95</v>
      </c>
      <c r="I260" s="122"/>
      <c r="J260" s="96">
        <v>235.17</v>
      </c>
      <c r="K260" s="122"/>
      <c r="L260" s="94"/>
      <c r="M260" s="94"/>
      <c r="N260" s="122"/>
      <c r="O260" s="121">
        <f t="shared" si="18"/>
        <v>330.16999999999996</v>
      </c>
      <c r="P260" s="122"/>
      <c r="Q260" s="122"/>
      <c r="R260" s="100">
        <v>302.89</v>
      </c>
      <c r="S260" s="156">
        <v>17364.48</v>
      </c>
      <c r="T260" s="94"/>
      <c r="U260" s="122"/>
      <c r="V260" s="82">
        <f t="shared" ref="V260:V308" si="19">T260+U260</f>
        <v>0</v>
      </c>
      <c r="W260" s="94">
        <v>9.1</v>
      </c>
      <c r="X260" s="94">
        <v>11.55</v>
      </c>
      <c r="Y260" s="122"/>
      <c r="Z260" s="94">
        <v>12.94</v>
      </c>
      <c r="AA260" s="94">
        <v>7.85</v>
      </c>
      <c r="AB260" s="122"/>
      <c r="AC260" s="101" t="s">
        <v>298</v>
      </c>
      <c r="AD260" s="163"/>
      <c r="AE260" s="159" t="e">
        <f>VLOOKUP(A260,#REF!,6,0)</f>
        <v>#REF!</v>
      </c>
    </row>
    <row r="261" spans="1:31" ht="26.25" thickBot="1" x14ac:dyDescent="0.3">
      <c r="A261" s="93">
        <v>27302152502051</v>
      </c>
      <c r="B261" s="79">
        <v>259</v>
      </c>
      <c r="C261" s="92" t="s">
        <v>352</v>
      </c>
      <c r="D261" s="94">
        <v>1044.94</v>
      </c>
      <c r="E261" s="94"/>
      <c r="F261" s="94">
        <v>5.33</v>
      </c>
      <c r="G261" s="122"/>
      <c r="H261" s="95">
        <v>150</v>
      </c>
      <c r="I261" s="122"/>
      <c r="J261" s="96"/>
      <c r="K261" s="122"/>
      <c r="L261" s="94"/>
      <c r="M261" s="94"/>
      <c r="N261" s="122"/>
      <c r="O261" s="121">
        <f t="shared" si="18"/>
        <v>150</v>
      </c>
      <c r="P261" s="122"/>
      <c r="Q261" s="122"/>
      <c r="R261" s="100">
        <v>230.5</v>
      </c>
      <c r="S261" s="156">
        <v>14157.55</v>
      </c>
      <c r="T261" s="94"/>
      <c r="U261" s="122"/>
      <c r="V261" s="82">
        <f t="shared" si="19"/>
        <v>0</v>
      </c>
      <c r="W261" s="94">
        <v>7.8</v>
      </c>
      <c r="X261" s="94">
        <v>8.6999999999999993</v>
      </c>
      <c r="Y261" s="122"/>
      <c r="Z261" s="94"/>
      <c r="AA261" s="94">
        <v>0.24</v>
      </c>
      <c r="AB261" s="122"/>
      <c r="AC261" s="101" t="s">
        <v>298</v>
      </c>
      <c r="AD261" s="163"/>
      <c r="AE261" s="159" t="e">
        <f>VLOOKUP(A261,#REF!,6,0)</f>
        <v>#REF!</v>
      </c>
    </row>
    <row r="262" spans="1:31" ht="26.25" thickBot="1" x14ac:dyDescent="0.3">
      <c r="A262" s="93">
        <v>28908262500206</v>
      </c>
      <c r="B262" s="91">
        <v>260</v>
      </c>
      <c r="C262" s="92" t="s">
        <v>353</v>
      </c>
      <c r="D262" s="94">
        <v>1040.56</v>
      </c>
      <c r="E262" s="94"/>
      <c r="F262" s="94">
        <v>5.65</v>
      </c>
      <c r="G262" s="122"/>
      <c r="H262" s="95">
        <v>95</v>
      </c>
      <c r="I262" s="122"/>
      <c r="J262" s="96"/>
      <c r="K262" s="122"/>
      <c r="L262" s="94"/>
      <c r="M262" s="94"/>
      <c r="N262" s="122"/>
      <c r="O262" s="121">
        <f t="shared" si="18"/>
        <v>95</v>
      </c>
      <c r="P262" s="122"/>
      <c r="Q262" s="122"/>
      <c r="R262" s="100">
        <v>220.5</v>
      </c>
      <c r="S262" s="156">
        <v>13225.149999999998</v>
      </c>
      <c r="T262" s="94"/>
      <c r="U262" s="122"/>
      <c r="V262" s="82">
        <f t="shared" si="19"/>
        <v>0</v>
      </c>
      <c r="W262" s="94">
        <v>3.45</v>
      </c>
      <c r="X262" s="94">
        <v>8.25</v>
      </c>
      <c r="Y262" s="122"/>
      <c r="Z262" s="94"/>
      <c r="AA262" s="94"/>
      <c r="AB262" s="122"/>
      <c r="AC262" s="101" t="s">
        <v>298</v>
      </c>
      <c r="AD262" s="163"/>
      <c r="AE262" s="159" t="e">
        <f>VLOOKUP(A262,#REF!,6,0)</f>
        <v>#REF!</v>
      </c>
    </row>
    <row r="263" spans="1:31" ht="26.25" thickBot="1" x14ac:dyDescent="0.3">
      <c r="A263" s="93">
        <v>26412212500091</v>
      </c>
      <c r="B263" s="91">
        <v>261</v>
      </c>
      <c r="C263" s="92" t="s">
        <v>354</v>
      </c>
      <c r="D263" s="94">
        <v>1283.8699999999999</v>
      </c>
      <c r="E263" s="94">
        <v>53.86</v>
      </c>
      <c r="F263" s="94">
        <v>11.28</v>
      </c>
      <c r="G263" s="122"/>
      <c r="H263" s="95">
        <v>145</v>
      </c>
      <c r="I263" s="122"/>
      <c r="J263" s="96"/>
      <c r="K263" s="122"/>
      <c r="L263" s="94"/>
      <c r="M263" s="94"/>
      <c r="N263" s="122"/>
      <c r="O263" s="121">
        <f t="shared" si="18"/>
        <v>145</v>
      </c>
      <c r="P263" s="122"/>
      <c r="Q263" s="122"/>
      <c r="R263" s="100">
        <v>310.12</v>
      </c>
      <c r="S263" s="156">
        <v>22598.28</v>
      </c>
      <c r="T263" s="94">
        <v>9.16</v>
      </c>
      <c r="U263" s="122"/>
      <c r="V263" s="82">
        <f t="shared" si="19"/>
        <v>9.16</v>
      </c>
      <c r="W263" s="94">
        <v>10.5</v>
      </c>
      <c r="X263" s="94">
        <v>10.75</v>
      </c>
      <c r="Y263" s="122"/>
      <c r="Z263" s="94">
        <v>30.15</v>
      </c>
      <c r="AA263" s="94">
        <v>5.77</v>
      </c>
      <c r="AB263" s="122"/>
      <c r="AC263" s="101" t="s">
        <v>298</v>
      </c>
      <c r="AD263" s="163"/>
      <c r="AE263" s="159" t="e">
        <f>VLOOKUP(A263,#REF!,6,0)</f>
        <v>#REF!</v>
      </c>
    </row>
    <row r="264" spans="1:31" ht="26.25" thickBot="1" x14ac:dyDescent="0.3">
      <c r="A264" s="93">
        <v>27108122501733</v>
      </c>
      <c r="B264" s="79">
        <v>262</v>
      </c>
      <c r="C264" s="92" t="s">
        <v>355</v>
      </c>
      <c r="D264" s="94">
        <v>1485.95</v>
      </c>
      <c r="E264" s="94">
        <v>128.9</v>
      </c>
      <c r="F264" s="94">
        <v>36.17</v>
      </c>
      <c r="G264" s="122"/>
      <c r="H264" s="95">
        <v>150</v>
      </c>
      <c r="I264" s="122"/>
      <c r="J264" s="96">
        <v>235.01</v>
      </c>
      <c r="K264" s="122"/>
      <c r="L264" s="94"/>
      <c r="M264" s="94"/>
      <c r="N264" s="122"/>
      <c r="O264" s="121">
        <f t="shared" si="18"/>
        <v>385.01</v>
      </c>
      <c r="P264" s="122"/>
      <c r="Q264" s="122"/>
      <c r="R264" s="100">
        <v>369.2</v>
      </c>
      <c r="S264" s="156">
        <v>29160.010000000002</v>
      </c>
      <c r="T264" s="94"/>
      <c r="U264" s="122"/>
      <c r="V264" s="82">
        <f t="shared" si="19"/>
        <v>0</v>
      </c>
      <c r="W264" s="94">
        <v>11.3</v>
      </c>
      <c r="X264" s="94">
        <v>14.65</v>
      </c>
      <c r="Y264" s="122"/>
      <c r="Z264" s="94">
        <v>41.91</v>
      </c>
      <c r="AA264" s="94">
        <v>15.99</v>
      </c>
      <c r="AB264" s="122"/>
      <c r="AC264" s="101" t="s">
        <v>298</v>
      </c>
      <c r="AD264" s="163"/>
      <c r="AE264" s="159" t="e">
        <f>VLOOKUP(A264,#REF!,6,0)</f>
        <v>#REF!</v>
      </c>
    </row>
    <row r="265" spans="1:31" ht="26.25" thickBot="1" x14ac:dyDescent="0.3">
      <c r="A265" s="93">
        <v>27701012509251</v>
      </c>
      <c r="B265" s="91">
        <v>263</v>
      </c>
      <c r="C265" s="92" t="s">
        <v>356</v>
      </c>
      <c r="D265" s="94">
        <v>1344.4</v>
      </c>
      <c r="E265" s="94">
        <v>27.16</v>
      </c>
      <c r="F265" s="94">
        <v>17.57</v>
      </c>
      <c r="G265" s="122"/>
      <c r="H265" s="95">
        <v>150</v>
      </c>
      <c r="I265" s="122"/>
      <c r="J265" s="96">
        <v>199.58</v>
      </c>
      <c r="K265" s="122"/>
      <c r="L265" s="94"/>
      <c r="M265" s="94"/>
      <c r="N265" s="122"/>
      <c r="O265" s="121">
        <f t="shared" si="18"/>
        <v>349.58000000000004</v>
      </c>
      <c r="P265" s="122"/>
      <c r="Q265" s="122"/>
      <c r="R265" s="100">
        <v>324.52</v>
      </c>
      <c r="S265" s="156">
        <v>27816.560000000001</v>
      </c>
      <c r="T265" s="94"/>
      <c r="U265" s="122"/>
      <c r="V265" s="82">
        <f t="shared" si="19"/>
        <v>0</v>
      </c>
      <c r="W265" s="94">
        <v>10</v>
      </c>
      <c r="X265" s="94">
        <v>13.85</v>
      </c>
      <c r="Y265" s="122"/>
      <c r="Z265" s="94">
        <v>24.52</v>
      </c>
      <c r="AA265" s="94">
        <v>13.95</v>
      </c>
      <c r="AB265" s="122"/>
      <c r="AC265" s="101" t="s">
        <v>298</v>
      </c>
      <c r="AD265" s="163"/>
      <c r="AE265" s="159" t="e">
        <f>VLOOKUP(A265,#REF!,6,0)</f>
        <v>#REF!</v>
      </c>
    </row>
    <row r="266" spans="1:31" ht="26.25" thickBot="1" x14ac:dyDescent="0.3">
      <c r="A266" s="93">
        <v>28512152500072</v>
      </c>
      <c r="B266" s="91">
        <v>264</v>
      </c>
      <c r="C266" s="92" t="s">
        <v>357</v>
      </c>
      <c r="D266" s="94">
        <v>1044.94</v>
      </c>
      <c r="E266" s="94"/>
      <c r="F266" s="94">
        <v>5.33</v>
      </c>
      <c r="G266" s="122"/>
      <c r="H266" s="95">
        <v>95</v>
      </c>
      <c r="I266" s="122"/>
      <c r="J266" s="96"/>
      <c r="K266" s="122"/>
      <c r="L266" s="94"/>
      <c r="M266" s="94"/>
      <c r="N266" s="122"/>
      <c r="O266" s="121">
        <f t="shared" si="18"/>
        <v>95</v>
      </c>
      <c r="P266" s="122"/>
      <c r="Q266" s="122"/>
      <c r="R266" s="100">
        <v>230.5</v>
      </c>
      <c r="S266" s="156">
        <v>14028.949999999999</v>
      </c>
      <c r="T266" s="94"/>
      <c r="U266" s="122"/>
      <c r="V266" s="82">
        <f t="shared" si="19"/>
        <v>0</v>
      </c>
      <c r="W266" s="94">
        <v>6.55</v>
      </c>
      <c r="X266" s="94">
        <v>8.25</v>
      </c>
      <c r="Y266" s="122"/>
      <c r="Z266" s="94"/>
      <c r="AA266" s="94"/>
      <c r="AB266" s="122"/>
      <c r="AC266" s="101" t="s">
        <v>298</v>
      </c>
      <c r="AD266" s="163"/>
      <c r="AE266" s="159" t="e">
        <f>VLOOKUP(A266,#REF!,6,0)</f>
        <v>#REF!</v>
      </c>
    </row>
    <row r="267" spans="1:31" ht="26.25" thickBot="1" x14ac:dyDescent="0.3">
      <c r="A267" s="93">
        <v>27801012510157</v>
      </c>
      <c r="B267" s="79">
        <v>265</v>
      </c>
      <c r="C267" s="92" t="s">
        <v>358</v>
      </c>
      <c r="D267" s="94">
        <v>1194.73</v>
      </c>
      <c r="E267" s="94"/>
      <c r="F267" s="94">
        <v>6.04</v>
      </c>
      <c r="G267" s="122"/>
      <c r="H267" s="95">
        <v>150</v>
      </c>
      <c r="I267" s="122"/>
      <c r="J267" s="96">
        <v>199.58</v>
      </c>
      <c r="K267" s="122"/>
      <c r="L267" s="94"/>
      <c r="M267" s="94"/>
      <c r="N267" s="122"/>
      <c r="O267" s="121">
        <f t="shared" si="18"/>
        <v>349.58000000000004</v>
      </c>
      <c r="P267" s="122"/>
      <c r="Q267" s="122"/>
      <c r="R267" s="100">
        <v>270.8</v>
      </c>
      <c r="S267" s="156">
        <v>29160</v>
      </c>
      <c r="T267" s="94"/>
      <c r="U267" s="122"/>
      <c r="V267" s="82">
        <f t="shared" si="19"/>
        <v>0</v>
      </c>
      <c r="W267" s="94">
        <v>8.4499999999999993</v>
      </c>
      <c r="X267" s="94">
        <v>11.15</v>
      </c>
      <c r="Y267" s="122"/>
      <c r="Z267" s="94">
        <v>4.2300000000000004</v>
      </c>
      <c r="AA267" s="94">
        <v>6.77</v>
      </c>
      <c r="AB267" s="122"/>
      <c r="AC267" s="101" t="s">
        <v>298</v>
      </c>
      <c r="AD267" s="163"/>
      <c r="AE267" s="159" t="e">
        <f>VLOOKUP(A267,#REF!,6,0)</f>
        <v>#REF!</v>
      </c>
    </row>
    <row r="268" spans="1:31" ht="18.75" thickBot="1" x14ac:dyDescent="0.3">
      <c r="A268" s="93">
        <v>29108282500153</v>
      </c>
      <c r="B268" s="91">
        <v>266</v>
      </c>
      <c r="C268" s="92" t="s">
        <v>359</v>
      </c>
      <c r="D268" s="94">
        <v>1029.0999999999999</v>
      </c>
      <c r="E268" s="94"/>
      <c r="F268" s="94">
        <v>5.54</v>
      </c>
      <c r="G268" s="122"/>
      <c r="H268" s="95">
        <v>4.7</v>
      </c>
      <c r="I268" s="122"/>
      <c r="J268" s="96"/>
      <c r="K268" s="122"/>
      <c r="L268" s="94"/>
      <c r="M268" s="94"/>
      <c r="N268" s="122"/>
      <c r="O268" s="121">
        <f t="shared" si="18"/>
        <v>4.7</v>
      </c>
      <c r="P268" s="122"/>
      <c r="Q268" s="122"/>
      <c r="R268" s="100">
        <v>206.25</v>
      </c>
      <c r="S268" s="156"/>
      <c r="T268" s="94"/>
      <c r="U268" s="122"/>
      <c r="V268" s="82">
        <f t="shared" si="19"/>
        <v>0</v>
      </c>
      <c r="W268" s="94"/>
      <c r="X268" s="94">
        <v>7.5</v>
      </c>
      <c r="Y268" s="122"/>
      <c r="Z268" s="94"/>
      <c r="AA268" s="94"/>
      <c r="AB268" s="122"/>
      <c r="AC268" s="101" t="s">
        <v>298</v>
      </c>
      <c r="AD268" s="163"/>
      <c r="AE268" s="159" t="e">
        <f>VLOOKUP(A268,#REF!,6,0)</f>
        <v>#REF!</v>
      </c>
    </row>
    <row r="269" spans="1:31" ht="26.25" thickBot="1" x14ac:dyDescent="0.3">
      <c r="A269" s="93">
        <v>26611252500178</v>
      </c>
      <c r="B269" s="91">
        <v>267</v>
      </c>
      <c r="C269" s="92" t="s">
        <v>360</v>
      </c>
      <c r="D269" s="94">
        <v>1403.33</v>
      </c>
      <c r="E269" s="94">
        <v>117.02</v>
      </c>
      <c r="F269" s="94">
        <v>33.53</v>
      </c>
      <c r="G269" s="122"/>
      <c r="H269" s="95">
        <v>50</v>
      </c>
      <c r="I269" s="122"/>
      <c r="J269" s="96"/>
      <c r="K269" s="122"/>
      <c r="L269" s="94"/>
      <c r="M269" s="94"/>
      <c r="N269" s="122"/>
      <c r="O269" s="121">
        <f t="shared" si="18"/>
        <v>50</v>
      </c>
      <c r="P269" s="122"/>
      <c r="Q269" s="122"/>
      <c r="R269" s="100">
        <v>364.57</v>
      </c>
      <c r="S269" s="156">
        <v>20219.43</v>
      </c>
      <c r="T269" s="94"/>
      <c r="U269" s="122"/>
      <c r="V269" s="82">
        <f t="shared" si="19"/>
        <v>0</v>
      </c>
      <c r="W269" s="94">
        <v>10.4</v>
      </c>
      <c r="X269" s="94">
        <v>11.6</v>
      </c>
      <c r="Y269" s="122"/>
      <c r="Z269" s="94">
        <v>29.65</v>
      </c>
      <c r="AA269" s="94">
        <v>7.94</v>
      </c>
      <c r="AB269" s="122"/>
      <c r="AC269" s="101" t="s">
        <v>298</v>
      </c>
      <c r="AD269" s="163"/>
      <c r="AE269" s="159" t="e">
        <f>VLOOKUP(A269,#REF!,6,0)</f>
        <v>#REF!</v>
      </c>
    </row>
    <row r="270" spans="1:31" ht="26.25" thickBot="1" x14ac:dyDescent="0.3">
      <c r="A270" s="93">
        <v>27306132500197</v>
      </c>
      <c r="B270" s="79">
        <v>268</v>
      </c>
      <c r="C270" s="92" t="s">
        <v>361</v>
      </c>
      <c r="D270" s="94">
        <v>1349.57</v>
      </c>
      <c r="E270" s="94">
        <v>26.76</v>
      </c>
      <c r="F270" s="94">
        <v>17.61</v>
      </c>
      <c r="G270" s="122"/>
      <c r="H270" s="95">
        <v>150</v>
      </c>
      <c r="I270" s="122"/>
      <c r="J270" s="96"/>
      <c r="K270" s="122"/>
      <c r="L270" s="94">
        <v>15</v>
      </c>
      <c r="M270" s="94"/>
      <c r="N270" s="122"/>
      <c r="O270" s="121">
        <f t="shared" si="18"/>
        <v>165</v>
      </c>
      <c r="P270" s="122"/>
      <c r="Q270" s="122"/>
      <c r="R270" s="100">
        <v>324.2</v>
      </c>
      <c r="S270" s="156">
        <v>18558.16</v>
      </c>
      <c r="T270" s="94"/>
      <c r="U270" s="122"/>
      <c r="V270" s="82">
        <f t="shared" si="19"/>
        <v>0</v>
      </c>
      <c r="W270" s="94">
        <v>10.15</v>
      </c>
      <c r="X270" s="94">
        <v>11.35</v>
      </c>
      <c r="Y270" s="122"/>
      <c r="Z270" s="94">
        <v>26.79</v>
      </c>
      <c r="AA270" s="94">
        <v>7.26</v>
      </c>
      <c r="AB270" s="122"/>
      <c r="AC270" s="101" t="s">
        <v>298</v>
      </c>
      <c r="AD270" s="163"/>
      <c r="AE270" s="159" t="e">
        <f>VLOOKUP(A270,#REF!,6,0)</f>
        <v>#REF!</v>
      </c>
    </row>
    <row r="271" spans="1:31" ht="26.25" thickBot="1" x14ac:dyDescent="0.3">
      <c r="A271" s="93">
        <v>28201302500313</v>
      </c>
      <c r="B271" s="91">
        <v>269</v>
      </c>
      <c r="C271" s="92" t="s">
        <v>362</v>
      </c>
      <c r="D271" s="94">
        <v>1164.45</v>
      </c>
      <c r="E271" s="94"/>
      <c r="F271" s="94">
        <v>5.97</v>
      </c>
      <c r="G271" s="122"/>
      <c r="H271" s="95">
        <v>145</v>
      </c>
      <c r="I271" s="122"/>
      <c r="J271" s="96">
        <v>144.59</v>
      </c>
      <c r="K271" s="122"/>
      <c r="L271" s="94"/>
      <c r="M271" s="94"/>
      <c r="N271" s="122"/>
      <c r="O271" s="121">
        <f t="shared" si="18"/>
        <v>289.59000000000003</v>
      </c>
      <c r="P271" s="122"/>
      <c r="Q271" s="122"/>
      <c r="R271" s="100">
        <v>259.85000000000002</v>
      </c>
      <c r="S271" s="156">
        <v>15484.6</v>
      </c>
      <c r="T271" s="94"/>
      <c r="U271" s="122"/>
      <c r="V271" s="82">
        <f t="shared" si="19"/>
        <v>0</v>
      </c>
      <c r="W271" s="94">
        <v>8.1999999999999993</v>
      </c>
      <c r="X271" s="94">
        <v>10.5</v>
      </c>
      <c r="Y271" s="122"/>
      <c r="Z271" s="94">
        <v>0.71</v>
      </c>
      <c r="AA271" s="94">
        <v>5.09</v>
      </c>
      <c r="AB271" s="122"/>
      <c r="AC271" s="101" t="s">
        <v>298</v>
      </c>
      <c r="AD271" s="163"/>
      <c r="AE271" s="159" t="e">
        <f>VLOOKUP(A271,#REF!,6,0)</f>
        <v>#REF!</v>
      </c>
    </row>
    <row r="272" spans="1:31" ht="26.25" thickBot="1" x14ac:dyDescent="0.3">
      <c r="A272" s="93">
        <v>28105252500318</v>
      </c>
      <c r="B272" s="91">
        <v>270</v>
      </c>
      <c r="C272" s="92" t="s">
        <v>363</v>
      </c>
      <c r="D272" s="94">
        <v>1050.78</v>
      </c>
      <c r="E272" s="94"/>
      <c r="F272" s="94">
        <v>5.35</v>
      </c>
      <c r="G272" s="122"/>
      <c r="H272" s="95">
        <v>145</v>
      </c>
      <c r="I272" s="122"/>
      <c r="J272" s="96"/>
      <c r="K272" s="122"/>
      <c r="L272" s="94"/>
      <c r="M272" s="94"/>
      <c r="N272" s="122"/>
      <c r="O272" s="121">
        <f t="shared" si="18"/>
        <v>145</v>
      </c>
      <c r="P272" s="122"/>
      <c r="Q272" s="122"/>
      <c r="R272" s="100">
        <v>232.5</v>
      </c>
      <c r="S272" s="156">
        <v>14190.670000000002</v>
      </c>
      <c r="T272" s="94">
        <v>7.1</v>
      </c>
      <c r="U272" s="122"/>
      <c r="V272" s="82">
        <f t="shared" si="19"/>
        <v>7.1</v>
      </c>
      <c r="W272" s="94">
        <v>7.8</v>
      </c>
      <c r="X272" s="94">
        <v>8.65</v>
      </c>
      <c r="Y272" s="122"/>
      <c r="Z272" s="94"/>
      <c r="AA272" s="94">
        <v>0.12</v>
      </c>
      <c r="AB272" s="122"/>
      <c r="AC272" s="101" t="s">
        <v>298</v>
      </c>
      <c r="AD272" s="163"/>
      <c r="AE272" s="159" t="e">
        <f>VLOOKUP(A272,#REF!,6,0)</f>
        <v>#REF!</v>
      </c>
    </row>
    <row r="273" spans="1:31" ht="18.75" thickBot="1" x14ac:dyDescent="0.3">
      <c r="A273" s="93">
        <v>28903022502536</v>
      </c>
      <c r="B273" s="79">
        <v>271</v>
      </c>
      <c r="C273" s="92" t="s">
        <v>364</v>
      </c>
      <c r="D273" s="94">
        <v>916.78</v>
      </c>
      <c r="E273" s="94"/>
      <c r="F273" s="94">
        <v>5.31</v>
      </c>
      <c r="G273" s="122"/>
      <c r="H273" s="95">
        <v>2.66</v>
      </c>
      <c r="I273" s="122"/>
      <c r="J273" s="96"/>
      <c r="K273" s="122"/>
      <c r="L273" s="94"/>
      <c r="M273" s="94"/>
      <c r="N273" s="122"/>
      <c r="O273" s="121">
        <f t="shared" si="18"/>
        <v>2.66</v>
      </c>
      <c r="P273" s="122"/>
      <c r="Q273" s="122"/>
      <c r="R273" s="100">
        <v>214.5</v>
      </c>
      <c r="S273" s="156"/>
      <c r="T273" s="94"/>
      <c r="U273" s="122"/>
      <c r="V273" s="82">
        <f t="shared" si="19"/>
        <v>0</v>
      </c>
      <c r="W273" s="94"/>
      <c r="X273" s="94">
        <v>6.2</v>
      </c>
      <c r="Y273" s="122"/>
      <c r="Z273" s="94"/>
      <c r="AA273" s="94"/>
      <c r="AB273" s="122"/>
      <c r="AC273" s="101" t="s">
        <v>298</v>
      </c>
      <c r="AD273" s="163"/>
      <c r="AE273" s="159" t="e">
        <f>VLOOKUP(A273,#REF!,6,0)</f>
        <v>#REF!</v>
      </c>
    </row>
    <row r="274" spans="1:31" ht="26.25" thickBot="1" x14ac:dyDescent="0.3">
      <c r="A274" s="93">
        <v>28805012500479</v>
      </c>
      <c r="B274" s="91">
        <v>272</v>
      </c>
      <c r="C274" s="92" t="s">
        <v>365</v>
      </c>
      <c r="D274" s="94">
        <v>1010.68</v>
      </c>
      <c r="E274" s="94"/>
      <c r="F274" s="94">
        <v>5.09</v>
      </c>
      <c r="G274" s="122"/>
      <c r="H274" s="95">
        <v>50</v>
      </c>
      <c r="I274" s="122"/>
      <c r="J274" s="96"/>
      <c r="K274" s="122"/>
      <c r="L274" s="94"/>
      <c r="M274" s="94"/>
      <c r="N274" s="122"/>
      <c r="O274" s="121">
        <f t="shared" si="18"/>
        <v>50</v>
      </c>
      <c r="P274" s="122"/>
      <c r="Q274" s="122"/>
      <c r="R274" s="100">
        <v>228.5</v>
      </c>
      <c r="S274" s="156">
        <v>13568.460000000001</v>
      </c>
      <c r="T274" s="94"/>
      <c r="U274" s="122"/>
      <c r="V274" s="82">
        <f t="shared" si="19"/>
        <v>0</v>
      </c>
      <c r="W274" s="94">
        <v>6.35</v>
      </c>
      <c r="X274" s="94">
        <v>7.65</v>
      </c>
      <c r="Y274" s="122"/>
      <c r="Z274" s="94"/>
      <c r="AA274" s="94"/>
      <c r="AB274" s="122"/>
      <c r="AC274" s="101" t="s">
        <v>298</v>
      </c>
      <c r="AD274" s="163"/>
      <c r="AE274" s="159" t="e">
        <f>VLOOKUP(A274,#REF!,6,0)</f>
        <v>#REF!</v>
      </c>
    </row>
    <row r="275" spans="1:31" ht="26.25" thickBot="1" x14ac:dyDescent="0.3">
      <c r="A275" s="93">
        <v>28901012502055</v>
      </c>
      <c r="B275" s="91">
        <v>273</v>
      </c>
      <c r="C275" s="92" t="s">
        <v>366</v>
      </c>
      <c r="D275" s="94">
        <v>1050.78</v>
      </c>
      <c r="E275" s="94"/>
      <c r="F275" s="94">
        <v>5.35</v>
      </c>
      <c r="G275" s="122"/>
      <c r="H275" s="95">
        <v>100</v>
      </c>
      <c r="I275" s="122"/>
      <c r="J275" s="96">
        <v>184.45</v>
      </c>
      <c r="K275" s="122"/>
      <c r="L275" s="94"/>
      <c r="M275" s="94"/>
      <c r="N275" s="122"/>
      <c r="O275" s="121">
        <f t="shared" si="18"/>
        <v>284.45</v>
      </c>
      <c r="P275" s="122"/>
      <c r="Q275" s="122"/>
      <c r="R275" s="100">
        <v>232.5</v>
      </c>
      <c r="S275" s="156">
        <v>13869.820000000003</v>
      </c>
      <c r="T275" s="94"/>
      <c r="U275" s="122"/>
      <c r="V275" s="82">
        <f t="shared" si="19"/>
        <v>0</v>
      </c>
      <c r="W275" s="94">
        <v>7.45</v>
      </c>
      <c r="X275" s="94">
        <v>9.6</v>
      </c>
      <c r="Y275" s="122"/>
      <c r="Z275" s="94"/>
      <c r="AA275" s="94">
        <v>2.62</v>
      </c>
      <c r="AB275" s="122"/>
      <c r="AC275" s="101" t="s">
        <v>298</v>
      </c>
      <c r="AD275" s="163"/>
      <c r="AE275" s="159" t="e">
        <f>VLOOKUP(A275,#REF!,6,0)</f>
        <v>#REF!</v>
      </c>
    </row>
    <row r="276" spans="1:31" ht="26.25" thickBot="1" x14ac:dyDescent="0.3">
      <c r="A276" s="93">
        <v>28804082500291</v>
      </c>
      <c r="B276" s="79">
        <v>274</v>
      </c>
      <c r="C276" s="92" t="s">
        <v>367</v>
      </c>
      <c r="D276" s="94">
        <v>1015.95</v>
      </c>
      <c r="E276" s="94"/>
      <c r="F276" s="94">
        <v>5.16</v>
      </c>
      <c r="G276" s="122"/>
      <c r="H276" s="95">
        <v>140</v>
      </c>
      <c r="I276" s="122"/>
      <c r="J276" s="96"/>
      <c r="K276" s="122"/>
      <c r="L276" s="94"/>
      <c r="M276" s="94"/>
      <c r="N276" s="122"/>
      <c r="O276" s="121">
        <f t="shared" si="18"/>
        <v>140</v>
      </c>
      <c r="P276" s="122"/>
      <c r="Q276" s="122"/>
      <c r="R276" s="100">
        <v>230.5</v>
      </c>
      <c r="S276" s="156">
        <v>13734.669999999998</v>
      </c>
      <c r="T276" s="94"/>
      <c r="U276" s="122"/>
      <c r="V276" s="82">
        <f t="shared" si="19"/>
        <v>0</v>
      </c>
      <c r="W276" s="94">
        <v>7.15</v>
      </c>
      <c r="X276" s="94">
        <v>8.4</v>
      </c>
      <c r="Y276" s="122"/>
      <c r="Z276" s="94"/>
      <c r="AA276" s="94"/>
      <c r="AB276" s="122"/>
      <c r="AC276" s="101" t="s">
        <v>298</v>
      </c>
      <c r="AD276" s="163"/>
      <c r="AE276" s="159" t="e">
        <f>VLOOKUP(A276,#REF!,6,0)</f>
        <v>#REF!</v>
      </c>
    </row>
    <row r="277" spans="1:31" ht="26.25" thickBot="1" x14ac:dyDescent="0.3">
      <c r="A277" s="93">
        <v>26809022500131</v>
      </c>
      <c r="B277" s="91">
        <v>275</v>
      </c>
      <c r="C277" s="92" t="s">
        <v>368</v>
      </c>
      <c r="D277" s="94">
        <v>1010.68</v>
      </c>
      <c r="E277" s="94"/>
      <c r="F277" s="94">
        <v>5.09</v>
      </c>
      <c r="G277" s="122"/>
      <c r="H277" s="95">
        <v>150</v>
      </c>
      <c r="I277" s="122"/>
      <c r="J277" s="96">
        <v>185.36</v>
      </c>
      <c r="K277" s="122"/>
      <c r="L277" s="94"/>
      <c r="M277" s="94"/>
      <c r="N277" s="122"/>
      <c r="O277" s="121">
        <f t="shared" si="18"/>
        <v>335.36</v>
      </c>
      <c r="P277" s="122"/>
      <c r="Q277" s="122"/>
      <c r="R277" s="100">
        <v>228.5</v>
      </c>
      <c r="S277" s="156">
        <v>23640.55</v>
      </c>
      <c r="T277" s="94"/>
      <c r="U277" s="122"/>
      <c r="V277" s="82">
        <f t="shared" si="19"/>
        <v>0</v>
      </c>
      <c r="W277" s="94">
        <v>7.55</v>
      </c>
      <c r="X277" s="94">
        <v>9.65</v>
      </c>
      <c r="Y277" s="122"/>
      <c r="Z277" s="94"/>
      <c r="AA277" s="94">
        <v>2.83</v>
      </c>
      <c r="AB277" s="122"/>
      <c r="AC277" s="101" t="s">
        <v>298</v>
      </c>
      <c r="AD277" s="163"/>
      <c r="AE277" s="159" t="e">
        <f>VLOOKUP(A277,#REF!,6,0)</f>
        <v>#REF!</v>
      </c>
    </row>
    <row r="278" spans="1:31" ht="26.25" thickBot="1" x14ac:dyDescent="0.3">
      <c r="A278" s="93">
        <v>27103212500076</v>
      </c>
      <c r="B278" s="91">
        <v>276</v>
      </c>
      <c r="C278" s="92" t="s">
        <v>369</v>
      </c>
      <c r="D278" s="94">
        <v>1070.94</v>
      </c>
      <c r="E278" s="94"/>
      <c r="F278" s="94">
        <v>5.87</v>
      </c>
      <c r="G278" s="122"/>
      <c r="H278" s="95">
        <v>150</v>
      </c>
      <c r="I278" s="122"/>
      <c r="J278" s="96"/>
      <c r="K278" s="122"/>
      <c r="L278" s="94"/>
      <c r="M278" s="94"/>
      <c r="N278" s="122"/>
      <c r="O278" s="121">
        <f t="shared" si="18"/>
        <v>150</v>
      </c>
      <c r="P278" s="122"/>
      <c r="Q278" s="122"/>
      <c r="R278" s="100">
        <v>224.5</v>
      </c>
      <c r="S278" s="156">
        <v>14137.699999999999</v>
      </c>
      <c r="T278" s="94"/>
      <c r="U278" s="122"/>
      <c r="V278" s="82">
        <f t="shared" si="19"/>
        <v>0</v>
      </c>
      <c r="W278" s="94">
        <v>7.6</v>
      </c>
      <c r="X278" s="94">
        <v>8.9</v>
      </c>
      <c r="Y278" s="122"/>
      <c r="Z278" s="94"/>
      <c r="AA278" s="94">
        <v>0.78</v>
      </c>
      <c r="AB278" s="122"/>
      <c r="AC278" s="101" t="s">
        <v>298</v>
      </c>
      <c r="AD278" s="163"/>
      <c r="AE278" s="159" t="e">
        <f>VLOOKUP(A278,#REF!,6,0)</f>
        <v>#REF!</v>
      </c>
    </row>
    <row r="279" spans="1:31" ht="26.25" thickBot="1" x14ac:dyDescent="0.3">
      <c r="A279" s="93">
        <v>26602022501915</v>
      </c>
      <c r="B279" s="79">
        <v>277</v>
      </c>
      <c r="C279" s="92" t="s">
        <v>370</v>
      </c>
      <c r="D279" s="94">
        <v>1458.61</v>
      </c>
      <c r="E279" s="94">
        <v>149.5</v>
      </c>
      <c r="F279" s="94">
        <v>42.79</v>
      </c>
      <c r="G279" s="122"/>
      <c r="H279" s="95">
        <v>150</v>
      </c>
      <c r="I279" s="122"/>
      <c r="J279" s="96"/>
      <c r="K279" s="122"/>
      <c r="L279" s="94"/>
      <c r="M279" s="94"/>
      <c r="N279" s="122"/>
      <c r="O279" s="121">
        <f t="shared" si="18"/>
        <v>150</v>
      </c>
      <c r="P279" s="122"/>
      <c r="Q279" s="122"/>
      <c r="R279" s="100">
        <v>385.42</v>
      </c>
      <c r="S279" s="156">
        <v>21409.5</v>
      </c>
      <c r="T279" s="94"/>
      <c r="U279" s="122"/>
      <c r="V279" s="82">
        <f t="shared" si="19"/>
        <v>0</v>
      </c>
      <c r="W279" s="94">
        <v>11.8</v>
      </c>
      <c r="X279" s="94">
        <v>13.05</v>
      </c>
      <c r="Y279" s="122"/>
      <c r="Z279" s="94">
        <v>48.15</v>
      </c>
      <c r="AA279" s="94">
        <v>11.76</v>
      </c>
      <c r="AB279" s="122"/>
      <c r="AC279" s="101" t="s">
        <v>298</v>
      </c>
      <c r="AD279" s="163"/>
      <c r="AE279" s="159" t="e">
        <f>VLOOKUP(A279,#REF!,6,0)</f>
        <v>#REF!</v>
      </c>
    </row>
    <row r="280" spans="1:31" ht="26.25" thickBot="1" x14ac:dyDescent="0.3">
      <c r="A280" s="93">
        <v>29103172500377</v>
      </c>
      <c r="B280" s="91">
        <v>278</v>
      </c>
      <c r="C280" s="92" t="s">
        <v>371</v>
      </c>
      <c r="D280" s="94">
        <v>986.29</v>
      </c>
      <c r="E280" s="94"/>
      <c r="F280" s="94">
        <v>5.36</v>
      </c>
      <c r="G280" s="122"/>
      <c r="H280" s="95">
        <v>100</v>
      </c>
      <c r="I280" s="122"/>
      <c r="J280" s="96">
        <v>199.58</v>
      </c>
      <c r="K280" s="122"/>
      <c r="L280" s="94"/>
      <c r="M280" s="94"/>
      <c r="N280" s="122"/>
      <c r="O280" s="121">
        <f t="shared" si="18"/>
        <v>299.58000000000004</v>
      </c>
      <c r="P280" s="122"/>
      <c r="Q280" s="122"/>
      <c r="R280" s="100">
        <v>214.5</v>
      </c>
      <c r="S280" s="156">
        <v>25810.58</v>
      </c>
      <c r="T280" s="94"/>
      <c r="U280" s="122"/>
      <c r="V280" s="82">
        <f t="shared" si="19"/>
        <v>0</v>
      </c>
      <c r="W280" s="94">
        <v>6.2</v>
      </c>
      <c r="X280" s="94">
        <v>9.1999999999999993</v>
      </c>
      <c r="Y280" s="122"/>
      <c r="Z280" s="94"/>
      <c r="AA280" s="94">
        <v>1.61</v>
      </c>
      <c r="AB280" s="122"/>
      <c r="AC280" s="101" t="s">
        <v>298</v>
      </c>
      <c r="AD280" s="163"/>
      <c r="AE280" s="159" t="e">
        <f>VLOOKUP(A280,#REF!,6,0)</f>
        <v>#REF!</v>
      </c>
    </row>
    <row r="281" spans="1:31" ht="18.75" thickBot="1" x14ac:dyDescent="0.3">
      <c r="A281" s="93">
        <v>27101072501678</v>
      </c>
      <c r="B281" s="91">
        <v>279</v>
      </c>
      <c r="C281" s="92" t="s">
        <v>372</v>
      </c>
      <c r="D281" s="94">
        <v>904.15</v>
      </c>
      <c r="E281" s="94"/>
      <c r="F281" s="94">
        <v>5.34</v>
      </c>
      <c r="G281" s="122"/>
      <c r="H281" s="95">
        <v>7.98</v>
      </c>
      <c r="I281" s="122"/>
      <c r="J281" s="96">
        <v>79.38</v>
      </c>
      <c r="K281" s="122"/>
      <c r="L281" s="94"/>
      <c r="M281" s="94"/>
      <c r="N281" s="122"/>
      <c r="O281" s="121">
        <f t="shared" si="18"/>
        <v>87.36</v>
      </c>
      <c r="P281" s="122"/>
      <c r="Q281" s="122"/>
      <c r="R281" s="100">
        <v>208.5</v>
      </c>
      <c r="S281" s="156"/>
      <c r="T281" s="94"/>
      <c r="U281" s="122"/>
      <c r="V281" s="82">
        <f t="shared" si="19"/>
        <v>0</v>
      </c>
      <c r="W281" s="94"/>
      <c r="X281" s="94">
        <v>6.65</v>
      </c>
      <c r="Y281" s="122"/>
      <c r="Z281" s="94"/>
      <c r="AA281" s="94"/>
      <c r="AB281" s="122"/>
      <c r="AC281" s="101" t="s">
        <v>298</v>
      </c>
      <c r="AD281" s="163"/>
      <c r="AE281" s="159" t="e">
        <f>VLOOKUP(A281,#REF!,6,0)</f>
        <v>#REF!</v>
      </c>
    </row>
    <row r="282" spans="1:31" ht="26.25" thickBot="1" x14ac:dyDescent="0.3">
      <c r="A282" s="93">
        <v>26509202502073</v>
      </c>
      <c r="B282" s="79">
        <v>280</v>
      </c>
      <c r="C282" s="92" t="s">
        <v>373</v>
      </c>
      <c r="D282" s="94">
        <v>1384.39</v>
      </c>
      <c r="E282" s="94">
        <v>43.13</v>
      </c>
      <c r="F282" s="94">
        <v>22.94</v>
      </c>
      <c r="G282" s="122"/>
      <c r="H282" s="95">
        <v>150</v>
      </c>
      <c r="I282" s="122"/>
      <c r="J282" s="96"/>
      <c r="K282" s="122"/>
      <c r="L282" s="94"/>
      <c r="M282" s="94"/>
      <c r="N282" s="122"/>
      <c r="O282" s="121">
        <f t="shared" si="18"/>
        <v>150</v>
      </c>
      <c r="P282" s="122"/>
      <c r="Q282" s="122"/>
      <c r="R282" s="100">
        <v>337.1</v>
      </c>
      <c r="S282" s="156">
        <v>18949.430000000004</v>
      </c>
      <c r="T282" s="94">
        <v>10.89</v>
      </c>
      <c r="U282" s="122"/>
      <c r="V282" s="82">
        <f t="shared" si="19"/>
        <v>10.89</v>
      </c>
      <c r="W282" s="94">
        <v>10.45</v>
      </c>
      <c r="X282" s="94">
        <v>11.55</v>
      </c>
      <c r="Y282" s="122"/>
      <c r="Z282" s="94">
        <v>29.36</v>
      </c>
      <c r="AA282" s="94">
        <v>7.85</v>
      </c>
      <c r="AB282" s="122"/>
      <c r="AC282" s="101" t="s">
        <v>298</v>
      </c>
      <c r="AD282" s="163"/>
      <c r="AE282" s="159" t="e">
        <f>VLOOKUP(A282,#REF!,6,0)</f>
        <v>#REF!</v>
      </c>
    </row>
    <row r="283" spans="1:31" ht="18.75" thickBot="1" x14ac:dyDescent="0.3">
      <c r="A283" s="93">
        <v>28603212500293</v>
      </c>
      <c r="B283" s="91">
        <v>281</v>
      </c>
      <c r="C283" s="92" t="s">
        <v>374</v>
      </c>
      <c r="D283" s="94">
        <v>912.5</v>
      </c>
      <c r="E283" s="94"/>
      <c r="F283" s="94">
        <v>5.33</v>
      </c>
      <c r="G283" s="122"/>
      <c r="H283" s="95">
        <v>7.98</v>
      </c>
      <c r="I283" s="122"/>
      <c r="J283" s="96">
        <v>84.46</v>
      </c>
      <c r="K283" s="122"/>
      <c r="L283" s="94"/>
      <c r="M283" s="94"/>
      <c r="N283" s="122"/>
      <c r="O283" s="121">
        <f t="shared" si="18"/>
        <v>92.44</v>
      </c>
      <c r="P283" s="122"/>
      <c r="Q283" s="122"/>
      <c r="R283" s="100">
        <v>212.5</v>
      </c>
      <c r="S283" s="156"/>
      <c r="T283" s="94"/>
      <c r="U283" s="122"/>
      <c r="V283" s="82">
        <f t="shared" si="19"/>
        <v>0</v>
      </c>
      <c r="W283" s="94"/>
      <c r="X283" s="94">
        <v>8.3000000000000007</v>
      </c>
      <c r="Y283" s="122"/>
      <c r="Z283" s="94"/>
      <c r="AA283" s="94"/>
      <c r="AB283" s="122"/>
      <c r="AC283" s="101" t="s">
        <v>298</v>
      </c>
      <c r="AD283" s="163"/>
      <c r="AE283" s="159" t="e">
        <f>VLOOKUP(A283,#REF!,6,0)</f>
        <v>#REF!</v>
      </c>
    </row>
    <row r="284" spans="1:31" ht="26.25" thickBot="1" x14ac:dyDescent="0.3">
      <c r="A284" s="93">
        <v>28811082502711</v>
      </c>
      <c r="B284" s="91">
        <v>282</v>
      </c>
      <c r="C284" s="92" t="s">
        <v>375</v>
      </c>
      <c r="D284" s="94">
        <v>1040.56</v>
      </c>
      <c r="E284" s="94"/>
      <c r="F284" s="94">
        <v>5.65</v>
      </c>
      <c r="G284" s="122"/>
      <c r="H284" s="95">
        <v>100</v>
      </c>
      <c r="I284" s="122"/>
      <c r="J284" s="96">
        <v>88.62</v>
      </c>
      <c r="K284" s="122"/>
      <c r="L284" s="94"/>
      <c r="M284" s="94"/>
      <c r="N284" s="122"/>
      <c r="O284" s="121">
        <f t="shared" si="18"/>
        <v>188.62</v>
      </c>
      <c r="P284" s="122"/>
      <c r="Q284" s="122"/>
      <c r="R284" s="100">
        <v>220.5</v>
      </c>
      <c r="S284" s="156">
        <v>21083.18</v>
      </c>
      <c r="T284" s="94"/>
      <c r="U284" s="122"/>
      <c r="V284" s="82">
        <f t="shared" si="19"/>
        <v>0</v>
      </c>
      <c r="W284" s="94">
        <v>6.2</v>
      </c>
      <c r="X284" s="94">
        <v>8.85</v>
      </c>
      <c r="Y284" s="122"/>
      <c r="Z284" s="94"/>
      <c r="AA284" s="94">
        <v>0.74</v>
      </c>
      <c r="AB284" s="122"/>
      <c r="AC284" s="101" t="s">
        <v>298</v>
      </c>
      <c r="AD284" s="163"/>
      <c r="AE284" s="159" t="e">
        <f>VLOOKUP(A284,#REF!,6,0)</f>
        <v>#REF!</v>
      </c>
    </row>
    <row r="285" spans="1:31" ht="26.25" thickBot="1" x14ac:dyDescent="0.3">
      <c r="A285" s="93">
        <v>26610112501836</v>
      </c>
      <c r="B285" s="79">
        <v>283</v>
      </c>
      <c r="C285" s="92" t="s">
        <v>376</v>
      </c>
      <c r="D285" s="94">
        <v>1080.44</v>
      </c>
      <c r="E285" s="94"/>
      <c r="F285" s="94">
        <v>5.92</v>
      </c>
      <c r="G285" s="122"/>
      <c r="H285" s="95">
        <v>150</v>
      </c>
      <c r="I285" s="122"/>
      <c r="J285" s="96">
        <v>178.29</v>
      </c>
      <c r="K285" s="122"/>
      <c r="L285" s="94"/>
      <c r="M285" s="94"/>
      <c r="N285" s="122"/>
      <c r="O285" s="121">
        <f t="shared" si="18"/>
        <v>328.28999999999996</v>
      </c>
      <c r="P285" s="122"/>
      <c r="Q285" s="122"/>
      <c r="R285" s="100">
        <v>224.5</v>
      </c>
      <c r="S285" s="156">
        <v>23752.000000000004</v>
      </c>
      <c r="T285" s="94">
        <v>48.33</v>
      </c>
      <c r="U285" s="122"/>
      <c r="V285" s="82">
        <f t="shared" si="19"/>
        <v>48.33</v>
      </c>
      <c r="W285" s="94">
        <v>7.7</v>
      </c>
      <c r="X285" s="94">
        <v>9.8000000000000007</v>
      </c>
      <c r="Y285" s="122"/>
      <c r="Z285" s="94"/>
      <c r="AA285" s="94">
        <v>3.16</v>
      </c>
      <c r="AB285" s="122"/>
      <c r="AC285" s="101" t="s">
        <v>298</v>
      </c>
      <c r="AD285" s="163"/>
      <c r="AE285" s="159" t="e">
        <f>VLOOKUP(A285,#REF!,6,0)</f>
        <v>#REF!</v>
      </c>
    </row>
    <row r="286" spans="1:31" ht="26.25" thickBot="1" x14ac:dyDescent="0.3">
      <c r="A286" s="93">
        <v>28401202500439</v>
      </c>
      <c r="B286" s="91">
        <v>284</v>
      </c>
      <c r="C286" s="92" t="s">
        <v>377</v>
      </c>
      <c r="D286" s="94">
        <v>1010.68</v>
      </c>
      <c r="E286" s="94"/>
      <c r="F286" s="94">
        <v>5.09</v>
      </c>
      <c r="G286" s="122"/>
      <c r="H286" s="95">
        <v>50</v>
      </c>
      <c r="I286" s="122"/>
      <c r="J286" s="96"/>
      <c r="K286" s="122"/>
      <c r="L286" s="94"/>
      <c r="M286" s="94"/>
      <c r="N286" s="122"/>
      <c r="O286" s="121">
        <f t="shared" si="18"/>
        <v>50</v>
      </c>
      <c r="P286" s="122"/>
      <c r="Q286" s="122"/>
      <c r="R286" s="100">
        <v>228.5</v>
      </c>
      <c r="S286" s="156">
        <v>13769.54</v>
      </c>
      <c r="T286" s="94"/>
      <c r="U286" s="122"/>
      <c r="V286" s="82">
        <f t="shared" si="19"/>
        <v>0</v>
      </c>
      <c r="W286" s="94">
        <v>6.35</v>
      </c>
      <c r="X286" s="94">
        <v>7.65</v>
      </c>
      <c r="Y286" s="122"/>
      <c r="Z286" s="94"/>
      <c r="AA286" s="94"/>
      <c r="AB286" s="122"/>
      <c r="AC286" s="101" t="s">
        <v>298</v>
      </c>
      <c r="AD286" s="163"/>
      <c r="AE286" s="159" t="e">
        <f>VLOOKUP(A286,#REF!,6,0)</f>
        <v>#REF!</v>
      </c>
    </row>
    <row r="287" spans="1:31" ht="26.25" thickBot="1" x14ac:dyDescent="0.3">
      <c r="A287" s="93">
        <v>28805102500214</v>
      </c>
      <c r="B287" s="91">
        <v>285</v>
      </c>
      <c r="C287" s="92" t="s">
        <v>378</v>
      </c>
      <c r="D287" s="94">
        <v>941.6</v>
      </c>
      <c r="E287" s="94"/>
      <c r="F287" s="94">
        <v>5.31</v>
      </c>
      <c r="G287" s="122"/>
      <c r="H287" s="95">
        <v>145</v>
      </c>
      <c r="I287" s="122"/>
      <c r="J287" s="96">
        <v>85</v>
      </c>
      <c r="K287" s="122"/>
      <c r="L287" s="94"/>
      <c r="M287" s="94"/>
      <c r="N287" s="122"/>
      <c r="O287" s="121">
        <f t="shared" si="18"/>
        <v>230</v>
      </c>
      <c r="P287" s="122"/>
      <c r="Q287" s="122"/>
      <c r="R287" s="100">
        <v>214.5</v>
      </c>
      <c r="S287" s="156">
        <v>13118.920000000002</v>
      </c>
      <c r="T287" s="94"/>
      <c r="U287" s="122"/>
      <c r="V287" s="82">
        <f t="shared" si="19"/>
        <v>0</v>
      </c>
      <c r="W287" s="94">
        <v>6.6</v>
      </c>
      <c r="X287" s="94">
        <v>8.4499999999999993</v>
      </c>
      <c r="Y287" s="122"/>
      <c r="Z287" s="94"/>
      <c r="AA287" s="94"/>
      <c r="AB287" s="122"/>
      <c r="AC287" s="101" t="s">
        <v>298</v>
      </c>
      <c r="AD287" s="163"/>
      <c r="AE287" s="159" t="e">
        <f>VLOOKUP(A287,#REF!,6,0)</f>
        <v>#REF!</v>
      </c>
    </row>
    <row r="288" spans="1:31" ht="26.25" thickBot="1" x14ac:dyDescent="0.3">
      <c r="A288" s="93">
        <v>28001012510171</v>
      </c>
      <c r="B288" s="79">
        <v>286</v>
      </c>
      <c r="C288" s="92" t="s">
        <v>379</v>
      </c>
      <c r="D288" s="94">
        <v>1024.94</v>
      </c>
      <c r="E288" s="94"/>
      <c r="F288" s="94">
        <v>5.16</v>
      </c>
      <c r="G288" s="122"/>
      <c r="H288" s="95">
        <v>145</v>
      </c>
      <c r="I288" s="122"/>
      <c r="J288" s="96"/>
      <c r="K288" s="122"/>
      <c r="L288" s="94">
        <v>15</v>
      </c>
      <c r="M288" s="94"/>
      <c r="N288" s="122"/>
      <c r="O288" s="121">
        <f t="shared" si="18"/>
        <v>160</v>
      </c>
      <c r="P288" s="122"/>
      <c r="Q288" s="122"/>
      <c r="R288" s="100">
        <v>234.5</v>
      </c>
      <c r="S288" s="156">
        <v>14123.329999999998</v>
      </c>
      <c r="T288" s="94"/>
      <c r="U288" s="122"/>
      <c r="V288" s="82">
        <f t="shared" si="19"/>
        <v>0</v>
      </c>
      <c r="W288" s="94">
        <v>7.7</v>
      </c>
      <c r="X288" s="94">
        <v>8.6</v>
      </c>
      <c r="Y288" s="122"/>
      <c r="Z288" s="94"/>
      <c r="AA288" s="94"/>
      <c r="AB288" s="122"/>
      <c r="AC288" s="101" t="s">
        <v>298</v>
      </c>
      <c r="AD288" s="163"/>
      <c r="AE288" s="159" t="e">
        <f>VLOOKUP(A288,#REF!,6,0)</f>
        <v>#REF!</v>
      </c>
    </row>
    <row r="289" spans="1:31" ht="26.25" thickBot="1" x14ac:dyDescent="0.3">
      <c r="A289" s="93">
        <v>27408052501238</v>
      </c>
      <c r="B289" s="91">
        <v>287</v>
      </c>
      <c r="C289" s="92" t="s">
        <v>380</v>
      </c>
      <c r="D289" s="94">
        <v>1260.1400000000001</v>
      </c>
      <c r="E289" s="94">
        <v>57.12</v>
      </c>
      <c r="F289" s="94">
        <v>12.33</v>
      </c>
      <c r="G289" s="122"/>
      <c r="H289" s="95">
        <v>150</v>
      </c>
      <c r="I289" s="122"/>
      <c r="J289" s="96"/>
      <c r="K289" s="122"/>
      <c r="L289" s="94">
        <v>15</v>
      </c>
      <c r="M289" s="94"/>
      <c r="N289" s="122"/>
      <c r="O289" s="121">
        <f t="shared" si="18"/>
        <v>165</v>
      </c>
      <c r="P289" s="122"/>
      <c r="Q289" s="122"/>
      <c r="R289" s="100">
        <v>312.69</v>
      </c>
      <c r="S289" s="156">
        <v>18710.939999999999</v>
      </c>
      <c r="T289" s="94"/>
      <c r="U289" s="122"/>
      <c r="V289" s="82">
        <f t="shared" si="19"/>
        <v>0</v>
      </c>
      <c r="W289" s="94">
        <v>10.75</v>
      </c>
      <c r="X289" s="94">
        <v>10.8</v>
      </c>
      <c r="Y289" s="122"/>
      <c r="Z289" s="94">
        <v>34.299999999999997</v>
      </c>
      <c r="AA289" s="94">
        <v>5.91</v>
      </c>
      <c r="AB289" s="122"/>
      <c r="AC289" s="101" t="s">
        <v>298</v>
      </c>
      <c r="AD289" s="163"/>
      <c r="AE289" s="159" t="e">
        <f>VLOOKUP(A289,#REF!,6,0)</f>
        <v>#REF!</v>
      </c>
    </row>
    <row r="290" spans="1:31" ht="26.25" thickBot="1" x14ac:dyDescent="0.3">
      <c r="A290" s="93">
        <v>27211292501776</v>
      </c>
      <c r="B290" s="91">
        <v>288</v>
      </c>
      <c r="C290" s="92" t="s">
        <v>381</v>
      </c>
      <c r="D290" s="94">
        <v>1298.6099999999999</v>
      </c>
      <c r="E290" s="94">
        <v>44.64</v>
      </c>
      <c r="F290" s="94">
        <v>8.67</v>
      </c>
      <c r="G290" s="122"/>
      <c r="H290" s="95">
        <v>145</v>
      </c>
      <c r="I290" s="122"/>
      <c r="J290" s="96">
        <v>235.17</v>
      </c>
      <c r="K290" s="122"/>
      <c r="L290" s="94"/>
      <c r="M290" s="94"/>
      <c r="N290" s="122"/>
      <c r="O290" s="121">
        <f t="shared" si="18"/>
        <v>380.16999999999996</v>
      </c>
      <c r="P290" s="122"/>
      <c r="Q290" s="122"/>
      <c r="R290" s="100">
        <v>304.42</v>
      </c>
      <c r="S290" s="156">
        <v>29160</v>
      </c>
      <c r="T290" s="94">
        <v>2</v>
      </c>
      <c r="U290" s="122"/>
      <c r="V290" s="82">
        <f t="shared" si="19"/>
        <v>2</v>
      </c>
      <c r="W290" s="94">
        <v>9.8000000000000007</v>
      </c>
      <c r="X290" s="94">
        <v>12.4</v>
      </c>
      <c r="Y290" s="122"/>
      <c r="Z290" s="94">
        <v>21.67</v>
      </c>
      <c r="AA290" s="94">
        <v>10.16</v>
      </c>
      <c r="AB290" s="122"/>
      <c r="AC290" s="101" t="s">
        <v>298</v>
      </c>
      <c r="AD290" s="163"/>
      <c r="AE290" s="159" t="e">
        <f>VLOOKUP(A290,#REF!,6,0)</f>
        <v>#REF!</v>
      </c>
    </row>
    <row r="291" spans="1:31" ht="26.25" thickBot="1" x14ac:dyDescent="0.3">
      <c r="A291" s="93">
        <v>28105242500093</v>
      </c>
      <c r="B291" s="79">
        <v>289</v>
      </c>
      <c r="C291" s="92" t="s">
        <v>382</v>
      </c>
      <c r="D291" s="94">
        <v>1010.2</v>
      </c>
      <c r="E291" s="94"/>
      <c r="F291" s="94">
        <v>5.49</v>
      </c>
      <c r="G291" s="122"/>
      <c r="H291" s="95">
        <v>50</v>
      </c>
      <c r="I291" s="122"/>
      <c r="J291" s="96"/>
      <c r="K291" s="122"/>
      <c r="L291" s="94"/>
      <c r="M291" s="94"/>
      <c r="N291" s="122"/>
      <c r="O291" s="121">
        <f t="shared" si="18"/>
        <v>50</v>
      </c>
      <c r="P291" s="122"/>
      <c r="Q291" s="122"/>
      <c r="R291" s="100">
        <v>216.5</v>
      </c>
      <c r="S291" s="156">
        <v>14113.239999999998</v>
      </c>
      <c r="T291" s="94">
        <v>50</v>
      </c>
      <c r="U291" s="122"/>
      <c r="V291" s="82">
        <f t="shared" si="19"/>
        <v>50</v>
      </c>
      <c r="W291" s="94">
        <v>6.35</v>
      </c>
      <c r="X291" s="94">
        <v>7.3</v>
      </c>
      <c r="Y291" s="122"/>
      <c r="Z291" s="94"/>
      <c r="AA291" s="94"/>
      <c r="AB291" s="122"/>
      <c r="AC291" s="101" t="s">
        <v>298</v>
      </c>
      <c r="AD291" s="163"/>
      <c r="AE291" s="159" t="e">
        <f>VLOOKUP(A291,#REF!,6,0)</f>
        <v>#REF!</v>
      </c>
    </row>
    <row r="292" spans="1:31" ht="26.25" thickBot="1" x14ac:dyDescent="0.3">
      <c r="A292" s="93"/>
      <c r="B292" s="79"/>
      <c r="C292" s="155" t="s">
        <v>585</v>
      </c>
      <c r="D292" s="94"/>
      <c r="E292" s="94"/>
      <c r="F292" s="94"/>
      <c r="G292" s="122"/>
      <c r="H292" s="95"/>
      <c r="I292" s="122"/>
      <c r="J292" s="96"/>
      <c r="K292" s="122"/>
      <c r="L292" s="94"/>
      <c r="M292" s="94"/>
      <c r="N292" s="122"/>
      <c r="O292" s="121"/>
      <c r="P292" s="122"/>
      <c r="Q292" s="122"/>
      <c r="R292" s="100"/>
      <c r="S292" s="156">
        <v>15624.18</v>
      </c>
      <c r="T292" s="94"/>
      <c r="U292" s="122"/>
      <c r="V292" s="82"/>
      <c r="W292" s="94"/>
      <c r="X292" s="94"/>
      <c r="Y292" s="122"/>
      <c r="Z292" s="94"/>
      <c r="AA292" s="94"/>
      <c r="AB292" s="122"/>
      <c r="AC292" s="101" t="s">
        <v>298</v>
      </c>
      <c r="AD292" s="163"/>
      <c r="AE292" s="159" t="e">
        <f>VLOOKUP(A292,#REF!,6,0)</f>
        <v>#REF!</v>
      </c>
    </row>
    <row r="293" spans="1:31" ht="26.25" thickBot="1" x14ac:dyDescent="0.3">
      <c r="A293" s="93">
        <v>27610252501619</v>
      </c>
      <c r="B293" s="91">
        <v>290</v>
      </c>
      <c r="C293" s="92" t="s">
        <v>383</v>
      </c>
      <c r="D293" s="94">
        <v>1262.26</v>
      </c>
      <c r="E293" s="94">
        <v>56.65</v>
      </c>
      <c r="F293" s="94">
        <v>12.48</v>
      </c>
      <c r="G293" s="122"/>
      <c r="H293" s="95">
        <v>50</v>
      </c>
      <c r="I293" s="122"/>
      <c r="J293" s="96">
        <v>235.17</v>
      </c>
      <c r="K293" s="122"/>
      <c r="L293" s="94"/>
      <c r="M293" s="94"/>
      <c r="N293" s="122"/>
      <c r="O293" s="121">
        <f t="shared" si="18"/>
        <v>285.16999999999996</v>
      </c>
      <c r="P293" s="122"/>
      <c r="Q293" s="122"/>
      <c r="R293" s="100">
        <v>313.89</v>
      </c>
      <c r="S293" s="156">
        <v>29160</v>
      </c>
      <c r="T293" s="94"/>
      <c r="U293" s="122"/>
      <c r="V293" s="82">
        <f t="shared" si="19"/>
        <v>0</v>
      </c>
      <c r="W293" s="94">
        <v>9.9</v>
      </c>
      <c r="X293" s="94">
        <v>11.55</v>
      </c>
      <c r="Y293" s="122"/>
      <c r="Z293" s="94">
        <v>23.19</v>
      </c>
      <c r="AA293" s="94">
        <v>7.85</v>
      </c>
      <c r="AB293" s="122"/>
      <c r="AC293" s="101" t="s">
        <v>298</v>
      </c>
      <c r="AD293" s="163"/>
      <c r="AE293" s="159" t="e">
        <f>VLOOKUP(A293,#REF!,6,0)</f>
        <v>#REF!</v>
      </c>
    </row>
    <row r="294" spans="1:31" ht="26.25" thickBot="1" x14ac:dyDescent="0.3">
      <c r="A294" s="93">
        <v>27609182500336</v>
      </c>
      <c r="B294" s="91">
        <v>291</v>
      </c>
      <c r="C294" s="92" t="s">
        <v>384</v>
      </c>
      <c r="D294" s="94">
        <v>1015.95</v>
      </c>
      <c r="E294" s="94"/>
      <c r="F294" s="94">
        <v>5.1100000000000003</v>
      </c>
      <c r="G294" s="122"/>
      <c r="H294" s="95">
        <v>145</v>
      </c>
      <c r="I294" s="122"/>
      <c r="J294" s="96">
        <v>185.91</v>
      </c>
      <c r="K294" s="122"/>
      <c r="L294" s="94"/>
      <c r="M294" s="94"/>
      <c r="N294" s="122"/>
      <c r="O294" s="121">
        <f t="shared" si="18"/>
        <v>330.90999999999997</v>
      </c>
      <c r="P294" s="122"/>
      <c r="Q294" s="122"/>
      <c r="R294" s="100">
        <v>230.5</v>
      </c>
      <c r="S294" s="156">
        <v>12582.920000000002</v>
      </c>
      <c r="T294" s="94">
        <v>11.65</v>
      </c>
      <c r="U294" s="122"/>
      <c r="V294" s="82">
        <f t="shared" si="19"/>
        <v>11.65</v>
      </c>
      <c r="W294" s="94">
        <v>7.55</v>
      </c>
      <c r="X294" s="94">
        <v>9.5500000000000007</v>
      </c>
      <c r="Y294" s="122"/>
      <c r="Z294" s="94"/>
      <c r="AA294" s="94">
        <v>2.61</v>
      </c>
      <c r="AB294" s="122"/>
      <c r="AC294" s="101" t="s">
        <v>298</v>
      </c>
      <c r="AD294" s="163"/>
      <c r="AE294" s="159" t="e">
        <f>VLOOKUP(A294,#REF!,6,0)</f>
        <v>#REF!</v>
      </c>
    </row>
    <row r="295" spans="1:31" ht="26.25" thickBot="1" x14ac:dyDescent="0.3">
      <c r="A295" s="93">
        <v>26501052500238</v>
      </c>
      <c r="B295" s="79">
        <v>292</v>
      </c>
      <c r="C295" s="92" t="s">
        <v>385</v>
      </c>
      <c r="D295" s="94">
        <v>1399.4</v>
      </c>
      <c r="E295" s="94">
        <v>48.56</v>
      </c>
      <c r="F295" s="94">
        <v>25.51</v>
      </c>
      <c r="G295" s="122"/>
      <c r="H295" s="95">
        <v>100</v>
      </c>
      <c r="I295" s="122"/>
      <c r="J295" s="96"/>
      <c r="K295" s="122"/>
      <c r="L295" s="94"/>
      <c r="M295" s="94"/>
      <c r="N295" s="122"/>
      <c r="O295" s="121">
        <f t="shared" si="18"/>
        <v>100</v>
      </c>
      <c r="P295" s="122"/>
      <c r="Q295" s="122"/>
      <c r="R295" s="100">
        <v>344.51</v>
      </c>
      <c r="S295" s="156">
        <v>19253.14</v>
      </c>
      <c r="T295" s="94"/>
      <c r="U295" s="122"/>
      <c r="V295" s="82">
        <f t="shared" si="19"/>
        <v>0</v>
      </c>
      <c r="W295" s="94">
        <v>10.199999999999999</v>
      </c>
      <c r="X295" s="94">
        <v>11.45</v>
      </c>
      <c r="Y295" s="122"/>
      <c r="Z295" s="94">
        <v>27.01</v>
      </c>
      <c r="AA295" s="94">
        <v>7.52</v>
      </c>
      <c r="AB295" s="122"/>
      <c r="AC295" s="101" t="s">
        <v>298</v>
      </c>
      <c r="AD295" s="163"/>
      <c r="AE295" s="159" t="e">
        <f>VLOOKUP(A295,#REF!,6,0)</f>
        <v>#REF!</v>
      </c>
    </row>
    <row r="296" spans="1:31" ht="26.25" thickBot="1" x14ac:dyDescent="0.3">
      <c r="A296" s="93">
        <v>28105292500051</v>
      </c>
      <c r="B296" s="91">
        <v>293</v>
      </c>
      <c r="C296" s="92" t="s">
        <v>386</v>
      </c>
      <c r="D296" s="94">
        <v>1004.94</v>
      </c>
      <c r="E296" s="94"/>
      <c r="F296" s="94">
        <v>5.39</v>
      </c>
      <c r="G296" s="122"/>
      <c r="H296" s="95">
        <v>150</v>
      </c>
      <c r="I296" s="122"/>
      <c r="J296" s="96"/>
      <c r="K296" s="122"/>
      <c r="L296" s="94"/>
      <c r="M296" s="94"/>
      <c r="N296" s="122"/>
      <c r="O296" s="121">
        <f t="shared" si="18"/>
        <v>150</v>
      </c>
      <c r="P296" s="122"/>
      <c r="Q296" s="122"/>
      <c r="R296" s="100">
        <v>226.5</v>
      </c>
      <c r="S296" s="156">
        <v>14043.300000000003</v>
      </c>
      <c r="T296" s="94"/>
      <c r="U296" s="122"/>
      <c r="V296" s="82">
        <f t="shared" si="19"/>
        <v>0</v>
      </c>
      <c r="W296" s="94">
        <v>7.5</v>
      </c>
      <c r="X296" s="94">
        <v>7.85</v>
      </c>
      <c r="Y296" s="122"/>
      <c r="Z296" s="94"/>
      <c r="AA296" s="94"/>
      <c r="AB296" s="122"/>
      <c r="AC296" s="101" t="s">
        <v>298</v>
      </c>
      <c r="AD296" s="163"/>
      <c r="AE296" s="159" t="e">
        <f>VLOOKUP(A296,#REF!,6,0)</f>
        <v>#REF!</v>
      </c>
    </row>
    <row r="297" spans="1:31" ht="26.25" thickBot="1" x14ac:dyDescent="0.3">
      <c r="A297" s="93">
        <v>27201152502572</v>
      </c>
      <c r="B297" s="91">
        <v>294</v>
      </c>
      <c r="C297" s="92" t="s">
        <v>387</v>
      </c>
      <c r="D297" s="94">
        <v>1226.19</v>
      </c>
      <c r="E297" s="94"/>
      <c r="F297" s="94">
        <v>6.23</v>
      </c>
      <c r="G297" s="122"/>
      <c r="H297" s="95">
        <v>150</v>
      </c>
      <c r="I297" s="122"/>
      <c r="J297" s="96">
        <v>191.64</v>
      </c>
      <c r="K297" s="122"/>
      <c r="L297" s="94"/>
      <c r="M297" s="94"/>
      <c r="N297" s="122"/>
      <c r="O297" s="121">
        <f t="shared" si="18"/>
        <v>341.64</v>
      </c>
      <c r="P297" s="122"/>
      <c r="Q297" s="122"/>
      <c r="R297" s="100">
        <v>281.85000000000002</v>
      </c>
      <c r="S297" s="156">
        <v>26395.5</v>
      </c>
      <c r="T297" s="94">
        <v>10.38</v>
      </c>
      <c r="U297" s="122"/>
      <c r="V297" s="82">
        <f t="shared" si="19"/>
        <v>10.38</v>
      </c>
      <c r="W297" s="94">
        <v>9.1999999999999993</v>
      </c>
      <c r="X297" s="94">
        <v>11.25</v>
      </c>
      <c r="Y297" s="122"/>
      <c r="Z297" s="94">
        <v>12.61</v>
      </c>
      <c r="AA297" s="94">
        <v>7.05</v>
      </c>
      <c r="AB297" s="122"/>
      <c r="AC297" s="101" t="s">
        <v>298</v>
      </c>
      <c r="AD297" s="163"/>
      <c r="AE297" s="159" t="e">
        <f>VLOOKUP(A297,#REF!,6,0)</f>
        <v>#REF!</v>
      </c>
    </row>
    <row r="298" spans="1:31" ht="26.25" thickBot="1" x14ac:dyDescent="0.3">
      <c r="A298" s="93">
        <v>27308132501251</v>
      </c>
      <c r="B298" s="79">
        <v>295</v>
      </c>
      <c r="C298" s="92" t="s">
        <v>388</v>
      </c>
      <c r="D298" s="94">
        <v>1270.82</v>
      </c>
      <c r="E298" s="94">
        <v>48.08</v>
      </c>
      <c r="F298" s="94">
        <v>9.34</v>
      </c>
      <c r="G298" s="122"/>
      <c r="H298" s="95">
        <v>150</v>
      </c>
      <c r="I298" s="122"/>
      <c r="J298" s="96"/>
      <c r="K298" s="122"/>
      <c r="L298" s="94"/>
      <c r="M298" s="94"/>
      <c r="N298" s="122"/>
      <c r="O298" s="121">
        <f t="shared" si="18"/>
        <v>150</v>
      </c>
      <c r="P298" s="122"/>
      <c r="Q298" s="122"/>
      <c r="R298" s="100">
        <v>305.56</v>
      </c>
      <c r="S298" s="156">
        <v>17904.04</v>
      </c>
      <c r="T298" s="94"/>
      <c r="U298" s="122"/>
      <c r="V298" s="82">
        <f t="shared" si="19"/>
        <v>0</v>
      </c>
      <c r="W298" s="94">
        <v>9.6</v>
      </c>
      <c r="X298" s="94">
        <v>10.7</v>
      </c>
      <c r="Y298" s="122"/>
      <c r="Z298" s="94">
        <v>19.37</v>
      </c>
      <c r="AA298" s="94">
        <v>5.66</v>
      </c>
      <c r="AB298" s="122"/>
      <c r="AC298" s="101" t="s">
        <v>298</v>
      </c>
      <c r="AD298" s="163"/>
      <c r="AE298" s="159" t="e">
        <f>VLOOKUP(A298,#REF!,6,0)</f>
        <v>#REF!</v>
      </c>
    </row>
    <row r="299" spans="1:31" ht="26.25" thickBot="1" x14ac:dyDescent="0.3">
      <c r="A299" s="93">
        <v>28402292501133</v>
      </c>
      <c r="B299" s="91">
        <v>296</v>
      </c>
      <c r="C299" s="92" t="s">
        <v>389</v>
      </c>
      <c r="D299" s="94">
        <v>1066.75</v>
      </c>
      <c r="E299" s="94"/>
      <c r="F299" s="94">
        <v>5.16</v>
      </c>
      <c r="G299" s="122"/>
      <c r="H299" s="95">
        <v>145</v>
      </c>
      <c r="I299" s="122"/>
      <c r="J299" s="96">
        <v>185.91</v>
      </c>
      <c r="K299" s="122"/>
      <c r="L299" s="94"/>
      <c r="M299" s="94"/>
      <c r="N299" s="122"/>
      <c r="O299" s="121">
        <f t="shared" si="18"/>
        <v>330.90999999999997</v>
      </c>
      <c r="P299" s="122"/>
      <c r="Q299" s="122"/>
      <c r="R299" s="100">
        <v>230.5</v>
      </c>
      <c r="S299" s="156">
        <v>14002.069999999998</v>
      </c>
      <c r="T299" s="94"/>
      <c r="U299" s="122"/>
      <c r="V299" s="82">
        <f t="shared" si="19"/>
        <v>0</v>
      </c>
      <c r="W299" s="94">
        <v>7.55</v>
      </c>
      <c r="X299" s="94">
        <v>10.050000000000001</v>
      </c>
      <c r="Y299" s="122"/>
      <c r="Z299" s="94"/>
      <c r="AA299" s="94">
        <v>3.86</v>
      </c>
      <c r="AB299" s="122"/>
      <c r="AC299" s="101" t="s">
        <v>298</v>
      </c>
      <c r="AD299" s="163"/>
      <c r="AE299" s="159" t="e">
        <f>VLOOKUP(A299,#REF!,6,0)</f>
        <v>#REF!</v>
      </c>
    </row>
    <row r="300" spans="1:31" ht="26.25" thickBot="1" x14ac:dyDescent="0.3">
      <c r="A300" s="93">
        <v>27907152500367</v>
      </c>
      <c r="B300" s="91">
        <v>297</v>
      </c>
      <c r="C300" s="123" t="s">
        <v>390</v>
      </c>
      <c r="D300" s="94">
        <v>941.6</v>
      </c>
      <c r="E300" s="94"/>
      <c r="F300" s="94">
        <v>5.31</v>
      </c>
      <c r="G300" s="122"/>
      <c r="H300" s="95">
        <v>145</v>
      </c>
      <c r="I300" s="122"/>
      <c r="J300" s="96"/>
      <c r="K300" s="122"/>
      <c r="L300" s="94"/>
      <c r="M300" s="94"/>
      <c r="N300" s="122"/>
      <c r="O300" s="121">
        <f t="shared" si="18"/>
        <v>145</v>
      </c>
      <c r="P300" s="122"/>
      <c r="Q300" s="122"/>
      <c r="R300" s="100">
        <v>214.5</v>
      </c>
      <c r="S300" s="156">
        <v>12908.920000000002</v>
      </c>
      <c r="T300" s="94">
        <v>29</v>
      </c>
      <c r="U300" s="122"/>
      <c r="V300" s="82">
        <f t="shared" si="19"/>
        <v>29</v>
      </c>
      <c r="W300" s="94">
        <v>6.6</v>
      </c>
      <c r="X300" s="94">
        <v>7.65</v>
      </c>
      <c r="Y300" s="122"/>
      <c r="Z300" s="94"/>
      <c r="AA300" s="94"/>
      <c r="AB300" s="122"/>
      <c r="AC300" s="101" t="s">
        <v>298</v>
      </c>
      <c r="AD300" s="163"/>
      <c r="AE300" s="159" t="e">
        <f>VLOOKUP(A300,#REF!,6,0)</f>
        <v>#REF!</v>
      </c>
    </row>
    <row r="301" spans="1:31" ht="18.75" thickBot="1" x14ac:dyDescent="0.3">
      <c r="A301" s="93">
        <v>28909222500277</v>
      </c>
      <c r="B301" s="79">
        <v>298</v>
      </c>
      <c r="C301" s="92" t="s">
        <v>391</v>
      </c>
      <c r="D301" s="94">
        <v>1045.8399999999999</v>
      </c>
      <c r="E301" s="94"/>
      <c r="F301" s="94">
        <v>5.67</v>
      </c>
      <c r="G301" s="122"/>
      <c r="H301" s="95">
        <v>100</v>
      </c>
      <c r="I301" s="122"/>
      <c r="J301" s="96"/>
      <c r="K301" s="122"/>
      <c r="L301" s="94"/>
      <c r="M301" s="94"/>
      <c r="N301" s="122"/>
      <c r="O301" s="121">
        <f t="shared" si="18"/>
        <v>100</v>
      </c>
      <c r="P301" s="122"/>
      <c r="Q301" s="122"/>
      <c r="R301" s="100">
        <v>222.5</v>
      </c>
      <c r="S301" s="156"/>
      <c r="T301" s="94"/>
      <c r="U301" s="122"/>
      <c r="V301" s="82">
        <f t="shared" si="19"/>
        <v>0</v>
      </c>
      <c r="W301" s="94">
        <v>6.6</v>
      </c>
      <c r="X301" s="94">
        <v>8.3000000000000007</v>
      </c>
      <c r="Y301" s="122"/>
      <c r="Z301" s="94"/>
      <c r="AA301" s="94"/>
      <c r="AB301" s="122"/>
      <c r="AC301" s="101" t="s">
        <v>298</v>
      </c>
      <c r="AD301" s="163"/>
      <c r="AE301" s="159" t="e">
        <f>VLOOKUP(A301,#REF!,6,0)</f>
        <v>#REF!</v>
      </c>
    </row>
    <row r="302" spans="1:31" ht="26.25" thickBot="1" x14ac:dyDescent="0.3">
      <c r="A302" s="93">
        <v>27607162500043</v>
      </c>
      <c r="B302" s="91">
        <v>299</v>
      </c>
      <c r="C302" s="92" t="s">
        <v>392</v>
      </c>
      <c r="D302" s="94">
        <v>1015.95</v>
      </c>
      <c r="E302" s="94"/>
      <c r="F302" s="94">
        <v>5.1100000000000003</v>
      </c>
      <c r="G302" s="122"/>
      <c r="H302" s="95"/>
      <c r="I302" s="122"/>
      <c r="J302" s="96"/>
      <c r="K302" s="122"/>
      <c r="L302" s="94"/>
      <c r="M302" s="94"/>
      <c r="N302" s="122"/>
      <c r="O302" s="121">
        <f t="shared" si="18"/>
        <v>0</v>
      </c>
      <c r="P302" s="122"/>
      <c r="Q302" s="122"/>
      <c r="R302" s="100">
        <v>230.5</v>
      </c>
      <c r="S302" s="156">
        <v>13143.100000000002</v>
      </c>
      <c r="T302" s="94">
        <v>11.77</v>
      </c>
      <c r="U302" s="122"/>
      <c r="V302" s="82">
        <f t="shared" si="19"/>
        <v>11.77</v>
      </c>
      <c r="W302" s="94">
        <v>6.4</v>
      </c>
      <c r="X302" s="94">
        <v>7.25</v>
      </c>
      <c r="Y302" s="122"/>
      <c r="Z302" s="94"/>
      <c r="AA302" s="94"/>
      <c r="AB302" s="122"/>
      <c r="AC302" s="101" t="s">
        <v>298</v>
      </c>
      <c r="AD302" s="163"/>
      <c r="AE302" s="159" t="e">
        <f>VLOOKUP(A302,#REF!,6,0)</f>
        <v>#REF!</v>
      </c>
    </row>
    <row r="303" spans="1:31" ht="26.25" thickBot="1" x14ac:dyDescent="0.3">
      <c r="A303" s="93">
        <v>28504262500121</v>
      </c>
      <c r="B303" s="91">
        <v>300</v>
      </c>
      <c r="C303" s="92" t="s">
        <v>393</v>
      </c>
      <c r="D303" s="94">
        <v>1066.75</v>
      </c>
      <c r="E303" s="94"/>
      <c r="F303" s="94">
        <v>5.1100000000000003</v>
      </c>
      <c r="G303" s="122"/>
      <c r="H303" s="95">
        <v>145</v>
      </c>
      <c r="I303" s="122"/>
      <c r="J303" s="96"/>
      <c r="K303" s="122"/>
      <c r="L303" s="94"/>
      <c r="M303" s="94"/>
      <c r="N303" s="122"/>
      <c r="O303" s="121">
        <f t="shared" si="18"/>
        <v>145</v>
      </c>
      <c r="P303" s="122"/>
      <c r="Q303" s="122"/>
      <c r="R303" s="100">
        <v>230.5</v>
      </c>
      <c r="S303" s="156">
        <v>14181.470000000001</v>
      </c>
      <c r="T303" s="94"/>
      <c r="U303" s="122"/>
      <c r="V303" s="82">
        <f t="shared" si="19"/>
        <v>0</v>
      </c>
      <c r="W303" s="94">
        <v>7.55</v>
      </c>
      <c r="X303" s="94">
        <v>8.8000000000000007</v>
      </c>
      <c r="Y303" s="122"/>
      <c r="Z303" s="94"/>
      <c r="AA303" s="94">
        <v>0.57999999999999996</v>
      </c>
      <c r="AB303" s="122"/>
      <c r="AC303" s="101" t="s">
        <v>298</v>
      </c>
      <c r="AD303" s="163"/>
      <c r="AE303" s="159" t="e">
        <f>VLOOKUP(A303,#REF!,6,0)</f>
        <v>#REF!</v>
      </c>
    </row>
    <row r="304" spans="1:31" ht="26.25" thickBot="1" x14ac:dyDescent="0.3">
      <c r="A304" s="93">
        <v>28701242503779</v>
      </c>
      <c r="B304" s="79">
        <v>301</v>
      </c>
      <c r="C304" s="123" t="s">
        <v>394</v>
      </c>
      <c r="D304" s="94">
        <v>1040.56</v>
      </c>
      <c r="E304" s="94"/>
      <c r="F304" s="94">
        <v>5.65</v>
      </c>
      <c r="G304" s="122"/>
      <c r="H304" s="95">
        <v>100</v>
      </c>
      <c r="I304" s="122"/>
      <c r="J304" s="96">
        <v>88.62</v>
      </c>
      <c r="K304" s="122"/>
      <c r="L304" s="94"/>
      <c r="M304" s="94"/>
      <c r="N304" s="122"/>
      <c r="O304" s="121">
        <f t="shared" si="18"/>
        <v>188.62</v>
      </c>
      <c r="P304" s="122"/>
      <c r="Q304" s="122"/>
      <c r="R304" s="100">
        <v>220.5</v>
      </c>
      <c r="S304" s="156">
        <v>21452.43</v>
      </c>
      <c r="T304" s="94"/>
      <c r="U304" s="122"/>
      <c r="V304" s="82">
        <f t="shared" si="19"/>
        <v>0</v>
      </c>
      <c r="W304" s="94">
        <v>6.55</v>
      </c>
      <c r="X304" s="94">
        <v>8.85</v>
      </c>
      <c r="Y304" s="122"/>
      <c r="Z304" s="94"/>
      <c r="AA304" s="94">
        <v>0.74</v>
      </c>
      <c r="AB304" s="122"/>
      <c r="AC304" s="101" t="s">
        <v>298</v>
      </c>
      <c r="AD304" s="163"/>
      <c r="AE304" s="159" t="e">
        <f>VLOOKUP(A304,#REF!,6,0)</f>
        <v>#REF!</v>
      </c>
    </row>
    <row r="305" spans="1:31" ht="26.25" thickBot="1" x14ac:dyDescent="0.3">
      <c r="A305" s="93">
        <v>27403312500069</v>
      </c>
      <c r="B305" s="91">
        <v>302</v>
      </c>
      <c r="C305" s="92" t="s">
        <v>395</v>
      </c>
      <c r="D305" s="94">
        <v>1251.04</v>
      </c>
      <c r="E305" s="94">
        <v>48.93</v>
      </c>
      <c r="F305" s="94">
        <v>10.48</v>
      </c>
      <c r="G305" s="122"/>
      <c r="H305" s="95">
        <v>50</v>
      </c>
      <c r="I305" s="122"/>
      <c r="J305" s="96"/>
      <c r="K305" s="122"/>
      <c r="L305" s="94">
        <v>15</v>
      </c>
      <c r="M305" s="94"/>
      <c r="N305" s="122"/>
      <c r="O305" s="121">
        <f t="shared" si="18"/>
        <v>65</v>
      </c>
      <c r="P305" s="122"/>
      <c r="Q305" s="122"/>
      <c r="R305" s="100">
        <v>309.39</v>
      </c>
      <c r="S305" s="156">
        <v>18604.75</v>
      </c>
      <c r="T305" s="94"/>
      <c r="U305" s="122"/>
      <c r="V305" s="82">
        <f t="shared" si="19"/>
        <v>0</v>
      </c>
      <c r="W305" s="94">
        <v>9.65</v>
      </c>
      <c r="X305" s="94">
        <v>9.9499999999999993</v>
      </c>
      <c r="Y305" s="122"/>
      <c r="Z305" s="94">
        <v>20.04</v>
      </c>
      <c r="AA305" s="94">
        <v>3.57</v>
      </c>
      <c r="AB305" s="122"/>
      <c r="AC305" s="101" t="s">
        <v>298</v>
      </c>
      <c r="AD305" s="163"/>
      <c r="AE305" s="159" t="e">
        <f>VLOOKUP(A305,#REF!,6,0)</f>
        <v>#REF!</v>
      </c>
    </row>
    <row r="306" spans="1:31" ht="26.25" thickBot="1" x14ac:dyDescent="0.3">
      <c r="A306" s="93">
        <v>27609162500259</v>
      </c>
      <c r="B306" s="91">
        <v>303</v>
      </c>
      <c r="C306" s="92" t="s">
        <v>396</v>
      </c>
      <c r="D306" s="94">
        <v>1358.48</v>
      </c>
      <c r="E306" s="94">
        <v>103.27</v>
      </c>
      <c r="F306" s="94">
        <v>27.5</v>
      </c>
      <c r="G306" s="122"/>
      <c r="H306" s="95">
        <v>150</v>
      </c>
      <c r="I306" s="122"/>
      <c r="J306" s="96">
        <v>235.17</v>
      </c>
      <c r="K306" s="122"/>
      <c r="L306" s="94"/>
      <c r="M306" s="94"/>
      <c r="N306" s="122"/>
      <c r="O306" s="121">
        <f t="shared" si="18"/>
        <v>385.16999999999996</v>
      </c>
      <c r="P306" s="122"/>
      <c r="Q306" s="122"/>
      <c r="R306" s="100">
        <v>349.01</v>
      </c>
      <c r="S306" s="156">
        <v>29160</v>
      </c>
      <c r="T306" s="94"/>
      <c r="U306" s="122"/>
      <c r="V306" s="82">
        <f t="shared" si="19"/>
        <v>0</v>
      </c>
      <c r="W306" s="94">
        <v>10.7</v>
      </c>
      <c r="X306" s="94">
        <v>13.45</v>
      </c>
      <c r="Y306" s="122"/>
      <c r="Z306" s="94">
        <v>33.86</v>
      </c>
      <c r="AA306" s="94">
        <v>12.84</v>
      </c>
      <c r="AB306" s="122"/>
      <c r="AC306" s="101" t="s">
        <v>298</v>
      </c>
      <c r="AD306" s="163"/>
      <c r="AE306" s="159" t="e">
        <f>VLOOKUP(A306,#REF!,6,0)</f>
        <v>#REF!</v>
      </c>
    </row>
    <row r="307" spans="1:31" ht="26.25" thickBot="1" x14ac:dyDescent="0.3">
      <c r="A307" s="93">
        <v>28111182500111</v>
      </c>
      <c r="B307" s="79">
        <v>304</v>
      </c>
      <c r="C307" s="123" t="s">
        <v>397</v>
      </c>
      <c r="D307" s="94">
        <v>1086.29</v>
      </c>
      <c r="E307" s="94"/>
      <c r="F307" s="94">
        <v>5.89</v>
      </c>
      <c r="G307" s="122"/>
      <c r="H307" s="95">
        <v>100</v>
      </c>
      <c r="I307" s="122"/>
      <c r="J307" s="96"/>
      <c r="K307" s="122"/>
      <c r="L307" s="94"/>
      <c r="M307" s="94"/>
      <c r="N307" s="122"/>
      <c r="O307" s="121">
        <f t="shared" si="18"/>
        <v>100</v>
      </c>
      <c r="P307" s="122"/>
      <c r="Q307" s="122"/>
      <c r="R307" s="100">
        <v>226.5</v>
      </c>
      <c r="S307" s="156">
        <v>14332.070000000002</v>
      </c>
      <c r="T307" s="94">
        <v>9.68</v>
      </c>
      <c r="U307" s="122"/>
      <c r="V307" s="82">
        <f t="shared" si="19"/>
        <v>9.68</v>
      </c>
      <c r="W307" s="94">
        <v>7.35</v>
      </c>
      <c r="X307" s="94">
        <v>8.5500000000000007</v>
      </c>
      <c r="Y307" s="122"/>
      <c r="Z307" s="94"/>
      <c r="AA307" s="94"/>
      <c r="AB307" s="122"/>
      <c r="AC307" s="101" t="s">
        <v>298</v>
      </c>
      <c r="AD307" s="163"/>
      <c r="AE307" s="159" t="e">
        <f>VLOOKUP(A307,#REF!,6,0)</f>
        <v>#REF!</v>
      </c>
    </row>
    <row r="308" spans="1:31" ht="26.25" thickBot="1" x14ac:dyDescent="0.3">
      <c r="A308" s="93">
        <v>28109012500103</v>
      </c>
      <c r="B308" s="91">
        <v>305</v>
      </c>
      <c r="C308" s="92" t="s">
        <v>398</v>
      </c>
      <c r="D308" s="94">
        <v>1342.01</v>
      </c>
      <c r="E308" s="94">
        <v>61.67</v>
      </c>
      <c r="F308" s="94">
        <v>14.77</v>
      </c>
      <c r="G308" s="122"/>
      <c r="H308" s="95">
        <v>150</v>
      </c>
      <c r="I308" s="122"/>
      <c r="J308" s="96"/>
      <c r="K308" s="122"/>
      <c r="L308" s="94"/>
      <c r="M308" s="94"/>
      <c r="N308" s="122"/>
      <c r="O308" s="121">
        <f t="shared" si="18"/>
        <v>150</v>
      </c>
      <c r="P308" s="122"/>
      <c r="Q308" s="122"/>
      <c r="R308" s="100">
        <v>319.42</v>
      </c>
      <c r="S308" s="156">
        <v>18913.780000000002</v>
      </c>
      <c r="T308" s="94"/>
      <c r="U308" s="122"/>
      <c r="V308" s="82">
        <f t="shared" si="19"/>
        <v>0</v>
      </c>
      <c r="W308" s="94">
        <v>9.8000000000000007</v>
      </c>
      <c r="X308" s="94">
        <v>10.85</v>
      </c>
      <c r="Y308" s="122"/>
      <c r="Z308" s="94">
        <v>21.95</v>
      </c>
      <c r="AA308" s="94">
        <v>6.02</v>
      </c>
      <c r="AB308" s="122"/>
      <c r="AC308" s="101" t="s">
        <v>298</v>
      </c>
      <c r="AD308" s="163"/>
      <c r="AE308" s="159" t="e">
        <f>VLOOKUP(A308,#REF!,6,0)</f>
        <v>#REF!</v>
      </c>
    </row>
    <row r="309" spans="1:31" ht="26.25" thickBot="1" x14ac:dyDescent="0.3">
      <c r="A309" s="93">
        <v>25709102500125</v>
      </c>
      <c r="B309" s="160">
        <v>1</v>
      </c>
      <c r="C309" s="92" t="s">
        <v>432</v>
      </c>
      <c r="D309" s="94">
        <v>2432.2199999999998</v>
      </c>
      <c r="E309" s="94">
        <v>850.04</v>
      </c>
      <c r="F309" s="94">
        <v>126.9</v>
      </c>
      <c r="G309" s="94">
        <v>80.63</v>
      </c>
      <c r="H309" s="95">
        <v>100</v>
      </c>
      <c r="I309" s="94"/>
      <c r="J309" s="96"/>
      <c r="K309" s="94"/>
      <c r="L309" s="94"/>
      <c r="M309" s="94"/>
      <c r="N309" s="94"/>
      <c r="O309" s="121">
        <f t="shared" ref="O309:O340" si="20">SUM(H309:N309)</f>
        <v>100</v>
      </c>
      <c r="P309" s="94"/>
      <c r="Q309" s="94"/>
      <c r="R309" s="100">
        <v>806.3</v>
      </c>
      <c r="S309" s="156">
        <v>29159.999999999996</v>
      </c>
      <c r="T309" s="94"/>
      <c r="U309" s="94"/>
      <c r="V309" s="82">
        <f t="shared" ref="V309:V340" si="21">T309+U309</f>
        <v>0</v>
      </c>
      <c r="W309" s="94">
        <v>23.8</v>
      </c>
      <c r="X309" s="100">
        <v>26.7</v>
      </c>
      <c r="Y309" s="100"/>
      <c r="Z309" s="94">
        <v>212.38</v>
      </c>
      <c r="AA309" s="100">
        <v>158.69</v>
      </c>
      <c r="AB309" s="100"/>
      <c r="AC309" s="101" t="s">
        <v>400</v>
      </c>
      <c r="AD309" s="163"/>
      <c r="AE309" s="159" t="e">
        <f>VLOOKUP(A309,#REF!,6,0)</f>
        <v>#REF!</v>
      </c>
    </row>
    <row r="310" spans="1:31" ht="26.25" thickBot="1" x14ac:dyDescent="0.3">
      <c r="A310" s="93">
        <v>25702212500053</v>
      </c>
      <c r="B310" s="161">
        <v>2</v>
      </c>
      <c r="C310" s="92" t="s">
        <v>399</v>
      </c>
      <c r="D310" s="94">
        <v>2332.5100000000002</v>
      </c>
      <c r="E310" s="94">
        <v>806.22</v>
      </c>
      <c r="F310" s="94">
        <v>120.96</v>
      </c>
      <c r="G310" s="94">
        <v>77.02</v>
      </c>
      <c r="H310" s="95">
        <v>100</v>
      </c>
      <c r="I310" s="94"/>
      <c r="J310" s="96"/>
      <c r="K310" s="94"/>
      <c r="L310" s="94"/>
      <c r="M310" s="94"/>
      <c r="N310" s="94"/>
      <c r="O310" s="121">
        <f t="shared" si="20"/>
        <v>100</v>
      </c>
      <c r="P310" s="94"/>
      <c r="Q310" s="94"/>
      <c r="R310" s="100">
        <v>770.24</v>
      </c>
      <c r="S310" s="156">
        <v>24064.45</v>
      </c>
      <c r="T310" s="94"/>
      <c r="U310" s="94"/>
      <c r="V310" s="82">
        <f t="shared" si="21"/>
        <v>0</v>
      </c>
      <c r="W310" s="94">
        <v>22.65</v>
      </c>
      <c r="X310" s="102"/>
      <c r="Y310" s="102"/>
      <c r="Z310" s="94">
        <v>192.25</v>
      </c>
      <c r="AA310" s="102"/>
      <c r="AB310" s="102"/>
      <c r="AC310" s="101" t="s">
        <v>400</v>
      </c>
      <c r="AD310" s="163"/>
      <c r="AE310" s="159" t="e">
        <f>VLOOKUP(A310,#REF!,6,0)</f>
        <v>#REF!</v>
      </c>
    </row>
    <row r="311" spans="1:31" ht="26.25" thickBot="1" x14ac:dyDescent="0.3">
      <c r="A311" s="93">
        <v>25812232500033</v>
      </c>
      <c r="B311" s="160">
        <v>3</v>
      </c>
      <c r="C311" s="92" t="s">
        <v>427</v>
      </c>
      <c r="D311" s="94">
        <v>2232.0500000000002</v>
      </c>
      <c r="E311" s="94">
        <v>764.28</v>
      </c>
      <c r="F311" s="94">
        <v>114.29</v>
      </c>
      <c r="G311" s="94">
        <v>73.56</v>
      </c>
      <c r="H311" s="95">
        <v>150</v>
      </c>
      <c r="I311" s="94"/>
      <c r="J311" s="96"/>
      <c r="K311" s="94"/>
      <c r="L311" s="94"/>
      <c r="M311" s="94"/>
      <c r="N311" s="94"/>
      <c r="O311" s="121">
        <f t="shared" si="20"/>
        <v>150</v>
      </c>
      <c r="P311" s="94"/>
      <c r="Q311" s="94"/>
      <c r="R311" s="100">
        <v>735.65</v>
      </c>
      <c r="S311" s="156">
        <v>29160</v>
      </c>
      <c r="T311" s="94"/>
      <c r="U311" s="94"/>
      <c r="V311" s="82">
        <f t="shared" si="21"/>
        <v>0</v>
      </c>
      <c r="W311" s="94">
        <v>22</v>
      </c>
      <c r="X311" s="100">
        <v>23.8</v>
      </c>
      <c r="Y311" s="100"/>
      <c r="Z311" s="94">
        <v>183.44</v>
      </c>
      <c r="AA311" s="100">
        <v>124.13</v>
      </c>
      <c r="AB311" s="100"/>
      <c r="AC311" s="101" t="s">
        <v>400</v>
      </c>
      <c r="AD311" s="163"/>
      <c r="AE311" s="159" t="e">
        <f>VLOOKUP(A311,#REF!,6,0)</f>
        <v>#REF!</v>
      </c>
    </row>
    <row r="312" spans="1:31" ht="26.25" thickBot="1" x14ac:dyDescent="0.3">
      <c r="A312" s="93">
        <v>25902102500103</v>
      </c>
      <c r="B312" s="161">
        <v>4</v>
      </c>
      <c r="C312" s="92" t="s">
        <v>413</v>
      </c>
      <c r="D312" s="94">
        <v>2192.88</v>
      </c>
      <c r="E312" s="94">
        <v>607.45000000000005</v>
      </c>
      <c r="F312" s="94">
        <v>106.96</v>
      </c>
      <c r="G312" s="94">
        <v>68.22</v>
      </c>
      <c r="H312" s="95">
        <v>150</v>
      </c>
      <c r="I312" s="94"/>
      <c r="J312" s="96"/>
      <c r="K312" s="94"/>
      <c r="L312" s="94"/>
      <c r="M312" s="94"/>
      <c r="N312" s="94"/>
      <c r="O312" s="121">
        <f t="shared" si="20"/>
        <v>150</v>
      </c>
      <c r="P312" s="94"/>
      <c r="Q312" s="94"/>
      <c r="R312" s="100">
        <v>682.22</v>
      </c>
      <c r="S312" s="156">
        <v>29160.000000000004</v>
      </c>
      <c r="T312" s="94"/>
      <c r="U312" s="94"/>
      <c r="V312" s="82">
        <f t="shared" si="21"/>
        <v>0</v>
      </c>
      <c r="W312" s="94">
        <v>20.6</v>
      </c>
      <c r="X312" s="100">
        <v>22.3</v>
      </c>
      <c r="Y312" s="100"/>
      <c r="Z312" s="94">
        <v>165.02</v>
      </c>
      <c r="AA312" s="100">
        <v>36.28</v>
      </c>
      <c r="AB312" s="100"/>
      <c r="AC312" s="101" t="s">
        <v>400</v>
      </c>
      <c r="AD312" s="163"/>
      <c r="AE312" s="159" t="e">
        <f>VLOOKUP(A312,#REF!,6,0)</f>
        <v>#REF!</v>
      </c>
    </row>
    <row r="313" spans="1:31" ht="26.25" thickBot="1" x14ac:dyDescent="0.3">
      <c r="A313" s="93">
        <v>26010142500039</v>
      </c>
      <c r="B313" s="160">
        <v>5</v>
      </c>
      <c r="C313" s="92" t="s">
        <v>438</v>
      </c>
      <c r="D313" s="94">
        <v>2189.88</v>
      </c>
      <c r="E313" s="94">
        <v>610.04</v>
      </c>
      <c r="F313" s="94">
        <v>107.3</v>
      </c>
      <c r="G313" s="94">
        <v>68.11</v>
      </c>
      <c r="H313" s="95">
        <v>150</v>
      </c>
      <c r="I313" s="94"/>
      <c r="J313" s="96"/>
      <c r="K313" s="94"/>
      <c r="L313" s="94"/>
      <c r="M313" s="94"/>
      <c r="N313" s="94"/>
      <c r="O313" s="121">
        <f t="shared" si="20"/>
        <v>150</v>
      </c>
      <c r="P313" s="94">
        <v>9374.25</v>
      </c>
      <c r="Q313" s="94"/>
      <c r="R313" s="100">
        <v>681.13</v>
      </c>
      <c r="S313" s="156">
        <v>29160</v>
      </c>
      <c r="T313" s="94"/>
      <c r="U313" s="94"/>
      <c r="V313" s="82">
        <f t="shared" si="21"/>
        <v>0</v>
      </c>
      <c r="W313" s="94">
        <v>20.6</v>
      </c>
      <c r="X313" s="100">
        <v>22.3</v>
      </c>
      <c r="Y313" s="100">
        <v>54.55</v>
      </c>
      <c r="Z313" s="94">
        <v>165.01</v>
      </c>
      <c r="AA313" s="100">
        <v>36.270000000000003</v>
      </c>
      <c r="AB313" s="100">
        <v>951.23</v>
      </c>
      <c r="AC313" s="101" t="s">
        <v>400</v>
      </c>
      <c r="AD313" s="163"/>
      <c r="AE313" s="159" t="e">
        <f>VLOOKUP(A313,#REF!,6,0)</f>
        <v>#REF!</v>
      </c>
    </row>
    <row r="314" spans="1:31" ht="26.25" thickBot="1" x14ac:dyDescent="0.3">
      <c r="A314" s="93">
        <v>26003042501465</v>
      </c>
      <c r="B314" s="161">
        <v>6</v>
      </c>
      <c r="C314" s="92" t="s">
        <v>449</v>
      </c>
      <c r="D314" s="94">
        <v>2189.88</v>
      </c>
      <c r="E314" s="94">
        <v>606.04</v>
      </c>
      <c r="F314" s="94">
        <v>106.82</v>
      </c>
      <c r="G314" s="94">
        <v>68.11</v>
      </c>
      <c r="H314" s="95">
        <v>50</v>
      </c>
      <c r="I314" s="94"/>
      <c r="J314" s="96"/>
      <c r="K314" s="94"/>
      <c r="L314" s="94"/>
      <c r="M314" s="94"/>
      <c r="N314" s="94"/>
      <c r="O314" s="121">
        <f t="shared" si="20"/>
        <v>50</v>
      </c>
      <c r="P314" s="94"/>
      <c r="Q314" s="94"/>
      <c r="R314" s="100">
        <v>681.13</v>
      </c>
      <c r="S314" s="156">
        <v>29160.000000000007</v>
      </c>
      <c r="T314" s="94"/>
      <c r="U314" s="94"/>
      <c r="V314" s="82">
        <f t="shared" si="21"/>
        <v>0</v>
      </c>
      <c r="W314" s="94">
        <v>19.850000000000001</v>
      </c>
      <c r="X314" s="100"/>
      <c r="Y314" s="100"/>
      <c r="Z314" s="94">
        <v>154.68</v>
      </c>
      <c r="AA314" s="100"/>
      <c r="AB314" s="100"/>
      <c r="AC314" s="101" t="s">
        <v>400</v>
      </c>
      <c r="AD314" s="163"/>
      <c r="AE314" s="159" t="e">
        <f>VLOOKUP(A314,#REF!,6,0)</f>
        <v>#REF!</v>
      </c>
    </row>
    <row r="315" spans="1:31" ht="26.25" thickBot="1" x14ac:dyDescent="0.3">
      <c r="A315" s="93">
        <v>26011172500234</v>
      </c>
      <c r="B315" s="160">
        <v>7</v>
      </c>
      <c r="C315" s="92" t="s">
        <v>429</v>
      </c>
      <c r="D315" s="94">
        <v>2185.37</v>
      </c>
      <c r="E315" s="94">
        <v>608.29999999999995</v>
      </c>
      <c r="F315" s="94">
        <v>106.9</v>
      </c>
      <c r="G315" s="94">
        <v>67.97</v>
      </c>
      <c r="H315" s="95">
        <v>100</v>
      </c>
      <c r="I315" s="94"/>
      <c r="J315" s="96"/>
      <c r="K315" s="94"/>
      <c r="L315" s="94"/>
      <c r="M315" s="94"/>
      <c r="N315" s="94"/>
      <c r="O315" s="121">
        <f t="shared" si="20"/>
        <v>100</v>
      </c>
      <c r="P315" s="94">
        <v>6717.71</v>
      </c>
      <c r="Q315" s="94"/>
      <c r="R315" s="100">
        <v>679.75</v>
      </c>
      <c r="S315" s="156">
        <v>29160.000000000007</v>
      </c>
      <c r="T315" s="94"/>
      <c r="U315" s="94">
        <v>0.85</v>
      </c>
      <c r="V315" s="82">
        <f t="shared" si="21"/>
        <v>0.85</v>
      </c>
      <c r="W315" s="94">
        <v>20.2</v>
      </c>
      <c r="X315" s="100">
        <v>21.85</v>
      </c>
      <c r="Y315" s="100">
        <v>41.3</v>
      </c>
      <c r="Z315" s="94">
        <v>159.36000000000001</v>
      </c>
      <c r="AA315" s="100">
        <v>35.14</v>
      </c>
      <c r="AB315" s="100">
        <v>644.27</v>
      </c>
      <c r="AC315" s="101" t="s">
        <v>400</v>
      </c>
      <c r="AD315" s="163"/>
      <c r="AE315" s="159" t="e">
        <f>VLOOKUP(A315,#REF!,6,0)</f>
        <v>#REF!</v>
      </c>
    </row>
    <row r="316" spans="1:31" ht="26.25" thickBot="1" x14ac:dyDescent="0.3">
      <c r="A316" s="93">
        <v>26003121800842</v>
      </c>
      <c r="B316" s="161">
        <v>8</v>
      </c>
      <c r="C316" s="92" t="s">
        <v>452</v>
      </c>
      <c r="D316" s="94">
        <v>2183.46</v>
      </c>
      <c r="E316" s="94">
        <v>606.04</v>
      </c>
      <c r="F316" s="94">
        <v>106.82</v>
      </c>
      <c r="G316" s="94"/>
      <c r="H316" s="95">
        <v>50</v>
      </c>
      <c r="I316" s="94"/>
      <c r="J316" s="96"/>
      <c r="K316" s="94"/>
      <c r="L316" s="94"/>
      <c r="M316" s="94"/>
      <c r="N316" s="94"/>
      <c r="O316" s="121">
        <f t="shared" si="20"/>
        <v>50</v>
      </c>
      <c r="P316" s="94">
        <v>6523.7</v>
      </c>
      <c r="Q316" s="94"/>
      <c r="R316" s="100">
        <v>681.13</v>
      </c>
      <c r="S316" s="156">
        <v>29160.000000000004</v>
      </c>
      <c r="T316" s="94"/>
      <c r="U316" s="94"/>
      <c r="V316" s="82">
        <f t="shared" si="21"/>
        <v>0</v>
      </c>
      <c r="W316" s="94">
        <v>19.350000000000001</v>
      </c>
      <c r="X316" s="100">
        <v>21</v>
      </c>
      <c r="Y316" s="100">
        <v>39</v>
      </c>
      <c r="Z316" s="94">
        <v>148.11000000000001</v>
      </c>
      <c r="AA316" s="100">
        <v>32.909999999999997</v>
      </c>
      <c r="AB316" s="100">
        <v>558.78</v>
      </c>
      <c r="AC316" s="101" t="s">
        <v>400</v>
      </c>
      <c r="AD316" s="163"/>
      <c r="AE316" s="159" t="e">
        <f>VLOOKUP(A316,#REF!,6,0)</f>
        <v>#REF!</v>
      </c>
    </row>
    <row r="317" spans="1:31" ht="26.25" thickBot="1" x14ac:dyDescent="0.3">
      <c r="A317" s="93">
        <v>25708122500085</v>
      </c>
      <c r="B317" s="160">
        <v>9</v>
      </c>
      <c r="C317" s="92" t="s">
        <v>409</v>
      </c>
      <c r="D317" s="94">
        <v>2172.4</v>
      </c>
      <c r="E317" s="94">
        <v>731.77</v>
      </c>
      <c r="F317" s="94">
        <v>122.64</v>
      </c>
      <c r="G317" s="94">
        <v>71.31</v>
      </c>
      <c r="H317" s="95">
        <v>150</v>
      </c>
      <c r="I317" s="94"/>
      <c r="J317" s="96"/>
      <c r="K317" s="94"/>
      <c r="L317" s="94"/>
      <c r="M317" s="94"/>
      <c r="N317" s="94"/>
      <c r="O317" s="121">
        <f t="shared" si="20"/>
        <v>150</v>
      </c>
      <c r="P317" s="94"/>
      <c r="Q317" s="94"/>
      <c r="R317" s="100">
        <v>713.19</v>
      </c>
      <c r="S317" s="156">
        <v>29160</v>
      </c>
      <c r="T317" s="94"/>
      <c r="U317" s="94">
        <v>99.29</v>
      </c>
      <c r="V317" s="82">
        <f t="shared" si="21"/>
        <v>99.29</v>
      </c>
      <c r="W317" s="94">
        <v>21.45</v>
      </c>
      <c r="X317" s="100">
        <v>22.4</v>
      </c>
      <c r="Y317" s="100"/>
      <c r="Z317" s="94">
        <v>165.91</v>
      </c>
      <c r="AA317" s="100">
        <v>36.57</v>
      </c>
      <c r="AB317" s="100"/>
      <c r="AC317" s="101" t="s">
        <v>400</v>
      </c>
      <c r="AD317" s="163"/>
      <c r="AE317" s="159" t="e">
        <f>VLOOKUP(A317,#REF!,6,0)</f>
        <v>#REF!</v>
      </c>
    </row>
    <row r="318" spans="1:31" ht="26.25" thickBot="1" x14ac:dyDescent="0.3">
      <c r="A318" s="93">
        <v>26007112500084</v>
      </c>
      <c r="B318" s="161">
        <v>10</v>
      </c>
      <c r="C318" s="92" t="s">
        <v>402</v>
      </c>
      <c r="D318" s="94">
        <v>2164.02</v>
      </c>
      <c r="E318" s="94">
        <v>594.51</v>
      </c>
      <c r="F318" s="94">
        <v>105.35</v>
      </c>
      <c r="G318" s="94">
        <v>67.2</v>
      </c>
      <c r="H318" s="95">
        <v>100</v>
      </c>
      <c r="I318" s="94"/>
      <c r="J318" s="96"/>
      <c r="K318" s="94"/>
      <c r="L318" s="94"/>
      <c r="M318" s="94"/>
      <c r="N318" s="94"/>
      <c r="O318" s="121">
        <f t="shared" si="20"/>
        <v>100</v>
      </c>
      <c r="P318" s="94">
        <v>5309.17</v>
      </c>
      <c r="Q318" s="94"/>
      <c r="R318" s="100">
        <v>672.04</v>
      </c>
      <c r="S318" s="156">
        <v>29160</v>
      </c>
      <c r="T318" s="94"/>
      <c r="U318" s="94"/>
      <c r="V318" s="82">
        <f t="shared" si="21"/>
        <v>0</v>
      </c>
      <c r="W318" s="94">
        <v>19.95</v>
      </c>
      <c r="X318" s="100">
        <v>21.6</v>
      </c>
      <c r="Y318" s="100">
        <v>30.95</v>
      </c>
      <c r="Z318" s="94">
        <v>156.13</v>
      </c>
      <c r="AA318" s="100">
        <v>34.479999999999997</v>
      </c>
      <c r="AB318" s="100">
        <v>473.54</v>
      </c>
      <c r="AC318" s="101" t="s">
        <v>400</v>
      </c>
      <c r="AD318" s="163"/>
      <c r="AE318" s="159" t="e">
        <f>VLOOKUP(A318,#REF!,6,0)</f>
        <v>#REF!</v>
      </c>
    </row>
    <row r="319" spans="1:31" ht="26.25" thickBot="1" x14ac:dyDescent="0.3">
      <c r="A319" s="93">
        <v>25807242501204</v>
      </c>
      <c r="B319" s="160">
        <v>11</v>
      </c>
      <c r="C319" s="92" t="s">
        <v>416</v>
      </c>
      <c r="D319" s="94">
        <v>2145.46</v>
      </c>
      <c r="E319" s="94">
        <v>587.97</v>
      </c>
      <c r="F319" s="94">
        <v>104.04</v>
      </c>
      <c r="G319" s="94">
        <v>66.53</v>
      </c>
      <c r="H319" s="95">
        <v>150</v>
      </c>
      <c r="I319" s="94"/>
      <c r="J319" s="96"/>
      <c r="K319" s="94"/>
      <c r="L319" s="94"/>
      <c r="M319" s="94"/>
      <c r="N319" s="94"/>
      <c r="O319" s="121">
        <f t="shared" si="20"/>
        <v>150</v>
      </c>
      <c r="P319" s="94">
        <v>5036.4399999999996</v>
      </c>
      <c r="Q319" s="94"/>
      <c r="R319" s="100">
        <v>665.32</v>
      </c>
      <c r="S319" s="156">
        <v>29160</v>
      </c>
      <c r="T319" s="94"/>
      <c r="U319" s="94"/>
      <c r="V319" s="82">
        <f t="shared" si="21"/>
        <v>0</v>
      </c>
      <c r="W319" s="94">
        <v>20.149999999999999</v>
      </c>
      <c r="X319" s="100">
        <v>21.8</v>
      </c>
      <c r="Y319" s="100">
        <v>30.05</v>
      </c>
      <c r="Z319" s="94">
        <v>158.69999999999999</v>
      </c>
      <c r="AA319" s="100">
        <v>34.97</v>
      </c>
      <c r="AB319" s="100">
        <v>456.24</v>
      </c>
      <c r="AC319" s="101" t="s">
        <v>400</v>
      </c>
      <c r="AD319" s="163"/>
      <c r="AE319" s="159" t="e">
        <f>VLOOKUP(A319,#REF!,6,0)</f>
        <v>#REF!</v>
      </c>
    </row>
    <row r="320" spans="1:31" ht="26.25" thickBot="1" x14ac:dyDescent="0.3">
      <c r="A320" s="93">
        <v>26109242500083</v>
      </c>
      <c r="B320" s="161">
        <v>12</v>
      </c>
      <c r="C320" s="92" t="s">
        <v>448</v>
      </c>
      <c r="D320" s="94">
        <v>2145.46</v>
      </c>
      <c r="E320" s="94">
        <v>585.97</v>
      </c>
      <c r="F320" s="94">
        <v>103.8</v>
      </c>
      <c r="G320" s="94">
        <v>66.53</v>
      </c>
      <c r="H320" s="95">
        <v>150</v>
      </c>
      <c r="I320" s="94"/>
      <c r="J320" s="96"/>
      <c r="K320" s="94"/>
      <c r="L320" s="94"/>
      <c r="M320" s="94"/>
      <c r="N320" s="94"/>
      <c r="O320" s="121">
        <f t="shared" si="20"/>
        <v>150</v>
      </c>
      <c r="P320" s="94">
        <v>5386.44</v>
      </c>
      <c r="Q320" s="94"/>
      <c r="R320" s="100">
        <v>665.32</v>
      </c>
      <c r="S320" s="156">
        <v>29160.000000000007</v>
      </c>
      <c r="T320" s="94"/>
      <c r="U320" s="94"/>
      <c r="V320" s="82">
        <f t="shared" si="21"/>
        <v>0</v>
      </c>
      <c r="W320" s="94">
        <v>20.100000000000001</v>
      </c>
      <c r="X320" s="100">
        <v>21.8</v>
      </c>
      <c r="Y320" s="100">
        <v>31.3</v>
      </c>
      <c r="Z320" s="94">
        <v>158.5</v>
      </c>
      <c r="AA320" s="100">
        <v>34.93</v>
      </c>
      <c r="AB320" s="100">
        <v>486.15</v>
      </c>
      <c r="AC320" s="101" t="s">
        <v>400</v>
      </c>
      <c r="AD320" s="163"/>
      <c r="AE320" s="159" t="e">
        <f>VLOOKUP(A320,#REF!,6,0)</f>
        <v>#REF!</v>
      </c>
    </row>
    <row r="321" spans="1:31" ht="26.25" thickBot="1" x14ac:dyDescent="0.3">
      <c r="A321" s="93">
        <v>25810012501745</v>
      </c>
      <c r="B321" s="160">
        <v>13</v>
      </c>
      <c r="C321" s="92" t="s">
        <v>431</v>
      </c>
      <c r="D321" s="94">
        <v>2142.8200000000002</v>
      </c>
      <c r="E321" s="94">
        <v>584.77</v>
      </c>
      <c r="F321" s="94">
        <v>103.64</v>
      </c>
      <c r="G321" s="94">
        <v>66.430000000000007</v>
      </c>
      <c r="H321" s="95">
        <v>150</v>
      </c>
      <c r="I321" s="94"/>
      <c r="J321" s="96"/>
      <c r="K321" s="94"/>
      <c r="L321" s="94"/>
      <c r="M321" s="94"/>
      <c r="N321" s="94"/>
      <c r="O321" s="121">
        <f t="shared" si="20"/>
        <v>150</v>
      </c>
      <c r="P321" s="94">
        <v>8277.42</v>
      </c>
      <c r="Q321" s="94"/>
      <c r="R321" s="100">
        <v>664.37</v>
      </c>
      <c r="S321" s="156">
        <v>29159.999999999996</v>
      </c>
      <c r="T321" s="94"/>
      <c r="U321" s="94"/>
      <c r="V321" s="82">
        <f t="shared" si="21"/>
        <v>0</v>
      </c>
      <c r="W321" s="94">
        <v>20.100000000000001</v>
      </c>
      <c r="X321" s="100">
        <v>21.75</v>
      </c>
      <c r="Y321" s="100">
        <v>50.3</v>
      </c>
      <c r="Z321" s="94">
        <v>158.13999999999999</v>
      </c>
      <c r="AA321" s="100">
        <v>34.86</v>
      </c>
      <c r="AB321" s="100">
        <v>727.29</v>
      </c>
      <c r="AC321" s="101" t="s">
        <v>400</v>
      </c>
      <c r="AD321" s="163"/>
      <c r="AE321" s="159" t="e">
        <f>VLOOKUP(A321,#REF!,6,0)</f>
        <v>#REF!</v>
      </c>
    </row>
    <row r="322" spans="1:31" ht="26.25" thickBot="1" x14ac:dyDescent="0.3">
      <c r="A322" s="93">
        <v>26008182500223</v>
      </c>
      <c r="B322" s="161">
        <v>14</v>
      </c>
      <c r="C322" s="92" t="s">
        <v>418</v>
      </c>
      <c r="D322" s="94">
        <v>2112.35</v>
      </c>
      <c r="E322" s="94">
        <v>568.75</v>
      </c>
      <c r="F322" s="94">
        <v>101.67</v>
      </c>
      <c r="G322" s="94">
        <v>65.33</v>
      </c>
      <c r="H322" s="95">
        <v>50</v>
      </c>
      <c r="I322" s="94"/>
      <c r="J322" s="96"/>
      <c r="K322" s="94"/>
      <c r="L322" s="94"/>
      <c r="M322" s="94"/>
      <c r="N322" s="94"/>
      <c r="O322" s="121">
        <f t="shared" si="20"/>
        <v>50</v>
      </c>
      <c r="P322" s="94">
        <v>7072.45</v>
      </c>
      <c r="Q322" s="94"/>
      <c r="R322" s="100">
        <v>653.34</v>
      </c>
      <c r="S322" s="156">
        <v>29160.009999999995</v>
      </c>
      <c r="T322" s="94"/>
      <c r="U322" s="94"/>
      <c r="V322" s="82">
        <f t="shared" si="21"/>
        <v>0</v>
      </c>
      <c r="W322" s="94">
        <v>19</v>
      </c>
      <c r="X322" s="100">
        <v>20.65</v>
      </c>
      <c r="Y322" s="100">
        <v>42.1</v>
      </c>
      <c r="Z322" s="94">
        <v>143.83000000000001</v>
      </c>
      <c r="AA322" s="100">
        <v>31.97</v>
      </c>
      <c r="AB322" s="100">
        <v>662.84</v>
      </c>
      <c r="AC322" s="101" t="s">
        <v>400</v>
      </c>
      <c r="AD322" s="163"/>
      <c r="AE322" s="159" t="e">
        <f>VLOOKUP(A322,#REF!,6,0)</f>
        <v>#REF!</v>
      </c>
    </row>
    <row r="323" spans="1:31" ht="26.25" thickBot="1" x14ac:dyDescent="0.3">
      <c r="A323" s="93">
        <v>25803192500044</v>
      </c>
      <c r="B323" s="160">
        <v>15</v>
      </c>
      <c r="C323" s="92" t="s">
        <v>441</v>
      </c>
      <c r="D323" s="94">
        <v>2026.61</v>
      </c>
      <c r="E323" s="94">
        <v>534.03</v>
      </c>
      <c r="F323" s="94">
        <v>96.93</v>
      </c>
      <c r="G323" s="94">
        <v>62.28</v>
      </c>
      <c r="H323" s="95">
        <v>150</v>
      </c>
      <c r="I323" s="94"/>
      <c r="J323" s="96"/>
      <c r="K323" s="94"/>
      <c r="L323" s="94"/>
      <c r="M323" s="94"/>
      <c r="N323" s="94"/>
      <c r="O323" s="121">
        <f t="shared" si="20"/>
        <v>150</v>
      </c>
      <c r="P323" s="94">
        <v>4996.3100000000004</v>
      </c>
      <c r="Q323" s="94"/>
      <c r="R323" s="100">
        <v>622.85</v>
      </c>
      <c r="S323" s="156">
        <v>29160</v>
      </c>
      <c r="T323" s="94">
        <v>1.85</v>
      </c>
      <c r="U323" s="94"/>
      <c r="V323" s="82">
        <f t="shared" si="21"/>
        <v>1.85</v>
      </c>
      <c r="W323" s="94">
        <v>18.899999999999999</v>
      </c>
      <c r="X323" s="100">
        <v>20.5</v>
      </c>
      <c r="Y323" s="100">
        <v>29</v>
      </c>
      <c r="Z323" s="94">
        <v>142.24</v>
      </c>
      <c r="AA323" s="100">
        <v>31.57</v>
      </c>
      <c r="AB323" s="100">
        <v>395</v>
      </c>
      <c r="AC323" s="101" t="s">
        <v>400</v>
      </c>
      <c r="AD323" s="163"/>
      <c r="AE323" s="159" t="e">
        <f>VLOOKUP(A323,#REF!,6,0)</f>
        <v>#REF!</v>
      </c>
    </row>
    <row r="324" spans="1:31" ht="26.25" thickBot="1" x14ac:dyDescent="0.3">
      <c r="A324" s="93">
        <v>26010182500228</v>
      </c>
      <c r="B324" s="161">
        <v>16</v>
      </c>
      <c r="C324" s="92" t="s">
        <v>405</v>
      </c>
      <c r="D324" s="94">
        <v>2024.09</v>
      </c>
      <c r="E324" s="94">
        <v>532.91</v>
      </c>
      <c r="F324" s="94">
        <v>96.95</v>
      </c>
      <c r="G324" s="94">
        <v>62.19</v>
      </c>
      <c r="H324" s="95">
        <v>150</v>
      </c>
      <c r="I324" s="94"/>
      <c r="J324" s="96"/>
      <c r="K324" s="94"/>
      <c r="L324" s="94"/>
      <c r="M324" s="94"/>
      <c r="N324" s="94"/>
      <c r="O324" s="121">
        <f t="shared" si="20"/>
        <v>150</v>
      </c>
      <c r="P324" s="94">
        <v>5110.6099999999997</v>
      </c>
      <c r="Q324" s="94"/>
      <c r="R324" s="100">
        <v>621.95000000000005</v>
      </c>
      <c r="S324" s="156">
        <v>29160</v>
      </c>
      <c r="T324" s="94">
        <v>2.81</v>
      </c>
      <c r="U324" s="94"/>
      <c r="V324" s="82">
        <f t="shared" si="21"/>
        <v>2.81</v>
      </c>
      <c r="W324" s="94">
        <v>18.899999999999999</v>
      </c>
      <c r="X324" s="100">
        <v>20.5</v>
      </c>
      <c r="Y324" s="100">
        <v>29.3</v>
      </c>
      <c r="Z324" s="94">
        <v>141.82</v>
      </c>
      <c r="AA324" s="100">
        <v>31.48</v>
      </c>
      <c r="AB324" s="100">
        <v>396.24</v>
      </c>
      <c r="AC324" s="101" t="s">
        <v>400</v>
      </c>
      <c r="AD324" s="163"/>
      <c r="AE324" s="159" t="e">
        <f>VLOOKUP(A324,#REF!,6,0)</f>
        <v>#REF!</v>
      </c>
    </row>
    <row r="325" spans="1:31" ht="26.25" thickBot="1" x14ac:dyDescent="0.3">
      <c r="A325" s="93">
        <v>26109132500096</v>
      </c>
      <c r="B325" s="160">
        <v>17</v>
      </c>
      <c r="C325" s="92" t="s">
        <v>437</v>
      </c>
      <c r="D325" s="94">
        <v>2021.65</v>
      </c>
      <c r="E325" s="94">
        <v>533.49</v>
      </c>
      <c r="F325" s="94">
        <v>96.64</v>
      </c>
      <c r="G325" s="94">
        <v>62.08</v>
      </c>
      <c r="H325" s="95">
        <v>150</v>
      </c>
      <c r="I325" s="94"/>
      <c r="J325" s="96"/>
      <c r="K325" s="94"/>
      <c r="L325" s="94"/>
      <c r="M325" s="94"/>
      <c r="N325" s="94"/>
      <c r="O325" s="121">
        <f t="shared" si="20"/>
        <v>150</v>
      </c>
      <c r="P325" s="94">
        <v>4983.6000000000004</v>
      </c>
      <c r="Q325" s="94"/>
      <c r="R325" s="100">
        <v>620.85</v>
      </c>
      <c r="S325" s="156">
        <v>29160</v>
      </c>
      <c r="T325" s="94"/>
      <c r="U325" s="94"/>
      <c r="V325" s="82">
        <f t="shared" si="21"/>
        <v>0</v>
      </c>
      <c r="W325" s="94">
        <v>18.850000000000001</v>
      </c>
      <c r="X325" s="100">
        <v>20.5</v>
      </c>
      <c r="Y325" s="100">
        <v>28.7</v>
      </c>
      <c r="Z325" s="94">
        <v>141.9</v>
      </c>
      <c r="AA325" s="100">
        <v>31.49</v>
      </c>
      <c r="AB325" s="100">
        <v>393.05</v>
      </c>
      <c r="AC325" s="101" t="s">
        <v>400</v>
      </c>
      <c r="AD325" s="163">
        <v>20.84</v>
      </c>
      <c r="AE325" s="159" t="e">
        <f>VLOOKUP(A325,#REF!,6,0)</f>
        <v>#REF!</v>
      </c>
    </row>
    <row r="326" spans="1:31" ht="26.25" thickBot="1" x14ac:dyDescent="0.3">
      <c r="A326" s="93">
        <v>26301012502751</v>
      </c>
      <c r="B326" s="161">
        <v>18</v>
      </c>
      <c r="C326" s="92" t="s">
        <v>439</v>
      </c>
      <c r="D326" s="94">
        <v>2021.08</v>
      </c>
      <c r="E326" s="94">
        <v>533.49</v>
      </c>
      <c r="F326" s="94">
        <v>96.59</v>
      </c>
      <c r="G326" s="94">
        <v>62.08</v>
      </c>
      <c r="H326" s="95">
        <v>150</v>
      </c>
      <c r="I326" s="94"/>
      <c r="J326" s="96"/>
      <c r="K326" s="94"/>
      <c r="L326" s="94"/>
      <c r="M326" s="94"/>
      <c r="N326" s="94"/>
      <c r="O326" s="121">
        <f t="shared" si="20"/>
        <v>150</v>
      </c>
      <c r="P326" s="94">
        <v>5133.6000000000004</v>
      </c>
      <c r="Q326" s="94"/>
      <c r="R326" s="100">
        <v>620.85</v>
      </c>
      <c r="S326" s="156">
        <v>29160</v>
      </c>
      <c r="T326" s="94"/>
      <c r="U326" s="94"/>
      <c r="V326" s="82">
        <f t="shared" si="21"/>
        <v>0</v>
      </c>
      <c r="W326" s="94">
        <v>18.850000000000001</v>
      </c>
      <c r="X326" s="100">
        <v>20.5</v>
      </c>
      <c r="Y326" s="100">
        <v>28.7</v>
      </c>
      <c r="Z326" s="94">
        <v>141.85</v>
      </c>
      <c r="AA326" s="100">
        <v>31.48</v>
      </c>
      <c r="AB326" s="100">
        <v>392.93</v>
      </c>
      <c r="AC326" s="101" t="s">
        <v>400</v>
      </c>
      <c r="AD326" s="163"/>
      <c r="AE326" s="159" t="e">
        <f>VLOOKUP(A326,#REF!,6,0)</f>
        <v>#REF!</v>
      </c>
    </row>
    <row r="327" spans="1:31" ht="26.25" thickBot="1" x14ac:dyDescent="0.3">
      <c r="A327" s="93">
        <v>26110052500174</v>
      </c>
      <c r="B327" s="160">
        <v>19</v>
      </c>
      <c r="C327" s="92" t="s">
        <v>436</v>
      </c>
      <c r="D327" s="94">
        <v>1988.86</v>
      </c>
      <c r="E327" s="94">
        <v>522.1</v>
      </c>
      <c r="F327" s="94">
        <v>95.06</v>
      </c>
      <c r="G327" s="94"/>
      <c r="H327" s="95">
        <v>150</v>
      </c>
      <c r="I327" s="94"/>
      <c r="J327" s="96"/>
      <c r="K327" s="94"/>
      <c r="L327" s="94"/>
      <c r="M327" s="94"/>
      <c r="N327" s="94"/>
      <c r="O327" s="121">
        <f t="shared" si="20"/>
        <v>150</v>
      </c>
      <c r="P327" s="94"/>
      <c r="Q327" s="94"/>
      <c r="R327" s="100">
        <v>611.88</v>
      </c>
      <c r="S327" s="156">
        <v>29160</v>
      </c>
      <c r="T327" s="94"/>
      <c r="U327" s="94"/>
      <c r="V327" s="82">
        <f t="shared" si="21"/>
        <v>0</v>
      </c>
      <c r="W327" s="94">
        <v>18.149999999999999</v>
      </c>
      <c r="X327" s="100">
        <v>19.75</v>
      </c>
      <c r="Y327" s="100"/>
      <c r="Z327" s="94">
        <v>132.38999999999999</v>
      </c>
      <c r="AA327" s="100">
        <v>29.57</v>
      </c>
      <c r="AB327" s="100"/>
      <c r="AC327" s="101" t="s">
        <v>400</v>
      </c>
      <c r="AD327" s="163"/>
      <c r="AE327" s="159" t="e">
        <f>VLOOKUP(A327,#REF!,6,0)</f>
        <v>#REF!</v>
      </c>
    </row>
    <row r="328" spans="1:31" ht="26.25" thickBot="1" x14ac:dyDescent="0.3">
      <c r="A328" s="93">
        <v>26009062500153</v>
      </c>
      <c r="B328" s="161">
        <v>20</v>
      </c>
      <c r="C328" s="92" t="s">
        <v>412</v>
      </c>
      <c r="D328" s="94">
        <v>1984.6</v>
      </c>
      <c r="E328" s="94">
        <v>520.19000000000005</v>
      </c>
      <c r="F328" s="94">
        <v>95.02</v>
      </c>
      <c r="G328" s="94"/>
      <c r="H328" s="95">
        <v>150</v>
      </c>
      <c r="I328" s="94"/>
      <c r="J328" s="96"/>
      <c r="K328" s="94"/>
      <c r="L328" s="94"/>
      <c r="M328" s="94"/>
      <c r="N328" s="94"/>
      <c r="O328" s="121">
        <f t="shared" si="20"/>
        <v>150</v>
      </c>
      <c r="P328" s="94"/>
      <c r="Q328" s="94"/>
      <c r="R328" s="100">
        <v>610.38</v>
      </c>
      <c r="S328" s="156">
        <v>29160</v>
      </c>
      <c r="T328" s="94">
        <v>1.52</v>
      </c>
      <c r="U328" s="94"/>
      <c r="V328" s="82">
        <f t="shared" si="21"/>
        <v>1.52</v>
      </c>
      <c r="W328" s="94">
        <v>18.100000000000001</v>
      </c>
      <c r="X328" s="100">
        <v>19.7</v>
      </c>
      <c r="Y328" s="100"/>
      <c r="Z328" s="94">
        <v>131.69</v>
      </c>
      <c r="AA328" s="100">
        <v>29.43</v>
      </c>
      <c r="AB328" s="100"/>
      <c r="AC328" s="101" t="s">
        <v>400</v>
      </c>
      <c r="AD328" s="163"/>
      <c r="AE328" s="159" t="e">
        <f>VLOOKUP(A328,#REF!,6,0)</f>
        <v>#REF!</v>
      </c>
    </row>
    <row r="329" spans="1:31" ht="26.25" thickBot="1" x14ac:dyDescent="0.3">
      <c r="A329" s="93">
        <v>26001122500645</v>
      </c>
      <c r="B329" s="160">
        <v>21</v>
      </c>
      <c r="C329" s="92" t="s">
        <v>423</v>
      </c>
      <c r="D329" s="94">
        <v>1980.82</v>
      </c>
      <c r="E329" s="94">
        <v>514.41</v>
      </c>
      <c r="F329" s="94">
        <v>94.6</v>
      </c>
      <c r="G329" s="94"/>
      <c r="H329" s="95">
        <v>50</v>
      </c>
      <c r="I329" s="94"/>
      <c r="J329" s="96"/>
      <c r="K329" s="94"/>
      <c r="L329" s="94"/>
      <c r="M329" s="94"/>
      <c r="N329" s="94"/>
      <c r="O329" s="121">
        <f t="shared" si="20"/>
        <v>50</v>
      </c>
      <c r="P329" s="94">
        <v>5990.98</v>
      </c>
      <c r="Q329" s="94"/>
      <c r="R329" s="100">
        <v>608.97</v>
      </c>
      <c r="S329" s="156">
        <v>29160</v>
      </c>
      <c r="T329" s="94">
        <v>2.4300000000000002</v>
      </c>
      <c r="U329" s="94"/>
      <c r="V329" s="82">
        <f t="shared" si="21"/>
        <v>2.4300000000000002</v>
      </c>
      <c r="W329" s="94">
        <v>17.3</v>
      </c>
      <c r="X329" s="100">
        <v>18.899999999999999</v>
      </c>
      <c r="Y329" s="100">
        <v>36.200000000000003</v>
      </c>
      <c r="Z329" s="94">
        <v>120.79</v>
      </c>
      <c r="AA329" s="100">
        <v>27.25</v>
      </c>
      <c r="AB329" s="100">
        <v>436.75</v>
      </c>
      <c r="AC329" s="101" t="s">
        <v>400</v>
      </c>
      <c r="AD329" s="163"/>
      <c r="AE329" s="159" t="e">
        <f>VLOOKUP(A329,#REF!,6,0)</f>
        <v>#REF!</v>
      </c>
    </row>
    <row r="330" spans="1:31" ht="26.25" thickBot="1" x14ac:dyDescent="0.3">
      <c r="A330" s="93">
        <v>26108072500095</v>
      </c>
      <c r="B330" s="161">
        <v>22</v>
      </c>
      <c r="C330" s="92" t="s">
        <v>428</v>
      </c>
      <c r="D330" s="94">
        <v>1973.99</v>
      </c>
      <c r="E330" s="94">
        <v>492.13</v>
      </c>
      <c r="F330" s="94">
        <v>92.96</v>
      </c>
      <c r="G330" s="94"/>
      <c r="H330" s="95">
        <v>150</v>
      </c>
      <c r="I330" s="94"/>
      <c r="J330" s="96"/>
      <c r="K330" s="94"/>
      <c r="L330" s="94"/>
      <c r="M330" s="94"/>
      <c r="N330" s="94"/>
      <c r="O330" s="121">
        <f t="shared" si="20"/>
        <v>150</v>
      </c>
      <c r="P330" s="94">
        <v>5382.55</v>
      </c>
      <c r="Q330" s="94"/>
      <c r="R330" s="100">
        <v>588.26</v>
      </c>
      <c r="S330" s="156">
        <v>29160</v>
      </c>
      <c r="T330" s="94"/>
      <c r="U330" s="94">
        <v>0.43</v>
      </c>
      <c r="V330" s="82">
        <f t="shared" si="21"/>
        <v>0.43</v>
      </c>
      <c r="W330" s="94">
        <v>17.8</v>
      </c>
      <c r="X330" s="100">
        <v>19.45</v>
      </c>
      <c r="Y330" s="100">
        <v>27.65</v>
      </c>
      <c r="Z330" s="94">
        <v>127.81</v>
      </c>
      <c r="AA330" s="100">
        <v>28.74</v>
      </c>
      <c r="AB330" s="100">
        <v>415.9</v>
      </c>
      <c r="AC330" s="101" t="s">
        <v>400</v>
      </c>
      <c r="AD330" s="163"/>
      <c r="AE330" s="159" t="e">
        <f>VLOOKUP(A330,#REF!,6,0)</f>
        <v>#REF!</v>
      </c>
    </row>
    <row r="331" spans="1:31" ht="26.25" thickBot="1" x14ac:dyDescent="0.3">
      <c r="A331" s="93">
        <v>26104092500576</v>
      </c>
      <c r="B331" s="160">
        <v>23</v>
      </c>
      <c r="C331" s="92" t="s">
        <v>435</v>
      </c>
      <c r="D331" s="94">
        <v>1946.3</v>
      </c>
      <c r="E331" s="94">
        <v>479.62</v>
      </c>
      <c r="F331" s="94">
        <v>90.85</v>
      </c>
      <c r="G331" s="94"/>
      <c r="H331" s="95">
        <v>150</v>
      </c>
      <c r="I331" s="94"/>
      <c r="J331" s="96"/>
      <c r="K331" s="94"/>
      <c r="L331" s="94"/>
      <c r="M331" s="94"/>
      <c r="N331" s="94"/>
      <c r="O331" s="121">
        <f t="shared" si="20"/>
        <v>150</v>
      </c>
      <c r="P331" s="94">
        <v>4478.75</v>
      </c>
      <c r="Q331" s="94"/>
      <c r="R331" s="100">
        <v>578.41999999999996</v>
      </c>
      <c r="S331" s="156">
        <v>29160</v>
      </c>
      <c r="T331" s="94">
        <v>6.19</v>
      </c>
      <c r="U331" s="94"/>
      <c r="V331" s="82">
        <f t="shared" si="21"/>
        <v>6.19</v>
      </c>
      <c r="W331" s="94">
        <v>17.5</v>
      </c>
      <c r="X331" s="100">
        <v>19.100000000000001</v>
      </c>
      <c r="Y331" s="100">
        <v>25.2</v>
      </c>
      <c r="Z331" s="94">
        <v>123.5</v>
      </c>
      <c r="AA331" s="100">
        <v>27.85</v>
      </c>
      <c r="AB331" s="100">
        <v>299.64</v>
      </c>
      <c r="AC331" s="101" t="s">
        <v>400</v>
      </c>
      <c r="AD331" s="163"/>
      <c r="AE331" s="159" t="e">
        <f>VLOOKUP(A331,#REF!,6,0)</f>
        <v>#REF!</v>
      </c>
    </row>
    <row r="332" spans="1:31" ht="26.25" thickBot="1" x14ac:dyDescent="0.3">
      <c r="A332" s="93">
        <v>26205102800167</v>
      </c>
      <c r="B332" s="161">
        <v>24</v>
      </c>
      <c r="C332" s="92" t="s">
        <v>453</v>
      </c>
      <c r="D332" s="94">
        <v>1900.65</v>
      </c>
      <c r="E332" s="94">
        <v>452.9</v>
      </c>
      <c r="F332" s="94">
        <v>86.83</v>
      </c>
      <c r="G332" s="94"/>
      <c r="H332" s="95">
        <v>50</v>
      </c>
      <c r="I332" s="94"/>
      <c r="J332" s="96"/>
      <c r="K332" s="94"/>
      <c r="L332" s="94"/>
      <c r="M332" s="94"/>
      <c r="N332" s="94"/>
      <c r="O332" s="121">
        <f t="shared" si="20"/>
        <v>50</v>
      </c>
      <c r="P332" s="94">
        <v>5599.15</v>
      </c>
      <c r="Q332" s="94"/>
      <c r="R332" s="100">
        <v>562.1</v>
      </c>
      <c r="S332" s="156">
        <v>29160</v>
      </c>
      <c r="T332" s="94"/>
      <c r="U332" s="94"/>
      <c r="V332" s="82">
        <f t="shared" si="21"/>
        <v>0</v>
      </c>
      <c r="W332" s="94">
        <v>16.25</v>
      </c>
      <c r="X332" s="100">
        <v>17.850000000000001</v>
      </c>
      <c r="Y332" s="100">
        <v>32.049999999999997</v>
      </c>
      <c r="Z332" s="94">
        <v>107.35</v>
      </c>
      <c r="AA332" s="100">
        <v>24.57</v>
      </c>
      <c r="AB332" s="100">
        <v>298.56</v>
      </c>
      <c r="AC332" s="101" t="s">
        <v>400</v>
      </c>
      <c r="AD332" s="163"/>
      <c r="AE332" s="159" t="e">
        <f>VLOOKUP(A332,#REF!,6,0)</f>
        <v>#REF!</v>
      </c>
    </row>
    <row r="333" spans="1:31" ht="26.25" thickBot="1" x14ac:dyDescent="0.3">
      <c r="A333" s="93">
        <v>26204272400388</v>
      </c>
      <c r="B333" s="160">
        <v>25</v>
      </c>
      <c r="C333" s="92" t="s">
        <v>404</v>
      </c>
      <c r="D333" s="94">
        <v>1894.02</v>
      </c>
      <c r="E333" s="94">
        <v>474.56</v>
      </c>
      <c r="F333" s="94">
        <v>88.84</v>
      </c>
      <c r="G333" s="94"/>
      <c r="H333" s="95">
        <v>50</v>
      </c>
      <c r="I333" s="94"/>
      <c r="J333" s="96"/>
      <c r="K333" s="94"/>
      <c r="L333" s="94"/>
      <c r="M333" s="94"/>
      <c r="N333" s="94"/>
      <c r="O333" s="121">
        <f t="shared" si="20"/>
        <v>50</v>
      </c>
      <c r="P333" s="94">
        <v>4479.4799999999996</v>
      </c>
      <c r="Q333" s="94"/>
      <c r="R333" s="100">
        <v>577.59</v>
      </c>
      <c r="S333" s="156">
        <v>29160.000000000004</v>
      </c>
      <c r="T333" s="94"/>
      <c r="U333" s="94"/>
      <c r="V333" s="82">
        <f t="shared" si="21"/>
        <v>0</v>
      </c>
      <c r="W333" s="94">
        <v>16.399999999999999</v>
      </c>
      <c r="X333" s="100">
        <v>18</v>
      </c>
      <c r="Y333" s="100">
        <v>25.2</v>
      </c>
      <c r="Z333" s="94">
        <v>109.24</v>
      </c>
      <c r="AA333" s="100">
        <v>24.85</v>
      </c>
      <c r="AB333" s="100">
        <v>241.67</v>
      </c>
      <c r="AC333" s="101" t="s">
        <v>400</v>
      </c>
      <c r="AD333" s="163"/>
      <c r="AE333" s="159" t="e">
        <f>VLOOKUP(A333,#REF!,6,0)</f>
        <v>#REF!</v>
      </c>
    </row>
    <row r="334" spans="1:31" ht="26.25" thickBot="1" x14ac:dyDescent="0.3">
      <c r="A334" s="93">
        <v>26205242501267</v>
      </c>
      <c r="B334" s="161">
        <v>26</v>
      </c>
      <c r="C334" s="92" t="s">
        <v>414</v>
      </c>
      <c r="D334" s="94">
        <v>1894.02</v>
      </c>
      <c r="E334" s="94">
        <v>474.56</v>
      </c>
      <c r="F334" s="94">
        <v>89.54</v>
      </c>
      <c r="G334" s="94"/>
      <c r="H334" s="95">
        <v>50</v>
      </c>
      <c r="I334" s="94"/>
      <c r="J334" s="96"/>
      <c r="K334" s="94"/>
      <c r="L334" s="94"/>
      <c r="M334" s="94"/>
      <c r="N334" s="94"/>
      <c r="O334" s="121">
        <f t="shared" si="20"/>
        <v>50</v>
      </c>
      <c r="P334" s="94">
        <v>8219.0499999999993</v>
      </c>
      <c r="Q334" s="94"/>
      <c r="R334" s="100">
        <v>577.59</v>
      </c>
      <c r="S334" s="156">
        <v>29160.000000000004</v>
      </c>
      <c r="T334" s="94">
        <v>5.85</v>
      </c>
      <c r="U334" s="94"/>
      <c r="V334" s="82">
        <f t="shared" si="21"/>
        <v>5.85</v>
      </c>
      <c r="W334" s="94">
        <v>16.399999999999999</v>
      </c>
      <c r="X334" s="100">
        <v>17.95</v>
      </c>
      <c r="Y334" s="100">
        <v>48.35</v>
      </c>
      <c r="Z334" s="94">
        <v>108.81</v>
      </c>
      <c r="AA334" s="100">
        <v>24.77</v>
      </c>
      <c r="AB334" s="100">
        <v>486.96</v>
      </c>
      <c r="AC334" s="101" t="s">
        <v>400</v>
      </c>
      <c r="AD334" s="163"/>
      <c r="AE334" s="159" t="e">
        <f>VLOOKUP(A334,#REF!,6,0)</f>
        <v>#REF!</v>
      </c>
    </row>
    <row r="335" spans="1:31" ht="26.25" thickBot="1" x14ac:dyDescent="0.3">
      <c r="A335" s="93">
        <v>26311172500165</v>
      </c>
      <c r="B335" s="160">
        <v>27</v>
      </c>
      <c r="C335" s="92" t="s">
        <v>450</v>
      </c>
      <c r="D335" s="94">
        <v>1894.02</v>
      </c>
      <c r="E335" s="94">
        <v>472.56</v>
      </c>
      <c r="F335" s="94">
        <v>88.6</v>
      </c>
      <c r="G335" s="94"/>
      <c r="H335" s="95">
        <v>50</v>
      </c>
      <c r="I335" s="94"/>
      <c r="J335" s="96"/>
      <c r="K335" s="94"/>
      <c r="L335" s="94"/>
      <c r="M335" s="94"/>
      <c r="N335" s="94"/>
      <c r="O335" s="121">
        <f t="shared" si="20"/>
        <v>50</v>
      </c>
      <c r="P335" s="94">
        <v>5498.18</v>
      </c>
      <c r="Q335" s="94"/>
      <c r="R335" s="100">
        <v>577.59</v>
      </c>
      <c r="S335" s="156">
        <v>29160</v>
      </c>
      <c r="T335" s="94"/>
      <c r="U335" s="94"/>
      <c r="V335" s="82">
        <f t="shared" si="21"/>
        <v>0</v>
      </c>
      <c r="W335" s="94">
        <v>16.399999999999999</v>
      </c>
      <c r="X335" s="100">
        <v>17.95</v>
      </c>
      <c r="Y335" s="100">
        <v>31.8</v>
      </c>
      <c r="Z335" s="94">
        <v>109.13</v>
      </c>
      <c r="AA335" s="100">
        <v>24.83</v>
      </c>
      <c r="AB335" s="100">
        <v>314.18</v>
      </c>
      <c r="AC335" s="101" t="s">
        <v>400</v>
      </c>
      <c r="AD335" s="163"/>
      <c r="AE335" s="159" t="e">
        <f>VLOOKUP(A335,#REF!,6,0)</f>
        <v>#REF!</v>
      </c>
    </row>
    <row r="336" spans="1:31" ht="26.25" thickBot="1" x14ac:dyDescent="0.3">
      <c r="A336" s="93">
        <v>26303162501233</v>
      </c>
      <c r="B336" s="161">
        <v>28</v>
      </c>
      <c r="C336" s="92" t="s">
        <v>440</v>
      </c>
      <c r="D336" s="94">
        <v>1882.1</v>
      </c>
      <c r="E336" s="94">
        <v>451.24</v>
      </c>
      <c r="F336" s="94">
        <v>86.64</v>
      </c>
      <c r="G336" s="94"/>
      <c r="H336" s="95">
        <v>150</v>
      </c>
      <c r="I336" s="94"/>
      <c r="J336" s="96"/>
      <c r="K336" s="94"/>
      <c r="L336" s="94"/>
      <c r="M336" s="94"/>
      <c r="N336" s="94"/>
      <c r="O336" s="121">
        <f t="shared" si="20"/>
        <v>150</v>
      </c>
      <c r="P336" s="94">
        <v>4436.74</v>
      </c>
      <c r="Q336" s="94"/>
      <c r="R336" s="100">
        <v>556.09</v>
      </c>
      <c r="S336" s="156">
        <v>29160</v>
      </c>
      <c r="T336" s="94"/>
      <c r="U336" s="94"/>
      <c r="V336" s="82">
        <f t="shared" si="21"/>
        <v>0</v>
      </c>
      <c r="W336" s="94">
        <v>16.899999999999999</v>
      </c>
      <c r="X336" s="100">
        <v>18.5</v>
      </c>
      <c r="Y336" s="100">
        <v>24.6</v>
      </c>
      <c r="Z336" s="94">
        <v>115.58</v>
      </c>
      <c r="AA336" s="100">
        <v>26.2</v>
      </c>
      <c r="AB336" s="100">
        <v>241.41</v>
      </c>
      <c r="AC336" s="101" t="s">
        <v>400</v>
      </c>
      <c r="AD336" s="163"/>
      <c r="AE336" s="159" t="e">
        <f>VLOOKUP(A336,#REF!,6,0)</f>
        <v>#REF!</v>
      </c>
    </row>
    <row r="337" spans="1:31" ht="26.25" thickBot="1" x14ac:dyDescent="0.3">
      <c r="A337" s="93">
        <v>26211222501635</v>
      </c>
      <c r="B337" s="160">
        <v>29</v>
      </c>
      <c r="C337" s="92" t="s">
        <v>411</v>
      </c>
      <c r="D337" s="94">
        <v>1870.18</v>
      </c>
      <c r="E337" s="94">
        <v>445.51</v>
      </c>
      <c r="F337" s="94">
        <v>85.99</v>
      </c>
      <c r="G337" s="94"/>
      <c r="H337" s="95">
        <v>150</v>
      </c>
      <c r="I337" s="94"/>
      <c r="J337" s="96"/>
      <c r="K337" s="94"/>
      <c r="L337" s="94"/>
      <c r="M337" s="94"/>
      <c r="N337" s="94"/>
      <c r="O337" s="121">
        <f t="shared" si="20"/>
        <v>150</v>
      </c>
      <c r="P337" s="94">
        <v>3446.87</v>
      </c>
      <c r="Q337" s="94"/>
      <c r="R337" s="100">
        <v>551.58000000000004</v>
      </c>
      <c r="S337" s="156">
        <v>28771.03</v>
      </c>
      <c r="T337" s="94">
        <v>1.62</v>
      </c>
      <c r="U337" s="94"/>
      <c r="V337" s="82">
        <f t="shared" si="21"/>
        <v>1.62</v>
      </c>
      <c r="W337" s="94">
        <v>16.75</v>
      </c>
      <c r="X337" s="100">
        <v>18.350000000000001</v>
      </c>
      <c r="Y337" s="100">
        <v>18.850000000000001</v>
      </c>
      <c r="Z337" s="94">
        <v>113.8</v>
      </c>
      <c r="AA337" s="100">
        <v>25.83</v>
      </c>
      <c r="AB337" s="100">
        <v>147.52000000000001</v>
      </c>
      <c r="AC337" s="101" t="s">
        <v>400</v>
      </c>
      <c r="AD337" s="163">
        <v>9.34</v>
      </c>
      <c r="AE337" s="159" t="e">
        <f>VLOOKUP(A337,#REF!,6,0)</f>
        <v>#REF!</v>
      </c>
    </row>
    <row r="338" spans="1:31" ht="26.25" thickBot="1" x14ac:dyDescent="0.3">
      <c r="A338" s="93">
        <v>26706242500171</v>
      </c>
      <c r="B338" s="161">
        <v>30</v>
      </c>
      <c r="C338" s="92" t="s">
        <v>415</v>
      </c>
      <c r="D338" s="94">
        <v>1803.41</v>
      </c>
      <c r="E338" s="94">
        <v>416.42</v>
      </c>
      <c r="F338" s="94">
        <v>82.61</v>
      </c>
      <c r="G338" s="94"/>
      <c r="H338" s="95">
        <v>150</v>
      </c>
      <c r="I338" s="94"/>
      <c r="J338" s="96"/>
      <c r="K338" s="94"/>
      <c r="L338" s="94"/>
      <c r="M338" s="94"/>
      <c r="N338" s="94"/>
      <c r="O338" s="121">
        <f t="shared" si="20"/>
        <v>150</v>
      </c>
      <c r="P338" s="94">
        <v>7292.22</v>
      </c>
      <c r="Q338" s="94"/>
      <c r="R338" s="100">
        <v>528.65</v>
      </c>
      <c r="S338" s="156">
        <v>29159.999999999996</v>
      </c>
      <c r="T338" s="94">
        <v>1.45</v>
      </c>
      <c r="U338" s="94"/>
      <c r="V338" s="82">
        <f t="shared" si="21"/>
        <v>1.45</v>
      </c>
      <c r="W338" s="94">
        <v>16.100000000000001</v>
      </c>
      <c r="X338" s="100">
        <v>17.649999999999999</v>
      </c>
      <c r="Y338" s="100">
        <v>37.700000000000003</v>
      </c>
      <c r="Z338" s="94">
        <v>105.07</v>
      </c>
      <c r="AA338" s="100">
        <v>23.95</v>
      </c>
      <c r="AB338" s="100">
        <v>418.73</v>
      </c>
      <c r="AC338" s="101" t="s">
        <v>400</v>
      </c>
      <c r="AD338" s="163"/>
      <c r="AE338" s="159" t="e">
        <f>VLOOKUP(A338,#REF!,6,0)</f>
        <v>#REF!</v>
      </c>
    </row>
    <row r="339" spans="1:31" ht="26.25" thickBot="1" x14ac:dyDescent="0.3">
      <c r="A339" s="93">
        <v>26803192701281</v>
      </c>
      <c r="B339" s="160">
        <v>31</v>
      </c>
      <c r="C339" s="92" t="s">
        <v>406</v>
      </c>
      <c r="D339" s="94">
        <v>1712.7</v>
      </c>
      <c r="E339" s="94">
        <v>390.94</v>
      </c>
      <c r="F339" s="94">
        <v>79.180000000000007</v>
      </c>
      <c r="G339" s="94"/>
      <c r="H339" s="95">
        <v>150</v>
      </c>
      <c r="I339" s="94"/>
      <c r="J339" s="96"/>
      <c r="K339" s="94"/>
      <c r="L339" s="94"/>
      <c r="M339" s="94"/>
      <c r="N339" s="94"/>
      <c r="O339" s="121">
        <f t="shared" si="20"/>
        <v>150</v>
      </c>
      <c r="P339" s="94">
        <v>4926.5600000000004</v>
      </c>
      <c r="Q339" s="94"/>
      <c r="R339" s="100">
        <v>511.76</v>
      </c>
      <c r="S339" s="156">
        <v>29031.119999999995</v>
      </c>
      <c r="T339" s="94"/>
      <c r="U339" s="94"/>
      <c r="V339" s="82">
        <f t="shared" si="21"/>
        <v>0</v>
      </c>
      <c r="W339" s="94">
        <v>15.3</v>
      </c>
      <c r="X339" s="100">
        <v>17.399999999999999</v>
      </c>
      <c r="Y339" s="100">
        <v>26.25</v>
      </c>
      <c r="Z339" s="94">
        <v>95.01</v>
      </c>
      <c r="AA339" s="100">
        <v>23.38</v>
      </c>
      <c r="AB339" s="100">
        <v>272.77</v>
      </c>
      <c r="AC339" s="101" t="s">
        <v>400</v>
      </c>
      <c r="AD339" s="163"/>
      <c r="AE339" s="159" t="e">
        <f>VLOOKUP(A339,#REF!,6,0)</f>
        <v>#REF!</v>
      </c>
    </row>
    <row r="340" spans="1:31" ht="26.25" thickBot="1" x14ac:dyDescent="0.3">
      <c r="A340" s="93">
        <v>26907112500247</v>
      </c>
      <c r="B340" s="161">
        <v>32</v>
      </c>
      <c r="C340" s="92" t="s">
        <v>454</v>
      </c>
      <c r="D340" s="94">
        <v>1687.54</v>
      </c>
      <c r="E340" s="94">
        <v>379.66</v>
      </c>
      <c r="F340" s="94">
        <v>77.94</v>
      </c>
      <c r="G340" s="94"/>
      <c r="H340" s="95">
        <v>150</v>
      </c>
      <c r="I340" s="94"/>
      <c r="J340" s="96"/>
      <c r="K340" s="94"/>
      <c r="L340" s="94"/>
      <c r="M340" s="94"/>
      <c r="N340" s="94"/>
      <c r="O340" s="121">
        <f t="shared" si="20"/>
        <v>150</v>
      </c>
      <c r="P340" s="94">
        <v>5333.71</v>
      </c>
      <c r="Q340" s="94"/>
      <c r="R340" s="100">
        <v>502.86</v>
      </c>
      <c r="S340" s="156">
        <v>28460.280000000002</v>
      </c>
      <c r="T340" s="94">
        <v>1.27</v>
      </c>
      <c r="U340" s="94"/>
      <c r="V340" s="82">
        <f t="shared" si="21"/>
        <v>1.27</v>
      </c>
      <c r="W340" s="94">
        <v>15.05</v>
      </c>
      <c r="X340" s="100">
        <v>16.5</v>
      </c>
      <c r="Y340" s="100">
        <v>29.8</v>
      </c>
      <c r="Z340" s="94">
        <v>91.55</v>
      </c>
      <c r="AA340" s="100">
        <v>20.91</v>
      </c>
      <c r="AB340" s="100">
        <v>304.06</v>
      </c>
      <c r="AC340" s="101" t="s">
        <v>400</v>
      </c>
      <c r="AD340" s="163">
        <v>277.92</v>
      </c>
      <c r="AE340" s="159" t="e">
        <f>VLOOKUP(A340,#REF!,6,0)</f>
        <v>#REF!</v>
      </c>
    </row>
    <row r="341" spans="1:31" ht="26.25" thickBot="1" x14ac:dyDescent="0.3">
      <c r="A341" s="93">
        <v>26507192501518</v>
      </c>
      <c r="B341" s="160">
        <v>33</v>
      </c>
      <c r="C341" s="92" t="s">
        <v>430</v>
      </c>
      <c r="D341" s="94">
        <v>1676.2</v>
      </c>
      <c r="E341" s="94">
        <v>378.45</v>
      </c>
      <c r="F341" s="94">
        <v>78.33</v>
      </c>
      <c r="G341" s="94"/>
      <c r="H341" s="95">
        <v>150</v>
      </c>
      <c r="I341" s="94"/>
      <c r="J341" s="96"/>
      <c r="K341" s="94"/>
      <c r="L341" s="94"/>
      <c r="M341" s="94"/>
      <c r="N341" s="94"/>
      <c r="O341" s="121">
        <f t="shared" ref="O341:O372" si="22">SUM(H341:N341)</f>
        <v>150</v>
      </c>
      <c r="P341" s="94"/>
      <c r="Q341" s="94"/>
      <c r="R341" s="100">
        <v>498.76</v>
      </c>
      <c r="S341" s="156">
        <v>29160</v>
      </c>
      <c r="T341" s="94">
        <v>4.6100000000000003</v>
      </c>
      <c r="U341" s="94"/>
      <c r="V341" s="82">
        <f t="shared" ref="V341:V372" si="23">T341+U341</f>
        <v>4.6100000000000003</v>
      </c>
      <c r="W341" s="94">
        <v>15</v>
      </c>
      <c r="X341" s="100">
        <v>16.350000000000001</v>
      </c>
      <c r="Y341" s="100"/>
      <c r="Z341" s="94">
        <v>90.14</v>
      </c>
      <c r="AA341" s="100">
        <v>20.6</v>
      </c>
      <c r="AB341" s="100"/>
      <c r="AC341" s="101" t="s">
        <v>400</v>
      </c>
      <c r="AD341" s="163"/>
      <c r="AE341" s="159" t="e">
        <f>VLOOKUP(A341,#REF!,6,0)</f>
        <v>#REF!</v>
      </c>
    </row>
    <row r="342" spans="1:31" ht="26.25" thickBot="1" x14ac:dyDescent="0.3">
      <c r="A342" s="93">
        <v>27010272500034</v>
      </c>
      <c r="B342" s="161">
        <v>34</v>
      </c>
      <c r="C342" s="92" t="s">
        <v>434</v>
      </c>
      <c r="D342" s="94">
        <v>1674.89</v>
      </c>
      <c r="E342" s="94">
        <v>373.56</v>
      </c>
      <c r="F342" s="94">
        <v>77.06</v>
      </c>
      <c r="G342" s="94"/>
      <c r="H342" s="95">
        <v>50</v>
      </c>
      <c r="I342" s="94"/>
      <c r="J342" s="96"/>
      <c r="K342" s="94"/>
      <c r="L342" s="94"/>
      <c r="M342" s="94"/>
      <c r="N342" s="94"/>
      <c r="O342" s="121">
        <f t="shared" si="22"/>
        <v>50</v>
      </c>
      <c r="P342" s="94"/>
      <c r="Q342" s="94"/>
      <c r="R342" s="100">
        <v>498.06</v>
      </c>
      <c r="S342" s="156">
        <v>27984.720000000001</v>
      </c>
      <c r="T342" s="94"/>
      <c r="U342" s="94"/>
      <c r="V342" s="82">
        <f t="shared" si="23"/>
        <v>0</v>
      </c>
      <c r="W342" s="94">
        <v>14.2</v>
      </c>
      <c r="X342" s="100">
        <v>15.6</v>
      </c>
      <c r="Y342" s="100"/>
      <c r="Z342" s="94">
        <v>80.02</v>
      </c>
      <c r="AA342" s="100">
        <v>18.57</v>
      </c>
      <c r="AB342" s="100"/>
      <c r="AC342" s="101" t="s">
        <v>400</v>
      </c>
      <c r="AD342" s="163"/>
      <c r="AE342" s="159" t="e">
        <f>VLOOKUP(A342,#REF!,6,0)</f>
        <v>#REF!</v>
      </c>
    </row>
    <row r="343" spans="1:31" ht="26.25" thickBot="1" x14ac:dyDescent="0.3">
      <c r="A343" s="93">
        <v>26712082500209</v>
      </c>
      <c r="B343" s="160">
        <v>35</v>
      </c>
      <c r="C343" s="92" t="s">
        <v>420</v>
      </c>
      <c r="D343" s="94">
        <v>1650.65</v>
      </c>
      <c r="E343" s="94">
        <v>294.76</v>
      </c>
      <c r="F343" s="94">
        <v>74.47</v>
      </c>
      <c r="G343" s="94"/>
      <c r="H343" s="95">
        <v>100</v>
      </c>
      <c r="I343" s="94"/>
      <c r="J343" s="96"/>
      <c r="K343" s="94"/>
      <c r="L343" s="94"/>
      <c r="M343" s="94"/>
      <c r="N343" s="94"/>
      <c r="O343" s="121">
        <f t="shared" si="22"/>
        <v>100</v>
      </c>
      <c r="P343" s="94">
        <v>3913.43</v>
      </c>
      <c r="Q343" s="94"/>
      <c r="R343" s="100">
        <v>471.45</v>
      </c>
      <c r="S343" s="156">
        <v>25693.319999999996</v>
      </c>
      <c r="T343" s="94">
        <v>2.94</v>
      </c>
      <c r="U343" s="94"/>
      <c r="V343" s="82">
        <f t="shared" si="23"/>
        <v>2.94</v>
      </c>
      <c r="W343" s="94">
        <v>13.85</v>
      </c>
      <c r="X343" s="100">
        <v>15.25</v>
      </c>
      <c r="Y343" s="100">
        <v>20.3</v>
      </c>
      <c r="Z343" s="94">
        <v>75.489999999999995</v>
      </c>
      <c r="AA343" s="100">
        <v>17.63</v>
      </c>
      <c r="AB343" s="100">
        <v>204.86</v>
      </c>
      <c r="AC343" s="101" t="s">
        <v>400</v>
      </c>
      <c r="AD343" s="163"/>
      <c r="AE343" s="159" t="e">
        <f>VLOOKUP(A343,#REF!,6,0)</f>
        <v>#REF!</v>
      </c>
    </row>
    <row r="344" spans="1:31" ht="26.25" thickBot="1" x14ac:dyDescent="0.3">
      <c r="A344" s="93">
        <v>26501232501623</v>
      </c>
      <c r="B344" s="161">
        <v>36</v>
      </c>
      <c r="C344" s="92" t="s">
        <v>444</v>
      </c>
      <c r="D344" s="94">
        <v>1641.64</v>
      </c>
      <c r="E344" s="94">
        <v>340.35</v>
      </c>
      <c r="F344" s="94">
        <v>73.19</v>
      </c>
      <c r="G344" s="94"/>
      <c r="H344" s="95">
        <v>100</v>
      </c>
      <c r="I344" s="94"/>
      <c r="J344" s="96"/>
      <c r="K344" s="94"/>
      <c r="L344" s="94"/>
      <c r="M344" s="94"/>
      <c r="N344" s="94"/>
      <c r="O344" s="121">
        <f t="shared" si="22"/>
        <v>100</v>
      </c>
      <c r="P344" s="94">
        <v>3901.47</v>
      </c>
      <c r="Q344" s="94"/>
      <c r="R344" s="100">
        <v>471.93</v>
      </c>
      <c r="S344" s="156">
        <v>26235.05</v>
      </c>
      <c r="T344" s="94">
        <v>4.43</v>
      </c>
      <c r="U344" s="94"/>
      <c r="V344" s="82">
        <f t="shared" si="23"/>
        <v>4.43</v>
      </c>
      <c r="W344" s="94">
        <v>14.1</v>
      </c>
      <c r="X344" s="100">
        <v>15.45</v>
      </c>
      <c r="Y344" s="100">
        <v>20.25</v>
      </c>
      <c r="Z344" s="94">
        <v>78.36</v>
      </c>
      <c r="AA344" s="100">
        <v>18.170000000000002</v>
      </c>
      <c r="AB344" s="100">
        <v>206.91</v>
      </c>
      <c r="AC344" s="101" t="s">
        <v>400</v>
      </c>
      <c r="AD344" s="163"/>
      <c r="AE344" s="159" t="e">
        <f>VLOOKUP(A344,#REF!,6,0)</f>
        <v>#REF!</v>
      </c>
    </row>
    <row r="345" spans="1:31" ht="26.25" thickBot="1" x14ac:dyDescent="0.3">
      <c r="A345" s="93">
        <v>27310012500042</v>
      </c>
      <c r="B345" s="160">
        <v>37</v>
      </c>
      <c r="C345" s="92" t="s">
        <v>408</v>
      </c>
      <c r="D345" s="94">
        <v>1622.01</v>
      </c>
      <c r="E345" s="94">
        <v>277.63</v>
      </c>
      <c r="F345" s="94">
        <v>71.650000000000006</v>
      </c>
      <c r="G345" s="94"/>
      <c r="H345" s="95">
        <v>150</v>
      </c>
      <c r="I345" s="94">
        <v>129.44</v>
      </c>
      <c r="J345" s="96"/>
      <c r="K345" s="94"/>
      <c r="L345" s="94"/>
      <c r="M345" s="94"/>
      <c r="N345" s="94"/>
      <c r="O345" s="121">
        <f t="shared" si="22"/>
        <v>279.44</v>
      </c>
      <c r="P345" s="94">
        <v>3812.74</v>
      </c>
      <c r="Q345" s="94"/>
      <c r="R345" s="100">
        <v>457.98</v>
      </c>
      <c r="S345" s="156">
        <v>25481.99</v>
      </c>
      <c r="T345" s="94"/>
      <c r="U345" s="94"/>
      <c r="V345" s="82">
        <f t="shared" si="23"/>
        <v>0</v>
      </c>
      <c r="W345" s="94">
        <v>13.9</v>
      </c>
      <c r="X345" s="100">
        <v>15.3</v>
      </c>
      <c r="Y345" s="100">
        <v>20.45</v>
      </c>
      <c r="Z345" s="94">
        <v>76.33</v>
      </c>
      <c r="AA345" s="100">
        <v>17.739999999999998</v>
      </c>
      <c r="AB345" s="100">
        <v>202.27</v>
      </c>
      <c r="AC345" s="101" t="s">
        <v>400</v>
      </c>
      <c r="AD345" s="163"/>
      <c r="AE345" s="159" t="e">
        <f>VLOOKUP(A345,#REF!,6,0)</f>
        <v>#REF!</v>
      </c>
    </row>
    <row r="346" spans="1:31" ht="26.25" thickBot="1" x14ac:dyDescent="0.3">
      <c r="A346" s="93">
        <v>27211152500958</v>
      </c>
      <c r="B346" s="161">
        <v>38</v>
      </c>
      <c r="C346" s="92" t="s">
        <v>425</v>
      </c>
      <c r="D346" s="94">
        <v>1621.11</v>
      </c>
      <c r="E346" s="94">
        <v>281.12</v>
      </c>
      <c r="F346" s="94">
        <v>72.08</v>
      </c>
      <c r="G346" s="94"/>
      <c r="H346" s="95">
        <v>150</v>
      </c>
      <c r="I346" s="94"/>
      <c r="J346" s="96"/>
      <c r="K346" s="94"/>
      <c r="L346" s="94"/>
      <c r="M346" s="94"/>
      <c r="N346" s="94"/>
      <c r="O346" s="121">
        <f t="shared" si="22"/>
        <v>150</v>
      </c>
      <c r="P346" s="94">
        <v>4987.79</v>
      </c>
      <c r="Q346" s="94"/>
      <c r="R346" s="100">
        <v>457.58</v>
      </c>
      <c r="S346" s="156">
        <v>26422.84</v>
      </c>
      <c r="T346" s="94"/>
      <c r="U346" s="94"/>
      <c r="V346" s="82">
        <f t="shared" si="23"/>
        <v>0</v>
      </c>
      <c r="W346" s="94">
        <v>13.95</v>
      </c>
      <c r="X346" s="100">
        <v>15.3</v>
      </c>
      <c r="Y346" s="100">
        <v>23.55</v>
      </c>
      <c r="Z346" s="94">
        <v>76.599999999999994</v>
      </c>
      <c r="AA346" s="100">
        <v>17.79</v>
      </c>
      <c r="AB346" s="100">
        <v>251.95</v>
      </c>
      <c r="AC346" s="101" t="s">
        <v>400</v>
      </c>
      <c r="AD346" s="163"/>
      <c r="AE346" s="159" t="e">
        <f>VLOOKUP(A346,#REF!,6,0)</f>
        <v>#REF!</v>
      </c>
    </row>
    <row r="347" spans="1:31" ht="26.25" thickBot="1" x14ac:dyDescent="0.3">
      <c r="A347" s="93">
        <v>26803172500165</v>
      </c>
      <c r="B347" s="160">
        <v>39</v>
      </c>
      <c r="C347" s="92" t="s">
        <v>424</v>
      </c>
      <c r="D347" s="94">
        <v>1613.03</v>
      </c>
      <c r="E347" s="94">
        <v>256.02</v>
      </c>
      <c r="F347" s="94">
        <v>65.7</v>
      </c>
      <c r="G347" s="94"/>
      <c r="H347" s="95">
        <v>100</v>
      </c>
      <c r="I347" s="94"/>
      <c r="J347" s="96"/>
      <c r="K347" s="94"/>
      <c r="L347" s="94"/>
      <c r="M347" s="94"/>
      <c r="N347" s="94"/>
      <c r="O347" s="121">
        <f t="shared" si="22"/>
        <v>100</v>
      </c>
      <c r="P347" s="94">
        <v>4974.68</v>
      </c>
      <c r="Q347" s="94"/>
      <c r="R347" s="100">
        <v>440.94</v>
      </c>
      <c r="S347" s="156">
        <v>26080.46</v>
      </c>
      <c r="T347" s="94">
        <v>2.08</v>
      </c>
      <c r="U347" s="94"/>
      <c r="V347" s="82">
        <f t="shared" si="23"/>
        <v>2.08</v>
      </c>
      <c r="W347" s="94">
        <v>13.3</v>
      </c>
      <c r="X347" s="100">
        <v>14.65</v>
      </c>
      <c r="Y347" s="100">
        <v>26.65</v>
      </c>
      <c r="Z347" s="94">
        <v>67.97</v>
      </c>
      <c r="AA347" s="100">
        <v>16.05</v>
      </c>
      <c r="AB347" s="100">
        <v>261.98</v>
      </c>
      <c r="AC347" s="101" t="s">
        <v>400</v>
      </c>
      <c r="AD347" s="163"/>
      <c r="AE347" s="159" t="e">
        <f>VLOOKUP(A347,#REF!,6,0)</f>
        <v>#REF!</v>
      </c>
    </row>
    <row r="348" spans="1:31" ht="26.25" thickBot="1" x14ac:dyDescent="0.3">
      <c r="A348" s="93">
        <v>27310312500125</v>
      </c>
      <c r="B348" s="161">
        <v>40</v>
      </c>
      <c r="C348" s="92" t="s">
        <v>403</v>
      </c>
      <c r="D348" s="94">
        <v>1612.24</v>
      </c>
      <c r="E348" s="94">
        <v>345.03</v>
      </c>
      <c r="F348" s="94">
        <v>73.31</v>
      </c>
      <c r="G348" s="94"/>
      <c r="H348" s="95">
        <v>50</v>
      </c>
      <c r="I348" s="94"/>
      <c r="J348" s="96"/>
      <c r="K348" s="94"/>
      <c r="L348" s="94"/>
      <c r="M348" s="94"/>
      <c r="N348" s="94"/>
      <c r="O348" s="121">
        <f t="shared" si="22"/>
        <v>50</v>
      </c>
      <c r="P348" s="94">
        <v>3924.81</v>
      </c>
      <c r="Q348" s="94"/>
      <c r="R348" s="100">
        <v>475.6</v>
      </c>
      <c r="S348" s="156">
        <v>25898.800000000003</v>
      </c>
      <c r="T348" s="94"/>
      <c r="U348" s="94"/>
      <c r="V348" s="82">
        <f t="shared" si="23"/>
        <v>0</v>
      </c>
      <c r="W348" s="94">
        <v>13.55</v>
      </c>
      <c r="X348" s="100">
        <v>14.9</v>
      </c>
      <c r="Y348" s="100">
        <v>20.55</v>
      </c>
      <c r="Z348" s="94">
        <v>71.63</v>
      </c>
      <c r="AA348" s="100">
        <v>16.760000000000002</v>
      </c>
      <c r="AB348" s="100">
        <v>207.26</v>
      </c>
      <c r="AC348" s="101" t="s">
        <v>400</v>
      </c>
      <c r="AD348" s="163"/>
      <c r="AE348" s="159" t="e">
        <f>VLOOKUP(A348,#REF!,6,0)</f>
        <v>#REF!</v>
      </c>
    </row>
    <row r="349" spans="1:31" ht="26.25" thickBot="1" x14ac:dyDescent="0.3">
      <c r="A349" s="93">
        <v>27009152500067</v>
      </c>
      <c r="B349" s="160">
        <v>41</v>
      </c>
      <c r="C349" s="92" t="s">
        <v>417</v>
      </c>
      <c r="D349" s="94">
        <v>1612.24</v>
      </c>
      <c r="E349" s="94">
        <v>345.03</v>
      </c>
      <c r="F349" s="94">
        <v>73.36</v>
      </c>
      <c r="G349" s="94"/>
      <c r="H349" s="95">
        <v>145</v>
      </c>
      <c r="I349" s="94"/>
      <c r="J349" s="96"/>
      <c r="K349" s="94"/>
      <c r="L349" s="94"/>
      <c r="M349" s="94"/>
      <c r="N349" s="94"/>
      <c r="O349" s="121">
        <f t="shared" si="22"/>
        <v>145</v>
      </c>
      <c r="P349" s="94">
        <v>5056</v>
      </c>
      <c r="Q349" s="94"/>
      <c r="R349" s="100">
        <v>475.6</v>
      </c>
      <c r="S349" s="156">
        <v>26977.249999999996</v>
      </c>
      <c r="T349" s="94"/>
      <c r="U349" s="94"/>
      <c r="V349" s="82">
        <f t="shared" si="23"/>
        <v>0</v>
      </c>
      <c r="W349" s="94">
        <v>14.25</v>
      </c>
      <c r="X349" s="100">
        <v>15.65</v>
      </c>
      <c r="Y349" s="100">
        <v>27.7</v>
      </c>
      <c r="Z349" s="94">
        <v>80.97</v>
      </c>
      <c r="AA349" s="100">
        <v>18.73</v>
      </c>
      <c r="AB349" s="100">
        <v>305.31</v>
      </c>
      <c r="AC349" s="101" t="s">
        <v>400</v>
      </c>
      <c r="AD349" s="163"/>
      <c r="AE349" s="159" t="e">
        <f>VLOOKUP(A349,#REF!,6,0)</f>
        <v>#REF!</v>
      </c>
    </row>
    <row r="350" spans="1:31" ht="26.25" thickBot="1" x14ac:dyDescent="0.3">
      <c r="A350" s="93">
        <v>27301272500101</v>
      </c>
      <c r="B350" s="161">
        <v>42</v>
      </c>
      <c r="C350" s="92" t="s">
        <v>447</v>
      </c>
      <c r="D350" s="94">
        <v>1612.24</v>
      </c>
      <c r="E350" s="94">
        <v>345.03</v>
      </c>
      <c r="F350" s="94">
        <v>73.31</v>
      </c>
      <c r="G350" s="94"/>
      <c r="H350" s="95">
        <v>145</v>
      </c>
      <c r="I350" s="94">
        <v>132.69</v>
      </c>
      <c r="J350" s="96"/>
      <c r="K350" s="94"/>
      <c r="L350" s="94"/>
      <c r="M350" s="94"/>
      <c r="N350" s="94"/>
      <c r="O350" s="121">
        <f t="shared" si="22"/>
        <v>277.69</v>
      </c>
      <c r="P350" s="94">
        <v>5845.61</v>
      </c>
      <c r="Q350" s="94"/>
      <c r="R350" s="100">
        <v>475.6</v>
      </c>
      <c r="S350" s="156">
        <v>27101.27</v>
      </c>
      <c r="T350" s="94"/>
      <c r="U350" s="94"/>
      <c r="V350" s="82">
        <f t="shared" si="23"/>
        <v>0</v>
      </c>
      <c r="W350" s="94">
        <v>14.25</v>
      </c>
      <c r="X350" s="100">
        <v>15.65</v>
      </c>
      <c r="Y350" s="100">
        <v>25.45</v>
      </c>
      <c r="Z350" s="94">
        <v>81.06</v>
      </c>
      <c r="AA350" s="100">
        <v>18.75</v>
      </c>
      <c r="AB350" s="100">
        <v>267.79000000000002</v>
      </c>
      <c r="AC350" s="101" t="s">
        <v>400</v>
      </c>
      <c r="AD350" s="163"/>
      <c r="AE350" s="159" t="e">
        <f>VLOOKUP(A350,#REF!,6,0)</f>
        <v>#REF!</v>
      </c>
    </row>
    <row r="351" spans="1:31" ht="26.25" thickBot="1" x14ac:dyDescent="0.3">
      <c r="A351" s="93">
        <v>27306182500104</v>
      </c>
      <c r="B351" s="160">
        <v>43</v>
      </c>
      <c r="C351" s="92" t="s">
        <v>419</v>
      </c>
      <c r="D351" s="94">
        <v>1601.6</v>
      </c>
      <c r="E351" s="94">
        <v>340.35</v>
      </c>
      <c r="F351" s="94">
        <v>72.67</v>
      </c>
      <c r="G351" s="94"/>
      <c r="H351" s="95">
        <v>95</v>
      </c>
      <c r="I351" s="94">
        <v>131.84</v>
      </c>
      <c r="J351" s="96"/>
      <c r="K351" s="94"/>
      <c r="L351" s="94"/>
      <c r="M351" s="94"/>
      <c r="N351" s="94"/>
      <c r="O351" s="121">
        <f t="shared" si="22"/>
        <v>226.84</v>
      </c>
      <c r="P351" s="94">
        <v>3901.47</v>
      </c>
      <c r="Q351" s="94"/>
      <c r="R351" s="100">
        <v>471.93</v>
      </c>
      <c r="S351" s="156">
        <v>25981.62</v>
      </c>
      <c r="T351" s="94"/>
      <c r="U351" s="94"/>
      <c r="V351" s="82">
        <f t="shared" si="23"/>
        <v>0</v>
      </c>
      <c r="W351" s="94">
        <v>13.8</v>
      </c>
      <c r="X351" s="100">
        <v>15.15</v>
      </c>
      <c r="Y351" s="100">
        <v>20.25</v>
      </c>
      <c r="Z351" s="94">
        <v>74.680000000000007</v>
      </c>
      <c r="AA351" s="100">
        <v>17.350000000000001</v>
      </c>
      <c r="AB351" s="100">
        <v>206</v>
      </c>
      <c r="AC351" s="101" t="s">
        <v>400</v>
      </c>
      <c r="AD351" s="163"/>
      <c r="AE351" s="159" t="e">
        <f>VLOOKUP(A351,#REF!,6,0)</f>
        <v>#REF!</v>
      </c>
    </row>
    <row r="352" spans="1:31" ht="26.25" thickBot="1" x14ac:dyDescent="0.3">
      <c r="A352" s="93">
        <v>27303242500096</v>
      </c>
      <c r="B352" s="161">
        <v>44</v>
      </c>
      <c r="C352" s="92" t="s">
        <v>445</v>
      </c>
      <c r="D352" s="94">
        <v>1582.33</v>
      </c>
      <c r="E352" s="94">
        <v>335.93</v>
      </c>
      <c r="F352" s="94">
        <v>71.8</v>
      </c>
      <c r="G352" s="94"/>
      <c r="H352" s="95">
        <v>150</v>
      </c>
      <c r="I352" s="94"/>
      <c r="J352" s="96"/>
      <c r="K352" s="94"/>
      <c r="L352" s="94"/>
      <c r="M352" s="94"/>
      <c r="N352" s="94"/>
      <c r="O352" s="121">
        <f t="shared" si="22"/>
        <v>150</v>
      </c>
      <c r="P352" s="94">
        <v>3559.19</v>
      </c>
      <c r="Q352" s="94"/>
      <c r="R352" s="100">
        <v>465.28</v>
      </c>
      <c r="S352" s="156">
        <v>23803.250000000004</v>
      </c>
      <c r="T352" s="94"/>
      <c r="U352" s="94"/>
      <c r="V352" s="82">
        <f t="shared" si="23"/>
        <v>0</v>
      </c>
      <c r="W352" s="94">
        <v>14.05</v>
      </c>
      <c r="X352" s="100">
        <v>15.35</v>
      </c>
      <c r="Y352" s="100">
        <v>19.100000000000001</v>
      </c>
      <c r="Z352" s="94">
        <v>77.98</v>
      </c>
      <c r="AA352" s="100">
        <v>17.96</v>
      </c>
      <c r="AB352" s="100">
        <v>186.26</v>
      </c>
      <c r="AC352" s="101" t="s">
        <v>400</v>
      </c>
      <c r="AD352" s="163"/>
      <c r="AE352" s="159" t="e">
        <f>VLOOKUP(A352,#REF!,6,0)</f>
        <v>#REF!</v>
      </c>
    </row>
    <row r="353" spans="1:31" ht="26.25" thickBot="1" x14ac:dyDescent="0.3">
      <c r="A353" s="93">
        <v>26910152501298</v>
      </c>
      <c r="B353" s="160">
        <v>45</v>
      </c>
      <c r="C353" s="92" t="s">
        <v>433</v>
      </c>
      <c r="D353" s="94">
        <v>1566.61</v>
      </c>
      <c r="E353" s="94">
        <v>256.18</v>
      </c>
      <c r="F353" s="94">
        <v>65</v>
      </c>
      <c r="G353" s="94"/>
      <c r="H353" s="95">
        <v>150</v>
      </c>
      <c r="I353" s="94"/>
      <c r="J353" s="96"/>
      <c r="K353" s="94"/>
      <c r="L353" s="94"/>
      <c r="M353" s="94"/>
      <c r="N353" s="94"/>
      <c r="O353" s="121">
        <f t="shared" si="22"/>
        <v>150</v>
      </c>
      <c r="P353" s="94">
        <v>4245.17</v>
      </c>
      <c r="Q353" s="94"/>
      <c r="R353" s="100">
        <v>437.92</v>
      </c>
      <c r="S353" s="156">
        <v>24775.690000000002</v>
      </c>
      <c r="T353" s="94"/>
      <c r="U353" s="94"/>
      <c r="V353" s="82">
        <f t="shared" si="23"/>
        <v>0</v>
      </c>
      <c r="W353" s="94">
        <v>13.35</v>
      </c>
      <c r="X353" s="100">
        <v>14.7</v>
      </c>
      <c r="Y353" s="100">
        <v>19.05</v>
      </c>
      <c r="Z353" s="94">
        <v>68.959999999999994</v>
      </c>
      <c r="AA353" s="100">
        <v>16.14</v>
      </c>
      <c r="AB353" s="100">
        <v>226.87</v>
      </c>
      <c r="AC353" s="101" t="s">
        <v>400</v>
      </c>
      <c r="AD353" s="163"/>
      <c r="AE353" s="159" t="e">
        <f>VLOOKUP(A353,#REF!,6,0)</f>
        <v>#REF!</v>
      </c>
    </row>
    <row r="354" spans="1:31" ht="26.25" thickBot="1" x14ac:dyDescent="0.3">
      <c r="A354" s="93">
        <v>26508242501537</v>
      </c>
      <c r="B354" s="161">
        <v>46</v>
      </c>
      <c r="C354" s="92" t="s">
        <v>410</v>
      </c>
      <c r="D354" s="94">
        <v>1562.2</v>
      </c>
      <c r="E354" s="94">
        <v>254.67</v>
      </c>
      <c r="F354" s="94">
        <v>68.67</v>
      </c>
      <c r="G354" s="94"/>
      <c r="H354" s="95">
        <v>150</v>
      </c>
      <c r="I354" s="94"/>
      <c r="J354" s="96"/>
      <c r="K354" s="94"/>
      <c r="L354" s="94"/>
      <c r="M354" s="94"/>
      <c r="N354" s="94"/>
      <c r="O354" s="121">
        <f t="shared" si="22"/>
        <v>150</v>
      </c>
      <c r="P354" s="94"/>
      <c r="Q354" s="94"/>
      <c r="R354" s="100">
        <v>436.74</v>
      </c>
      <c r="S354" s="156">
        <v>24064.45</v>
      </c>
      <c r="T354" s="94">
        <v>2.48</v>
      </c>
      <c r="U354" s="94"/>
      <c r="V354" s="82">
        <f t="shared" si="23"/>
        <v>2.48</v>
      </c>
      <c r="W354" s="94">
        <v>13.35</v>
      </c>
      <c r="X354" s="100">
        <v>14.65</v>
      </c>
      <c r="Y354" s="100"/>
      <c r="Z354" s="94">
        <v>68.510000000000005</v>
      </c>
      <c r="AA354" s="100">
        <v>16.04</v>
      </c>
      <c r="AB354" s="100"/>
      <c r="AC354" s="101" t="s">
        <v>400</v>
      </c>
      <c r="AD354" s="163"/>
      <c r="AE354" s="159" t="e">
        <f>VLOOKUP(A354,#REF!,6,0)</f>
        <v>#REF!</v>
      </c>
    </row>
    <row r="355" spans="1:31" ht="26.25" thickBot="1" x14ac:dyDescent="0.3">
      <c r="A355" s="93">
        <v>26609012500141</v>
      </c>
      <c r="B355" s="160">
        <v>47</v>
      </c>
      <c r="C355" s="92" t="s">
        <v>422</v>
      </c>
      <c r="D355" s="94">
        <v>1546.34</v>
      </c>
      <c r="E355" s="94">
        <v>243.39</v>
      </c>
      <c r="F355" s="94">
        <v>61.49</v>
      </c>
      <c r="G355" s="94"/>
      <c r="H355" s="95">
        <v>50</v>
      </c>
      <c r="I355" s="94"/>
      <c r="J355" s="96"/>
      <c r="K355" s="94"/>
      <c r="L355" s="94"/>
      <c r="M355" s="94"/>
      <c r="N355" s="94"/>
      <c r="O355" s="121">
        <f t="shared" si="22"/>
        <v>50</v>
      </c>
      <c r="P355" s="94"/>
      <c r="Q355" s="94"/>
      <c r="R355" s="100">
        <v>431</v>
      </c>
      <c r="S355" s="156">
        <v>26855.199999999997</v>
      </c>
      <c r="T355" s="94">
        <v>7.22</v>
      </c>
      <c r="U355" s="94"/>
      <c r="V355" s="82">
        <f t="shared" si="23"/>
        <v>7.22</v>
      </c>
      <c r="W355" s="94">
        <v>12.35</v>
      </c>
      <c r="X355" s="100">
        <v>13.6</v>
      </c>
      <c r="Y355" s="100"/>
      <c r="Z355" s="94">
        <v>55.07</v>
      </c>
      <c r="AA355" s="100">
        <v>13.32</v>
      </c>
      <c r="AB355" s="100"/>
      <c r="AC355" s="101" t="s">
        <v>400</v>
      </c>
      <c r="AD355" s="163"/>
      <c r="AE355" s="159" t="e">
        <f>VLOOKUP(A355,#REF!,6,0)</f>
        <v>#REF!</v>
      </c>
    </row>
    <row r="356" spans="1:31" ht="26.25" thickBot="1" x14ac:dyDescent="0.3">
      <c r="A356" s="93">
        <v>26806272500129</v>
      </c>
      <c r="B356" s="161">
        <v>48</v>
      </c>
      <c r="C356" s="92" t="s">
        <v>442</v>
      </c>
      <c r="D356" s="94">
        <v>1531.59</v>
      </c>
      <c r="E356" s="94">
        <v>236.97</v>
      </c>
      <c r="F356" s="94">
        <v>59.34</v>
      </c>
      <c r="G356" s="94"/>
      <c r="H356" s="95">
        <v>50</v>
      </c>
      <c r="I356" s="94"/>
      <c r="J356" s="96"/>
      <c r="K356" s="94"/>
      <c r="L356" s="94"/>
      <c r="M356" s="94"/>
      <c r="N356" s="94"/>
      <c r="O356" s="121">
        <f t="shared" si="22"/>
        <v>50</v>
      </c>
      <c r="P356" s="94">
        <v>3869.11</v>
      </c>
      <c r="Q356" s="94"/>
      <c r="R356" s="100">
        <v>425.96</v>
      </c>
      <c r="S356" s="156">
        <v>23760</v>
      </c>
      <c r="T356" s="94"/>
      <c r="U356" s="94"/>
      <c r="V356" s="82">
        <f t="shared" si="23"/>
        <v>0</v>
      </c>
      <c r="W356" s="94">
        <v>12.2</v>
      </c>
      <c r="X356" s="100">
        <v>13.5</v>
      </c>
      <c r="Y356" s="100">
        <v>19.350000000000001</v>
      </c>
      <c r="Z356" s="94">
        <v>53.73</v>
      </c>
      <c r="AA356" s="100">
        <v>13.02</v>
      </c>
      <c r="AB356" s="100">
        <v>205.65</v>
      </c>
      <c r="AC356" s="101" t="s">
        <v>400</v>
      </c>
      <c r="AD356" s="163"/>
      <c r="AE356" s="159" t="e">
        <f>VLOOKUP(A356,#REF!,6,0)</f>
        <v>#REF!</v>
      </c>
    </row>
    <row r="357" spans="1:31" ht="26.25" thickBot="1" x14ac:dyDescent="0.3">
      <c r="A357" s="93">
        <v>26910212500245</v>
      </c>
      <c r="B357" s="160">
        <v>49</v>
      </c>
      <c r="C357" s="92" t="s">
        <v>446</v>
      </c>
      <c r="D357" s="94">
        <v>1531.59</v>
      </c>
      <c r="E357" s="94">
        <v>236.97</v>
      </c>
      <c r="F357" s="94">
        <v>59.34</v>
      </c>
      <c r="G357" s="94"/>
      <c r="H357" s="95">
        <v>140</v>
      </c>
      <c r="I357" s="94"/>
      <c r="J357" s="96"/>
      <c r="K357" s="94"/>
      <c r="L357" s="94"/>
      <c r="M357" s="94"/>
      <c r="N357" s="94"/>
      <c r="O357" s="121">
        <f t="shared" si="22"/>
        <v>140</v>
      </c>
      <c r="P357" s="94">
        <v>4532</v>
      </c>
      <c r="Q357" s="94"/>
      <c r="R357" s="100">
        <v>425.96</v>
      </c>
      <c r="S357" s="156">
        <v>24422.879999999997</v>
      </c>
      <c r="T357" s="94"/>
      <c r="U357" s="94"/>
      <c r="V357" s="82">
        <f t="shared" si="23"/>
        <v>0</v>
      </c>
      <c r="W357" s="94">
        <v>12.9</v>
      </c>
      <c r="X357" s="100">
        <v>14.2</v>
      </c>
      <c r="Y357" s="100">
        <v>24.05</v>
      </c>
      <c r="Z357" s="94">
        <v>62.66</v>
      </c>
      <c r="AA357" s="100">
        <v>14.8</v>
      </c>
      <c r="AB357" s="100">
        <v>227</v>
      </c>
      <c r="AC357" s="101" t="s">
        <v>400</v>
      </c>
      <c r="AD357" s="163"/>
      <c r="AE357" s="159" t="e">
        <f>VLOOKUP(A357,#REF!,6,0)</f>
        <v>#REF!</v>
      </c>
    </row>
    <row r="358" spans="1:31" ht="26.25" thickBot="1" x14ac:dyDescent="0.3">
      <c r="A358" s="93">
        <v>26808112500087</v>
      </c>
      <c r="B358" s="161">
        <v>50</v>
      </c>
      <c r="C358" s="92" t="s">
        <v>407</v>
      </c>
      <c r="D358" s="94">
        <v>1529.46</v>
      </c>
      <c r="E358" s="94">
        <v>236.28</v>
      </c>
      <c r="F358" s="94">
        <v>59</v>
      </c>
      <c r="G358" s="94"/>
      <c r="H358" s="95">
        <v>50</v>
      </c>
      <c r="I358" s="94"/>
      <c r="J358" s="96"/>
      <c r="K358" s="94"/>
      <c r="L358" s="94"/>
      <c r="M358" s="94"/>
      <c r="N358" s="94"/>
      <c r="O358" s="121">
        <f t="shared" si="22"/>
        <v>50</v>
      </c>
      <c r="P358" s="94">
        <v>4030.95</v>
      </c>
      <c r="Q358" s="94"/>
      <c r="R358" s="100">
        <v>425.4</v>
      </c>
      <c r="S358" s="156">
        <v>23887.23</v>
      </c>
      <c r="T358" s="94"/>
      <c r="U358" s="94"/>
      <c r="V358" s="82">
        <f t="shared" si="23"/>
        <v>0</v>
      </c>
      <c r="W358" s="94">
        <v>12.2</v>
      </c>
      <c r="X358" s="100">
        <v>13.5</v>
      </c>
      <c r="Y358" s="100">
        <v>20.8</v>
      </c>
      <c r="Z358" s="94">
        <v>53.45</v>
      </c>
      <c r="AA358" s="100">
        <v>12.96</v>
      </c>
      <c r="AB358" s="100">
        <v>228.05</v>
      </c>
      <c r="AC358" s="101" t="s">
        <v>400</v>
      </c>
      <c r="AD358" s="163"/>
      <c r="AE358" s="159" t="e">
        <f>VLOOKUP(A358,#REF!,6,0)</f>
        <v>#REF!</v>
      </c>
    </row>
    <row r="359" spans="1:31" ht="26.25" thickBot="1" x14ac:dyDescent="0.3">
      <c r="A359" s="93">
        <v>26110212500109</v>
      </c>
      <c r="B359" s="160">
        <v>51</v>
      </c>
      <c r="C359" s="92" t="s">
        <v>426</v>
      </c>
      <c r="D359" s="94">
        <v>1516.49</v>
      </c>
      <c r="E359" s="94">
        <v>230.33</v>
      </c>
      <c r="F359" s="94">
        <v>57.02</v>
      </c>
      <c r="G359" s="94"/>
      <c r="H359" s="95">
        <v>100</v>
      </c>
      <c r="I359" s="94"/>
      <c r="J359" s="96"/>
      <c r="K359" s="94"/>
      <c r="L359" s="94"/>
      <c r="M359" s="94"/>
      <c r="N359" s="94"/>
      <c r="O359" s="121">
        <f t="shared" si="22"/>
        <v>100</v>
      </c>
      <c r="P359" s="94">
        <v>5119.3999999999996</v>
      </c>
      <c r="Q359" s="94"/>
      <c r="R359" s="100">
        <v>420.71</v>
      </c>
      <c r="S359" s="156">
        <v>24756.86</v>
      </c>
      <c r="T359" s="94">
        <v>13.79</v>
      </c>
      <c r="U359" s="94"/>
      <c r="V359" s="82">
        <f t="shared" si="23"/>
        <v>13.79</v>
      </c>
      <c r="W359" s="94">
        <v>12.4</v>
      </c>
      <c r="X359" s="100">
        <v>13.6</v>
      </c>
      <c r="Y359" s="100">
        <v>26.75</v>
      </c>
      <c r="Z359" s="94">
        <v>55.19</v>
      </c>
      <c r="AA359" s="100">
        <v>13.28</v>
      </c>
      <c r="AB359" s="100">
        <v>246.8</v>
      </c>
      <c r="AC359" s="101" t="s">
        <v>400</v>
      </c>
      <c r="AD359" s="163"/>
      <c r="AE359" s="159" t="e">
        <f>VLOOKUP(A359,#REF!,6,0)</f>
        <v>#REF!</v>
      </c>
    </row>
    <row r="360" spans="1:31" ht="26.25" thickBot="1" x14ac:dyDescent="0.3">
      <c r="A360" s="93">
        <v>26804172501427</v>
      </c>
      <c r="B360" s="161">
        <v>52</v>
      </c>
      <c r="C360" s="92" t="s">
        <v>421</v>
      </c>
      <c r="D360" s="94">
        <v>1485.91</v>
      </c>
      <c r="E360" s="94">
        <v>219.34</v>
      </c>
      <c r="F360" s="94">
        <v>53.29</v>
      </c>
      <c r="G360" s="94"/>
      <c r="H360" s="95">
        <v>50</v>
      </c>
      <c r="I360" s="94"/>
      <c r="J360" s="96"/>
      <c r="K360" s="94"/>
      <c r="L360" s="94"/>
      <c r="M360" s="94"/>
      <c r="N360" s="94"/>
      <c r="O360" s="121">
        <f t="shared" si="22"/>
        <v>50</v>
      </c>
      <c r="P360" s="94"/>
      <c r="Q360" s="94"/>
      <c r="R360" s="100">
        <v>412.07</v>
      </c>
      <c r="S360" s="156">
        <v>23970.79</v>
      </c>
      <c r="T360" s="94">
        <v>22.28</v>
      </c>
      <c r="U360" s="94"/>
      <c r="V360" s="82">
        <f t="shared" si="23"/>
        <v>22.28</v>
      </c>
      <c r="W360" s="94">
        <v>11.75</v>
      </c>
      <c r="X360" s="100">
        <v>12.85</v>
      </c>
      <c r="Y360" s="100"/>
      <c r="Z360" s="94">
        <v>45.44</v>
      </c>
      <c r="AA360" s="100">
        <v>11.26</v>
      </c>
      <c r="AB360" s="100"/>
      <c r="AC360" s="101" t="s">
        <v>400</v>
      </c>
      <c r="AD360" s="163"/>
      <c r="AE360" s="159" t="e">
        <f>VLOOKUP(A360,#REF!,6,0)</f>
        <v>#REF!</v>
      </c>
    </row>
    <row r="361" spans="1:31" ht="26.25" thickBot="1" x14ac:dyDescent="0.3">
      <c r="A361" s="93">
        <v>26506122501484</v>
      </c>
      <c r="B361" s="160">
        <v>53</v>
      </c>
      <c r="C361" s="92" t="s">
        <v>443</v>
      </c>
      <c r="D361" s="94">
        <v>1436.7</v>
      </c>
      <c r="E361" s="94">
        <v>134.1</v>
      </c>
      <c r="F361" s="94">
        <v>38.22</v>
      </c>
      <c r="G361" s="94"/>
      <c r="H361" s="95">
        <v>100</v>
      </c>
      <c r="I361" s="94"/>
      <c r="J361" s="96"/>
      <c r="K361" s="94"/>
      <c r="L361" s="94"/>
      <c r="M361" s="94"/>
      <c r="N361" s="94"/>
      <c r="O361" s="121">
        <f t="shared" si="22"/>
        <v>100</v>
      </c>
      <c r="P361" s="94">
        <v>3482.69</v>
      </c>
      <c r="Q361" s="94"/>
      <c r="R361" s="100">
        <v>374.86</v>
      </c>
      <c r="S361" s="156">
        <v>20366.020000000004</v>
      </c>
      <c r="T361" s="94">
        <v>13.64</v>
      </c>
      <c r="U361" s="94"/>
      <c r="V361" s="82">
        <f t="shared" si="23"/>
        <v>13.64</v>
      </c>
      <c r="W361" s="94">
        <v>11.1</v>
      </c>
      <c r="X361" s="100">
        <v>12.25</v>
      </c>
      <c r="Y361" s="100">
        <v>15.8</v>
      </c>
      <c r="Z361" s="94">
        <v>38.07</v>
      </c>
      <c r="AA361" s="100">
        <v>9.6999999999999993</v>
      </c>
      <c r="AB361" s="100">
        <v>191.23</v>
      </c>
      <c r="AC361" s="101" t="s">
        <v>400</v>
      </c>
      <c r="AD361" s="163"/>
      <c r="AE361" s="159" t="e">
        <f>VLOOKUP(A361,#REF!,6,0)</f>
        <v>#REF!</v>
      </c>
    </row>
    <row r="362" spans="1:31" ht="26.25" thickBot="1" x14ac:dyDescent="0.3">
      <c r="A362" s="93">
        <v>27411192500178</v>
      </c>
      <c r="B362" s="161">
        <v>54</v>
      </c>
      <c r="C362" s="92" t="s">
        <v>504</v>
      </c>
      <c r="D362" s="94">
        <v>1382.44</v>
      </c>
      <c r="E362" s="94">
        <v>114.7</v>
      </c>
      <c r="F362" s="94">
        <v>31.23</v>
      </c>
      <c r="G362" s="94"/>
      <c r="H362" s="95">
        <v>150</v>
      </c>
      <c r="I362" s="122"/>
      <c r="J362" s="96"/>
      <c r="K362" s="122"/>
      <c r="L362" s="94"/>
      <c r="M362" s="94"/>
      <c r="N362" s="94"/>
      <c r="O362" s="121">
        <f t="shared" si="22"/>
        <v>150</v>
      </c>
      <c r="P362" s="94">
        <v>3086.94</v>
      </c>
      <c r="Q362" s="94"/>
      <c r="R362" s="94">
        <v>358.01</v>
      </c>
      <c r="S362" s="156">
        <v>19685.239999999998</v>
      </c>
      <c r="T362" s="94"/>
      <c r="U362" s="102"/>
      <c r="V362" s="82">
        <f t="shared" si="23"/>
        <v>0</v>
      </c>
      <c r="W362" s="94">
        <v>10.95</v>
      </c>
      <c r="X362" s="94">
        <v>12.15</v>
      </c>
      <c r="Y362" s="94">
        <v>14.8</v>
      </c>
      <c r="Z362" s="94">
        <v>37.32</v>
      </c>
      <c r="AA362" s="94">
        <v>9.43</v>
      </c>
      <c r="AB362" s="122">
        <v>162.4</v>
      </c>
      <c r="AC362" s="124" t="s">
        <v>456</v>
      </c>
      <c r="AD362" s="163"/>
      <c r="AE362" s="159" t="e">
        <f>VLOOKUP(A362,#REF!,6,0)</f>
        <v>#REF!</v>
      </c>
    </row>
    <row r="363" spans="1:31" ht="26.25" thickBot="1" x14ac:dyDescent="0.3">
      <c r="A363" s="93">
        <v>27104072500131</v>
      </c>
      <c r="B363" s="160">
        <v>55</v>
      </c>
      <c r="C363" s="92" t="s">
        <v>505</v>
      </c>
      <c r="D363" s="94">
        <v>1364.72</v>
      </c>
      <c r="E363" s="94">
        <v>106.1</v>
      </c>
      <c r="F363" s="94">
        <v>28.48</v>
      </c>
      <c r="G363" s="94"/>
      <c r="H363" s="95">
        <v>150</v>
      </c>
      <c r="I363" s="122"/>
      <c r="J363" s="96"/>
      <c r="K363" s="122"/>
      <c r="L363" s="94"/>
      <c r="M363" s="94"/>
      <c r="N363" s="94"/>
      <c r="O363" s="121">
        <f t="shared" si="22"/>
        <v>150</v>
      </c>
      <c r="P363" s="94"/>
      <c r="Q363" s="94"/>
      <c r="R363" s="94">
        <v>351.26</v>
      </c>
      <c r="S363" s="156">
        <v>19435.48</v>
      </c>
      <c r="T363" s="94"/>
      <c r="U363" s="102"/>
      <c r="V363" s="82">
        <f t="shared" si="23"/>
        <v>0</v>
      </c>
      <c r="W363" s="94">
        <v>10.75</v>
      </c>
      <c r="X363" s="94">
        <v>11.95</v>
      </c>
      <c r="Y363" s="94"/>
      <c r="Z363" s="94">
        <v>34.75</v>
      </c>
      <c r="AA363" s="94">
        <v>8.8699999999999992</v>
      </c>
      <c r="AB363" s="122"/>
      <c r="AC363" s="124" t="s">
        <v>456</v>
      </c>
      <c r="AD363" s="163"/>
      <c r="AE363" s="159" t="e">
        <f>VLOOKUP(A363,#REF!,6,0)</f>
        <v>#REF!</v>
      </c>
    </row>
    <row r="364" spans="1:31" ht="26.25" thickBot="1" x14ac:dyDescent="0.3">
      <c r="A364" s="93">
        <v>27112242500096</v>
      </c>
      <c r="B364" s="161">
        <v>56</v>
      </c>
      <c r="C364" s="92" t="s">
        <v>496</v>
      </c>
      <c r="D364" s="94">
        <v>1358.92</v>
      </c>
      <c r="E364" s="94">
        <v>102.79</v>
      </c>
      <c r="F364" s="94">
        <v>27.49</v>
      </c>
      <c r="G364" s="94"/>
      <c r="H364" s="95">
        <v>100</v>
      </c>
      <c r="I364" s="122"/>
      <c r="J364" s="96"/>
      <c r="K364" s="122"/>
      <c r="L364" s="94"/>
      <c r="M364" s="94"/>
      <c r="N364" s="94"/>
      <c r="O364" s="121">
        <f t="shared" si="22"/>
        <v>100</v>
      </c>
      <c r="P364" s="94"/>
      <c r="Q364" s="94"/>
      <c r="R364" s="94">
        <v>348.65</v>
      </c>
      <c r="S364" s="156">
        <v>19552.560000000001</v>
      </c>
      <c r="T364" s="94"/>
      <c r="U364" s="102"/>
      <c r="V364" s="82">
        <f t="shared" si="23"/>
        <v>0</v>
      </c>
      <c r="W364" s="94">
        <v>10.35</v>
      </c>
      <c r="X364" s="94">
        <v>11.85</v>
      </c>
      <c r="Y364" s="94"/>
      <c r="Z364" s="94">
        <v>28.89</v>
      </c>
      <c r="AA364" s="94">
        <v>8.68</v>
      </c>
      <c r="AB364" s="122"/>
      <c r="AC364" s="124" t="s">
        <v>456</v>
      </c>
      <c r="AD364" s="163"/>
      <c r="AE364" s="159" t="e">
        <f>VLOOKUP(A364,#REF!,6,0)</f>
        <v>#REF!</v>
      </c>
    </row>
    <row r="365" spans="1:31" ht="26.25" thickBot="1" x14ac:dyDescent="0.3">
      <c r="A365" s="93">
        <v>28004012500379</v>
      </c>
      <c r="B365" s="160">
        <v>57</v>
      </c>
      <c r="C365" s="92" t="s">
        <v>509</v>
      </c>
      <c r="D365" s="94">
        <v>1331.86</v>
      </c>
      <c r="E365" s="94">
        <v>87.35</v>
      </c>
      <c r="F365" s="94">
        <v>23.04</v>
      </c>
      <c r="G365" s="94"/>
      <c r="H365" s="95">
        <v>100</v>
      </c>
      <c r="I365" s="122"/>
      <c r="J365" s="96"/>
      <c r="K365" s="122"/>
      <c r="L365" s="94"/>
      <c r="M365" s="94"/>
      <c r="N365" s="94"/>
      <c r="O365" s="121">
        <f t="shared" si="22"/>
        <v>100</v>
      </c>
      <c r="P365" s="94">
        <v>3649.48</v>
      </c>
      <c r="Q365" s="94"/>
      <c r="R365" s="94">
        <v>339.65</v>
      </c>
      <c r="S365" s="156">
        <v>19339.66</v>
      </c>
      <c r="T365" s="94"/>
      <c r="U365" s="102"/>
      <c r="V365" s="82">
        <f t="shared" si="23"/>
        <v>0</v>
      </c>
      <c r="W365" s="94">
        <v>10</v>
      </c>
      <c r="X365" s="94">
        <v>11.15</v>
      </c>
      <c r="Y365" s="94">
        <v>18.600000000000001</v>
      </c>
      <c r="Z365" s="94">
        <v>24.74</v>
      </c>
      <c r="AA365" s="94">
        <v>6.8</v>
      </c>
      <c r="AB365" s="122">
        <v>223.53</v>
      </c>
      <c r="AC365" s="124" t="s">
        <v>456</v>
      </c>
      <c r="AD365" s="163"/>
      <c r="AE365" s="159" t="e">
        <f>VLOOKUP(A365,#REF!,6,0)</f>
        <v>#REF!</v>
      </c>
    </row>
    <row r="366" spans="1:31" ht="26.25" thickBot="1" x14ac:dyDescent="0.3">
      <c r="A366" s="93">
        <v>27511122500043</v>
      </c>
      <c r="B366" s="161">
        <v>58</v>
      </c>
      <c r="C366" s="92" t="s">
        <v>451</v>
      </c>
      <c r="D366" s="94">
        <v>1308.8599999999999</v>
      </c>
      <c r="E366" s="94">
        <v>73.44</v>
      </c>
      <c r="F366" s="94">
        <v>18.420000000000002</v>
      </c>
      <c r="G366" s="94"/>
      <c r="H366" s="95">
        <v>100</v>
      </c>
      <c r="I366" s="94"/>
      <c r="J366" s="96"/>
      <c r="K366" s="94"/>
      <c r="L366" s="94"/>
      <c r="M366" s="94"/>
      <c r="N366" s="94"/>
      <c r="O366" s="121">
        <f t="shared" si="22"/>
        <v>100</v>
      </c>
      <c r="P366" s="94">
        <v>3097.11</v>
      </c>
      <c r="Q366" s="94"/>
      <c r="R366" s="100">
        <v>362.24</v>
      </c>
      <c r="S366" s="156">
        <v>19549.490000000002</v>
      </c>
      <c r="T366" s="94"/>
      <c r="U366" s="94"/>
      <c r="V366" s="82">
        <f t="shared" si="23"/>
        <v>0</v>
      </c>
      <c r="W366" s="94">
        <v>11.25</v>
      </c>
      <c r="X366" s="100">
        <v>12.3</v>
      </c>
      <c r="Y366" s="100">
        <v>15.1</v>
      </c>
      <c r="Z366" s="94">
        <v>36.49</v>
      </c>
      <c r="AA366" s="100">
        <v>9.84</v>
      </c>
      <c r="AB366" s="100">
        <v>164.97</v>
      </c>
      <c r="AC366" s="101" t="s">
        <v>400</v>
      </c>
      <c r="AD366" s="163"/>
      <c r="AE366" s="159" t="e">
        <f>VLOOKUP(A366,#REF!,6,0)</f>
        <v>#REF!</v>
      </c>
    </row>
    <row r="367" spans="1:31" ht="26.25" thickBot="1" x14ac:dyDescent="0.3">
      <c r="A367" s="93">
        <v>26901232500064</v>
      </c>
      <c r="B367" s="160">
        <v>59</v>
      </c>
      <c r="C367" s="92" t="s">
        <v>473</v>
      </c>
      <c r="D367" s="94">
        <v>1308.6400000000001</v>
      </c>
      <c r="E367" s="94">
        <v>75.78</v>
      </c>
      <c r="F367" s="94">
        <v>19.38</v>
      </c>
      <c r="G367" s="94"/>
      <c r="H367" s="95">
        <v>50</v>
      </c>
      <c r="I367" s="122"/>
      <c r="J367" s="96"/>
      <c r="K367" s="122"/>
      <c r="L367" s="94"/>
      <c r="M367" s="94"/>
      <c r="N367" s="94"/>
      <c r="O367" s="121">
        <f t="shared" si="22"/>
        <v>50</v>
      </c>
      <c r="P367" s="94"/>
      <c r="Q367" s="94"/>
      <c r="R367" s="94">
        <v>330.53</v>
      </c>
      <c r="S367" s="156">
        <v>18023.150000000001</v>
      </c>
      <c r="T367" s="94">
        <v>8.2200000000000006</v>
      </c>
      <c r="U367" s="102"/>
      <c r="V367" s="82">
        <f t="shared" si="23"/>
        <v>8.2200000000000006</v>
      </c>
      <c r="W367" s="94">
        <v>9.4</v>
      </c>
      <c r="X367" s="94">
        <v>10.45</v>
      </c>
      <c r="Y367" s="94"/>
      <c r="Z367" s="94">
        <v>15.56</v>
      </c>
      <c r="AA367" s="94">
        <v>4.92</v>
      </c>
      <c r="AB367" s="122"/>
      <c r="AC367" s="124" t="s">
        <v>456</v>
      </c>
      <c r="AD367" s="163"/>
      <c r="AE367" s="159" t="e">
        <f>VLOOKUP(A367,#REF!,6,0)</f>
        <v>#REF!</v>
      </c>
    </row>
    <row r="368" spans="1:31" ht="26.25" thickBot="1" x14ac:dyDescent="0.3">
      <c r="A368" s="93">
        <v>27810032502095</v>
      </c>
      <c r="B368" s="161">
        <v>60</v>
      </c>
      <c r="C368" s="92" t="s">
        <v>512</v>
      </c>
      <c r="D368" s="94">
        <v>1301.23</v>
      </c>
      <c r="E368" s="94">
        <v>77.28</v>
      </c>
      <c r="F368" s="94">
        <v>18.809999999999999</v>
      </c>
      <c r="G368" s="94"/>
      <c r="H368" s="95">
        <v>145</v>
      </c>
      <c r="I368" s="122"/>
      <c r="J368" s="96">
        <v>235.17</v>
      </c>
      <c r="K368" s="122"/>
      <c r="L368" s="94"/>
      <c r="M368" s="94"/>
      <c r="N368" s="94"/>
      <c r="O368" s="121">
        <f t="shared" si="22"/>
        <v>380.16999999999996</v>
      </c>
      <c r="P368" s="94">
        <v>3556.76</v>
      </c>
      <c r="Q368" s="94"/>
      <c r="R368" s="94">
        <v>328.56</v>
      </c>
      <c r="S368" s="156">
        <v>18783.47</v>
      </c>
      <c r="T368" s="94"/>
      <c r="U368" s="102"/>
      <c r="V368" s="82">
        <f t="shared" si="23"/>
        <v>0</v>
      </c>
      <c r="W368" s="94">
        <v>10.050000000000001</v>
      </c>
      <c r="X368" s="94">
        <v>12.75</v>
      </c>
      <c r="Y368" s="94">
        <v>18</v>
      </c>
      <c r="Z368" s="94">
        <v>25.24</v>
      </c>
      <c r="AA368" s="94">
        <v>10.99</v>
      </c>
      <c r="AB368" s="122">
        <v>217.51</v>
      </c>
      <c r="AC368" s="124" t="s">
        <v>456</v>
      </c>
      <c r="AD368" s="163"/>
      <c r="AE368" s="159" t="e">
        <f>VLOOKUP(A368,#REF!,6,0)</f>
        <v>#REF!</v>
      </c>
    </row>
    <row r="369" spans="1:31" ht="26.25" thickBot="1" x14ac:dyDescent="0.3">
      <c r="A369" s="93">
        <v>25701172500067</v>
      </c>
      <c r="B369" s="160">
        <v>61</v>
      </c>
      <c r="C369" s="92" t="s">
        <v>401</v>
      </c>
      <c r="D369" s="94">
        <v>1292.43</v>
      </c>
      <c r="E369" s="94">
        <v>455.82</v>
      </c>
      <c r="F369" s="94">
        <v>67.81</v>
      </c>
      <c r="G369" s="94">
        <v>83.23</v>
      </c>
      <c r="H369" s="95">
        <v>50</v>
      </c>
      <c r="I369" s="94"/>
      <c r="J369" s="96"/>
      <c r="K369" s="94"/>
      <c r="L369" s="94"/>
      <c r="M369" s="94"/>
      <c r="N369" s="94"/>
      <c r="O369" s="121">
        <f t="shared" si="22"/>
        <v>50</v>
      </c>
      <c r="P369" s="94"/>
      <c r="Q369" s="94"/>
      <c r="R369" s="100">
        <v>832.38</v>
      </c>
      <c r="S369" s="156">
        <v>24064.45</v>
      </c>
      <c r="T369" s="94"/>
      <c r="U369" s="94"/>
      <c r="V369" s="82">
        <f t="shared" si="23"/>
        <v>0</v>
      </c>
      <c r="W369" s="94">
        <v>12.05</v>
      </c>
      <c r="X369" s="102"/>
      <c r="Y369" s="102"/>
      <c r="Z369" s="94">
        <v>51.8</v>
      </c>
      <c r="AA369" s="102"/>
      <c r="AB369" s="102"/>
      <c r="AC369" s="101" t="s">
        <v>400</v>
      </c>
      <c r="AD369" s="163"/>
      <c r="AE369" s="159" t="e">
        <f>VLOOKUP(A369,#REF!,6,0)</f>
        <v>#REF!</v>
      </c>
    </row>
    <row r="370" spans="1:31" ht="26.25" thickBot="1" x14ac:dyDescent="0.3">
      <c r="A370" s="93">
        <v>27503062500747</v>
      </c>
      <c r="B370" s="161">
        <v>62</v>
      </c>
      <c r="C370" s="92" t="s">
        <v>490</v>
      </c>
      <c r="D370" s="94">
        <v>1276.19</v>
      </c>
      <c r="E370" s="94">
        <v>44.39</v>
      </c>
      <c r="F370" s="94">
        <v>9.4</v>
      </c>
      <c r="G370" s="94"/>
      <c r="H370" s="95">
        <v>50</v>
      </c>
      <c r="I370" s="122"/>
      <c r="J370" s="96"/>
      <c r="K370" s="122"/>
      <c r="L370" s="94"/>
      <c r="M370" s="94"/>
      <c r="N370" s="94"/>
      <c r="O370" s="121">
        <f t="shared" si="22"/>
        <v>50</v>
      </c>
      <c r="P370" s="94">
        <v>5502.72</v>
      </c>
      <c r="Q370" s="94"/>
      <c r="R370" s="94">
        <v>307.39999999999998</v>
      </c>
      <c r="S370" s="156">
        <v>20000.349999999999</v>
      </c>
      <c r="T370" s="94"/>
      <c r="U370" s="102"/>
      <c r="V370" s="82">
        <f t="shared" si="23"/>
        <v>0</v>
      </c>
      <c r="W370" s="94">
        <v>8.9</v>
      </c>
      <c r="X370" s="94">
        <v>9.75</v>
      </c>
      <c r="Y370" s="94">
        <v>25.9</v>
      </c>
      <c r="Z370" s="94">
        <v>9.8800000000000008</v>
      </c>
      <c r="AA370" s="94">
        <v>3.14</v>
      </c>
      <c r="AB370" s="122">
        <v>302.83</v>
      </c>
      <c r="AC370" s="124" t="s">
        <v>456</v>
      </c>
      <c r="AD370" s="163"/>
      <c r="AE370" s="159" t="e">
        <f>VLOOKUP(A370,#REF!,6,0)</f>
        <v>#REF!</v>
      </c>
    </row>
    <row r="371" spans="1:31" ht="26.25" thickBot="1" x14ac:dyDescent="0.3">
      <c r="A371" s="93">
        <v>27108242501117</v>
      </c>
      <c r="B371" s="160">
        <v>63</v>
      </c>
      <c r="C371" s="92" t="s">
        <v>491</v>
      </c>
      <c r="D371" s="94">
        <v>1191.8699999999999</v>
      </c>
      <c r="E371" s="94">
        <v>25.51</v>
      </c>
      <c r="F371" s="94">
        <v>6.2</v>
      </c>
      <c r="G371" s="94"/>
      <c r="H371" s="95">
        <v>150</v>
      </c>
      <c r="I371" s="122"/>
      <c r="J371" s="96"/>
      <c r="K371" s="122"/>
      <c r="L371" s="94"/>
      <c r="M371" s="94"/>
      <c r="N371" s="94"/>
      <c r="O371" s="121">
        <f t="shared" si="22"/>
        <v>150</v>
      </c>
      <c r="P371" s="94">
        <v>2441.83</v>
      </c>
      <c r="Q371" s="94"/>
      <c r="R371" s="94">
        <v>287.79000000000002</v>
      </c>
      <c r="S371" s="156">
        <v>15755.469999999998</v>
      </c>
      <c r="T371" s="94"/>
      <c r="U371" s="102"/>
      <c r="V371" s="82">
        <f t="shared" si="23"/>
        <v>0</v>
      </c>
      <c r="W371" s="94">
        <v>8.9499999999999993</v>
      </c>
      <c r="X371" s="94">
        <v>9.9499999999999993</v>
      </c>
      <c r="Y371" s="94">
        <v>10.65</v>
      </c>
      <c r="Z371" s="94">
        <v>10.38</v>
      </c>
      <c r="AA371" s="94">
        <v>3.64</v>
      </c>
      <c r="AB371" s="122">
        <v>138.36000000000001</v>
      </c>
      <c r="AC371" s="124" t="s">
        <v>456</v>
      </c>
      <c r="AD371" s="163"/>
      <c r="AE371" s="159" t="e">
        <f>VLOOKUP(A371,#REF!,6,0)</f>
        <v>#REF!</v>
      </c>
    </row>
    <row r="372" spans="1:31" ht="26.25" thickBot="1" x14ac:dyDescent="0.3">
      <c r="A372" s="93">
        <v>27105052501057</v>
      </c>
      <c r="B372" s="161">
        <v>64</v>
      </c>
      <c r="C372" s="92" t="s">
        <v>503</v>
      </c>
      <c r="D372" s="94">
        <v>1178.2</v>
      </c>
      <c r="E372" s="94">
        <v>21.24</v>
      </c>
      <c r="F372" s="94">
        <v>6.05</v>
      </c>
      <c r="G372" s="94"/>
      <c r="H372" s="95">
        <v>150</v>
      </c>
      <c r="I372" s="122"/>
      <c r="J372" s="96"/>
      <c r="K372" s="122"/>
      <c r="L372" s="94"/>
      <c r="M372" s="94"/>
      <c r="N372" s="94"/>
      <c r="O372" s="121">
        <f t="shared" si="22"/>
        <v>150</v>
      </c>
      <c r="P372" s="94">
        <v>6492.65</v>
      </c>
      <c r="Q372" s="94"/>
      <c r="R372" s="94">
        <v>284.43</v>
      </c>
      <c r="S372" s="156">
        <v>19718.98</v>
      </c>
      <c r="T372" s="94">
        <v>10.42</v>
      </c>
      <c r="U372" s="102"/>
      <c r="V372" s="82">
        <f t="shared" si="23"/>
        <v>10.42</v>
      </c>
      <c r="W372" s="94">
        <v>8.8000000000000007</v>
      </c>
      <c r="X372" s="94">
        <v>9.75</v>
      </c>
      <c r="Y372" s="94">
        <v>33.450000000000003</v>
      </c>
      <c r="Z372" s="94">
        <v>7.74</v>
      </c>
      <c r="AA372" s="94">
        <v>3.07</v>
      </c>
      <c r="AB372" s="122">
        <v>277.32</v>
      </c>
      <c r="AC372" s="124" t="s">
        <v>456</v>
      </c>
      <c r="AD372" s="163"/>
      <c r="AE372" s="159" t="e">
        <f>VLOOKUP(A372,#REF!,6,0)</f>
        <v>#REF!</v>
      </c>
    </row>
    <row r="373" spans="1:31" ht="26.25" thickBot="1" x14ac:dyDescent="0.3">
      <c r="A373" s="93">
        <v>28105012502593</v>
      </c>
      <c r="B373" s="160">
        <v>65</v>
      </c>
      <c r="C373" s="92" t="s">
        <v>511</v>
      </c>
      <c r="D373" s="94">
        <v>1118.6199999999999</v>
      </c>
      <c r="E373" s="94"/>
      <c r="F373" s="94">
        <v>5.66</v>
      </c>
      <c r="G373" s="94"/>
      <c r="H373" s="95">
        <v>145</v>
      </c>
      <c r="I373" s="122"/>
      <c r="J373" s="96">
        <v>146.69</v>
      </c>
      <c r="K373" s="122"/>
      <c r="L373" s="94"/>
      <c r="M373" s="94"/>
      <c r="N373" s="94"/>
      <c r="O373" s="121">
        <f t="shared" ref="O373:O404" si="24">SUM(H373:N373)</f>
        <v>291.69</v>
      </c>
      <c r="P373" s="94">
        <v>2633.14</v>
      </c>
      <c r="Q373" s="94"/>
      <c r="R373" s="94">
        <v>261.5</v>
      </c>
      <c r="S373" s="156">
        <v>24067.84</v>
      </c>
      <c r="T373" s="94"/>
      <c r="U373" s="102"/>
      <c r="V373" s="82">
        <f t="shared" ref="V373:V404" si="25">T373+U373</f>
        <v>0</v>
      </c>
      <c r="W373" s="94">
        <v>8.25</v>
      </c>
      <c r="X373" s="94">
        <v>10.55</v>
      </c>
      <c r="Y373" s="94">
        <v>11.5</v>
      </c>
      <c r="Z373" s="94">
        <v>1.1200000000000001</v>
      </c>
      <c r="AA373" s="94">
        <v>5.23</v>
      </c>
      <c r="AB373" s="122">
        <v>143.5</v>
      </c>
      <c r="AC373" s="124" t="s">
        <v>456</v>
      </c>
      <c r="AD373" s="163"/>
      <c r="AE373" s="159" t="e">
        <f>VLOOKUP(A373,#REF!,6,0)</f>
        <v>#REF!</v>
      </c>
    </row>
    <row r="374" spans="1:31" ht="26.25" thickBot="1" x14ac:dyDescent="0.3">
      <c r="A374" s="93">
        <v>26507012502031</v>
      </c>
      <c r="B374" s="161">
        <v>66</v>
      </c>
      <c r="C374" s="92" t="s">
        <v>476</v>
      </c>
      <c r="D374" s="94">
        <v>1109.8399999999999</v>
      </c>
      <c r="E374" s="94"/>
      <c r="F374" s="94">
        <v>5.53</v>
      </c>
      <c r="G374" s="94"/>
      <c r="H374" s="95">
        <v>150</v>
      </c>
      <c r="I374" s="122"/>
      <c r="J374" s="96">
        <v>218.14</v>
      </c>
      <c r="K374" s="122"/>
      <c r="L374" s="94"/>
      <c r="M374" s="94"/>
      <c r="N374" s="94"/>
      <c r="O374" s="121">
        <f t="shared" si="24"/>
        <v>368.14</v>
      </c>
      <c r="P374" s="94"/>
      <c r="Q374" s="94"/>
      <c r="R374" s="94">
        <v>255.88</v>
      </c>
      <c r="S374" s="156">
        <v>25544.43</v>
      </c>
      <c r="T374" s="94">
        <v>23.31</v>
      </c>
      <c r="U374" s="102"/>
      <c r="V374" s="82">
        <f t="shared" si="25"/>
        <v>23.31</v>
      </c>
      <c r="W374" s="94">
        <v>8.1999999999999993</v>
      </c>
      <c r="X374" s="94">
        <v>10.050000000000001</v>
      </c>
      <c r="Y374" s="94"/>
      <c r="Z374" s="94"/>
      <c r="AA374" s="94">
        <v>3.93</v>
      </c>
      <c r="AB374" s="122"/>
      <c r="AC374" s="124" t="s">
        <v>456</v>
      </c>
      <c r="AD374" s="163"/>
      <c r="AE374" s="159" t="e">
        <f>VLOOKUP(A374,#REF!,6,0)</f>
        <v>#REF!</v>
      </c>
    </row>
    <row r="375" spans="1:31" ht="26.25" thickBot="1" x14ac:dyDescent="0.3">
      <c r="A375" s="93">
        <v>27908272500511</v>
      </c>
      <c r="B375" s="160">
        <v>67</v>
      </c>
      <c r="C375" s="92" t="s">
        <v>507</v>
      </c>
      <c r="D375" s="94">
        <v>1083.1400000000001</v>
      </c>
      <c r="E375" s="94"/>
      <c r="F375" s="94">
        <v>5.39</v>
      </c>
      <c r="G375" s="94"/>
      <c r="H375" s="95">
        <v>95</v>
      </c>
      <c r="I375" s="122"/>
      <c r="J375" s="96"/>
      <c r="K375" s="122"/>
      <c r="L375" s="94"/>
      <c r="M375" s="94"/>
      <c r="N375" s="94"/>
      <c r="O375" s="121">
        <f t="shared" si="24"/>
        <v>95</v>
      </c>
      <c r="P375" s="94"/>
      <c r="Q375" s="94"/>
      <c r="R375" s="94">
        <v>244.5</v>
      </c>
      <c r="S375" s="156">
        <v>14118.87</v>
      </c>
      <c r="T375" s="94"/>
      <c r="U375" s="102"/>
      <c r="V375" s="82">
        <f t="shared" si="25"/>
        <v>0</v>
      </c>
      <c r="W375" s="94">
        <v>7.6</v>
      </c>
      <c r="X375" s="94">
        <v>8.5500000000000007</v>
      </c>
      <c r="Y375" s="94"/>
      <c r="Z375" s="94"/>
      <c r="AA375" s="94"/>
      <c r="AB375" s="122"/>
      <c r="AC375" s="124" t="s">
        <v>456</v>
      </c>
      <c r="AD375" s="163"/>
      <c r="AE375" s="159" t="e">
        <f>VLOOKUP(A375,#REF!,6,0)</f>
        <v>#REF!</v>
      </c>
    </row>
    <row r="376" spans="1:31" ht="26.25" thickBot="1" x14ac:dyDescent="0.3">
      <c r="A376" s="93">
        <v>26909072500039</v>
      </c>
      <c r="B376" s="161">
        <v>68</v>
      </c>
      <c r="C376" s="92" t="s">
        <v>497</v>
      </c>
      <c r="D376" s="94">
        <v>1062.47</v>
      </c>
      <c r="E376" s="94"/>
      <c r="F376" s="94">
        <v>5.35</v>
      </c>
      <c r="G376" s="94"/>
      <c r="H376" s="95">
        <v>145</v>
      </c>
      <c r="I376" s="122"/>
      <c r="J376" s="96">
        <v>195.53</v>
      </c>
      <c r="K376" s="122"/>
      <c r="L376" s="94"/>
      <c r="M376" s="94"/>
      <c r="N376" s="94"/>
      <c r="O376" s="121">
        <f t="shared" si="24"/>
        <v>340.53</v>
      </c>
      <c r="P376" s="94">
        <v>2224.14</v>
      </c>
      <c r="Q376" s="94"/>
      <c r="R376" s="94">
        <v>236.5</v>
      </c>
      <c r="S376" s="156">
        <v>14170.800000000003</v>
      </c>
      <c r="T376" s="94">
        <v>20.69</v>
      </c>
      <c r="U376" s="102"/>
      <c r="V376" s="82">
        <f t="shared" si="25"/>
        <v>20.69</v>
      </c>
      <c r="W376" s="94">
        <v>7.85</v>
      </c>
      <c r="X376" s="94">
        <v>9.9</v>
      </c>
      <c r="Y376" s="94">
        <v>9.1999999999999993</v>
      </c>
      <c r="Z376" s="94"/>
      <c r="AA376" s="94">
        <v>3.54</v>
      </c>
      <c r="AB376" s="122">
        <v>74.33</v>
      </c>
      <c r="AC376" s="124" t="s">
        <v>456</v>
      </c>
      <c r="AD376" s="163"/>
      <c r="AE376" s="159" t="e">
        <f>VLOOKUP(A376,#REF!,6,0)</f>
        <v>#REF!</v>
      </c>
    </row>
    <row r="377" spans="1:31" ht="26.25" thickBot="1" x14ac:dyDescent="0.3">
      <c r="A377" s="93">
        <v>28809012500504</v>
      </c>
      <c r="B377" s="160">
        <v>69</v>
      </c>
      <c r="C377" s="92" t="s">
        <v>466</v>
      </c>
      <c r="D377" s="94">
        <v>1061.6400000000001</v>
      </c>
      <c r="E377" s="94"/>
      <c r="F377" s="94">
        <v>5.6</v>
      </c>
      <c r="G377" s="94"/>
      <c r="H377" s="95">
        <v>95</v>
      </c>
      <c r="I377" s="122"/>
      <c r="J377" s="96">
        <v>85.54</v>
      </c>
      <c r="K377" s="122"/>
      <c r="L377" s="94"/>
      <c r="M377" s="94"/>
      <c r="N377" s="94"/>
      <c r="O377" s="121">
        <f t="shared" si="24"/>
        <v>180.54000000000002</v>
      </c>
      <c r="P377" s="94"/>
      <c r="Q377" s="94"/>
      <c r="R377" s="94">
        <v>216.5</v>
      </c>
      <c r="S377" s="156">
        <v>14650.32</v>
      </c>
      <c r="T377" s="94"/>
      <c r="U377" s="102"/>
      <c r="V377" s="82">
        <f t="shared" si="25"/>
        <v>0</v>
      </c>
      <c r="W377" s="94">
        <v>7.45</v>
      </c>
      <c r="X377" s="94">
        <v>8.9499999999999993</v>
      </c>
      <c r="Y377" s="94"/>
      <c r="Z377" s="94"/>
      <c r="AA377" s="94">
        <v>1.01</v>
      </c>
      <c r="AB377" s="122"/>
      <c r="AC377" s="124" t="s">
        <v>456</v>
      </c>
      <c r="AD377" s="163"/>
      <c r="AE377" s="159" t="e">
        <f>VLOOKUP(A377,#REF!,6,0)</f>
        <v>#REF!</v>
      </c>
    </row>
    <row r="378" spans="1:31" ht="26.25" thickBot="1" x14ac:dyDescent="0.3">
      <c r="A378" s="93">
        <v>28311202500278</v>
      </c>
      <c r="B378" s="161">
        <v>70</v>
      </c>
      <c r="C378" s="92" t="s">
        <v>515</v>
      </c>
      <c r="D378" s="94">
        <v>1056.23</v>
      </c>
      <c r="E378" s="94"/>
      <c r="F378" s="94">
        <v>5.64</v>
      </c>
      <c r="G378" s="94"/>
      <c r="H378" s="95">
        <v>50</v>
      </c>
      <c r="I378" s="122"/>
      <c r="J378" s="96">
        <v>81</v>
      </c>
      <c r="K378" s="122"/>
      <c r="L378" s="94"/>
      <c r="M378" s="94"/>
      <c r="N378" s="94"/>
      <c r="O378" s="121">
        <f t="shared" si="24"/>
        <v>131</v>
      </c>
      <c r="P378" s="94"/>
      <c r="Q378" s="94"/>
      <c r="R378" s="94">
        <v>214.5</v>
      </c>
      <c r="S378" s="156">
        <v>14261.189999999999</v>
      </c>
      <c r="T378" s="94"/>
      <c r="U378" s="102"/>
      <c r="V378" s="82">
        <f t="shared" si="25"/>
        <v>0</v>
      </c>
      <c r="W378" s="94">
        <v>6.6</v>
      </c>
      <c r="X378" s="94">
        <v>8.5500000000000007</v>
      </c>
      <c r="Y378" s="94"/>
      <c r="Z378" s="94"/>
      <c r="AA378" s="94"/>
      <c r="AB378" s="122"/>
      <c r="AC378" s="124" t="s">
        <v>456</v>
      </c>
      <c r="AD378" s="163"/>
      <c r="AE378" s="159" t="e">
        <f>VLOOKUP(A378,#REF!,6,0)</f>
        <v>#REF!</v>
      </c>
    </row>
    <row r="379" spans="1:31" ht="26.25" thickBot="1" x14ac:dyDescent="0.3">
      <c r="A379" s="93">
        <v>27811282502721</v>
      </c>
      <c r="B379" s="160">
        <v>71</v>
      </c>
      <c r="C379" s="92" t="s">
        <v>471</v>
      </c>
      <c r="D379" s="94">
        <v>1052.17</v>
      </c>
      <c r="E379" s="94"/>
      <c r="F379" s="94">
        <v>5.16</v>
      </c>
      <c r="G379" s="94"/>
      <c r="H379" s="95">
        <v>50</v>
      </c>
      <c r="I379" s="122"/>
      <c r="J379" s="96"/>
      <c r="K379" s="122"/>
      <c r="L379" s="94"/>
      <c r="M379" s="94"/>
      <c r="N379" s="94"/>
      <c r="O379" s="121">
        <f t="shared" si="24"/>
        <v>50</v>
      </c>
      <c r="P379" s="94"/>
      <c r="Q379" s="94"/>
      <c r="R379" s="94">
        <v>234.5</v>
      </c>
      <c r="S379" s="156">
        <v>14155.120000000003</v>
      </c>
      <c r="T379" s="94"/>
      <c r="U379" s="102"/>
      <c r="V379" s="82">
        <f t="shared" si="25"/>
        <v>0</v>
      </c>
      <c r="W379" s="94">
        <v>6.6</v>
      </c>
      <c r="X379" s="94">
        <v>8</v>
      </c>
      <c r="Y379" s="94"/>
      <c r="Z379" s="94"/>
      <c r="AA379" s="94"/>
      <c r="AB379" s="122"/>
      <c r="AC379" s="124" t="s">
        <v>456</v>
      </c>
      <c r="AD379" s="163"/>
      <c r="AE379" s="159" t="e">
        <f>VLOOKUP(A379,#REF!,6,0)</f>
        <v>#REF!</v>
      </c>
    </row>
    <row r="380" spans="1:31" ht="26.25" thickBot="1" x14ac:dyDescent="0.3">
      <c r="A380" s="93">
        <v>28208012500543</v>
      </c>
      <c r="B380" s="161">
        <v>72</v>
      </c>
      <c r="C380" s="92" t="s">
        <v>488</v>
      </c>
      <c r="D380" s="94">
        <v>1052.17</v>
      </c>
      <c r="E380" s="94"/>
      <c r="F380" s="94">
        <v>5.16</v>
      </c>
      <c r="G380" s="94"/>
      <c r="H380" s="95">
        <v>95</v>
      </c>
      <c r="I380" s="122"/>
      <c r="J380" s="96"/>
      <c r="K380" s="122"/>
      <c r="L380" s="94"/>
      <c r="M380" s="94"/>
      <c r="N380" s="94"/>
      <c r="O380" s="121">
        <f t="shared" si="24"/>
        <v>95</v>
      </c>
      <c r="P380" s="94"/>
      <c r="Q380" s="94"/>
      <c r="R380" s="94">
        <v>234.5</v>
      </c>
      <c r="S380" s="156">
        <v>14392.319999999996</v>
      </c>
      <c r="T380" s="94"/>
      <c r="U380" s="102"/>
      <c r="V380" s="82">
        <f t="shared" si="25"/>
        <v>0</v>
      </c>
      <c r="W380" s="94">
        <v>7.4</v>
      </c>
      <c r="X380" s="94">
        <v>8.6999999999999993</v>
      </c>
      <c r="Y380" s="94"/>
      <c r="Z380" s="94"/>
      <c r="AA380" s="94">
        <v>0.35</v>
      </c>
      <c r="AB380" s="122"/>
      <c r="AC380" s="124" t="s">
        <v>456</v>
      </c>
      <c r="AD380" s="163"/>
      <c r="AE380" s="159" t="e">
        <f>VLOOKUP(A380,#REF!,6,0)</f>
        <v>#REF!</v>
      </c>
    </row>
    <row r="381" spans="1:31" ht="26.25" thickBot="1" x14ac:dyDescent="0.3">
      <c r="A381" s="93">
        <v>28609292500041</v>
      </c>
      <c r="B381" s="160">
        <v>73</v>
      </c>
      <c r="C381" s="92" t="s">
        <v>528</v>
      </c>
      <c r="D381" s="94">
        <v>1046.77</v>
      </c>
      <c r="E381" s="94"/>
      <c r="F381" s="94">
        <v>5.13</v>
      </c>
      <c r="G381" s="94"/>
      <c r="H381" s="95">
        <v>95</v>
      </c>
      <c r="I381" s="122"/>
      <c r="J381" s="96">
        <v>186.45</v>
      </c>
      <c r="K381" s="122"/>
      <c r="L381" s="94"/>
      <c r="M381" s="94"/>
      <c r="N381" s="94"/>
      <c r="O381" s="121">
        <f t="shared" si="24"/>
        <v>281.45</v>
      </c>
      <c r="P381" s="94"/>
      <c r="Q381" s="94"/>
      <c r="R381" s="94">
        <v>232.5</v>
      </c>
      <c r="S381" s="156">
        <v>24077.54</v>
      </c>
      <c r="T381" s="94"/>
      <c r="U381" s="102"/>
      <c r="V381" s="82">
        <f t="shared" si="25"/>
        <v>0</v>
      </c>
      <c r="W381" s="94">
        <v>7.35</v>
      </c>
      <c r="X381" s="94">
        <v>9.5</v>
      </c>
      <c r="Y381" s="94"/>
      <c r="Z381" s="94"/>
      <c r="AA381" s="94">
        <v>2.48</v>
      </c>
      <c r="AB381" s="122"/>
      <c r="AC381" s="124" t="s">
        <v>456</v>
      </c>
      <c r="AD381" s="163"/>
      <c r="AE381" s="159" t="e">
        <f>VLOOKUP(A381,#REF!,6,0)</f>
        <v>#REF!</v>
      </c>
    </row>
    <row r="382" spans="1:31" ht="26.25" thickBot="1" x14ac:dyDescent="0.3">
      <c r="A382" s="93">
        <v>27104262500171</v>
      </c>
      <c r="B382" s="161">
        <v>74</v>
      </c>
      <c r="C382" s="92" t="s">
        <v>475</v>
      </c>
      <c r="D382" s="94">
        <v>1041.57</v>
      </c>
      <c r="E382" s="94"/>
      <c r="F382" s="94">
        <v>5.59</v>
      </c>
      <c r="G382" s="94"/>
      <c r="H382" s="95">
        <v>150</v>
      </c>
      <c r="I382" s="122"/>
      <c r="J382" s="96"/>
      <c r="K382" s="122"/>
      <c r="L382" s="94"/>
      <c r="M382" s="94"/>
      <c r="N382" s="94"/>
      <c r="O382" s="121">
        <f t="shared" si="24"/>
        <v>150</v>
      </c>
      <c r="P382" s="94"/>
      <c r="Q382" s="94"/>
      <c r="R382" s="94">
        <v>228.5</v>
      </c>
      <c r="S382" s="156">
        <v>14054.41</v>
      </c>
      <c r="T382" s="94">
        <v>22.37</v>
      </c>
      <c r="U382" s="102"/>
      <c r="V382" s="82">
        <f t="shared" si="25"/>
        <v>22.37</v>
      </c>
      <c r="W382" s="94">
        <v>7.75</v>
      </c>
      <c r="X382" s="94">
        <v>8.5500000000000007</v>
      </c>
      <c r="Y382" s="94"/>
      <c r="Z382" s="94"/>
      <c r="AA382" s="94"/>
      <c r="AB382" s="122"/>
      <c r="AC382" s="124" t="s">
        <v>456</v>
      </c>
      <c r="AD382" s="163"/>
      <c r="AE382" s="159" t="e">
        <f>VLOOKUP(A382,#REF!,6,0)</f>
        <v>#REF!</v>
      </c>
    </row>
    <row r="383" spans="1:31" ht="26.25" thickBot="1" x14ac:dyDescent="0.3">
      <c r="A383" s="93">
        <v>28405182500858</v>
      </c>
      <c r="B383" s="160">
        <v>75</v>
      </c>
      <c r="C383" s="92" t="s">
        <v>477</v>
      </c>
      <c r="D383" s="94">
        <v>1041.3599999999999</v>
      </c>
      <c r="E383" s="94"/>
      <c r="F383" s="94">
        <v>5.1100000000000003</v>
      </c>
      <c r="G383" s="94"/>
      <c r="H383" s="95">
        <v>50</v>
      </c>
      <c r="I383" s="122"/>
      <c r="J383" s="96">
        <v>181.91</v>
      </c>
      <c r="K383" s="122"/>
      <c r="L383" s="94"/>
      <c r="M383" s="94"/>
      <c r="N383" s="94"/>
      <c r="O383" s="121">
        <f t="shared" si="24"/>
        <v>231.91</v>
      </c>
      <c r="P383" s="94"/>
      <c r="Q383" s="94"/>
      <c r="R383" s="94">
        <v>230.5</v>
      </c>
      <c r="S383" s="156">
        <v>24059.489999999998</v>
      </c>
      <c r="T383" s="94"/>
      <c r="U383" s="102"/>
      <c r="V383" s="82">
        <f t="shared" si="25"/>
        <v>0</v>
      </c>
      <c r="W383" s="94">
        <v>6.55</v>
      </c>
      <c r="X383" s="94">
        <v>9.1</v>
      </c>
      <c r="Y383" s="94"/>
      <c r="Z383" s="94"/>
      <c r="AA383" s="94">
        <v>1.4</v>
      </c>
      <c r="AB383" s="122"/>
      <c r="AC383" s="124" t="s">
        <v>456</v>
      </c>
      <c r="AD383" s="163"/>
      <c r="AE383" s="159" t="e">
        <f>VLOOKUP(A383,#REF!,6,0)</f>
        <v>#REF!</v>
      </c>
    </row>
    <row r="384" spans="1:31" ht="26.25" thickBot="1" x14ac:dyDescent="0.3">
      <c r="A384" s="93">
        <v>27812162500101</v>
      </c>
      <c r="B384" s="161">
        <v>76</v>
      </c>
      <c r="C384" s="92" t="s">
        <v>530</v>
      </c>
      <c r="D384" s="94">
        <v>1041.3599999999999</v>
      </c>
      <c r="E384" s="94"/>
      <c r="F384" s="94">
        <v>5.1100000000000003</v>
      </c>
      <c r="G384" s="94"/>
      <c r="H384" s="95">
        <v>50</v>
      </c>
      <c r="I384" s="122"/>
      <c r="J384" s="96"/>
      <c r="K384" s="122"/>
      <c r="L384" s="94"/>
      <c r="M384" s="94"/>
      <c r="N384" s="94"/>
      <c r="O384" s="121">
        <f t="shared" si="24"/>
        <v>50</v>
      </c>
      <c r="P384" s="94"/>
      <c r="Q384" s="94"/>
      <c r="R384" s="94">
        <v>230.5</v>
      </c>
      <c r="S384" s="156">
        <v>14024.919999999998</v>
      </c>
      <c r="T384" s="94"/>
      <c r="U384" s="102"/>
      <c r="V384" s="82">
        <f t="shared" si="25"/>
        <v>0</v>
      </c>
      <c r="W384" s="94">
        <v>6.5</v>
      </c>
      <c r="X384" s="94">
        <v>7.9</v>
      </c>
      <c r="Y384" s="94"/>
      <c r="Z384" s="94"/>
      <c r="AA384" s="94"/>
      <c r="AB384" s="122"/>
      <c r="AC384" s="124" t="s">
        <v>456</v>
      </c>
      <c r="AD384" s="163"/>
      <c r="AE384" s="159" t="e">
        <f>VLOOKUP(A384,#REF!,6,0)</f>
        <v>#REF!</v>
      </c>
    </row>
    <row r="385" spans="1:31" ht="26.25" thickBot="1" x14ac:dyDescent="0.3">
      <c r="A385" s="93">
        <v>27702202501644</v>
      </c>
      <c r="B385" s="160">
        <v>77</v>
      </c>
      <c r="C385" s="92" t="s">
        <v>469</v>
      </c>
      <c r="D385" s="94">
        <v>1035.94</v>
      </c>
      <c r="E385" s="94"/>
      <c r="F385" s="94">
        <v>5.09</v>
      </c>
      <c r="G385" s="94"/>
      <c r="H385" s="95">
        <v>50</v>
      </c>
      <c r="I385" s="122"/>
      <c r="J385" s="96">
        <v>181.37</v>
      </c>
      <c r="K385" s="122"/>
      <c r="L385" s="94"/>
      <c r="M385" s="94"/>
      <c r="N385" s="94"/>
      <c r="O385" s="121">
        <f t="shared" si="24"/>
        <v>231.37</v>
      </c>
      <c r="P385" s="94"/>
      <c r="Q385" s="94"/>
      <c r="R385" s="94">
        <v>228.5</v>
      </c>
      <c r="S385" s="156">
        <v>14536.269999999999</v>
      </c>
      <c r="T385" s="94">
        <v>51.69</v>
      </c>
      <c r="U385" s="102"/>
      <c r="V385" s="82">
        <f t="shared" si="25"/>
        <v>51.69</v>
      </c>
      <c r="W385" s="94">
        <v>6.5</v>
      </c>
      <c r="X385" s="94">
        <v>8.1</v>
      </c>
      <c r="Y385" s="94"/>
      <c r="Z385" s="94"/>
      <c r="AA385" s="94"/>
      <c r="AB385" s="122"/>
      <c r="AC385" s="124" t="s">
        <v>456</v>
      </c>
      <c r="AD385" s="163"/>
      <c r="AE385" s="159" t="e">
        <f>VLOOKUP(A385,#REF!,6,0)</f>
        <v>#REF!</v>
      </c>
    </row>
    <row r="386" spans="1:31" ht="26.25" thickBot="1" x14ac:dyDescent="0.3">
      <c r="A386" s="93">
        <v>26902172500066</v>
      </c>
      <c r="B386" s="161">
        <v>78</v>
      </c>
      <c r="C386" s="92" t="s">
        <v>464</v>
      </c>
      <c r="D386" s="94">
        <v>1035.5</v>
      </c>
      <c r="E386" s="94"/>
      <c r="F386" s="94">
        <v>5.15</v>
      </c>
      <c r="G386" s="94"/>
      <c r="H386" s="95">
        <v>50</v>
      </c>
      <c r="I386" s="122"/>
      <c r="J386" s="96">
        <v>194.07</v>
      </c>
      <c r="K386" s="122"/>
      <c r="L386" s="94"/>
      <c r="M386" s="94"/>
      <c r="N386" s="94"/>
      <c r="O386" s="121">
        <f t="shared" si="24"/>
        <v>244.07</v>
      </c>
      <c r="P386" s="94"/>
      <c r="Q386" s="94"/>
      <c r="R386" s="94">
        <v>238.5</v>
      </c>
      <c r="S386" s="156">
        <v>13907.43</v>
      </c>
      <c r="T386" s="94">
        <v>24.78</v>
      </c>
      <c r="U386" s="102"/>
      <c r="V386" s="82">
        <f t="shared" si="25"/>
        <v>24.78</v>
      </c>
      <c r="W386" s="94">
        <v>6.5</v>
      </c>
      <c r="X386" s="94">
        <v>8.9499999999999993</v>
      </c>
      <c r="Y386" s="94"/>
      <c r="Z386" s="94"/>
      <c r="AA386" s="94">
        <v>1</v>
      </c>
      <c r="AB386" s="122"/>
      <c r="AC386" s="124" t="s">
        <v>456</v>
      </c>
      <c r="AD386" s="163"/>
      <c r="AE386" s="159" t="e">
        <f>VLOOKUP(A386,#REF!,6,0)</f>
        <v>#REF!</v>
      </c>
    </row>
    <row r="387" spans="1:31" ht="26.25" thickBot="1" x14ac:dyDescent="0.3">
      <c r="A387" s="93">
        <v>27911242500207</v>
      </c>
      <c r="B387" s="160">
        <v>79</v>
      </c>
      <c r="C387" s="92" t="s">
        <v>481</v>
      </c>
      <c r="D387" s="94">
        <v>1035.5</v>
      </c>
      <c r="E387" s="94"/>
      <c r="F387" s="94">
        <v>5.15</v>
      </c>
      <c r="G387" s="94"/>
      <c r="H387" s="95">
        <v>95</v>
      </c>
      <c r="I387" s="122"/>
      <c r="J387" s="96">
        <v>194.07</v>
      </c>
      <c r="K387" s="122"/>
      <c r="L387" s="94"/>
      <c r="M387" s="94"/>
      <c r="N387" s="94"/>
      <c r="O387" s="121">
        <f t="shared" si="24"/>
        <v>289.07</v>
      </c>
      <c r="P387" s="94"/>
      <c r="Q387" s="94"/>
      <c r="R387" s="94">
        <v>238.5</v>
      </c>
      <c r="S387" s="156">
        <v>14249.960000000001</v>
      </c>
      <c r="T387" s="94"/>
      <c r="U387" s="102"/>
      <c r="V387" s="82">
        <f t="shared" si="25"/>
        <v>0</v>
      </c>
      <c r="W387" s="94">
        <v>7.3</v>
      </c>
      <c r="X387" s="94">
        <v>9.35</v>
      </c>
      <c r="Y387" s="94"/>
      <c r="Z387" s="94"/>
      <c r="AA387" s="94">
        <v>1.98</v>
      </c>
      <c r="AB387" s="122"/>
      <c r="AC387" s="124" t="s">
        <v>456</v>
      </c>
      <c r="AD387" s="163"/>
      <c r="AE387" s="159" t="e">
        <f>VLOOKUP(A387,#REF!,6,0)</f>
        <v>#REF!</v>
      </c>
    </row>
    <row r="388" spans="1:31" ht="26.25" thickBot="1" x14ac:dyDescent="0.3">
      <c r="A388" s="93">
        <v>27609292501168</v>
      </c>
      <c r="B388" s="161">
        <v>80</v>
      </c>
      <c r="C388" s="92" t="s">
        <v>520</v>
      </c>
      <c r="D388" s="94">
        <v>1035.5</v>
      </c>
      <c r="E388" s="94"/>
      <c r="F388" s="94">
        <v>5.15</v>
      </c>
      <c r="G388" s="94"/>
      <c r="H388" s="95">
        <v>50</v>
      </c>
      <c r="I388" s="122"/>
      <c r="J388" s="96">
        <v>192.07</v>
      </c>
      <c r="K388" s="122"/>
      <c r="L388" s="94"/>
      <c r="M388" s="94"/>
      <c r="N388" s="94"/>
      <c r="O388" s="121">
        <f t="shared" si="24"/>
        <v>242.07</v>
      </c>
      <c r="P388" s="94"/>
      <c r="Q388" s="94"/>
      <c r="R388" s="94">
        <v>238.5</v>
      </c>
      <c r="S388" s="156">
        <v>24005.820000000007</v>
      </c>
      <c r="T388" s="94"/>
      <c r="U388" s="102"/>
      <c r="V388" s="82">
        <f t="shared" si="25"/>
        <v>0</v>
      </c>
      <c r="W388" s="94">
        <v>6.5</v>
      </c>
      <c r="X388" s="94">
        <v>8.4499999999999993</v>
      </c>
      <c r="Y388" s="94"/>
      <c r="Z388" s="94"/>
      <c r="AA388" s="94"/>
      <c r="AB388" s="122"/>
      <c r="AC388" s="124" t="s">
        <v>456</v>
      </c>
      <c r="AD388" s="163"/>
      <c r="AE388" s="159" t="e">
        <f>VLOOKUP(A388,#REF!,6,0)</f>
        <v>#REF!</v>
      </c>
    </row>
    <row r="389" spans="1:31" ht="26.25" thickBot="1" x14ac:dyDescent="0.3">
      <c r="A389" s="93">
        <v>28610202500232</v>
      </c>
      <c r="B389" s="160">
        <v>81</v>
      </c>
      <c r="C389" s="92" t="s">
        <v>513</v>
      </c>
      <c r="D389" s="94">
        <v>1030.99</v>
      </c>
      <c r="E389" s="94"/>
      <c r="F389" s="94">
        <v>5.39</v>
      </c>
      <c r="G389" s="94"/>
      <c r="H389" s="95">
        <v>50</v>
      </c>
      <c r="I389" s="122"/>
      <c r="J389" s="96"/>
      <c r="K389" s="122"/>
      <c r="L389" s="94"/>
      <c r="M389" s="94"/>
      <c r="N389" s="94"/>
      <c r="O389" s="121">
        <f t="shared" si="24"/>
        <v>50</v>
      </c>
      <c r="P389" s="94"/>
      <c r="Q389" s="94"/>
      <c r="R389" s="94">
        <v>226.5</v>
      </c>
      <c r="S389" s="156">
        <v>14399.009999999997</v>
      </c>
      <c r="T389" s="94"/>
      <c r="U389" s="102"/>
      <c r="V389" s="82">
        <f t="shared" si="25"/>
        <v>0</v>
      </c>
      <c r="W389" s="94">
        <v>6.45</v>
      </c>
      <c r="X389" s="94">
        <v>8.1999999999999993</v>
      </c>
      <c r="Y389" s="94"/>
      <c r="Z389" s="94"/>
      <c r="AA389" s="94"/>
      <c r="AB389" s="122"/>
      <c r="AC389" s="124" t="s">
        <v>456</v>
      </c>
      <c r="AD389" s="163"/>
      <c r="AE389" s="159" t="e">
        <f>VLOOKUP(A389,#REF!,6,0)</f>
        <v>#REF!</v>
      </c>
    </row>
    <row r="390" spans="1:31" ht="26.25" thickBot="1" x14ac:dyDescent="0.3">
      <c r="A390" s="93">
        <v>27505262500043</v>
      </c>
      <c r="B390" s="161">
        <v>82</v>
      </c>
      <c r="C390" s="92" t="s">
        <v>495</v>
      </c>
      <c r="D390" s="94">
        <v>1030.07</v>
      </c>
      <c r="E390" s="94"/>
      <c r="F390" s="94">
        <v>5.39</v>
      </c>
      <c r="G390" s="94"/>
      <c r="H390" s="95">
        <v>145</v>
      </c>
      <c r="I390" s="122"/>
      <c r="J390" s="96">
        <v>178.83</v>
      </c>
      <c r="K390" s="122"/>
      <c r="L390" s="94"/>
      <c r="M390" s="94"/>
      <c r="N390" s="94"/>
      <c r="O390" s="121">
        <f t="shared" si="24"/>
        <v>323.83000000000004</v>
      </c>
      <c r="P390" s="94"/>
      <c r="Q390" s="94"/>
      <c r="R390" s="94">
        <v>226.5</v>
      </c>
      <c r="S390" s="156">
        <v>23467.61</v>
      </c>
      <c r="T390" s="94">
        <v>10.01</v>
      </c>
      <c r="U390" s="102"/>
      <c r="V390" s="82">
        <f t="shared" si="25"/>
        <v>10.01</v>
      </c>
      <c r="W390" s="94">
        <v>7.65</v>
      </c>
      <c r="X390" s="94">
        <v>9.6999999999999993</v>
      </c>
      <c r="Y390" s="94"/>
      <c r="Z390" s="94"/>
      <c r="AA390" s="94">
        <v>2.91</v>
      </c>
      <c r="AB390" s="122"/>
      <c r="AC390" s="124" t="s">
        <v>456</v>
      </c>
      <c r="AD390" s="163"/>
      <c r="AE390" s="159" t="e">
        <f>VLOOKUP(A390,#REF!,6,0)</f>
        <v>#REF!</v>
      </c>
    </row>
    <row r="391" spans="1:31" ht="26.25" thickBot="1" x14ac:dyDescent="0.3">
      <c r="A391" s="93">
        <v>27307092500071</v>
      </c>
      <c r="B391" s="160">
        <v>83</v>
      </c>
      <c r="C391" s="92" t="s">
        <v>458</v>
      </c>
      <c r="D391" s="94">
        <v>1029.8900000000001</v>
      </c>
      <c r="E391" s="94"/>
      <c r="F391" s="94">
        <v>5.54</v>
      </c>
      <c r="G391" s="94"/>
      <c r="H391" s="95">
        <v>145</v>
      </c>
      <c r="I391" s="122"/>
      <c r="J391" s="96"/>
      <c r="K391" s="122"/>
      <c r="L391" s="94"/>
      <c r="M391" s="94"/>
      <c r="N391" s="94"/>
      <c r="O391" s="121">
        <f t="shared" si="24"/>
        <v>145</v>
      </c>
      <c r="P391" s="94"/>
      <c r="Q391" s="94"/>
      <c r="R391" s="94">
        <v>224.5</v>
      </c>
      <c r="S391" s="156">
        <v>14435.480000000003</v>
      </c>
      <c r="T391" s="94">
        <v>22.74</v>
      </c>
      <c r="U391" s="102"/>
      <c r="V391" s="82">
        <f t="shared" si="25"/>
        <v>22.74</v>
      </c>
      <c r="W391" s="94">
        <v>7.65</v>
      </c>
      <c r="X391" s="94">
        <v>8.4499999999999993</v>
      </c>
      <c r="Y391" s="94"/>
      <c r="Z391" s="94"/>
      <c r="AA391" s="94"/>
      <c r="AB391" s="122"/>
      <c r="AC391" s="124" t="s">
        <v>456</v>
      </c>
      <c r="AD391" s="163"/>
      <c r="AE391" s="159" t="e">
        <f>VLOOKUP(A391,#REF!,6,0)</f>
        <v>#REF!</v>
      </c>
    </row>
    <row r="392" spans="1:31" ht="26.25" thickBot="1" x14ac:dyDescent="0.3">
      <c r="A392" s="93">
        <v>28904182500218</v>
      </c>
      <c r="B392" s="161">
        <v>84</v>
      </c>
      <c r="C392" s="92" t="s">
        <v>494</v>
      </c>
      <c r="D392" s="94">
        <v>1029.8900000000001</v>
      </c>
      <c r="E392" s="94"/>
      <c r="F392" s="94">
        <v>5.54</v>
      </c>
      <c r="G392" s="94"/>
      <c r="H392" s="95">
        <v>100</v>
      </c>
      <c r="I392" s="122"/>
      <c r="J392" s="96"/>
      <c r="K392" s="122"/>
      <c r="L392" s="94"/>
      <c r="M392" s="94"/>
      <c r="N392" s="94"/>
      <c r="O392" s="121">
        <f t="shared" si="24"/>
        <v>100</v>
      </c>
      <c r="P392" s="94"/>
      <c r="Q392" s="94"/>
      <c r="R392" s="94">
        <v>224.5</v>
      </c>
      <c r="S392" s="156">
        <v>14435.480000000003</v>
      </c>
      <c r="T392" s="94"/>
      <c r="U392" s="102"/>
      <c r="V392" s="82">
        <f t="shared" si="25"/>
        <v>0</v>
      </c>
      <c r="W392" s="94">
        <v>7.3</v>
      </c>
      <c r="X392" s="94">
        <v>8.9</v>
      </c>
      <c r="Y392" s="94"/>
      <c r="Z392" s="94"/>
      <c r="AA392" s="94">
        <v>0.87</v>
      </c>
      <c r="AB392" s="122"/>
      <c r="AC392" s="124" t="s">
        <v>456</v>
      </c>
      <c r="AD392" s="163"/>
      <c r="AE392" s="159" t="e">
        <f>VLOOKUP(A392,#REF!,6,0)</f>
        <v>#REF!</v>
      </c>
    </row>
    <row r="393" spans="1:31" ht="26.25" thickBot="1" x14ac:dyDescent="0.3">
      <c r="A393" s="93">
        <v>28008171802039</v>
      </c>
      <c r="B393" s="160">
        <v>85</v>
      </c>
      <c r="C393" s="92" t="s">
        <v>531</v>
      </c>
      <c r="D393" s="94">
        <v>1029.8900000000001</v>
      </c>
      <c r="E393" s="94"/>
      <c r="F393" s="94">
        <v>5.54</v>
      </c>
      <c r="G393" s="94"/>
      <c r="H393" s="95">
        <v>145</v>
      </c>
      <c r="I393" s="122"/>
      <c r="J393" s="96"/>
      <c r="K393" s="122"/>
      <c r="L393" s="94"/>
      <c r="M393" s="94"/>
      <c r="N393" s="94"/>
      <c r="O393" s="121">
        <f t="shared" si="24"/>
        <v>145</v>
      </c>
      <c r="P393" s="94"/>
      <c r="Q393" s="94"/>
      <c r="R393" s="94">
        <v>224.5</v>
      </c>
      <c r="S393" s="156">
        <v>13669.330000000002</v>
      </c>
      <c r="T393" s="94"/>
      <c r="U393" s="102"/>
      <c r="V393" s="82">
        <f t="shared" si="25"/>
        <v>0</v>
      </c>
      <c r="W393" s="94">
        <v>7.65</v>
      </c>
      <c r="X393" s="94">
        <v>8.9499999999999993</v>
      </c>
      <c r="Y393" s="94"/>
      <c r="Z393" s="94"/>
      <c r="AA393" s="94">
        <v>0.97</v>
      </c>
      <c r="AB393" s="122"/>
      <c r="AC393" s="124" t="s">
        <v>456</v>
      </c>
      <c r="AD393" s="163"/>
      <c r="AE393" s="159" t="e">
        <f>VLOOKUP(A393,#REF!,6,0)</f>
        <v>#REF!</v>
      </c>
    </row>
    <row r="394" spans="1:31" ht="26.25" thickBot="1" x14ac:dyDescent="0.3">
      <c r="A394" s="93">
        <v>26902092501819</v>
      </c>
      <c r="B394" s="161">
        <v>86</v>
      </c>
      <c r="C394" s="92" t="s">
        <v>493</v>
      </c>
      <c r="D394" s="94">
        <v>1026.52</v>
      </c>
      <c r="E394" s="94"/>
      <c r="F394" s="94">
        <v>5.16</v>
      </c>
      <c r="G394" s="94"/>
      <c r="H394" s="95">
        <v>150</v>
      </c>
      <c r="I394" s="122"/>
      <c r="J394" s="96">
        <v>193</v>
      </c>
      <c r="K394" s="122"/>
      <c r="L394" s="94"/>
      <c r="M394" s="94"/>
      <c r="N394" s="94"/>
      <c r="O394" s="121">
        <f t="shared" si="24"/>
        <v>343</v>
      </c>
      <c r="P394" s="94"/>
      <c r="Q394" s="94"/>
      <c r="R394" s="94">
        <v>234.5</v>
      </c>
      <c r="S394" s="156">
        <v>13812.86</v>
      </c>
      <c r="T394" s="94">
        <v>76.53</v>
      </c>
      <c r="U394" s="102"/>
      <c r="V394" s="82">
        <f t="shared" si="25"/>
        <v>76.53</v>
      </c>
      <c r="W394" s="94">
        <v>7.65</v>
      </c>
      <c r="X394" s="94">
        <v>9.65</v>
      </c>
      <c r="Y394" s="94"/>
      <c r="Z394" s="94"/>
      <c r="AA394" s="94">
        <v>2.79</v>
      </c>
      <c r="AB394" s="122"/>
      <c r="AC394" s="124" t="s">
        <v>456</v>
      </c>
      <c r="AD394" s="163"/>
      <c r="AE394" s="159" t="e">
        <f>VLOOKUP(A394,#REF!,6,0)</f>
        <v>#REF!</v>
      </c>
    </row>
    <row r="395" spans="1:31" ht="26.25" thickBot="1" x14ac:dyDescent="0.3">
      <c r="A395" s="93">
        <v>26907262501829</v>
      </c>
      <c r="B395" s="160">
        <v>87</v>
      </c>
      <c r="C395" s="92" t="s">
        <v>501</v>
      </c>
      <c r="D395" s="94">
        <v>1026.52</v>
      </c>
      <c r="E395" s="94"/>
      <c r="F395" s="94">
        <v>5.16</v>
      </c>
      <c r="G395" s="94"/>
      <c r="H395" s="95"/>
      <c r="I395" s="122"/>
      <c r="J395" s="96"/>
      <c r="K395" s="122"/>
      <c r="L395" s="94"/>
      <c r="M395" s="94"/>
      <c r="N395" s="94"/>
      <c r="O395" s="121">
        <f t="shared" si="24"/>
        <v>0</v>
      </c>
      <c r="P395" s="94"/>
      <c r="Q395" s="94"/>
      <c r="R395" s="94">
        <v>234.5</v>
      </c>
      <c r="S395" s="156">
        <v>14203.940000000002</v>
      </c>
      <c r="T395" s="94">
        <v>50.05</v>
      </c>
      <c r="U395" s="102"/>
      <c r="V395" s="82">
        <f t="shared" si="25"/>
        <v>50.05</v>
      </c>
      <c r="W395" s="94">
        <v>6.1</v>
      </c>
      <c r="X395" s="94">
        <v>7.45</v>
      </c>
      <c r="Y395" s="94"/>
      <c r="Z395" s="94"/>
      <c r="AA395" s="94"/>
      <c r="AB395" s="122"/>
      <c r="AC395" s="124" t="s">
        <v>456</v>
      </c>
      <c r="AD395" s="163"/>
      <c r="AE395" s="159" t="e">
        <f>VLOOKUP(A395,#REF!,6,0)</f>
        <v>#REF!</v>
      </c>
    </row>
    <row r="396" spans="1:31" ht="26.25" thickBot="1" x14ac:dyDescent="0.3">
      <c r="A396" s="93">
        <v>28805212500422</v>
      </c>
      <c r="B396" s="161">
        <v>88</v>
      </c>
      <c r="C396" s="92" t="s">
        <v>467</v>
      </c>
      <c r="D396" s="94">
        <v>1025.58</v>
      </c>
      <c r="E396" s="94"/>
      <c r="F396" s="94">
        <v>5.32</v>
      </c>
      <c r="G396" s="94"/>
      <c r="H396" s="95">
        <v>50</v>
      </c>
      <c r="I396" s="122"/>
      <c r="J396" s="96"/>
      <c r="K396" s="122"/>
      <c r="L396" s="94"/>
      <c r="M396" s="94"/>
      <c r="N396" s="94"/>
      <c r="O396" s="121">
        <f t="shared" si="24"/>
        <v>50</v>
      </c>
      <c r="P396" s="94"/>
      <c r="Q396" s="94"/>
      <c r="R396" s="94">
        <v>224.5</v>
      </c>
      <c r="S396" s="156">
        <v>13669.529999999997</v>
      </c>
      <c r="T396" s="94"/>
      <c r="U396" s="102"/>
      <c r="V396" s="82">
        <f t="shared" si="25"/>
        <v>0</v>
      </c>
      <c r="W396" s="94">
        <v>6.45</v>
      </c>
      <c r="X396" s="94">
        <v>7.65</v>
      </c>
      <c r="Y396" s="94"/>
      <c r="Z396" s="94"/>
      <c r="AA396" s="94"/>
      <c r="AB396" s="122"/>
      <c r="AC396" s="124" t="s">
        <v>456</v>
      </c>
      <c r="AD396" s="163"/>
      <c r="AE396" s="159" t="e">
        <f>VLOOKUP(A396,#REF!,6,0)</f>
        <v>#REF!</v>
      </c>
    </row>
    <row r="397" spans="1:31" ht="26.25" thickBot="1" x14ac:dyDescent="0.3">
      <c r="A397" s="93">
        <v>28607262500206</v>
      </c>
      <c r="B397" s="160">
        <v>89</v>
      </c>
      <c r="C397" s="92" t="s">
        <v>521</v>
      </c>
      <c r="D397" s="94">
        <v>1025.58</v>
      </c>
      <c r="E397" s="94"/>
      <c r="F397" s="94">
        <v>5.32</v>
      </c>
      <c r="G397" s="94"/>
      <c r="H397" s="95">
        <v>50</v>
      </c>
      <c r="I397" s="122"/>
      <c r="J397" s="96"/>
      <c r="K397" s="122"/>
      <c r="L397" s="94"/>
      <c r="M397" s="94"/>
      <c r="N397" s="94"/>
      <c r="O397" s="121">
        <f t="shared" si="24"/>
        <v>50</v>
      </c>
      <c r="P397" s="94"/>
      <c r="Q397" s="94"/>
      <c r="R397" s="94">
        <v>224.5</v>
      </c>
      <c r="S397" s="156">
        <v>13988.339999999998</v>
      </c>
      <c r="T397" s="94"/>
      <c r="U397" s="102"/>
      <c r="V397" s="82">
        <f t="shared" si="25"/>
        <v>0</v>
      </c>
      <c r="W397" s="94">
        <v>6.45</v>
      </c>
      <c r="X397" s="94">
        <v>8.1999999999999993</v>
      </c>
      <c r="Y397" s="94"/>
      <c r="Z397" s="94"/>
      <c r="AA397" s="94"/>
      <c r="AB397" s="122"/>
      <c r="AC397" s="124" t="s">
        <v>456</v>
      </c>
      <c r="AD397" s="163"/>
      <c r="AE397" s="159" t="e">
        <f>VLOOKUP(A397,#REF!,6,0)</f>
        <v>#REF!</v>
      </c>
    </row>
    <row r="398" spans="1:31" ht="26.25" thickBot="1" x14ac:dyDescent="0.3">
      <c r="A398" s="93">
        <v>26901102500062</v>
      </c>
      <c r="B398" s="161">
        <v>90</v>
      </c>
      <c r="C398" s="92" t="s">
        <v>465</v>
      </c>
      <c r="D398" s="94">
        <v>1024.94</v>
      </c>
      <c r="E398" s="94"/>
      <c r="F398" s="94">
        <v>5.16</v>
      </c>
      <c r="G398" s="94"/>
      <c r="H398" s="95">
        <v>50</v>
      </c>
      <c r="I398" s="122"/>
      <c r="J398" s="96"/>
      <c r="K398" s="122"/>
      <c r="L398" s="94"/>
      <c r="M398" s="94"/>
      <c r="N398" s="94"/>
      <c r="O398" s="121">
        <f t="shared" si="24"/>
        <v>50</v>
      </c>
      <c r="P398" s="94"/>
      <c r="Q398" s="94"/>
      <c r="R398" s="94">
        <v>234.5</v>
      </c>
      <c r="S398" s="156">
        <v>13839.12</v>
      </c>
      <c r="T398" s="94"/>
      <c r="U398" s="102"/>
      <c r="V398" s="82">
        <f t="shared" si="25"/>
        <v>0</v>
      </c>
      <c r="W398" s="94">
        <v>6.45</v>
      </c>
      <c r="X398" s="94">
        <v>7.75</v>
      </c>
      <c r="Y398" s="94"/>
      <c r="Z398" s="94"/>
      <c r="AA398" s="94"/>
      <c r="AB398" s="122"/>
      <c r="AC398" s="124" t="s">
        <v>456</v>
      </c>
      <c r="AD398" s="163"/>
      <c r="AE398" s="159" t="e">
        <f>VLOOKUP(A398,#REF!,6,0)</f>
        <v>#REF!</v>
      </c>
    </row>
    <row r="399" spans="1:31" ht="26.25" thickBot="1" x14ac:dyDescent="0.3">
      <c r="A399" s="93">
        <v>26910022500125</v>
      </c>
      <c r="B399" s="160">
        <v>91</v>
      </c>
      <c r="C399" s="92" t="s">
        <v>472</v>
      </c>
      <c r="D399" s="94">
        <v>1024.94</v>
      </c>
      <c r="E399" s="94"/>
      <c r="F399" s="94">
        <v>5.16</v>
      </c>
      <c r="G399" s="94"/>
      <c r="H399" s="95">
        <v>100</v>
      </c>
      <c r="I399" s="122"/>
      <c r="J399" s="96"/>
      <c r="K399" s="122"/>
      <c r="L399" s="94"/>
      <c r="M399" s="94"/>
      <c r="N399" s="94"/>
      <c r="O399" s="121">
        <f t="shared" si="24"/>
        <v>100</v>
      </c>
      <c r="P399" s="94"/>
      <c r="Q399" s="94"/>
      <c r="R399" s="94">
        <v>234.5</v>
      </c>
      <c r="S399" s="156">
        <v>13973.269999999999</v>
      </c>
      <c r="T399" s="94"/>
      <c r="U399" s="102"/>
      <c r="V399" s="82">
        <f t="shared" si="25"/>
        <v>0</v>
      </c>
      <c r="W399" s="94">
        <v>7.25</v>
      </c>
      <c r="X399" s="94">
        <v>7.75</v>
      </c>
      <c r="Y399" s="94"/>
      <c r="Z399" s="94"/>
      <c r="AA399" s="94"/>
      <c r="AB399" s="122"/>
      <c r="AC399" s="124" t="s">
        <v>456</v>
      </c>
      <c r="AD399" s="163"/>
      <c r="AE399" s="159" t="e">
        <f>VLOOKUP(A399,#REF!,6,0)</f>
        <v>#REF!</v>
      </c>
    </row>
    <row r="400" spans="1:31" ht="26.25" thickBot="1" x14ac:dyDescent="0.3">
      <c r="A400" s="93">
        <v>27004222500149</v>
      </c>
      <c r="B400" s="161">
        <v>92</v>
      </c>
      <c r="C400" s="92" t="s">
        <v>489</v>
      </c>
      <c r="D400" s="94">
        <v>1024.94</v>
      </c>
      <c r="E400" s="94"/>
      <c r="F400" s="94">
        <v>5.16</v>
      </c>
      <c r="G400" s="94"/>
      <c r="H400" s="95">
        <v>145</v>
      </c>
      <c r="I400" s="122"/>
      <c r="J400" s="96"/>
      <c r="K400" s="122"/>
      <c r="L400" s="94"/>
      <c r="M400" s="94"/>
      <c r="N400" s="94"/>
      <c r="O400" s="121">
        <f t="shared" si="24"/>
        <v>145</v>
      </c>
      <c r="P400" s="94"/>
      <c r="Q400" s="94"/>
      <c r="R400" s="94">
        <v>234.5</v>
      </c>
      <c r="S400" s="156">
        <v>13781.519999999999</v>
      </c>
      <c r="T400" s="94">
        <v>14.29</v>
      </c>
      <c r="U400" s="102"/>
      <c r="V400" s="82">
        <f t="shared" si="25"/>
        <v>14.29</v>
      </c>
      <c r="W400" s="94">
        <v>7.6</v>
      </c>
      <c r="X400" s="94">
        <v>8.4</v>
      </c>
      <c r="Y400" s="94"/>
      <c r="Z400" s="94"/>
      <c r="AA400" s="94"/>
      <c r="AB400" s="122"/>
      <c r="AC400" s="124" t="s">
        <v>456</v>
      </c>
      <c r="AD400" s="163"/>
      <c r="AE400" s="159" t="e">
        <f>VLOOKUP(A400,#REF!,6,0)</f>
        <v>#REF!</v>
      </c>
    </row>
    <row r="401" spans="1:31" ht="26.25" thickBot="1" x14ac:dyDescent="0.3">
      <c r="A401" s="93">
        <v>27811102500725</v>
      </c>
      <c r="B401" s="160">
        <v>93</v>
      </c>
      <c r="C401" s="92" t="s">
        <v>514</v>
      </c>
      <c r="D401" s="94">
        <v>1020.51</v>
      </c>
      <c r="E401" s="94"/>
      <c r="F401" s="94">
        <v>5.35</v>
      </c>
      <c r="G401" s="94"/>
      <c r="H401" s="95">
        <v>50</v>
      </c>
      <c r="I401" s="122"/>
      <c r="J401" s="96">
        <v>86.08</v>
      </c>
      <c r="K401" s="122"/>
      <c r="L401" s="94"/>
      <c r="M401" s="94"/>
      <c r="N401" s="94"/>
      <c r="O401" s="121">
        <f t="shared" si="24"/>
        <v>136.07999999999998</v>
      </c>
      <c r="P401" s="94"/>
      <c r="Q401" s="94"/>
      <c r="R401" s="94">
        <v>218.5</v>
      </c>
      <c r="S401" s="156">
        <v>20125.28</v>
      </c>
      <c r="T401" s="94"/>
      <c r="U401" s="102"/>
      <c r="V401" s="82">
        <f t="shared" si="25"/>
        <v>0</v>
      </c>
      <c r="W401" s="94">
        <v>6.4</v>
      </c>
      <c r="X401" s="94">
        <v>7.5</v>
      </c>
      <c r="Y401" s="94"/>
      <c r="Z401" s="94"/>
      <c r="AA401" s="94"/>
      <c r="AB401" s="122"/>
      <c r="AC401" s="124" t="s">
        <v>456</v>
      </c>
      <c r="AD401" s="163"/>
      <c r="AE401" s="159" t="e">
        <f>VLOOKUP(A401,#REF!,6,0)</f>
        <v>#REF!</v>
      </c>
    </row>
    <row r="402" spans="1:31" ht="26.25" thickBot="1" x14ac:dyDescent="0.3">
      <c r="A402" s="93">
        <v>28406122500138</v>
      </c>
      <c r="B402" s="161">
        <v>94</v>
      </c>
      <c r="C402" s="92" t="s">
        <v>455</v>
      </c>
      <c r="D402" s="94">
        <v>1015.95</v>
      </c>
      <c r="E402" s="94"/>
      <c r="F402" s="94">
        <v>5.1100000000000003</v>
      </c>
      <c r="G402" s="94"/>
      <c r="H402" s="95">
        <v>100</v>
      </c>
      <c r="I402" s="122"/>
      <c r="J402" s="96"/>
      <c r="K402" s="122"/>
      <c r="L402" s="94"/>
      <c r="M402" s="94"/>
      <c r="N402" s="94"/>
      <c r="O402" s="121">
        <f t="shared" si="24"/>
        <v>100</v>
      </c>
      <c r="P402" s="94"/>
      <c r="Q402" s="94"/>
      <c r="R402" s="94">
        <v>230.5</v>
      </c>
      <c r="S402" s="156">
        <v>13811.52</v>
      </c>
      <c r="T402" s="94"/>
      <c r="U402" s="102"/>
      <c r="V402" s="82">
        <f t="shared" si="25"/>
        <v>0</v>
      </c>
      <c r="W402" s="94">
        <v>7.2</v>
      </c>
      <c r="X402" s="94">
        <v>8.4499999999999993</v>
      </c>
      <c r="Y402" s="94"/>
      <c r="Z402" s="94"/>
      <c r="AA402" s="94"/>
      <c r="AB402" s="122"/>
      <c r="AC402" s="124" t="s">
        <v>456</v>
      </c>
      <c r="AD402" s="163"/>
      <c r="AE402" s="159" t="e">
        <f>VLOOKUP(A402,#REF!,6,0)</f>
        <v>#REF!</v>
      </c>
    </row>
    <row r="403" spans="1:31" ht="26.25" thickBot="1" x14ac:dyDescent="0.3">
      <c r="A403" s="93">
        <v>27002032500042</v>
      </c>
      <c r="B403" s="160">
        <v>95</v>
      </c>
      <c r="C403" s="92" t="s">
        <v>463</v>
      </c>
      <c r="D403" s="94">
        <v>1015.95</v>
      </c>
      <c r="E403" s="94"/>
      <c r="F403" s="94">
        <v>5.1100000000000003</v>
      </c>
      <c r="G403" s="94"/>
      <c r="H403" s="95">
        <v>50</v>
      </c>
      <c r="I403" s="122"/>
      <c r="J403" s="96">
        <v>181.91</v>
      </c>
      <c r="K403" s="122"/>
      <c r="L403" s="94"/>
      <c r="M403" s="94"/>
      <c r="N403" s="94"/>
      <c r="O403" s="121">
        <f t="shared" si="24"/>
        <v>231.91</v>
      </c>
      <c r="P403" s="94"/>
      <c r="Q403" s="94"/>
      <c r="R403" s="94">
        <v>230.5</v>
      </c>
      <c r="S403" s="156">
        <v>13828.800000000001</v>
      </c>
      <c r="T403" s="94"/>
      <c r="U403" s="102"/>
      <c r="V403" s="82">
        <f t="shared" si="25"/>
        <v>0</v>
      </c>
      <c r="W403" s="94">
        <v>6.4</v>
      </c>
      <c r="X403" s="94">
        <v>6.55</v>
      </c>
      <c r="Y403" s="94"/>
      <c r="Z403" s="94"/>
      <c r="AA403" s="94"/>
      <c r="AB403" s="122"/>
      <c r="AC403" s="124" t="s">
        <v>456</v>
      </c>
      <c r="AD403" s="163"/>
      <c r="AE403" s="159" t="e">
        <f>VLOOKUP(A403,#REF!,6,0)</f>
        <v>#REF!</v>
      </c>
    </row>
    <row r="404" spans="1:31" ht="26.25" thickBot="1" x14ac:dyDescent="0.3">
      <c r="A404" s="93">
        <v>27207072500046</v>
      </c>
      <c r="B404" s="161">
        <v>96</v>
      </c>
      <c r="C404" s="92" t="s">
        <v>470</v>
      </c>
      <c r="D404" s="94">
        <v>1015.95</v>
      </c>
      <c r="E404" s="94"/>
      <c r="F404" s="94">
        <v>5.1100000000000003</v>
      </c>
      <c r="G404" s="94"/>
      <c r="H404" s="95">
        <v>145</v>
      </c>
      <c r="I404" s="122"/>
      <c r="J404" s="96"/>
      <c r="K404" s="122"/>
      <c r="L404" s="94"/>
      <c r="M404" s="94"/>
      <c r="N404" s="94"/>
      <c r="O404" s="121">
        <f t="shared" si="24"/>
        <v>145</v>
      </c>
      <c r="P404" s="94"/>
      <c r="Q404" s="94"/>
      <c r="R404" s="94">
        <v>230.5</v>
      </c>
      <c r="S404" s="156">
        <v>13675.020000000002</v>
      </c>
      <c r="T404" s="94">
        <v>15.48</v>
      </c>
      <c r="U404" s="102"/>
      <c r="V404" s="82">
        <f t="shared" si="25"/>
        <v>15.48</v>
      </c>
      <c r="W404" s="94">
        <v>7.55</v>
      </c>
      <c r="X404" s="94">
        <v>8.3000000000000007</v>
      </c>
      <c r="Y404" s="94"/>
      <c r="Z404" s="94"/>
      <c r="AA404" s="94"/>
      <c r="AB404" s="122"/>
      <c r="AC404" s="124" t="s">
        <v>456</v>
      </c>
      <c r="AD404" s="163"/>
      <c r="AE404" s="159" t="e">
        <f>VLOOKUP(A404,#REF!,6,0)</f>
        <v>#REF!</v>
      </c>
    </row>
    <row r="405" spans="1:31" ht="26.25" thickBot="1" x14ac:dyDescent="0.3">
      <c r="A405" s="93">
        <v>27401112500126</v>
      </c>
      <c r="B405" s="160">
        <v>97</v>
      </c>
      <c r="C405" s="92" t="s">
        <v>486</v>
      </c>
      <c r="D405" s="94">
        <v>1015.95</v>
      </c>
      <c r="E405" s="94"/>
      <c r="F405" s="94">
        <v>5.1100000000000003</v>
      </c>
      <c r="G405" s="94"/>
      <c r="H405" s="95">
        <v>150</v>
      </c>
      <c r="I405" s="122"/>
      <c r="J405" s="96">
        <v>183.91</v>
      </c>
      <c r="K405" s="122"/>
      <c r="L405" s="94"/>
      <c r="M405" s="94"/>
      <c r="N405" s="94"/>
      <c r="O405" s="121">
        <f t="shared" ref="O405:O436" si="26">SUM(H405:N405)</f>
        <v>333.90999999999997</v>
      </c>
      <c r="P405" s="94"/>
      <c r="Q405" s="94"/>
      <c r="R405" s="94">
        <v>230.5</v>
      </c>
      <c r="S405" s="156">
        <v>13675.020000000002</v>
      </c>
      <c r="T405" s="94">
        <v>15.19</v>
      </c>
      <c r="U405" s="102"/>
      <c r="V405" s="82">
        <f t="shared" ref="V405:V436" si="27">T405+U405</f>
        <v>15.19</v>
      </c>
      <c r="W405" s="94">
        <v>7.6</v>
      </c>
      <c r="X405" s="94">
        <v>9.5500000000000007</v>
      </c>
      <c r="Y405" s="94"/>
      <c r="Z405" s="94"/>
      <c r="AA405" s="94">
        <v>2.6</v>
      </c>
      <c r="AB405" s="122"/>
      <c r="AC405" s="124" t="s">
        <v>456</v>
      </c>
      <c r="AD405" s="163"/>
      <c r="AE405" s="159" t="e">
        <f>VLOOKUP(A405,#REF!,6,0)</f>
        <v>#REF!</v>
      </c>
    </row>
    <row r="406" spans="1:31" ht="26.25" thickBot="1" x14ac:dyDescent="0.3">
      <c r="A406" s="93">
        <v>28607302502142</v>
      </c>
      <c r="B406" s="161">
        <v>98</v>
      </c>
      <c r="C406" s="92" t="s">
        <v>492</v>
      </c>
      <c r="D406" s="94">
        <v>1015.95</v>
      </c>
      <c r="E406" s="94"/>
      <c r="F406" s="94">
        <v>5.1100000000000003</v>
      </c>
      <c r="G406" s="94"/>
      <c r="H406" s="95">
        <v>50</v>
      </c>
      <c r="I406" s="122"/>
      <c r="J406" s="96"/>
      <c r="K406" s="122"/>
      <c r="L406" s="94"/>
      <c r="M406" s="94"/>
      <c r="N406" s="94"/>
      <c r="O406" s="121">
        <f t="shared" si="26"/>
        <v>50</v>
      </c>
      <c r="P406" s="94"/>
      <c r="Q406" s="94"/>
      <c r="R406" s="94">
        <v>230.5</v>
      </c>
      <c r="S406" s="156">
        <v>14136.020000000002</v>
      </c>
      <c r="T406" s="94"/>
      <c r="U406" s="102"/>
      <c r="V406" s="82">
        <f t="shared" si="27"/>
        <v>0</v>
      </c>
      <c r="W406" s="94">
        <v>6.4</v>
      </c>
      <c r="X406" s="94">
        <v>7.2</v>
      </c>
      <c r="Y406" s="94"/>
      <c r="Z406" s="94"/>
      <c r="AA406" s="94"/>
      <c r="AB406" s="122"/>
      <c r="AC406" s="124" t="s">
        <v>456</v>
      </c>
      <c r="AD406" s="163"/>
      <c r="AE406" s="159" t="e">
        <f>VLOOKUP(A406,#REF!,6,0)</f>
        <v>#REF!</v>
      </c>
    </row>
    <row r="407" spans="1:31" ht="26.25" thickBot="1" x14ac:dyDescent="0.3">
      <c r="A407" s="93">
        <v>26809202500309</v>
      </c>
      <c r="B407" s="160">
        <v>99</v>
      </c>
      <c r="C407" s="92" t="s">
        <v>502</v>
      </c>
      <c r="D407" s="94">
        <v>1015.95</v>
      </c>
      <c r="E407" s="94"/>
      <c r="F407" s="94">
        <v>5.1100000000000003</v>
      </c>
      <c r="G407" s="94"/>
      <c r="H407" s="95">
        <v>50</v>
      </c>
      <c r="I407" s="122"/>
      <c r="J407" s="96"/>
      <c r="K407" s="122"/>
      <c r="L407" s="94"/>
      <c r="M407" s="94"/>
      <c r="N407" s="94"/>
      <c r="O407" s="121">
        <f t="shared" si="26"/>
        <v>50</v>
      </c>
      <c r="P407" s="94"/>
      <c r="Q407" s="94"/>
      <c r="R407" s="94">
        <v>230.5</v>
      </c>
      <c r="S407" s="156">
        <v>13915.020000000002</v>
      </c>
      <c r="T407" s="94">
        <v>18.66</v>
      </c>
      <c r="U407" s="102"/>
      <c r="V407" s="82">
        <f t="shared" si="27"/>
        <v>18.66</v>
      </c>
      <c r="W407" s="94">
        <v>6.4</v>
      </c>
      <c r="X407" s="94">
        <v>6.55</v>
      </c>
      <c r="Y407" s="94"/>
      <c r="Z407" s="94"/>
      <c r="AA407" s="94"/>
      <c r="AB407" s="122"/>
      <c r="AC407" s="124" t="s">
        <v>456</v>
      </c>
      <c r="AD407" s="163"/>
      <c r="AE407" s="159" t="e">
        <f>VLOOKUP(A407,#REF!,6,0)</f>
        <v>#REF!</v>
      </c>
    </row>
    <row r="408" spans="1:31" ht="26.25" thickBot="1" x14ac:dyDescent="0.3">
      <c r="A408" s="93">
        <v>28308212501646</v>
      </c>
      <c r="B408" s="161">
        <v>100</v>
      </c>
      <c r="C408" s="92" t="s">
        <v>524</v>
      </c>
      <c r="D408" s="94">
        <v>1015.95</v>
      </c>
      <c r="E408" s="94"/>
      <c r="F408" s="94">
        <v>5.1100000000000003</v>
      </c>
      <c r="G408" s="94"/>
      <c r="H408" s="95">
        <v>140</v>
      </c>
      <c r="I408" s="122"/>
      <c r="J408" s="96">
        <v>183.91</v>
      </c>
      <c r="K408" s="122"/>
      <c r="L408" s="94"/>
      <c r="M408" s="94"/>
      <c r="N408" s="94"/>
      <c r="O408" s="121">
        <f t="shared" si="26"/>
        <v>323.90999999999997</v>
      </c>
      <c r="P408" s="94"/>
      <c r="Q408" s="94"/>
      <c r="R408" s="94">
        <v>230.5</v>
      </c>
      <c r="S408" s="156">
        <v>13391.390000000003</v>
      </c>
      <c r="T408" s="94"/>
      <c r="U408" s="102"/>
      <c r="V408" s="82">
        <f t="shared" si="27"/>
        <v>0</v>
      </c>
      <c r="W408" s="94">
        <v>7.5</v>
      </c>
      <c r="X408" s="94">
        <v>7.8</v>
      </c>
      <c r="Y408" s="94"/>
      <c r="Z408" s="94"/>
      <c r="AA408" s="94"/>
      <c r="AB408" s="122"/>
      <c r="AC408" s="124" t="s">
        <v>456</v>
      </c>
      <c r="AD408" s="163"/>
      <c r="AE408" s="159" t="e">
        <f>VLOOKUP(A408,#REF!,6,0)</f>
        <v>#REF!</v>
      </c>
    </row>
    <row r="409" spans="1:31" ht="26.25" thickBot="1" x14ac:dyDescent="0.3">
      <c r="A409" s="93">
        <v>28303032500089</v>
      </c>
      <c r="B409" s="160">
        <v>101</v>
      </c>
      <c r="C409" s="92" t="s">
        <v>527</v>
      </c>
      <c r="D409" s="94">
        <v>1015.95</v>
      </c>
      <c r="E409" s="94"/>
      <c r="F409" s="94">
        <v>5.1100000000000003</v>
      </c>
      <c r="G409" s="94"/>
      <c r="H409" s="95">
        <v>50</v>
      </c>
      <c r="I409" s="122"/>
      <c r="J409" s="96">
        <v>183.91</v>
      </c>
      <c r="K409" s="122"/>
      <c r="L409" s="94"/>
      <c r="M409" s="94"/>
      <c r="N409" s="94"/>
      <c r="O409" s="121">
        <f t="shared" si="26"/>
        <v>233.91</v>
      </c>
      <c r="P409" s="94"/>
      <c r="Q409" s="94"/>
      <c r="R409" s="94">
        <v>230.5</v>
      </c>
      <c r="S409" s="156">
        <v>13755.020000000002</v>
      </c>
      <c r="T409" s="94"/>
      <c r="U409" s="102"/>
      <c r="V409" s="82">
        <f t="shared" si="27"/>
        <v>0</v>
      </c>
      <c r="W409" s="94">
        <v>6.4</v>
      </c>
      <c r="X409" s="94">
        <v>8.4</v>
      </c>
      <c r="Y409" s="94"/>
      <c r="Z409" s="94"/>
      <c r="AA409" s="94"/>
      <c r="AB409" s="122"/>
      <c r="AC409" s="124" t="s">
        <v>456</v>
      </c>
      <c r="AD409" s="163"/>
      <c r="AE409" s="159" t="e">
        <f>VLOOKUP(A409,#REF!,6,0)</f>
        <v>#REF!</v>
      </c>
    </row>
    <row r="410" spans="1:31" ht="26.25" thickBot="1" x14ac:dyDescent="0.3">
      <c r="A410" s="93">
        <v>28301152500187</v>
      </c>
      <c r="B410" s="161">
        <v>102</v>
      </c>
      <c r="C410" s="92" t="s">
        <v>482</v>
      </c>
      <c r="D410" s="94">
        <v>1010.68</v>
      </c>
      <c r="E410" s="94"/>
      <c r="F410" s="94">
        <v>5.09</v>
      </c>
      <c r="G410" s="94"/>
      <c r="H410" s="95">
        <v>50</v>
      </c>
      <c r="I410" s="122"/>
      <c r="J410" s="96"/>
      <c r="K410" s="122"/>
      <c r="L410" s="94"/>
      <c r="M410" s="94"/>
      <c r="N410" s="94"/>
      <c r="O410" s="121">
        <f t="shared" si="26"/>
        <v>50</v>
      </c>
      <c r="P410" s="94"/>
      <c r="Q410" s="94"/>
      <c r="R410" s="94">
        <v>228.5</v>
      </c>
      <c r="S410" s="156">
        <v>13840.37</v>
      </c>
      <c r="T410" s="94"/>
      <c r="U410" s="102"/>
      <c r="V410" s="82">
        <f t="shared" si="27"/>
        <v>0</v>
      </c>
      <c r="W410" s="94">
        <v>6.35</v>
      </c>
      <c r="X410" s="94">
        <v>8</v>
      </c>
      <c r="Y410" s="94"/>
      <c r="Z410" s="94"/>
      <c r="AA410" s="94"/>
      <c r="AB410" s="122"/>
      <c r="AC410" s="124" t="s">
        <v>456</v>
      </c>
      <c r="AD410" s="163"/>
      <c r="AE410" s="159" t="e">
        <f>VLOOKUP(A410,#REF!,6,0)</f>
        <v>#REF!</v>
      </c>
    </row>
    <row r="411" spans="1:31" ht="26.25" thickBot="1" x14ac:dyDescent="0.3">
      <c r="A411" s="93">
        <v>28401012512121</v>
      </c>
      <c r="B411" s="160">
        <v>103</v>
      </c>
      <c r="C411" s="92" t="s">
        <v>485</v>
      </c>
      <c r="D411" s="94">
        <v>1010.68</v>
      </c>
      <c r="E411" s="94"/>
      <c r="F411" s="94">
        <v>5.09</v>
      </c>
      <c r="G411" s="94"/>
      <c r="H411" s="95">
        <v>140</v>
      </c>
      <c r="I411" s="122"/>
      <c r="J411" s="96"/>
      <c r="K411" s="122"/>
      <c r="L411" s="94"/>
      <c r="M411" s="94"/>
      <c r="N411" s="94"/>
      <c r="O411" s="121">
        <f t="shared" si="26"/>
        <v>140</v>
      </c>
      <c r="P411" s="94"/>
      <c r="Q411" s="94"/>
      <c r="R411" s="94">
        <v>228.5</v>
      </c>
      <c r="S411" s="156">
        <v>13706.87</v>
      </c>
      <c r="T411" s="94"/>
      <c r="U411" s="102"/>
      <c r="V411" s="82">
        <f t="shared" si="27"/>
        <v>0</v>
      </c>
      <c r="W411" s="94">
        <v>7.45</v>
      </c>
      <c r="X411" s="94">
        <v>8.4</v>
      </c>
      <c r="Y411" s="94"/>
      <c r="Z411" s="94"/>
      <c r="AA411" s="94"/>
      <c r="AB411" s="122"/>
      <c r="AC411" s="124" t="s">
        <v>456</v>
      </c>
      <c r="AD411" s="163"/>
      <c r="AE411" s="159" t="e">
        <f>VLOOKUP(A411,#REF!,6,0)</f>
        <v>#REF!</v>
      </c>
    </row>
    <row r="412" spans="1:31" ht="26.25" thickBot="1" x14ac:dyDescent="0.3">
      <c r="A412" s="93">
        <v>27310152501618</v>
      </c>
      <c r="B412" s="161">
        <v>104</v>
      </c>
      <c r="C412" s="92" t="s">
        <v>510</v>
      </c>
      <c r="D412" s="94">
        <v>1010.68</v>
      </c>
      <c r="E412" s="94"/>
      <c r="F412" s="94">
        <v>5.09</v>
      </c>
      <c r="G412" s="94"/>
      <c r="H412" s="95">
        <v>150</v>
      </c>
      <c r="I412" s="122"/>
      <c r="J412" s="96">
        <v>185.37</v>
      </c>
      <c r="K412" s="122"/>
      <c r="L412" s="94"/>
      <c r="M412" s="94"/>
      <c r="N412" s="94"/>
      <c r="O412" s="121">
        <f t="shared" si="26"/>
        <v>335.37</v>
      </c>
      <c r="P412" s="94"/>
      <c r="Q412" s="94"/>
      <c r="R412" s="94">
        <v>228.5</v>
      </c>
      <c r="S412" s="156">
        <v>24443.35</v>
      </c>
      <c r="T412" s="94">
        <v>33.08</v>
      </c>
      <c r="U412" s="102"/>
      <c r="V412" s="82">
        <f t="shared" si="27"/>
        <v>33.08</v>
      </c>
      <c r="W412" s="94">
        <v>7.55</v>
      </c>
      <c r="X412" s="94">
        <v>9.4</v>
      </c>
      <c r="Y412" s="94"/>
      <c r="Z412" s="94"/>
      <c r="AA412" s="94">
        <v>2.17</v>
      </c>
      <c r="AB412" s="122"/>
      <c r="AC412" s="124" t="s">
        <v>456</v>
      </c>
      <c r="AD412" s="163"/>
      <c r="AE412" s="159" t="e">
        <f>VLOOKUP(A412,#REF!,6,0)</f>
        <v>#REF!</v>
      </c>
    </row>
    <row r="413" spans="1:31" ht="26.25" thickBot="1" x14ac:dyDescent="0.3">
      <c r="A413" s="93">
        <v>27406292500261</v>
      </c>
      <c r="B413" s="160">
        <v>105</v>
      </c>
      <c r="C413" s="92" t="s">
        <v>519</v>
      </c>
      <c r="D413" s="94">
        <v>1010.68</v>
      </c>
      <c r="E413" s="94"/>
      <c r="F413" s="94">
        <v>5.09</v>
      </c>
      <c r="G413" s="94"/>
      <c r="H413" s="95">
        <v>150</v>
      </c>
      <c r="I413" s="122"/>
      <c r="J413" s="96"/>
      <c r="K413" s="122"/>
      <c r="L413" s="94"/>
      <c r="M413" s="94"/>
      <c r="N413" s="94"/>
      <c r="O413" s="121">
        <f t="shared" si="26"/>
        <v>150</v>
      </c>
      <c r="P413" s="94"/>
      <c r="Q413" s="94"/>
      <c r="R413" s="94">
        <v>228.5</v>
      </c>
      <c r="S413" s="156">
        <v>13686.87</v>
      </c>
      <c r="T413" s="94">
        <v>9.86</v>
      </c>
      <c r="U413" s="102"/>
      <c r="V413" s="82">
        <f t="shared" si="27"/>
        <v>9.86</v>
      </c>
      <c r="W413" s="94">
        <v>7.55</v>
      </c>
      <c r="X413" s="94">
        <v>7.8</v>
      </c>
      <c r="Y413" s="94"/>
      <c r="Z413" s="94"/>
      <c r="AA413" s="94"/>
      <c r="AB413" s="122"/>
      <c r="AC413" s="124" t="s">
        <v>456</v>
      </c>
      <c r="AD413" s="163"/>
      <c r="AE413" s="159" t="e">
        <f>VLOOKUP(A413,#REF!,6,0)</f>
        <v>#REF!</v>
      </c>
    </row>
    <row r="414" spans="1:31" ht="26.25" thickBot="1" x14ac:dyDescent="0.3">
      <c r="A414" s="93">
        <v>27805152500807</v>
      </c>
      <c r="B414" s="161">
        <v>106</v>
      </c>
      <c r="C414" s="92" t="s">
        <v>487</v>
      </c>
      <c r="D414" s="94">
        <v>1010.23</v>
      </c>
      <c r="E414" s="94"/>
      <c r="F414" s="94">
        <v>5.09</v>
      </c>
      <c r="G414" s="94"/>
      <c r="H414" s="95">
        <v>50</v>
      </c>
      <c r="I414" s="122"/>
      <c r="J414" s="96"/>
      <c r="K414" s="122"/>
      <c r="L414" s="94"/>
      <c r="M414" s="94"/>
      <c r="N414" s="94"/>
      <c r="O414" s="121">
        <f t="shared" si="26"/>
        <v>50</v>
      </c>
      <c r="P414" s="94"/>
      <c r="Q414" s="94"/>
      <c r="R414" s="94">
        <v>228.5</v>
      </c>
      <c r="S414" s="156">
        <v>13619.44</v>
      </c>
      <c r="T414" s="94">
        <v>13.89</v>
      </c>
      <c r="U414" s="102"/>
      <c r="V414" s="82">
        <f t="shared" si="27"/>
        <v>13.89</v>
      </c>
      <c r="W414" s="94">
        <v>6.35</v>
      </c>
      <c r="X414" s="94">
        <v>7.55</v>
      </c>
      <c r="Y414" s="94"/>
      <c r="Z414" s="94"/>
      <c r="AA414" s="94"/>
      <c r="AB414" s="122"/>
      <c r="AC414" s="124" t="s">
        <v>456</v>
      </c>
      <c r="AD414" s="163"/>
      <c r="AE414" s="159" t="e">
        <f>VLOOKUP(A414,#REF!,6,0)</f>
        <v>#REF!</v>
      </c>
    </row>
    <row r="415" spans="1:31" ht="26.25" thickBot="1" x14ac:dyDescent="0.3">
      <c r="A415" s="93">
        <v>28806192500036</v>
      </c>
      <c r="B415" s="160">
        <v>107</v>
      </c>
      <c r="C415" s="92" t="s">
        <v>474</v>
      </c>
      <c r="D415" s="94">
        <v>1010.2</v>
      </c>
      <c r="E415" s="94"/>
      <c r="F415" s="94">
        <v>5.49</v>
      </c>
      <c r="G415" s="94"/>
      <c r="H415" s="95">
        <v>50</v>
      </c>
      <c r="I415" s="122"/>
      <c r="J415" s="96">
        <v>83.54</v>
      </c>
      <c r="K415" s="122"/>
      <c r="L415" s="94"/>
      <c r="M415" s="94"/>
      <c r="N415" s="94"/>
      <c r="O415" s="121">
        <f t="shared" si="26"/>
        <v>133.54000000000002</v>
      </c>
      <c r="P415" s="94"/>
      <c r="Q415" s="94"/>
      <c r="R415" s="94">
        <v>216.5</v>
      </c>
      <c r="S415" s="156">
        <v>19647.249999999996</v>
      </c>
      <c r="T415" s="94"/>
      <c r="U415" s="102"/>
      <c r="V415" s="82">
        <f t="shared" si="27"/>
        <v>0</v>
      </c>
      <c r="W415" s="94">
        <v>6.35</v>
      </c>
      <c r="X415" s="94">
        <v>8.25</v>
      </c>
      <c r="Y415" s="94"/>
      <c r="Z415" s="94"/>
      <c r="AA415" s="94"/>
      <c r="AB415" s="122"/>
      <c r="AC415" s="124" t="s">
        <v>456</v>
      </c>
      <c r="AD415" s="163"/>
      <c r="AE415" s="159" t="e">
        <f>VLOOKUP(A415,#REF!,6,0)</f>
        <v>#REF!</v>
      </c>
    </row>
    <row r="416" spans="1:31" ht="26.25" thickBot="1" x14ac:dyDescent="0.3">
      <c r="A416" s="93">
        <v>28805232500071</v>
      </c>
      <c r="B416" s="161">
        <v>108</v>
      </c>
      <c r="C416" s="92" t="s">
        <v>478</v>
      </c>
      <c r="D416" s="94">
        <v>1005.84</v>
      </c>
      <c r="E416" s="94"/>
      <c r="F416" s="94">
        <v>5.39</v>
      </c>
      <c r="G416" s="94"/>
      <c r="H416" s="95">
        <v>100</v>
      </c>
      <c r="I416" s="122"/>
      <c r="J416" s="96"/>
      <c r="K416" s="122"/>
      <c r="L416" s="94"/>
      <c r="M416" s="94"/>
      <c r="N416" s="94"/>
      <c r="O416" s="121">
        <f t="shared" si="26"/>
        <v>100</v>
      </c>
      <c r="P416" s="94"/>
      <c r="Q416" s="94"/>
      <c r="R416" s="94">
        <v>226.5</v>
      </c>
      <c r="S416" s="156">
        <v>14149.99</v>
      </c>
      <c r="T416" s="94"/>
      <c r="U416" s="102"/>
      <c r="V416" s="82">
        <f t="shared" si="27"/>
        <v>0</v>
      </c>
      <c r="W416" s="94">
        <v>6.65</v>
      </c>
      <c r="X416" s="94">
        <v>8.4</v>
      </c>
      <c r="Y416" s="94"/>
      <c r="Z416" s="94"/>
      <c r="AA416" s="94"/>
      <c r="AB416" s="122"/>
      <c r="AC416" s="124" t="s">
        <v>456</v>
      </c>
      <c r="AD416" s="163"/>
      <c r="AE416" s="159" t="e">
        <f>VLOOKUP(A416,#REF!,6,0)</f>
        <v>#REF!</v>
      </c>
    </row>
    <row r="417" spans="1:31" ht="26.25" thickBot="1" x14ac:dyDescent="0.3">
      <c r="A417" s="93">
        <v>27505062500065</v>
      </c>
      <c r="B417" s="160">
        <v>109</v>
      </c>
      <c r="C417" s="92" t="s">
        <v>461</v>
      </c>
      <c r="D417" s="94">
        <v>1004.94</v>
      </c>
      <c r="E417" s="94"/>
      <c r="F417" s="94">
        <v>5.39</v>
      </c>
      <c r="G417" s="94"/>
      <c r="H417" s="95">
        <v>150</v>
      </c>
      <c r="I417" s="122"/>
      <c r="J417" s="96">
        <v>178.83</v>
      </c>
      <c r="K417" s="122"/>
      <c r="L417" s="94"/>
      <c r="M417" s="94"/>
      <c r="N417" s="94"/>
      <c r="O417" s="121">
        <f t="shared" si="26"/>
        <v>328.83000000000004</v>
      </c>
      <c r="P417" s="94"/>
      <c r="Q417" s="94"/>
      <c r="R417" s="94">
        <v>226.5</v>
      </c>
      <c r="S417" s="156">
        <v>24603.050000000003</v>
      </c>
      <c r="T417" s="94">
        <v>36.26</v>
      </c>
      <c r="U417" s="102"/>
      <c r="V417" s="82">
        <f t="shared" si="27"/>
        <v>36.26</v>
      </c>
      <c r="W417" s="94">
        <v>7.5</v>
      </c>
      <c r="X417" s="94">
        <v>9.3000000000000007</v>
      </c>
      <c r="Y417" s="94"/>
      <c r="Z417" s="94"/>
      <c r="AA417" s="94">
        <v>1.88</v>
      </c>
      <c r="AB417" s="122"/>
      <c r="AC417" s="124" t="s">
        <v>456</v>
      </c>
      <c r="AD417" s="163"/>
      <c r="AE417" s="159" t="e">
        <f>VLOOKUP(A417,#REF!,6,0)</f>
        <v>#REF!</v>
      </c>
    </row>
    <row r="418" spans="1:31" ht="26.25" thickBot="1" x14ac:dyDescent="0.3">
      <c r="A418" s="93">
        <v>28402242500161</v>
      </c>
      <c r="B418" s="161">
        <v>110</v>
      </c>
      <c r="C418" s="92" t="s">
        <v>518</v>
      </c>
      <c r="D418" s="94">
        <v>1004.94</v>
      </c>
      <c r="E418" s="94"/>
      <c r="F418" s="94">
        <v>5.39</v>
      </c>
      <c r="G418" s="94"/>
      <c r="H418" s="95">
        <v>140</v>
      </c>
      <c r="I418" s="122"/>
      <c r="J418" s="96">
        <v>178.83</v>
      </c>
      <c r="K418" s="122"/>
      <c r="L418" s="94"/>
      <c r="M418" s="94"/>
      <c r="N418" s="94"/>
      <c r="O418" s="121">
        <f t="shared" si="26"/>
        <v>318.83000000000004</v>
      </c>
      <c r="P418" s="94"/>
      <c r="Q418" s="94"/>
      <c r="R418" s="94">
        <v>226.5</v>
      </c>
      <c r="S418" s="156">
        <v>22478.569999999996</v>
      </c>
      <c r="T418" s="94"/>
      <c r="U418" s="102"/>
      <c r="V418" s="82">
        <f t="shared" si="27"/>
        <v>0</v>
      </c>
      <c r="W418" s="94">
        <v>7.45</v>
      </c>
      <c r="X418" s="94">
        <v>9</v>
      </c>
      <c r="Y418" s="94"/>
      <c r="Z418" s="94"/>
      <c r="AA418" s="94">
        <v>1.1100000000000001</v>
      </c>
      <c r="AB418" s="122"/>
      <c r="AC418" s="124" t="s">
        <v>456</v>
      </c>
      <c r="AD418" s="163"/>
      <c r="AE418" s="159" t="e">
        <f>VLOOKUP(A418,#REF!,6,0)</f>
        <v>#REF!</v>
      </c>
    </row>
    <row r="419" spans="1:31" ht="26.25" thickBot="1" x14ac:dyDescent="0.3">
      <c r="A419" s="93">
        <v>28610242500049</v>
      </c>
      <c r="B419" s="160">
        <v>111</v>
      </c>
      <c r="C419" s="92" t="s">
        <v>532</v>
      </c>
      <c r="D419" s="94">
        <v>1004.94</v>
      </c>
      <c r="E419" s="94"/>
      <c r="F419" s="94">
        <v>5.39</v>
      </c>
      <c r="G419" s="94"/>
      <c r="H419" s="95">
        <v>50</v>
      </c>
      <c r="I419" s="122"/>
      <c r="J419" s="96"/>
      <c r="K419" s="122"/>
      <c r="L419" s="94"/>
      <c r="M419" s="94"/>
      <c r="N419" s="94"/>
      <c r="O419" s="121">
        <f t="shared" si="26"/>
        <v>50</v>
      </c>
      <c r="P419" s="94"/>
      <c r="Q419" s="94"/>
      <c r="R419" s="94">
        <v>226.5</v>
      </c>
      <c r="S419" s="156">
        <v>13547.260000000002</v>
      </c>
      <c r="T419" s="94"/>
      <c r="U419" s="102"/>
      <c r="V419" s="82">
        <f t="shared" si="27"/>
        <v>0</v>
      </c>
      <c r="W419" s="94">
        <v>6.3</v>
      </c>
      <c r="X419" s="94">
        <v>7.65</v>
      </c>
      <c r="Y419" s="94"/>
      <c r="Z419" s="94"/>
      <c r="AA419" s="94"/>
      <c r="AB419" s="122"/>
      <c r="AC419" s="124" t="s">
        <v>456</v>
      </c>
      <c r="AD419" s="163"/>
      <c r="AE419" s="159" t="e">
        <f>VLOOKUP(A419,#REF!,6,0)</f>
        <v>#REF!</v>
      </c>
    </row>
    <row r="420" spans="1:31" ht="26.25" thickBot="1" x14ac:dyDescent="0.3">
      <c r="A420" s="93">
        <v>28602082500311</v>
      </c>
      <c r="B420" s="161">
        <v>112</v>
      </c>
      <c r="C420" s="92" t="s">
        <v>498</v>
      </c>
      <c r="D420" s="94">
        <v>1000.57</v>
      </c>
      <c r="E420" s="94"/>
      <c r="F420" s="94">
        <v>5.32</v>
      </c>
      <c r="G420" s="94"/>
      <c r="H420" s="95">
        <v>50</v>
      </c>
      <c r="I420" s="122"/>
      <c r="J420" s="96"/>
      <c r="K420" s="122"/>
      <c r="L420" s="94">
        <v>10</v>
      </c>
      <c r="M420" s="94"/>
      <c r="N420" s="94"/>
      <c r="O420" s="121">
        <f t="shared" si="26"/>
        <v>60</v>
      </c>
      <c r="P420" s="94"/>
      <c r="Q420" s="94"/>
      <c r="R420" s="94">
        <v>224.5</v>
      </c>
      <c r="S420" s="156">
        <v>14428.430000000002</v>
      </c>
      <c r="T420" s="94"/>
      <c r="U420" s="102"/>
      <c r="V420" s="82">
        <f t="shared" si="27"/>
        <v>0</v>
      </c>
      <c r="W420" s="94">
        <v>6.35</v>
      </c>
      <c r="X420" s="94">
        <v>8.0500000000000007</v>
      </c>
      <c r="Y420" s="94"/>
      <c r="Z420" s="94"/>
      <c r="AA420" s="94"/>
      <c r="AB420" s="122"/>
      <c r="AC420" s="124" t="s">
        <v>456</v>
      </c>
      <c r="AD420" s="163"/>
      <c r="AE420" s="159" t="e">
        <f>VLOOKUP(A420,#REF!,6,0)</f>
        <v>#REF!</v>
      </c>
    </row>
    <row r="421" spans="1:31" ht="26.25" thickBot="1" x14ac:dyDescent="0.3">
      <c r="A421" s="93">
        <v>27606282500083</v>
      </c>
      <c r="B421" s="160">
        <v>113</v>
      </c>
      <c r="C421" s="92" t="s">
        <v>499</v>
      </c>
      <c r="D421" s="94">
        <v>1000.57</v>
      </c>
      <c r="E421" s="94"/>
      <c r="F421" s="94">
        <v>5.32</v>
      </c>
      <c r="G421" s="94"/>
      <c r="H421" s="95">
        <v>150</v>
      </c>
      <c r="I421" s="122"/>
      <c r="J421" s="96"/>
      <c r="K421" s="122"/>
      <c r="L421" s="94"/>
      <c r="M421" s="94"/>
      <c r="N421" s="94"/>
      <c r="O421" s="121">
        <f t="shared" si="26"/>
        <v>150</v>
      </c>
      <c r="P421" s="94"/>
      <c r="Q421" s="94"/>
      <c r="R421" s="94">
        <v>224.5</v>
      </c>
      <c r="S421" s="156">
        <v>13726.24</v>
      </c>
      <c r="T421" s="94">
        <v>10.07</v>
      </c>
      <c r="U421" s="102"/>
      <c r="V421" s="82">
        <f t="shared" si="27"/>
        <v>10.07</v>
      </c>
      <c r="W421" s="94">
        <v>7.5</v>
      </c>
      <c r="X421" s="94">
        <v>8.65</v>
      </c>
      <c r="Y421" s="94"/>
      <c r="Z421" s="94"/>
      <c r="AA421" s="94">
        <v>0.18</v>
      </c>
      <c r="AB421" s="122"/>
      <c r="AC421" s="124" t="s">
        <v>456</v>
      </c>
      <c r="AD421" s="163"/>
      <c r="AE421" s="159" t="e">
        <f>VLOOKUP(A421,#REF!,6,0)</f>
        <v>#REF!</v>
      </c>
    </row>
    <row r="422" spans="1:31" ht="26.25" thickBot="1" x14ac:dyDescent="0.3">
      <c r="A422" s="93">
        <v>28601252506119</v>
      </c>
      <c r="B422" s="161">
        <v>114</v>
      </c>
      <c r="C422" s="92" t="s">
        <v>457</v>
      </c>
      <c r="D422" s="94">
        <v>995.73</v>
      </c>
      <c r="E422" s="94"/>
      <c r="F422" s="94">
        <v>5.35</v>
      </c>
      <c r="G422" s="94"/>
      <c r="H422" s="95">
        <v>145</v>
      </c>
      <c r="I422" s="122"/>
      <c r="J422" s="96"/>
      <c r="K422" s="122"/>
      <c r="L422" s="94"/>
      <c r="M422" s="94"/>
      <c r="N422" s="94"/>
      <c r="O422" s="121">
        <f t="shared" si="26"/>
        <v>145</v>
      </c>
      <c r="P422" s="94"/>
      <c r="Q422" s="94"/>
      <c r="R422" s="94">
        <v>218.5</v>
      </c>
      <c r="S422" s="156">
        <v>13201.900000000001</v>
      </c>
      <c r="T422" s="94"/>
      <c r="U422" s="102"/>
      <c r="V422" s="82">
        <f t="shared" si="27"/>
        <v>0</v>
      </c>
      <c r="W422" s="94">
        <v>7.4</v>
      </c>
      <c r="X422" s="94">
        <v>8.25</v>
      </c>
      <c r="Y422" s="94"/>
      <c r="Z422" s="94"/>
      <c r="AA422" s="94"/>
      <c r="AB422" s="122"/>
      <c r="AC422" s="124" t="s">
        <v>456</v>
      </c>
      <c r="AD422" s="163"/>
      <c r="AE422" s="159" t="e">
        <f>VLOOKUP(A422,#REF!,6,0)</f>
        <v>#REF!</v>
      </c>
    </row>
    <row r="423" spans="1:31" ht="26.25" thickBot="1" x14ac:dyDescent="0.3">
      <c r="A423" s="93">
        <v>27911162500494</v>
      </c>
      <c r="B423" s="160">
        <v>115</v>
      </c>
      <c r="C423" s="92" t="s">
        <v>506</v>
      </c>
      <c r="D423" s="94">
        <v>995.73</v>
      </c>
      <c r="E423" s="94"/>
      <c r="F423" s="94">
        <v>5.35</v>
      </c>
      <c r="G423" s="94"/>
      <c r="H423" s="95">
        <v>50</v>
      </c>
      <c r="I423" s="122"/>
      <c r="J423" s="96"/>
      <c r="K423" s="122"/>
      <c r="L423" s="94"/>
      <c r="M423" s="94"/>
      <c r="N423" s="94"/>
      <c r="O423" s="121">
        <f t="shared" si="26"/>
        <v>50</v>
      </c>
      <c r="P423" s="94"/>
      <c r="Q423" s="94"/>
      <c r="R423" s="94">
        <v>218.5</v>
      </c>
      <c r="S423" s="156">
        <v>13446.900000000001</v>
      </c>
      <c r="T423" s="94">
        <v>28</v>
      </c>
      <c r="U423" s="102"/>
      <c r="V423" s="82">
        <f t="shared" si="27"/>
        <v>28</v>
      </c>
      <c r="W423" s="94">
        <v>6.25</v>
      </c>
      <c r="X423" s="94">
        <v>7.2</v>
      </c>
      <c r="Y423" s="94"/>
      <c r="Z423" s="94"/>
      <c r="AA423" s="94"/>
      <c r="AB423" s="122"/>
      <c r="AC423" s="124" t="s">
        <v>456</v>
      </c>
      <c r="AD423" s="163"/>
      <c r="AE423" s="159" t="e">
        <f>VLOOKUP(A423,#REF!,6,0)</f>
        <v>#REF!</v>
      </c>
    </row>
    <row r="424" spans="1:31" ht="26.25" thickBot="1" x14ac:dyDescent="0.3">
      <c r="A424" s="93">
        <v>28110172500451</v>
      </c>
      <c r="B424" s="161">
        <v>116</v>
      </c>
      <c r="C424" s="92" t="s">
        <v>500</v>
      </c>
      <c r="D424" s="94">
        <v>995.28</v>
      </c>
      <c r="E424" s="94"/>
      <c r="F424" s="94">
        <v>5.34</v>
      </c>
      <c r="G424" s="94"/>
      <c r="H424" s="95">
        <v>95</v>
      </c>
      <c r="I424" s="122"/>
      <c r="J424" s="96"/>
      <c r="K424" s="122"/>
      <c r="L424" s="94"/>
      <c r="M424" s="94"/>
      <c r="N424" s="94"/>
      <c r="O424" s="121">
        <f t="shared" si="26"/>
        <v>95</v>
      </c>
      <c r="P424" s="94"/>
      <c r="Q424" s="94"/>
      <c r="R424" s="94">
        <v>222.5</v>
      </c>
      <c r="S424" s="156">
        <v>13871.450000000003</v>
      </c>
      <c r="T424" s="94">
        <v>9.7100000000000009</v>
      </c>
      <c r="U424" s="102"/>
      <c r="V424" s="82">
        <f t="shared" si="27"/>
        <v>9.7100000000000009</v>
      </c>
      <c r="W424" s="94">
        <v>6.55</v>
      </c>
      <c r="X424" s="94">
        <v>8.1999999999999993</v>
      </c>
      <c r="Y424" s="94"/>
      <c r="Z424" s="94"/>
      <c r="AA424" s="94"/>
      <c r="AB424" s="122"/>
      <c r="AC424" s="124" t="s">
        <v>456</v>
      </c>
      <c r="AD424" s="163"/>
      <c r="AE424" s="159" t="e">
        <f>VLOOKUP(A424,#REF!,6,0)</f>
        <v>#REF!</v>
      </c>
    </row>
    <row r="425" spans="1:31" ht="26.25" thickBot="1" x14ac:dyDescent="0.3">
      <c r="A425" s="93">
        <v>28803032503081</v>
      </c>
      <c r="B425" s="160">
        <v>117</v>
      </c>
      <c r="C425" s="92" t="s">
        <v>526</v>
      </c>
      <c r="D425" s="94">
        <v>995.28</v>
      </c>
      <c r="E425" s="94"/>
      <c r="F425" s="94">
        <v>5.34</v>
      </c>
      <c r="G425" s="94"/>
      <c r="H425" s="95">
        <v>50</v>
      </c>
      <c r="I425" s="122"/>
      <c r="J425" s="96"/>
      <c r="K425" s="122"/>
      <c r="L425" s="94"/>
      <c r="M425" s="94"/>
      <c r="N425" s="94"/>
      <c r="O425" s="121">
        <f t="shared" si="26"/>
        <v>50</v>
      </c>
      <c r="P425" s="94"/>
      <c r="Q425" s="94"/>
      <c r="R425" s="94">
        <v>222.5</v>
      </c>
      <c r="S425" s="156">
        <v>13466.430000000002</v>
      </c>
      <c r="T425" s="94"/>
      <c r="U425" s="102"/>
      <c r="V425" s="82">
        <f t="shared" si="27"/>
        <v>0</v>
      </c>
      <c r="W425" s="94">
        <v>6.25</v>
      </c>
      <c r="X425" s="94">
        <v>7.35</v>
      </c>
      <c r="Y425" s="94"/>
      <c r="Z425" s="94"/>
      <c r="AA425" s="94"/>
      <c r="AB425" s="122"/>
      <c r="AC425" s="124" t="s">
        <v>456</v>
      </c>
      <c r="AD425" s="163"/>
      <c r="AE425" s="159" t="e">
        <f>VLOOKUP(A425,#REF!,6,0)</f>
        <v>#REF!</v>
      </c>
    </row>
    <row r="426" spans="1:31" ht="26.25" thickBot="1" x14ac:dyDescent="0.3">
      <c r="A426" s="93">
        <v>29108232500195</v>
      </c>
      <c r="B426" s="161">
        <v>118</v>
      </c>
      <c r="C426" s="92" t="s">
        <v>459</v>
      </c>
      <c r="D426" s="94">
        <v>990.01</v>
      </c>
      <c r="E426" s="94"/>
      <c r="F426" s="94">
        <v>5.32</v>
      </c>
      <c r="G426" s="94"/>
      <c r="H426" s="95">
        <v>50</v>
      </c>
      <c r="I426" s="122"/>
      <c r="J426" s="96">
        <v>88.62</v>
      </c>
      <c r="K426" s="122"/>
      <c r="L426" s="94"/>
      <c r="M426" s="94"/>
      <c r="N426" s="94"/>
      <c r="O426" s="121">
        <f t="shared" si="26"/>
        <v>138.62</v>
      </c>
      <c r="P426" s="94"/>
      <c r="Q426" s="94"/>
      <c r="R426" s="94">
        <v>220.5</v>
      </c>
      <c r="S426" s="156">
        <v>13600.14</v>
      </c>
      <c r="T426" s="94"/>
      <c r="U426" s="102"/>
      <c r="V426" s="82">
        <f t="shared" si="27"/>
        <v>0</v>
      </c>
      <c r="W426" s="94">
        <v>6.2</v>
      </c>
      <c r="X426" s="94">
        <v>8.8000000000000007</v>
      </c>
      <c r="Y426" s="94"/>
      <c r="Z426" s="94"/>
      <c r="AA426" s="94">
        <v>0.54</v>
      </c>
      <c r="AB426" s="122"/>
      <c r="AC426" s="124" t="s">
        <v>456</v>
      </c>
      <c r="AD426" s="163"/>
      <c r="AE426" s="159" t="e">
        <f>VLOOKUP(A426,#REF!,6,0)</f>
        <v>#REF!</v>
      </c>
    </row>
    <row r="427" spans="1:31" ht="26.25" thickBot="1" x14ac:dyDescent="0.3">
      <c r="A427" s="93">
        <v>28509172502623</v>
      </c>
      <c r="B427" s="160">
        <v>119</v>
      </c>
      <c r="C427" s="92" t="s">
        <v>460</v>
      </c>
      <c r="D427" s="94">
        <v>990.01</v>
      </c>
      <c r="E427" s="94"/>
      <c r="F427" s="94">
        <v>5.32</v>
      </c>
      <c r="G427" s="94"/>
      <c r="H427" s="95">
        <v>50</v>
      </c>
      <c r="I427" s="122"/>
      <c r="J427" s="96">
        <v>90.62</v>
      </c>
      <c r="K427" s="122"/>
      <c r="L427" s="94"/>
      <c r="M427" s="94"/>
      <c r="N427" s="94"/>
      <c r="O427" s="121">
        <f t="shared" si="26"/>
        <v>140.62</v>
      </c>
      <c r="P427" s="94"/>
      <c r="Q427" s="94"/>
      <c r="R427" s="94">
        <v>220.5</v>
      </c>
      <c r="S427" s="156">
        <v>21516.03</v>
      </c>
      <c r="T427" s="94"/>
      <c r="U427" s="102"/>
      <c r="V427" s="82">
        <f t="shared" si="27"/>
        <v>0</v>
      </c>
      <c r="W427" s="94">
        <v>6.2</v>
      </c>
      <c r="X427" s="94">
        <v>8.5</v>
      </c>
      <c r="Y427" s="94"/>
      <c r="Z427" s="94"/>
      <c r="AA427" s="94"/>
      <c r="AB427" s="122"/>
      <c r="AC427" s="124" t="s">
        <v>456</v>
      </c>
      <c r="AD427" s="163"/>
      <c r="AE427" s="159" t="e">
        <f>VLOOKUP(A427,#REF!,6,0)</f>
        <v>#REF!</v>
      </c>
    </row>
    <row r="428" spans="1:31" ht="26.25" thickBot="1" x14ac:dyDescent="0.3">
      <c r="A428" s="93">
        <v>29005152504145</v>
      </c>
      <c r="B428" s="161">
        <v>120</v>
      </c>
      <c r="C428" s="92" t="s">
        <v>480</v>
      </c>
      <c r="D428" s="94">
        <v>990.01</v>
      </c>
      <c r="E428" s="94"/>
      <c r="F428" s="94">
        <v>5.32</v>
      </c>
      <c r="G428" s="94"/>
      <c r="H428" s="95">
        <v>50</v>
      </c>
      <c r="I428" s="122"/>
      <c r="J428" s="96"/>
      <c r="K428" s="122"/>
      <c r="L428" s="94"/>
      <c r="M428" s="94"/>
      <c r="N428" s="94"/>
      <c r="O428" s="121">
        <f t="shared" si="26"/>
        <v>50</v>
      </c>
      <c r="P428" s="94"/>
      <c r="Q428" s="94"/>
      <c r="R428" s="94">
        <v>220.5</v>
      </c>
      <c r="S428" s="156">
        <v>13080.14</v>
      </c>
      <c r="T428" s="94"/>
      <c r="U428" s="102"/>
      <c r="V428" s="82">
        <f t="shared" si="27"/>
        <v>0</v>
      </c>
      <c r="W428" s="94">
        <v>6.2</v>
      </c>
      <c r="X428" s="94">
        <v>7.9</v>
      </c>
      <c r="Y428" s="94"/>
      <c r="Z428" s="94"/>
      <c r="AA428" s="94"/>
      <c r="AB428" s="122"/>
      <c r="AC428" s="124" t="s">
        <v>456</v>
      </c>
      <c r="AD428" s="163"/>
      <c r="AE428" s="159" t="e">
        <f>VLOOKUP(A428,#REF!,6,0)</f>
        <v>#REF!</v>
      </c>
    </row>
    <row r="429" spans="1:31" ht="26.25" thickBot="1" x14ac:dyDescent="0.3">
      <c r="A429" s="93">
        <v>28301082500281</v>
      </c>
      <c r="B429" s="160">
        <v>121</v>
      </c>
      <c r="C429" s="92" t="s">
        <v>483</v>
      </c>
      <c r="D429" s="94">
        <v>990.01</v>
      </c>
      <c r="E429" s="94"/>
      <c r="F429" s="94">
        <v>5.32</v>
      </c>
      <c r="G429" s="94"/>
      <c r="H429" s="95">
        <v>50</v>
      </c>
      <c r="I429" s="122"/>
      <c r="J429" s="96">
        <v>90.62</v>
      </c>
      <c r="K429" s="122"/>
      <c r="L429" s="94"/>
      <c r="M429" s="94"/>
      <c r="N429" s="94"/>
      <c r="O429" s="121">
        <f t="shared" si="26"/>
        <v>140.62</v>
      </c>
      <c r="P429" s="94"/>
      <c r="Q429" s="94"/>
      <c r="R429" s="94">
        <v>220.5</v>
      </c>
      <c r="S429" s="156">
        <v>13930.89</v>
      </c>
      <c r="T429" s="94">
        <v>6.56</v>
      </c>
      <c r="U429" s="102"/>
      <c r="V429" s="82">
        <f t="shared" si="27"/>
        <v>6.56</v>
      </c>
      <c r="W429" s="94">
        <v>6.2</v>
      </c>
      <c r="X429" s="94">
        <v>7.85</v>
      </c>
      <c r="Y429" s="94"/>
      <c r="Z429" s="94"/>
      <c r="AA429" s="94"/>
      <c r="AB429" s="122"/>
      <c r="AC429" s="124" t="s">
        <v>456</v>
      </c>
      <c r="AD429" s="163"/>
      <c r="AE429" s="159" t="e">
        <f>VLOOKUP(A429,#REF!,6,0)</f>
        <v>#REF!</v>
      </c>
    </row>
    <row r="430" spans="1:31" ht="26.25" thickBot="1" x14ac:dyDescent="0.3">
      <c r="A430" s="93">
        <v>28505302500185</v>
      </c>
      <c r="B430" s="161">
        <v>122</v>
      </c>
      <c r="C430" s="92" t="s">
        <v>516</v>
      </c>
      <c r="D430" s="94">
        <v>990.01</v>
      </c>
      <c r="E430" s="94"/>
      <c r="F430" s="94">
        <v>5.32</v>
      </c>
      <c r="G430" s="94"/>
      <c r="H430" s="95">
        <v>50</v>
      </c>
      <c r="I430" s="122"/>
      <c r="J430" s="96"/>
      <c r="K430" s="122"/>
      <c r="L430" s="94"/>
      <c r="M430" s="94"/>
      <c r="N430" s="94"/>
      <c r="O430" s="121">
        <f t="shared" si="26"/>
        <v>50</v>
      </c>
      <c r="P430" s="94"/>
      <c r="Q430" s="94"/>
      <c r="R430" s="94">
        <v>220.5</v>
      </c>
      <c r="S430" s="156">
        <v>14251.259999999998</v>
      </c>
      <c r="T430" s="94"/>
      <c r="U430" s="102"/>
      <c r="V430" s="82">
        <f t="shared" si="27"/>
        <v>0</v>
      </c>
      <c r="W430" s="94">
        <v>6.2</v>
      </c>
      <c r="X430" s="94">
        <v>7.35</v>
      </c>
      <c r="Y430" s="94"/>
      <c r="Z430" s="94"/>
      <c r="AA430" s="94"/>
      <c r="AB430" s="122"/>
      <c r="AC430" s="124" t="s">
        <v>456</v>
      </c>
      <c r="AD430" s="163"/>
      <c r="AE430" s="159" t="e">
        <f>VLOOKUP(A430,#REF!,6,0)</f>
        <v>#REF!</v>
      </c>
    </row>
    <row r="431" spans="1:31" ht="26.25" thickBot="1" x14ac:dyDescent="0.3">
      <c r="A431" s="93">
        <v>28704092500902</v>
      </c>
      <c r="B431" s="160">
        <v>123</v>
      </c>
      <c r="C431" s="92" t="s">
        <v>522</v>
      </c>
      <c r="D431" s="94">
        <v>990.01</v>
      </c>
      <c r="E431" s="94"/>
      <c r="F431" s="94">
        <v>5.32</v>
      </c>
      <c r="G431" s="94"/>
      <c r="H431" s="95">
        <v>95</v>
      </c>
      <c r="I431" s="122"/>
      <c r="J431" s="96">
        <v>90.62</v>
      </c>
      <c r="K431" s="122"/>
      <c r="L431" s="94"/>
      <c r="M431" s="94"/>
      <c r="N431" s="94"/>
      <c r="O431" s="121">
        <f t="shared" si="26"/>
        <v>185.62</v>
      </c>
      <c r="P431" s="94"/>
      <c r="Q431" s="94"/>
      <c r="R431" s="94">
        <v>220.5</v>
      </c>
      <c r="S431" s="156">
        <v>20866.650000000001</v>
      </c>
      <c r="T431" s="94"/>
      <c r="U431" s="102"/>
      <c r="V431" s="82">
        <f t="shared" si="27"/>
        <v>0</v>
      </c>
      <c r="W431" s="94">
        <v>6.55</v>
      </c>
      <c r="X431" s="94">
        <v>8.6</v>
      </c>
      <c r="Y431" s="94"/>
      <c r="Z431" s="94"/>
      <c r="AA431" s="94">
        <v>0.08</v>
      </c>
      <c r="AB431" s="122"/>
      <c r="AC431" s="124" t="s">
        <v>456</v>
      </c>
      <c r="AD431" s="163"/>
      <c r="AE431" s="159" t="e">
        <f>VLOOKUP(A431,#REF!,6,0)</f>
        <v>#REF!</v>
      </c>
    </row>
    <row r="432" spans="1:31" ht="26.25" thickBot="1" x14ac:dyDescent="0.3">
      <c r="A432" s="93">
        <v>28507232501041</v>
      </c>
      <c r="B432" s="161">
        <v>124</v>
      </c>
      <c r="C432" s="92" t="s">
        <v>462</v>
      </c>
      <c r="D432" s="94">
        <v>988.68</v>
      </c>
      <c r="E432" s="94"/>
      <c r="F432" s="94">
        <v>5.32</v>
      </c>
      <c r="G432" s="94"/>
      <c r="H432" s="95">
        <v>50</v>
      </c>
      <c r="I432" s="122"/>
      <c r="J432" s="96"/>
      <c r="K432" s="122"/>
      <c r="L432" s="94"/>
      <c r="M432" s="94"/>
      <c r="N432" s="94"/>
      <c r="O432" s="121">
        <f t="shared" si="26"/>
        <v>50</v>
      </c>
      <c r="P432" s="94"/>
      <c r="Q432" s="94"/>
      <c r="R432" s="94">
        <v>220.5</v>
      </c>
      <c r="S432" s="156">
        <v>12034.55</v>
      </c>
      <c r="T432" s="94"/>
      <c r="U432" s="102"/>
      <c r="V432" s="82">
        <f t="shared" si="27"/>
        <v>0</v>
      </c>
      <c r="W432" s="94">
        <v>6.2</v>
      </c>
      <c r="X432" s="94"/>
      <c r="Y432" s="94"/>
      <c r="Z432" s="94"/>
      <c r="AA432" s="94"/>
      <c r="AB432" s="122"/>
      <c r="AC432" s="124" t="s">
        <v>456</v>
      </c>
      <c r="AD432" s="163"/>
      <c r="AE432" s="159" t="e">
        <f>VLOOKUP(A432,#REF!,6,0)</f>
        <v>#REF!</v>
      </c>
    </row>
    <row r="433" spans="1:31" ht="26.25" thickBot="1" x14ac:dyDescent="0.3">
      <c r="A433" s="93">
        <v>28610232501012</v>
      </c>
      <c r="B433" s="160">
        <v>125</v>
      </c>
      <c r="C433" s="92" t="s">
        <v>508</v>
      </c>
      <c r="D433" s="94">
        <v>986.29</v>
      </c>
      <c r="E433" s="94"/>
      <c r="F433" s="94">
        <v>5.36</v>
      </c>
      <c r="G433" s="94"/>
      <c r="H433" s="95">
        <v>100</v>
      </c>
      <c r="I433" s="122"/>
      <c r="J433" s="96">
        <v>81</v>
      </c>
      <c r="K433" s="122"/>
      <c r="L433" s="94"/>
      <c r="M433" s="94"/>
      <c r="N433" s="94"/>
      <c r="O433" s="121">
        <f t="shared" si="26"/>
        <v>181</v>
      </c>
      <c r="P433" s="94"/>
      <c r="Q433" s="94"/>
      <c r="R433" s="94">
        <v>214.5</v>
      </c>
      <c r="S433" s="156">
        <v>13368.410000000002</v>
      </c>
      <c r="T433" s="94"/>
      <c r="U433" s="102"/>
      <c r="V433" s="82">
        <f t="shared" si="27"/>
        <v>0</v>
      </c>
      <c r="W433" s="94">
        <v>6.55</v>
      </c>
      <c r="X433" s="94">
        <v>8.4</v>
      </c>
      <c r="Y433" s="94"/>
      <c r="Z433" s="94"/>
      <c r="AA433" s="94"/>
      <c r="AB433" s="122"/>
      <c r="AC433" s="124" t="s">
        <v>456</v>
      </c>
      <c r="AD433" s="163"/>
      <c r="AE433" s="159" t="e">
        <f>VLOOKUP(A433,#REF!,6,0)</f>
        <v>#REF!</v>
      </c>
    </row>
    <row r="434" spans="1:31" ht="26.25" thickBot="1" x14ac:dyDescent="0.3">
      <c r="A434" s="93">
        <v>28804082500259</v>
      </c>
      <c r="B434" s="161">
        <v>126</v>
      </c>
      <c r="C434" s="92" t="s">
        <v>529</v>
      </c>
      <c r="D434" s="94">
        <v>986.29</v>
      </c>
      <c r="E434" s="94"/>
      <c r="F434" s="94">
        <v>5.36</v>
      </c>
      <c r="G434" s="94"/>
      <c r="H434" s="95">
        <v>50</v>
      </c>
      <c r="I434" s="122"/>
      <c r="J434" s="96">
        <v>81</v>
      </c>
      <c r="K434" s="122"/>
      <c r="L434" s="94"/>
      <c r="M434" s="94"/>
      <c r="N434" s="94"/>
      <c r="O434" s="121">
        <f t="shared" si="26"/>
        <v>131</v>
      </c>
      <c r="P434" s="94"/>
      <c r="Q434" s="94"/>
      <c r="R434" s="94">
        <v>214.5</v>
      </c>
      <c r="S434" s="156">
        <v>21836.769999999997</v>
      </c>
      <c r="T434" s="94"/>
      <c r="U434" s="102"/>
      <c r="V434" s="82">
        <f t="shared" si="27"/>
        <v>0</v>
      </c>
      <c r="W434" s="94">
        <v>6.2</v>
      </c>
      <c r="X434" s="94">
        <v>8.0500000000000007</v>
      </c>
      <c r="Y434" s="94"/>
      <c r="Z434" s="94"/>
      <c r="AA434" s="94"/>
      <c r="AB434" s="122"/>
      <c r="AC434" s="124" t="s">
        <v>456</v>
      </c>
      <c r="AD434" s="163"/>
      <c r="AE434" s="159" t="e">
        <f>VLOOKUP(A434,#REF!,6,0)</f>
        <v>#REF!</v>
      </c>
    </row>
    <row r="435" spans="1:31" ht="26.25" thickBot="1" x14ac:dyDescent="0.3">
      <c r="A435" s="93">
        <v>28206212500324</v>
      </c>
      <c r="B435" s="160">
        <v>127</v>
      </c>
      <c r="C435" s="92" t="s">
        <v>525</v>
      </c>
      <c r="D435" s="94">
        <v>978.07</v>
      </c>
      <c r="E435" s="94"/>
      <c r="F435" s="94">
        <v>4.92</v>
      </c>
      <c r="G435" s="94"/>
      <c r="H435" s="95">
        <v>145</v>
      </c>
      <c r="I435" s="122"/>
      <c r="J435" s="96">
        <v>181.37</v>
      </c>
      <c r="K435" s="122"/>
      <c r="L435" s="94"/>
      <c r="M435" s="94"/>
      <c r="N435" s="94"/>
      <c r="O435" s="121">
        <f t="shared" si="26"/>
        <v>326.37</v>
      </c>
      <c r="P435" s="94">
        <v>2113.2600000000002</v>
      </c>
      <c r="Q435" s="94"/>
      <c r="R435" s="94">
        <v>221.12</v>
      </c>
      <c r="S435" s="156">
        <v>23111.39</v>
      </c>
      <c r="T435" s="94"/>
      <c r="U435" s="102"/>
      <c r="V435" s="82">
        <f t="shared" si="27"/>
        <v>0</v>
      </c>
      <c r="W435" s="94">
        <v>7.3</v>
      </c>
      <c r="X435" s="94">
        <v>9.0500000000000007</v>
      </c>
      <c r="Y435" s="94">
        <v>8.15</v>
      </c>
      <c r="Z435" s="94"/>
      <c r="AA435" s="94">
        <v>1.27</v>
      </c>
      <c r="AB435" s="122">
        <v>55.9</v>
      </c>
      <c r="AC435" s="124" t="s">
        <v>456</v>
      </c>
      <c r="AD435" s="163"/>
      <c r="AE435" s="159" t="e">
        <f>VLOOKUP(A435,#REF!,6,0)</f>
        <v>#REF!</v>
      </c>
    </row>
    <row r="436" spans="1:31" ht="26.25" thickBot="1" x14ac:dyDescent="0.3">
      <c r="A436" s="93">
        <v>28612012505397</v>
      </c>
      <c r="B436" s="161">
        <v>128</v>
      </c>
      <c r="C436" s="92" t="s">
        <v>479</v>
      </c>
      <c r="D436" s="94">
        <v>962.29</v>
      </c>
      <c r="E436" s="94"/>
      <c r="F436" s="94">
        <v>5.49</v>
      </c>
      <c r="G436" s="94"/>
      <c r="H436" s="95">
        <v>145</v>
      </c>
      <c r="I436" s="122"/>
      <c r="J436" s="96">
        <v>83.54</v>
      </c>
      <c r="K436" s="122"/>
      <c r="L436" s="94"/>
      <c r="M436" s="94"/>
      <c r="N436" s="94"/>
      <c r="O436" s="121">
        <f t="shared" si="26"/>
        <v>228.54000000000002</v>
      </c>
      <c r="P436" s="94"/>
      <c r="Q436" s="94"/>
      <c r="R436" s="94">
        <v>216.5</v>
      </c>
      <c r="S436" s="156">
        <v>13008.740000000002</v>
      </c>
      <c r="T436" s="94"/>
      <c r="U436" s="102"/>
      <c r="V436" s="82">
        <f t="shared" si="27"/>
        <v>0</v>
      </c>
      <c r="W436" s="94">
        <v>7.2</v>
      </c>
      <c r="X436" s="94">
        <v>8.9499999999999993</v>
      </c>
      <c r="Y436" s="94"/>
      <c r="Z436" s="94"/>
      <c r="AA436" s="94">
        <v>0.93</v>
      </c>
      <c r="AB436" s="122"/>
      <c r="AC436" s="124" t="s">
        <v>456</v>
      </c>
      <c r="AD436" s="163"/>
      <c r="AE436" s="159" t="e">
        <f>VLOOKUP(A436,#REF!,6,0)</f>
        <v>#REF!</v>
      </c>
    </row>
    <row r="437" spans="1:31" ht="26.25" thickBot="1" x14ac:dyDescent="0.3">
      <c r="A437" s="93">
        <v>28801262500061</v>
      </c>
      <c r="B437" s="160">
        <v>129</v>
      </c>
      <c r="C437" s="92" t="s">
        <v>468</v>
      </c>
      <c r="D437" s="94">
        <v>941.6</v>
      </c>
      <c r="E437" s="94"/>
      <c r="F437" s="94">
        <v>5.31</v>
      </c>
      <c r="G437" s="94"/>
      <c r="H437" s="95">
        <v>50</v>
      </c>
      <c r="I437" s="122"/>
      <c r="J437" s="96"/>
      <c r="K437" s="122"/>
      <c r="L437" s="94"/>
      <c r="M437" s="94"/>
      <c r="N437" s="94"/>
      <c r="O437" s="121">
        <f t="shared" ref="O437:O440" si="28">SUM(H437:N437)</f>
        <v>50</v>
      </c>
      <c r="P437" s="94"/>
      <c r="Q437" s="94"/>
      <c r="R437" s="94">
        <v>214.5</v>
      </c>
      <c r="S437" s="156">
        <v>12908.920000000002</v>
      </c>
      <c r="T437" s="94"/>
      <c r="U437" s="102"/>
      <c r="V437" s="82">
        <f t="shared" ref="V437:V440" si="29">T437+U437</f>
        <v>0</v>
      </c>
      <c r="W437" s="94">
        <v>5.9</v>
      </c>
      <c r="X437" s="94">
        <v>7.15</v>
      </c>
      <c r="Y437" s="94"/>
      <c r="Z437" s="94"/>
      <c r="AA437" s="94"/>
      <c r="AB437" s="122"/>
      <c r="AC437" s="124" t="s">
        <v>456</v>
      </c>
      <c r="AD437" s="163"/>
      <c r="AE437" s="159" t="e">
        <f>VLOOKUP(A437,#REF!,6,0)</f>
        <v>#REF!</v>
      </c>
    </row>
    <row r="438" spans="1:31" ht="26.25" thickBot="1" x14ac:dyDescent="0.3">
      <c r="A438" s="93">
        <v>28412282500045</v>
      </c>
      <c r="B438" s="161">
        <v>130</v>
      </c>
      <c r="C438" s="92" t="s">
        <v>484</v>
      </c>
      <c r="D438" s="94">
        <v>941.6</v>
      </c>
      <c r="E438" s="94"/>
      <c r="F438" s="94">
        <v>5.31</v>
      </c>
      <c r="G438" s="94"/>
      <c r="H438" s="95">
        <v>140</v>
      </c>
      <c r="I438" s="122"/>
      <c r="J438" s="96">
        <v>85</v>
      </c>
      <c r="K438" s="122"/>
      <c r="L438" s="94"/>
      <c r="M438" s="94"/>
      <c r="N438" s="94"/>
      <c r="O438" s="121">
        <f t="shared" si="28"/>
        <v>225</v>
      </c>
      <c r="P438" s="94"/>
      <c r="Q438" s="94"/>
      <c r="R438" s="94">
        <v>214.5</v>
      </c>
      <c r="S438" s="156">
        <v>16907.410000000003</v>
      </c>
      <c r="T438" s="94"/>
      <c r="U438" s="102"/>
      <c r="V438" s="82">
        <f t="shared" si="29"/>
        <v>0</v>
      </c>
      <c r="W438" s="94">
        <v>6.55</v>
      </c>
      <c r="X438" s="94">
        <v>8.4499999999999993</v>
      </c>
      <c r="Y438" s="94"/>
      <c r="Z438" s="94"/>
      <c r="AA438" s="94"/>
      <c r="AB438" s="122"/>
      <c r="AC438" s="124" t="s">
        <v>456</v>
      </c>
      <c r="AD438" s="163"/>
      <c r="AE438" s="159" t="e">
        <f>VLOOKUP(A438,#REF!,6,0)</f>
        <v>#REF!</v>
      </c>
    </row>
    <row r="439" spans="1:31" ht="26.25" thickBot="1" x14ac:dyDescent="0.3">
      <c r="A439" s="93">
        <v>28906252501449</v>
      </c>
      <c r="B439" s="160">
        <v>131</v>
      </c>
      <c r="C439" s="92" t="s">
        <v>517</v>
      </c>
      <c r="D439" s="94">
        <v>941.6</v>
      </c>
      <c r="E439" s="94"/>
      <c r="F439" s="94">
        <v>5.31</v>
      </c>
      <c r="G439" s="94"/>
      <c r="H439" s="95">
        <v>50</v>
      </c>
      <c r="I439" s="122"/>
      <c r="J439" s="96"/>
      <c r="K439" s="122"/>
      <c r="L439" s="94"/>
      <c r="M439" s="94"/>
      <c r="N439" s="94"/>
      <c r="O439" s="121">
        <f t="shared" si="28"/>
        <v>50</v>
      </c>
      <c r="P439" s="94"/>
      <c r="Q439" s="94"/>
      <c r="R439" s="94">
        <v>214.5</v>
      </c>
      <c r="S439" s="156">
        <v>12760.920000000002</v>
      </c>
      <c r="T439" s="94"/>
      <c r="U439" s="102"/>
      <c r="V439" s="82">
        <f t="shared" si="29"/>
        <v>0</v>
      </c>
      <c r="W439" s="94">
        <v>5.9</v>
      </c>
      <c r="X439" s="94">
        <v>7.15</v>
      </c>
      <c r="Y439" s="94"/>
      <c r="Z439" s="94"/>
      <c r="AA439" s="94"/>
      <c r="AB439" s="122"/>
      <c r="AC439" s="124" t="s">
        <v>456</v>
      </c>
      <c r="AD439" s="163"/>
      <c r="AE439" s="159" t="e">
        <f>VLOOKUP(A439,#REF!,6,0)</f>
        <v>#REF!</v>
      </c>
    </row>
    <row r="440" spans="1:31" ht="26.25" thickBot="1" x14ac:dyDescent="0.3">
      <c r="A440" s="93">
        <v>29005122600824</v>
      </c>
      <c r="B440" s="161">
        <v>132</v>
      </c>
      <c r="C440" s="92" t="s">
        <v>523</v>
      </c>
      <c r="D440" s="94">
        <v>941.6</v>
      </c>
      <c r="E440" s="94"/>
      <c r="F440" s="94">
        <v>5.31</v>
      </c>
      <c r="G440" s="94"/>
      <c r="H440" s="95">
        <v>50</v>
      </c>
      <c r="I440" s="122"/>
      <c r="J440" s="96"/>
      <c r="K440" s="122"/>
      <c r="L440" s="94"/>
      <c r="M440" s="94"/>
      <c r="N440" s="94"/>
      <c r="O440" s="121">
        <f t="shared" si="28"/>
        <v>50</v>
      </c>
      <c r="P440" s="94"/>
      <c r="Q440" s="94"/>
      <c r="R440" s="94">
        <v>214.5</v>
      </c>
      <c r="S440" s="156">
        <v>13082.670000000002</v>
      </c>
      <c r="T440" s="94"/>
      <c r="U440" s="102"/>
      <c r="V440" s="82">
        <f t="shared" si="29"/>
        <v>0</v>
      </c>
      <c r="W440" s="94">
        <v>5.9</v>
      </c>
      <c r="X440" s="94">
        <v>6.2</v>
      </c>
      <c r="Y440" s="94"/>
      <c r="Z440" s="94"/>
      <c r="AA440" s="94"/>
      <c r="AB440" s="122"/>
      <c r="AC440" s="124" t="s">
        <v>456</v>
      </c>
      <c r="AD440" s="163"/>
      <c r="AE440" s="159" t="e">
        <f>VLOOKUP(A440,#REF!,6,0)</f>
        <v>#REF!</v>
      </c>
    </row>
    <row r="441" spans="1:31" ht="26.25" thickBot="1" x14ac:dyDescent="0.3">
      <c r="A441" s="93">
        <v>26807012501217</v>
      </c>
      <c r="B441" s="91">
        <v>438</v>
      </c>
      <c r="C441" s="92" t="s">
        <v>533</v>
      </c>
      <c r="D441" s="94">
        <v>1294.31</v>
      </c>
      <c r="E441" s="94">
        <v>1.34</v>
      </c>
      <c r="F441" s="94">
        <v>9.18</v>
      </c>
      <c r="G441" s="94"/>
      <c r="H441" s="95">
        <v>150</v>
      </c>
      <c r="I441" s="94"/>
      <c r="J441" s="96"/>
      <c r="K441" s="94"/>
      <c r="L441" s="94"/>
      <c r="M441" s="94"/>
      <c r="N441" s="94"/>
      <c r="O441" s="121">
        <f t="shared" ref="O441" si="30">SUM(H441:N441)</f>
        <v>150</v>
      </c>
      <c r="P441" s="94"/>
      <c r="Q441" s="94"/>
      <c r="R441" s="100">
        <v>304.2</v>
      </c>
      <c r="S441" s="156">
        <v>16083.149999999998</v>
      </c>
      <c r="T441" s="94"/>
      <c r="U441" s="94"/>
      <c r="V441" s="82">
        <f t="shared" ref="V441:V452" si="31">T441+U441</f>
        <v>0</v>
      </c>
      <c r="W441" s="94">
        <v>9.4499999999999993</v>
      </c>
      <c r="X441" s="100">
        <v>10.6</v>
      </c>
      <c r="Y441" s="100"/>
      <c r="Z441" s="94">
        <v>17.579999999999998</v>
      </c>
      <c r="AA441" s="100">
        <v>5.3</v>
      </c>
      <c r="AB441" s="100"/>
      <c r="AC441" s="101" t="s">
        <v>534</v>
      </c>
      <c r="AD441" s="163"/>
      <c r="AE441" s="159" t="e">
        <f>VLOOKUP(A441,#REF!,6,0)</f>
        <v>#REF!</v>
      </c>
    </row>
    <row r="442" spans="1:31" ht="26.25" thickBot="1" x14ac:dyDescent="0.3">
      <c r="A442" s="93">
        <v>26403092501138</v>
      </c>
      <c r="B442" s="79">
        <v>439</v>
      </c>
      <c r="C442" s="92" t="s">
        <v>535</v>
      </c>
      <c r="D442" s="94">
        <v>1524.18</v>
      </c>
      <c r="E442" s="94">
        <v>178.01</v>
      </c>
      <c r="F442" s="94">
        <v>52.64</v>
      </c>
      <c r="G442" s="94"/>
      <c r="H442" s="95">
        <v>150</v>
      </c>
      <c r="I442" s="94"/>
      <c r="J442" s="96"/>
      <c r="K442" s="94"/>
      <c r="L442" s="94"/>
      <c r="M442" s="94"/>
      <c r="N442" s="94"/>
      <c r="O442" s="121">
        <f t="shared" ref="O442:O486" si="32">SUM(H442:N442)</f>
        <v>150</v>
      </c>
      <c r="P442" s="94"/>
      <c r="Q442" s="94"/>
      <c r="R442" s="100">
        <v>407.87</v>
      </c>
      <c r="S442" s="156">
        <v>21361.119999999999</v>
      </c>
      <c r="T442" s="94"/>
      <c r="U442" s="94"/>
      <c r="V442" s="82">
        <f t="shared" si="31"/>
        <v>0</v>
      </c>
      <c r="W442" s="94">
        <v>12.5</v>
      </c>
      <c r="X442" s="100">
        <v>13.8</v>
      </c>
      <c r="Y442" s="100"/>
      <c r="Z442" s="94">
        <v>57.34</v>
      </c>
      <c r="AA442" s="100">
        <v>13.74</v>
      </c>
      <c r="AB442" s="100"/>
      <c r="AC442" s="101" t="s">
        <v>534</v>
      </c>
      <c r="AD442" s="163"/>
      <c r="AE442" s="159" t="e">
        <f>VLOOKUP(A442,#REF!,6,0)</f>
        <v>#REF!</v>
      </c>
    </row>
    <row r="443" spans="1:31" ht="26.25" thickBot="1" x14ac:dyDescent="0.3">
      <c r="A443" s="93">
        <v>25802172500831</v>
      </c>
      <c r="B443" s="91">
        <v>440</v>
      </c>
      <c r="C443" s="92" t="s">
        <v>536</v>
      </c>
      <c r="D443" s="94">
        <v>1476.21</v>
      </c>
      <c r="E443" s="94">
        <v>80.959999999999994</v>
      </c>
      <c r="F443" s="94">
        <v>36.520000000000003</v>
      </c>
      <c r="G443" s="94"/>
      <c r="H443" s="95">
        <v>100</v>
      </c>
      <c r="I443" s="94"/>
      <c r="J443" s="96"/>
      <c r="K443" s="94"/>
      <c r="L443" s="94"/>
      <c r="M443" s="94"/>
      <c r="N443" s="94"/>
      <c r="O443" s="121">
        <f t="shared" si="32"/>
        <v>100</v>
      </c>
      <c r="P443" s="94"/>
      <c r="Q443" s="94"/>
      <c r="R443" s="100">
        <v>370.03</v>
      </c>
      <c r="S443" s="156">
        <v>28752.839999999997</v>
      </c>
      <c r="T443" s="94">
        <v>15.86</v>
      </c>
      <c r="U443" s="94"/>
      <c r="V443" s="82">
        <f t="shared" si="31"/>
        <v>15.86</v>
      </c>
      <c r="W443" s="94">
        <v>11.05</v>
      </c>
      <c r="X443" s="100">
        <v>12.15</v>
      </c>
      <c r="Y443" s="100"/>
      <c r="Z443" s="94">
        <v>36.549999999999997</v>
      </c>
      <c r="AA443" s="100">
        <v>9.5</v>
      </c>
      <c r="AB443" s="100"/>
      <c r="AC443" s="101" t="s">
        <v>534</v>
      </c>
      <c r="AD443" s="163"/>
      <c r="AE443" s="159" t="e">
        <f>VLOOKUP(A443,#REF!,6,0)</f>
        <v>#REF!</v>
      </c>
    </row>
    <row r="444" spans="1:31" ht="26.25" thickBot="1" x14ac:dyDescent="0.3">
      <c r="A444" s="93">
        <v>26201132500995</v>
      </c>
      <c r="B444" s="91">
        <v>441</v>
      </c>
      <c r="C444" s="92" t="s">
        <v>537</v>
      </c>
      <c r="D444" s="94">
        <v>1376.03</v>
      </c>
      <c r="E444" s="94">
        <v>110.91</v>
      </c>
      <c r="F444" s="94">
        <v>30.17</v>
      </c>
      <c r="G444" s="94"/>
      <c r="H444" s="95">
        <v>150</v>
      </c>
      <c r="I444" s="94"/>
      <c r="J444" s="96"/>
      <c r="K444" s="94"/>
      <c r="L444" s="94"/>
      <c r="M444" s="94"/>
      <c r="N444" s="94"/>
      <c r="O444" s="121">
        <f t="shared" si="32"/>
        <v>150</v>
      </c>
      <c r="P444" s="94"/>
      <c r="Q444" s="94"/>
      <c r="R444" s="100">
        <v>355.03</v>
      </c>
      <c r="S444" s="156">
        <v>18629.090000000004</v>
      </c>
      <c r="T444" s="94"/>
      <c r="U444" s="94"/>
      <c r="V444" s="82">
        <f t="shared" si="31"/>
        <v>0</v>
      </c>
      <c r="W444" s="94">
        <v>10.9</v>
      </c>
      <c r="X444" s="100">
        <v>12.05</v>
      </c>
      <c r="Y444" s="100"/>
      <c r="Z444" s="94">
        <v>36.33</v>
      </c>
      <c r="AA444" s="100">
        <v>9.2100000000000009</v>
      </c>
      <c r="AB444" s="100"/>
      <c r="AC444" s="101" t="s">
        <v>534</v>
      </c>
      <c r="AD444" s="163"/>
      <c r="AE444" s="159" t="e">
        <f>VLOOKUP(A444,#REF!,6,0)</f>
        <v>#REF!</v>
      </c>
    </row>
    <row r="445" spans="1:31" ht="26.25" thickBot="1" x14ac:dyDescent="0.3">
      <c r="A445" s="93">
        <v>26305232501115</v>
      </c>
      <c r="B445" s="79">
        <v>442</v>
      </c>
      <c r="C445" s="92" t="s">
        <v>538</v>
      </c>
      <c r="D445" s="94">
        <v>1507.78</v>
      </c>
      <c r="E445" s="94">
        <v>170.83</v>
      </c>
      <c r="F445" s="94">
        <v>50.2</v>
      </c>
      <c r="G445" s="94"/>
      <c r="H445" s="95">
        <v>150</v>
      </c>
      <c r="I445" s="94"/>
      <c r="J445" s="96"/>
      <c r="K445" s="94"/>
      <c r="L445" s="94">
        <v>15</v>
      </c>
      <c r="M445" s="94"/>
      <c r="N445" s="94"/>
      <c r="O445" s="121">
        <f t="shared" si="32"/>
        <v>165</v>
      </c>
      <c r="P445" s="94"/>
      <c r="Q445" s="94"/>
      <c r="R445" s="100">
        <v>402.22</v>
      </c>
      <c r="S445" s="156">
        <v>21263.06</v>
      </c>
      <c r="T445" s="94"/>
      <c r="U445" s="94"/>
      <c r="V445" s="82">
        <f t="shared" si="31"/>
        <v>0</v>
      </c>
      <c r="W445" s="94">
        <v>12.4</v>
      </c>
      <c r="X445" s="100">
        <v>13.7</v>
      </c>
      <c r="Y445" s="100"/>
      <c r="Z445" s="94">
        <v>56.38</v>
      </c>
      <c r="AA445" s="100">
        <v>13.51</v>
      </c>
      <c r="AB445" s="100"/>
      <c r="AC445" s="101" t="s">
        <v>534</v>
      </c>
      <c r="AD445" s="163"/>
      <c r="AE445" s="159" t="e">
        <f>VLOOKUP(A445,#REF!,6,0)</f>
        <v>#REF!</v>
      </c>
    </row>
    <row r="446" spans="1:31" ht="26.25" thickBot="1" x14ac:dyDescent="0.3">
      <c r="A446" s="93">
        <v>26009052500155</v>
      </c>
      <c r="B446" s="91">
        <v>443</v>
      </c>
      <c r="C446" s="92" t="s">
        <v>539</v>
      </c>
      <c r="D446" s="94">
        <v>1929.57</v>
      </c>
      <c r="E446" s="94">
        <v>360.24</v>
      </c>
      <c r="F446" s="94">
        <v>89.71</v>
      </c>
      <c r="G446" s="94"/>
      <c r="H446" s="95">
        <v>100</v>
      </c>
      <c r="I446" s="94"/>
      <c r="J446" s="96"/>
      <c r="K446" s="94"/>
      <c r="L446" s="94"/>
      <c r="M446" s="94"/>
      <c r="N446" s="94"/>
      <c r="O446" s="121">
        <f t="shared" si="32"/>
        <v>100</v>
      </c>
      <c r="P446" s="94"/>
      <c r="Q446" s="94"/>
      <c r="R446" s="100">
        <v>554.51</v>
      </c>
      <c r="S446" s="156">
        <v>29160</v>
      </c>
      <c r="T446" s="94"/>
      <c r="U446" s="94"/>
      <c r="V446" s="82">
        <f t="shared" si="31"/>
        <v>0</v>
      </c>
      <c r="W446" s="94">
        <v>16.25</v>
      </c>
      <c r="X446" s="100">
        <v>17.850000000000001</v>
      </c>
      <c r="Y446" s="100"/>
      <c r="Z446" s="94">
        <v>107.58</v>
      </c>
      <c r="AA446" s="100">
        <v>24.58</v>
      </c>
      <c r="AB446" s="100"/>
      <c r="AC446" s="101" t="s">
        <v>534</v>
      </c>
      <c r="AD446" s="163"/>
      <c r="AE446" s="159" t="e">
        <f>VLOOKUP(A446,#REF!,6,0)</f>
        <v>#REF!</v>
      </c>
    </row>
    <row r="447" spans="1:31" ht="26.25" thickBot="1" x14ac:dyDescent="0.3">
      <c r="A447" s="93">
        <v>27402092500155</v>
      </c>
      <c r="B447" s="91">
        <v>444</v>
      </c>
      <c r="C447" s="92" t="s">
        <v>540</v>
      </c>
      <c r="D447" s="94">
        <v>1436.29</v>
      </c>
      <c r="E447" s="94">
        <v>138.35</v>
      </c>
      <c r="F447" s="94">
        <v>39.33</v>
      </c>
      <c r="G447" s="94"/>
      <c r="H447" s="95">
        <v>150</v>
      </c>
      <c r="I447" s="94"/>
      <c r="J447" s="96"/>
      <c r="K447" s="94"/>
      <c r="L447" s="94"/>
      <c r="M447" s="94"/>
      <c r="N447" s="94"/>
      <c r="O447" s="121">
        <f t="shared" si="32"/>
        <v>150</v>
      </c>
      <c r="P447" s="94"/>
      <c r="Q447" s="94"/>
      <c r="R447" s="100">
        <v>376.64</v>
      </c>
      <c r="S447" s="156">
        <v>19977.939999999999</v>
      </c>
      <c r="T447" s="94"/>
      <c r="U447" s="94"/>
      <c r="V447" s="82">
        <f t="shared" si="31"/>
        <v>0</v>
      </c>
      <c r="W447" s="94">
        <v>11.55</v>
      </c>
      <c r="X447" s="100">
        <v>12.75</v>
      </c>
      <c r="Y447" s="100"/>
      <c r="Z447" s="94">
        <v>44.89</v>
      </c>
      <c r="AA447" s="100">
        <v>11.06</v>
      </c>
      <c r="AB447" s="100"/>
      <c r="AC447" s="101" t="s">
        <v>534</v>
      </c>
      <c r="AD447" s="163"/>
      <c r="AE447" s="159" t="e">
        <f>VLOOKUP(A447,#REF!,6,0)</f>
        <v>#REF!</v>
      </c>
    </row>
    <row r="448" spans="1:31" ht="18.75" thickBot="1" x14ac:dyDescent="0.3">
      <c r="A448" s="93">
        <v>25801052500076</v>
      </c>
      <c r="B448" s="79">
        <v>445</v>
      </c>
      <c r="C448" s="92" t="s">
        <v>541</v>
      </c>
      <c r="D448" s="94">
        <v>1722.71</v>
      </c>
      <c r="E448" s="94">
        <v>269.52999999999997</v>
      </c>
      <c r="F448" s="94">
        <v>78.77</v>
      </c>
      <c r="G448" s="94"/>
      <c r="H448" s="95">
        <v>150</v>
      </c>
      <c r="I448" s="94"/>
      <c r="J448" s="96"/>
      <c r="K448" s="94"/>
      <c r="L448" s="94"/>
      <c r="M448" s="94"/>
      <c r="N448" s="94"/>
      <c r="O448" s="121">
        <f t="shared" si="32"/>
        <v>150</v>
      </c>
      <c r="P448" s="94"/>
      <c r="Q448" s="94"/>
      <c r="R448" s="100">
        <v>479.95</v>
      </c>
      <c r="S448" s="156"/>
      <c r="T448" s="94"/>
      <c r="U448" s="94"/>
      <c r="V448" s="82">
        <f t="shared" si="31"/>
        <v>0</v>
      </c>
      <c r="W448" s="94">
        <v>14.6</v>
      </c>
      <c r="X448" s="100">
        <v>16.05</v>
      </c>
      <c r="Y448" s="100"/>
      <c r="Z448" s="94">
        <v>85.29</v>
      </c>
      <c r="AA448" s="100">
        <v>19.760000000000002</v>
      </c>
      <c r="AB448" s="100"/>
      <c r="AC448" s="101" t="s">
        <v>534</v>
      </c>
      <c r="AD448" s="163"/>
      <c r="AE448" s="159" t="e">
        <f>VLOOKUP(A448,#REF!,6,0)</f>
        <v>#REF!</v>
      </c>
    </row>
    <row r="449" spans="1:31" ht="18.75" thickBot="1" x14ac:dyDescent="0.3">
      <c r="A449" s="93">
        <v>25707012500174</v>
      </c>
      <c r="B449" s="91">
        <v>446</v>
      </c>
      <c r="C449" s="92" t="s">
        <v>542</v>
      </c>
      <c r="D449" s="94">
        <v>1504.24</v>
      </c>
      <c r="E449" s="94">
        <v>170.18</v>
      </c>
      <c r="F449" s="94">
        <v>49.73</v>
      </c>
      <c r="G449" s="94"/>
      <c r="H449" s="95">
        <v>50</v>
      </c>
      <c r="I449" s="94"/>
      <c r="J449" s="96"/>
      <c r="K449" s="94"/>
      <c r="L449" s="94"/>
      <c r="M449" s="94"/>
      <c r="N449" s="94"/>
      <c r="O449" s="121">
        <f t="shared" si="32"/>
        <v>50</v>
      </c>
      <c r="P449" s="94"/>
      <c r="Q449" s="94"/>
      <c r="R449" s="100">
        <v>401.7</v>
      </c>
      <c r="S449" s="156"/>
      <c r="T449" s="94">
        <v>11.9</v>
      </c>
      <c r="U449" s="94"/>
      <c r="V449" s="82">
        <f t="shared" si="31"/>
        <v>11.9</v>
      </c>
      <c r="W449" s="94">
        <v>11.5</v>
      </c>
      <c r="X449" s="100"/>
      <c r="Y449" s="100"/>
      <c r="Z449" s="94">
        <v>43.51</v>
      </c>
      <c r="AA449" s="100"/>
      <c r="AB449" s="100"/>
      <c r="AC449" s="101" t="s">
        <v>534</v>
      </c>
      <c r="AD449" s="163"/>
      <c r="AE449" s="159" t="e">
        <f>VLOOKUP(A449,#REF!,6,0)</f>
        <v>#REF!</v>
      </c>
    </row>
    <row r="450" spans="1:31" ht="26.25" thickBot="1" x14ac:dyDescent="0.3">
      <c r="A450" s="93">
        <v>27302102502858</v>
      </c>
      <c r="B450" s="91">
        <v>447</v>
      </c>
      <c r="C450" s="92" t="s">
        <v>543</v>
      </c>
      <c r="D450" s="94">
        <v>1014.64</v>
      </c>
      <c r="E450" s="94">
        <v>95.76</v>
      </c>
      <c r="F450" s="94">
        <v>27.31</v>
      </c>
      <c r="G450" s="94"/>
      <c r="H450" s="95">
        <v>150</v>
      </c>
      <c r="I450" s="94"/>
      <c r="J450" s="96"/>
      <c r="K450" s="94"/>
      <c r="L450" s="94"/>
      <c r="M450" s="94"/>
      <c r="N450" s="94"/>
      <c r="O450" s="121">
        <f t="shared" si="32"/>
        <v>150</v>
      </c>
      <c r="P450" s="94"/>
      <c r="Q450" s="94"/>
      <c r="R450" s="100">
        <v>265.39</v>
      </c>
      <c r="S450" s="156">
        <v>17226.480000000003</v>
      </c>
      <c r="T450" s="94"/>
      <c r="U450" s="94"/>
      <c r="V450" s="82">
        <f t="shared" si="31"/>
        <v>0</v>
      </c>
      <c r="W450" s="94">
        <v>8.35</v>
      </c>
      <c r="X450" s="100">
        <v>8.85</v>
      </c>
      <c r="Y450" s="100"/>
      <c r="Z450" s="94">
        <v>2.85</v>
      </c>
      <c r="AA450" s="100">
        <v>0.68</v>
      </c>
      <c r="AB450" s="100"/>
      <c r="AC450" s="101" t="s">
        <v>534</v>
      </c>
      <c r="AD450" s="163"/>
      <c r="AE450" s="159" t="e">
        <f>VLOOKUP(A450,#REF!,6,0)</f>
        <v>#REF!</v>
      </c>
    </row>
    <row r="451" spans="1:31" ht="26.25" thickBot="1" x14ac:dyDescent="0.3">
      <c r="A451" s="93">
        <v>26806252501251</v>
      </c>
      <c r="B451" s="79">
        <v>448</v>
      </c>
      <c r="C451" s="92" t="s">
        <v>544</v>
      </c>
      <c r="D451" s="94">
        <v>1368.29</v>
      </c>
      <c r="E451" s="94">
        <v>31.41</v>
      </c>
      <c r="F451" s="94">
        <v>20.03</v>
      </c>
      <c r="G451" s="94"/>
      <c r="H451" s="95">
        <v>100</v>
      </c>
      <c r="I451" s="94"/>
      <c r="J451" s="96"/>
      <c r="K451" s="94"/>
      <c r="L451" s="94"/>
      <c r="M451" s="94"/>
      <c r="N451" s="94"/>
      <c r="O451" s="121">
        <f t="shared" si="32"/>
        <v>100</v>
      </c>
      <c r="P451" s="94"/>
      <c r="Q451" s="94"/>
      <c r="R451" s="100">
        <v>331.02</v>
      </c>
      <c r="S451" s="156">
        <v>17560.82</v>
      </c>
      <c r="T451" s="94">
        <v>15.49</v>
      </c>
      <c r="U451" s="94"/>
      <c r="V451" s="82">
        <f t="shared" si="31"/>
        <v>15.49</v>
      </c>
      <c r="W451" s="94">
        <v>9.85</v>
      </c>
      <c r="X451" s="100">
        <v>10.95</v>
      </c>
      <c r="Y451" s="100"/>
      <c r="Z451" s="94">
        <v>21.22</v>
      </c>
      <c r="AA451" s="100">
        <v>6.19</v>
      </c>
      <c r="AB451" s="100"/>
      <c r="AC451" s="101" t="s">
        <v>534</v>
      </c>
      <c r="AD451" s="163"/>
      <c r="AE451" s="159" t="e">
        <f>VLOOKUP(A451,#REF!,6,0)</f>
        <v>#REF!</v>
      </c>
    </row>
    <row r="452" spans="1:31" ht="26.25" thickBot="1" x14ac:dyDescent="0.3">
      <c r="A452" s="93">
        <v>27004052500254</v>
      </c>
      <c r="B452" s="91">
        <v>449</v>
      </c>
      <c r="C452" s="92" t="s">
        <v>545</v>
      </c>
      <c r="D452" s="94">
        <v>1377.94</v>
      </c>
      <c r="E452" s="94">
        <v>111.21</v>
      </c>
      <c r="F452" s="94">
        <v>30.4</v>
      </c>
      <c r="G452" s="94"/>
      <c r="H452" s="95">
        <v>150</v>
      </c>
      <c r="I452" s="94"/>
      <c r="J452" s="96"/>
      <c r="K452" s="94"/>
      <c r="L452" s="94"/>
      <c r="M452" s="94"/>
      <c r="N452" s="94"/>
      <c r="O452" s="121">
        <f t="shared" si="32"/>
        <v>150</v>
      </c>
      <c r="P452" s="94"/>
      <c r="Q452" s="94"/>
      <c r="R452" s="100">
        <v>355.27</v>
      </c>
      <c r="S452" s="156">
        <v>18658.970000000005</v>
      </c>
      <c r="T452" s="94"/>
      <c r="U452" s="94"/>
      <c r="V452" s="82">
        <f t="shared" si="31"/>
        <v>0</v>
      </c>
      <c r="W452" s="94">
        <v>10.9</v>
      </c>
      <c r="X452" s="100">
        <v>12.1</v>
      </c>
      <c r="Y452" s="100"/>
      <c r="Z452" s="94">
        <v>36.54</v>
      </c>
      <c r="AA452" s="100">
        <v>9.26</v>
      </c>
      <c r="AB452" s="100"/>
      <c r="AC452" s="101" t="s">
        <v>534</v>
      </c>
      <c r="AD452" s="163"/>
      <c r="AE452" s="159" t="e">
        <f>VLOOKUP(A452,#REF!,6,0)</f>
        <v>#REF!</v>
      </c>
    </row>
    <row r="453" spans="1:31" ht="26.25" thickBot="1" x14ac:dyDescent="0.3">
      <c r="A453" s="93">
        <v>26806202502116</v>
      </c>
      <c r="B453" s="91">
        <v>450</v>
      </c>
      <c r="C453" s="92" t="s">
        <v>546</v>
      </c>
      <c r="D453" s="94">
        <v>1462.48</v>
      </c>
      <c r="E453" s="94">
        <v>150.87</v>
      </c>
      <c r="F453" s="94">
        <v>43.33</v>
      </c>
      <c r="G453" s="94"/>
      <c r="H453" s="95">
        <v>150</v>
      </c>
      <c r="I453" s="94"/>
      <c r="J453" s="96"/>
      <c r="K453" s="94"/>
      <c r="L453" s="94"/>
      <c r="M453" s="94"/>
      <c r="N453" s="94"/>
      <c r="O453" s="121">
        <f t="shared" si="32"/>
        <v>150</v>
      </c>
      <c r="P453" s="94"/>
      <c r="Q453" s="94"/>
      <c r="R453" s="100">
        <v>386.5</v>
      </c>
      <c r="S453" s="156">
        <v>21298.080000000005</v>
      </c>
      <c r="T453" s="94"/>
      <c r="U453" s="94"/>
      <c r="V453" s="82">
        <f t="shared" ref="V453:V486" si="33">T453+U453</f>
        <v>0</v>
      </c>
      <c r="W453" s="94">
        <v>11.8</v>
      </c>
      <c r="X453" s="100">
        <v>13.05</v>
      </c>
      <c r="Y453" s="100"/>
      <c r="Z453" s="94">
        <v>48.67</v>
      </c>
      <c r="AA453" s="100">
        <v>11.87</v>
      </c>
      <c r="AB453" s="100"/>
      <c r="AC453" s="101" t="s">
        <v>534</v>
      </c>
      <c r="AD453" s="163"/>
      <c r="AE453" s="159" t="e">
        <f>VLOOKUP(A453,#REF!,6,0)</f>
        <v>#REF!</v>
      </c>
    </row>
    <row r="454" spans="1:31" ht="26.25" thickBot="1" x14ac:dyDescent="0.3">
      <c r="A454" s="93">
        <v>27311102502831</v>
      </c>
      <c r="B454" s="79">
        <v>451</v>
      </c>
      <c r="C454" s="92" t="s">
        <v>547</v>
      </c>
      <c r="D454" s="94">
        <v>1324.81</v>
      </c>
      <c r="E454" s="94">
        <v>15.77</v>
      </c>
      <c r="F454" s="94">
        <v>13.92</v>
      </c>
      <c r="G454" s="94"/>
      <c r="H454" s="95">
        <v>150</v>
      </c>
      <c r="I454" s="94"/>
      <c r="J454" s="96"/>
      <c r="K454" s="94"/>
      <c r="L454" s="94"/>
      <c r="M454" s="94"/>
      <c r="N454" s="94"/>
      <c r="O454" s="121">
        <f t="shared" si="32"/>
        <v>150</v>
      </c>
      <c r="P454" s="94"/>
      <c r="Q454" s="94"/>
      <c r="R454" s="100">
        <v>315.55</v>
      </c>
      <c r="S454" s="156">
        <v>26143.74</v>
      </c>
      <c r="T454" s="94">
        <v>3.38</v>
      </c>
      <c r="U454" s="94"/>
      <c r="V454" s="82">
        <f t="shared" si="33"/>
        <v>3.38</v>
      </c>
      <c r="W454" s="94">
        <v>9.8000000000000007</v>
      </c>
      <c r="X454" s="100">
        <v>10.9</v>
      </c>
      <c r="Y454" s="100"/>
      <c r="Z454" s="94">
        <v>21.63</v>
      </c>
      <c r="AA454" s="100">
        <v>6.18</v>
      </c>
      <c r="AB454" s="100"/>
      <c r="AC454" s="101" t="s">
        <v>534</v>
      </c>
      <c r="AD454" s="163"/>
      <c r="AE454" s="159" t="e">
        <f>VLOOKUP(A454,#REF!,6,0)</f>
        <v>#REF!</v>
      </c>
    </row>
    <row r="455" spans="1:31" ht="26.25" thickBot="1" x14ac:dyDescent="0.3">
      <c r="A455" s="93">
        <v>26303122501711</v>
      </c>
      <c r="B455" s="91">
        <v>452</v>
      </c>
      <c r="C455" s="92" t="s">
        <v>548</v>
      </c>
      <c r="D455" s="94">
        <v>1546.97</v>
      </c>
      <c r="E455" s="94">
        <v>171.72</v>
      </c>
      <c r="F455" s="94">
        <v>50.44</v>
      </c>
      <c r="G455" s="94"/>
      <c r="H455" s="95">
        <v>150</v>
      </c>
      <c r="I455" s="94"/>
      <c r="J455" s="96"/>
      <c r="K455" s="94"/>
      <c r="L455" s="94"/>
      <c r="M455" s="94"/>
      <c r="N455" s="94"/>
      <c r="O455" s="121">
        <f t="shared" si="32"/>
        <v>150</v>
      </c>
      <c r="P455" s="94"/>
      <c r="Q455" s="94"/>
      <c r="R455" s="100">
        <v>402.92</v>
      </c>
      <c r="S455" s="156">
        <v>23170.75</v>
      </c>
      <c r="T455" s="94"/>
      <c r="U455" s="94"/>
      <c r="V455" s="82">
        <f t="shared" si="33"/>
        <v>0</v>
      </c>
      <c r="W455" s="94">
        <v>12.6</v>
      </c>
      <c r="X455" s="100">
        <v>13.9</v>
      </c>
      <c r="Y455" s="100"/>
      <c r="Z455" s="94">
        <v>58.64</v>
      </c>
      <c r="AA455" s="100">
        <v>14.05</v>
      </c>
      <c r="AB455" s="100"/>
      <c r="AC455" s="101" t="s">
        <v>534</v>
      </c>
      <c r="AD455" s="163"/>
      <c r="AE455" s="159" t="e">
        <f>VLOOKUP(A455,#REF!,6,0)</f>
        <v>#REF!</v>
      </c>
    </row>
    <row r="456" spans="1:31" ht="26.25" thickBot="1" x14ac:dyDescent="0.3">
      <c r="A456" s="93">
        <v>26912032501491</v>
      </c>
      <c r="B456" s="91">
        <v>453</v>
      </c>
      <c r="C456" s="92" t="s">
        <v>549</v>
      </c>
      <c r="D456" s="94">
        <v>1397.16</v>
      </c>
      <c r="E456" s="94">
        <v>121.11</v>
      </c>
      <c r="F456" s="94">
        <v>33.479999999999997</v>
      </c>
      <c r="G456" s="94"/>
      <c r="H456" s="95">
        <v>150</v>
      </c>
      <c r="I456" s="94"/>
      <c r="J456" s="96"/>
      <c r="K456" s="94"/>
      <c r="L456" s="94"/>
      <c r="M456" s="94"/>
      <c r="N456" s="94"/>
      <c r="O456" s="121">
        <f t="shared" si="32"/>
        <v>150</v>
      </c>
      <c r="P456" s="94"/>
      <c r="Q456" s="94"/>
      <c r="R456" s="100">
        <v>363.06</v>
      </c>
      <c r="S456" s="156">
        <v>23770.77</v>
      </c>
      <c r="T456" s="94"/>
      <c r="U456" s="94"/>
      <c r="V456" s="82">
        <f t="shared" si="33"/>
        <v>0</v>
      </c>
      <c r="W456" s="94">
        <v>11.1</v>
      </c>
      <c r="X456" s="100">
        <v>12.3</v>
      </c>
      <c r="Y456" s="100"/>
      <c r="Z456" s="94">
        <v>39.39</v>
      </c>
      <c r="AA456" s="100">
        <v>9.8699999999999992</v>
      </c>
      <c r="AB456" s="100"/>
      <c r="AC456" s="101" t="s">
        <v>534</v>
      </c>
      <c r="AD456" s="163"/>
      <c r="AE456" s="159" t="e">
        <f>VLOOKUP(A456,#REF!,6,0)</f>
        <v>#REF!</v>
      </c>
    </row>
    <row r="457" spans="1:31" ht="26.25" thickBot="1" x14ac:dyDescent="0.3">
      <c r="A457" s="93">
        <v>25807092500531</v>
      </c>
      <c r="B457" s="79">
        <v>454</v>
      </c>
      <c r="C457" s="92" t="s">
        <v>550</v>
      </c>
      <c r="D457" s="94">
        <v>1342.58</v>
      </c>
      <c r="E457" s="94">
        <v>95.53</v>
      </c>
      <c r="F457" s="94">
        <v>25.1</v>
      </c>
      <c r="G457" s="94"/>
      <c r="H457" s="95">
        <v>150</v>
      </c>
      <c r="I457" s="94"/>
      <c r="J457" s="96"/>
      <c r="K457" s="94"/>
      <c r="L457" s="94">
        <v>10</v>
      </c>
      <c r="M457" s="94"/>
      <c r="N457" s="94"/>
      <c r="O457" s="121">
        <f t="shared" si="32"/>
        <v>160</v>
      </c>
      <c r="P457" s="94"/>
      <c r="Q457" s="94"/>
      <c r="R457" s="100">
        <v>342.91</v>
      </c>
      <c r="S457" s="156">
        <v>18129.05</v>
      </c>
      <c r="T457" s="94"/>
      <c r="U457" s="94"/>
      <c r="V457" s="82">
        <f t="shared" si="33"/>
        <v>0</v>
      </c>
      <c r="W457" s="94">
        <v>10.6</v>
      </c>
      <c r="X457" s="100">
        <v>11.75</v>
      </c>
      <c r="Y457" s="100"/>
      <c r="Z457" s="94">
        <v>32.450000000000003</v>
      </c>
      <c r="AA457" s="100">
        <v>8.36</v>
      </c>
      <c r="AB457" s="100"/>
      <c r="AC457" s="101" t="s">
        <v>534</v>
      </c>
      <c r="AD457" s="163"/>
      <c r="AE457" s="159" t="e">
        <f>VLOOKUP(A457,#REF!,6,0)</f>
        <v>#REF!</v>
      </c>
    </row>
    <row r="458" spans="1:31" ht="26.25" thickBot="1" x14ac:dyDescent="0.3">
      <c r="A458" s="93">
        <v>26008182500321</v>
      </c>
      <c r="B458" s="91">
        <v>455</v>
      </c>
      <c r="C458" s="92" t="s">
        <v>551</v>
      </c>
      <c r="D458" s="94">
        <v>1343.24</v>
      </c>
      <c r="E458" s="94">
        <v>89.8</v>
      </c>
      <c r="F458" s="94">
        <v>24.49</v>
      </c>
      <c r="G458" s="94"/>
      <c r="H458" s="95">
        <v>50</v>
      </c>
      <c r="I458" s="94"/>
      <c r="J458" s="96"/>
      <c r="K458" s="94"/>
      <c r="L458" s="94"/>
      <c r="M458" s="94"/>
      <c r="N458" s="94"/>
      <c r="O458" s="121">
        <f t="shared" si="32"/>
        <v>50</v>
      </c>
      <c r="P458" s="94"/>
      <c r="Q458" s="94"/>
      <c r="R458" s="100">
        <v>343.14</v>
      </c>
      <c r="S458" s="156">
        <v>17940.46</v>
      </c>
      <c r="T458" s="94">
        <v>7.33</v>
      </c>
      <c r="U458" s="94"/>
      <c r="V458" s="82">
        <f t="shared" si="33"/>
        <v>7.33</v>
      </c>
      <c r="W458" s="94">
        <v>9.75</v>
      </c>
      <c r="X458" s="100">
        <v>10.85</v>
      </c>
      <c r="Y458" s="100"/>
      <c r="Z458" s="94">
        <v>20.39</v>
      </c>
      <c r="AA458" s="100">
        <v>5.96</v>
      </c>
      <c r="AB458" s="100"/>
      <c r="AC458" s="101" t="s">
        <v>534</v>
      </c>
      <c r="AD458" s="163"/>
      <c r="AE458" s="159" t="e">
        <f>VLOOKUP(A458,#REF!,6,0)</f>
        <v>#REF!</v>
      </c>
    </row>
    <row r="459" spans="1:31" ht="26.25" thickBot="1" x14ac:dyDescent="0.3">
      <c r="A459" s="93">
        <v>26904142501451</v>
      </c>
      <c r="B459" s="91">
        <v>456</v>
      </c>
      <c r="C459" s="92" t="s">
        <v>552</v>
      </c>
      <c r="D459" s="94">
        <v>1475.43</v>
      </c>
      <c r="E459" s="94">
        <v>139.38</v>
      </c>
      <c r="F459" s="94">
        <v>39.76</v>
      </c>
      <c r="G459" s="94"/>
      <c r="H459" s="95">
        <v>150</v>
      </c>
      <c r="I459" s="94"/>
      <c r="J459" s="96"/>
      <c r="K459" s="94"/>
      <c r="L459" s="94"/>
      <c r="M459" s="94"/>
      <c r="N459" s="94"/>
      <c r="O459" s="121">
        <f t="shared" si="32"/>
        <v>150</v>
      </c>
      <c r="P459" s="94"/>
      <c r="Q459" s="94"/>
      <c r="R459" s="100">
        <v>377.46</v>
      </c>
      <c r="S459" s="156">
        <v>29160</v>
      </c>
      <c r="T459" s="94"/>
      <c r="U459" s="94"/>
      <c r="V459" s="82">
        <f t="shared" si="33"/>
        <v>0</v>
      </c>
      <c r="W459" s="94">
        <v>11.8</v>
      </c>
      <c r="X459" s="100">
        <v>13.05</v>
      </c>
      <c r="Y459" s="100"/>
      <c r="Z459" s="94">
        <v>48.51</v>
      </c>
      <c r="AA459" s="100">
        <v>11.87</v>
      </c>
      <c r="AB459" s="100"/>
      <c r="AC459" s="101" t="s">
        <v>534</v>
      </c>
      <c r="AD459" s="163"/>
      <c r="AE459" s="159" t="e">
        <f>VLOOKUP(A459,#REF!,6,0)</f>
        <v>#REF!</v>
      </c>
    </row>
    <row r="460" spans="1:31" ht="18.75" thickBot="1" x14ac:dyDescent="0.3">
      <c r="A460" s="93">
        <v>25704112500911</v>
      </c>
      <c r="B460" s="79">
        <v>457</v>
      </c>
      <c r="C460" s="92" t="s">
        <v>553</v>
      </c>
      <c r="D460" s="94">
        <v>1699.26</v>
      </c>
      <c r="E460" s="94">
        <v>258.92</v>
      </c>
      <c r="F460" s="94">
        <v>78.37</v>
      </c>
      <c r="G460" s="94"/>
      <c r="H460" s="95">
        <v>150</v>
      </c>
      <c r="I460" s="94"/>
      <c r="J460" s="96"/>
      <c r="K460" s="94"/>
      <c r="L460" s="94"/>
      <c r="M460" s="94"/>
      <c r="N460" s="94"/>
      <c r="O460" s="121">
        <f t="shared" si="32"/>
        <v>150</v>
      </c>
      <c r="P460" s="94"/>
      <c r="Q460" s="94"/>
      <c r="R460" s="100">
        <v>471.56</v>
      </c>
      <c r="S460" s="156"/>
      <c r="T460" s="94">
        <v>3.66</v>
      </c>
      <c r="U460" s="94"/>
      <c r="V460" s="82">
        <f t="shared" si="33"/>
        <v>3.66</v>
      </c>
      <c r="W460" s="94">
        <v>14.35</v>
      </c>
      <c r="X460" s="100"/>
      <c r="Y460" s="100"/>
      <c r="Z460" s="94">
        <v>80.28</v>
      </c>
      <c r="AA460" s="100"/>
      <c r="AB460" s="100"/>
      <c r="AC460" s="101" t="s">
        <v>534</v>
      </c>
      <c r="AD460" s="163"/>
      <c r="AE460" s="159" t="e">
        <f>VLOOKUP(A460,#REF!,6,0)</f>
        <v>#REF!</v>
      </c>
    </row>
    <row r="461" spans="1:31" ht="26.25" thickBot="1" x14ac:dyDescent="0.3">
      <c r="A461" s="93">
        <v>26202082500219</v>
      </c>
      <c r="B461" s="91">
        <v>458</v>
      </c>
      <c r="C461" s="92" t="s">
        <v>554</v>
      </c>
      <c r="D461" s="94">
        <v>1875.11</v>
      </c>
      <c r="E461" s="94">
        <v>470.38</v>
      </c>
      <c r="F461" s="94">
        <v>90.1</v>
      </c>
      <c r="G461" s="94"/>
      <c r="H461" s="95">
        <v>150</v>
      </c>
      <c r="I461" s="94"/>
      <c r="J461" s="96"/>
      <c r="K461" s="94"/>
      <c r="L461" s="94"/>
      <c r="M461" s="94"/>
      <c r="N461" s="94"/>
      <c r="O461" s="121">
        <f t="shared" si="32"/>
        <v>150</v>
      </c>
      <c r="P461" s="94"/>
      <c r="Q461" s="94"/>
      <c r="R461" s="100">
        <v>571.15</v>
      </c>
      <c r="S461" s="156">
        <v>28349.660000000003</v>
      </c>
      <c r="T461" s="94"/>
      <c r="U461" s="94"/>
      <c r="V461" s="82">
        <f t="shared" si="33"/>
        <v>0</v>
      </c>
      <c r="W461" s="94">
        <v>17</v>
      </c>
      <c r="X461" s="100">
        <v>18.5</v>
      </c>
      <c r="Y461" s="100"/>
      <c r="Z461" s="94">
        <v>116.44</v>
      </c>
      <c r="AA461" s="100">
        <v>26.28</v>
      </c>
      <c r="AB461" s="100"/>
      <c r="AC461" s="101" t="s">
        <v>534</v>
      </c>
      <c r="AD461" s="163"/>
      <c r="AE461" s="159" t="e">
        <f>VLOOKUP(A461,#REF!,6,0)</f>
        <v>#REF!</v>
      </c>
    </row>
    <row r="462" spans="1:31" ht="26.25" thickBot="1" x14ac:dyDescent="0.3">
      <c r="A462" s="93">
        <v>26907222501419</v>
      </c>
      <c r="B462" s="91">
        <v>459</v>
      </c>
      <c r="C462" s="92" t="s">
        <v>555</v>
      </c>
      <c r="D462" s="94">
        <v>1516.47</v>
      </c>
      <c r="E462" s="94">
        <v>175.58</v>
      </c>
      <c r="F462" s="94">
        <v>51.5</v>
      </c>
      <c r="G462" s="94"/>
      <c r="H462" s="95">
        <v>150</v>
      </c>
      <c r="I462" s="94"/>
      <c r="J462" s="96"/>
      <c r="K462" s="94"/>
      <c r="L462" s="94"/>
      <c r="M462" s="94"/>
      <c r="N462" s="94"/>
      <c r="O462" s="121">
        <f t="shared" si="32"/>
        <v>150</v>
      </c>
      <c r="P462" s="94"/>
      <c r="Q462" s="94"/>
      <c r="R462" s="100">
        <v>405.95</v>
      </c>
      <c r="S462" s="156">
        <v>21231.629999999997</v>
      </c>
      <c r="T462" s="94"/>
      <c r="U462" s="94"/>
      <c r="V462" s="82">
        <f t="shared" si="33"/>
        <v>0</v>
      </c>
      <c r="W462" s="94">
        <v>12.4</v>
      </c>
      <c r="X462" s="100">
        <v>13.7</v>
      </c>
      <c r="Y462" s="100"/>
      <c r="Z462" s="94">
        <v>56.34</v>
      </c>
      <c r="AA462" s="100">
        <v>13.52</v>
      </c>
      <c r="AB462" s="100"/>
      <c r="AC462" s="101" t="s">
        <v>534</v>
      </c>
      <c r="AD462" s="163"/>
      <c r="AE462" s="159" t="e">
        <f>VLOOKUP(A462,#REF!,6,0)</f>
        <v>#REF!</v>
      </c>
    </row>
    <row r="463" spans="1:31" ht="26.25" thickBot="1" x14ac:dyDescent="0.3">
      <c r="A463" s="93">
        <v>27212062501757</v>
      </c>
      <c r="B463" s="79">
        <v>460</v>
      </c>
      <c r="C463" s="92" t="s">
        <v>556</v>
      </c>
      <c r="D463" s="94">
        <v>1375.13</v>
      </c>
      <c r="E463" s="94">
        <v>109.95</v>
      </c>
      <c r="F463" s="94">
        <v>29.97</v>
      </c>
      <c r="G463" s="94"/>
      <c r="H463" s="95">
        <v>150</v>
      </c>
      <c r="I463" s="94"/>
      <c r="J463" s="96"/>
      <c r="K463" s="94"/>
      <c r="L463" s="94"/>
      <c r="M463" s="94"/>
      <c r="N463" s="94"/>
      <c r="O463" s="121">
        <f t="shared" si="32"/>
        <v>150</v>
      </c>
      <c r="P463" s="94"/>
      <c r="Q463" s="94"/>
      <c r="R463" s="100">
        <v>354.27</v>
      </c>
      <c r="S463" s="156">
        <v>18607.150000000001</v>
      </c>
      <c r="T463" s="94"/>
      <c r="U463" s="94"/>
      <c r="V463" s="82">
        <f t="shared" si="33"/>
        <v>0</v>
      </c>
      <c r="W463" s="94">
        <v>10.9</v>
      </c>
      <c r="X463" s="100">
        <v>12.05</v>
      </c>
      <c r="Y463" s="100"/>
      <c r="Z463" s="94">
        <v>36.14</v>
      </c>
      <c r="AA463" s="100">
        <v>9.18</v>
      </c>
      <c r="AB463" s="100"/>
      <c r="AC463" s="101" t="s">
        <v>534</v>
      </c>
      <c r="AD463" s="163"/>
      <c r="AE463" s="159" t="e">
        <f>VLOOKUP(A463,#REF!,6,0)</f>
        <v>#REF!</v>
      </c>
    </row>
    <row r="464" spans="1:31" ht="18.75" thickBot="1" x14ac:dyDescent="0.3">
      <c r="A464" s="93">
        <v>25801052500131</v>
      </c>
      <c r="B464" s="91">
        <v>461</v>
      </c>
      <c r="C464" s="92" t="s">
        <v>557</v>
      </c>
      <c r="D464" s="94">
        <v>2383.48</v>
      </c>
      <c r="E464" s="94">
        <v>702.54</v>
      </c>
      <c r="F464" s="94">
        <v>120.58</v>
      </c>
      <c r="G464" s="94"/>
      <c r="H464" s="95">
        <v>150</v>
      </c>
      <c r="I464" s="94"/>
      <c r="J464" s="96"/>
      <c r="K464" s="94"/>
      <c r="L464" s="94"/>
      <c r="M464" s="94"/>
      <c r="N464" s="94"/>
      <c r="O464" s="121">
        <f t="shared" si="32"/>
        <v>150</v>
      </c>
      <c r="P464" s="94"/>
      <c r="Q464" s="94"/>
      <c r="R464" s="100">
        <v>753.95</v>
      </c>
      <c r="S464" s="156"/>
      <c r="T464" s="94"/>
      <c r="U464" s="94"/>
      <c r="V464" s="82">
        <f t="shared" si="33"/>
        <v>0</v>
      </c>
      <c r="W464" s="94">
        <v>22.15</v>
      </c>
      <c r="X464" s="100">
        <v>24.9</v>
      </c>
      <c r="Y464" s="100"/>
      <c r="Z464" s="94">
        <v>184.55</v>
      </c>
      <c r="AA464" s="100">
        <v>137.37</v>
      </c>
      <c r="AB464" s="100"/>
      <c r="AC464" s="101" t="s">
        <v>534</v>
      </c>
      <c r="AD464" s="163"/>
      <c r="AE464" s="159" t="e">
        <f>VLOOKUP(A464,#REF!,6,0)</f>
        <v>#REF!</v>
      </c>
    </row>
    <row r="465" spans="1:31" ht="26.25" thickBot="1" x14ac:dyDescent="0.3">
      <c r="A465" s="93">
        <v>26308212501053</v>
      </c>
      <c r="B465" s="91">
        <v>462</v>
      </c>
      <c r="C465" s="92" t="s">
        <v>558</v>
      </c>
      <c r="D465" s="94">
        <v>1878.2</v>
      </c>
      <c r="E465" s="94">
        <v>471.73</v>
      </c>
      <c r="F465" s="94">
        <v>90.19</v>
      </c>
      <c r="G465" s="94"/>
      <c r="H465" s="95">
        <v>145</v>
      </c>
      <c r="I465" s="94"/>
      <c r="J465" s="96"/>
      <c r="K465" s="94"/>
      <c r="L465" s="94"/>
      <c r="M465" s="94"/>
      <c r="N465" s="94"/>
      <c r="O465" s="121">
        <f t="shared" si="32"/>
        <v>145</v>
      </c>
      <c r="P465" s="94"/>
      <c r="Q465" s="94"/>
      <c r="R465" s="100">
        <v>572.22</v>
      </c>
      <c r="S465" s="156">
        <v>29160.000000000004</v>
      </c>
      <c r="T465" s="94"/>
      <c r="U465" s="94"/>
      <c r="V465" s="82">
        <f t="shared" si="33"/>
        <v>0</v>
      </c>
      <c r="W465" s="94">
        <v>17</v>
      </c>
      <c r="X465" s="100">
        <v>18.5</v>
      </c>
      <c r="Y465" s="100"/>
      <c r="Z465" s="94">
        <v>116.34</v>
      </c>
      <c r="AA465" s="100">
        <v>26.26</v>
      </c>
      <c r="AB465" s="100"/>
      <c r="AC465" s="101" t="s">
        <v>534</v>
      </c>
      <c r="AD465" s="163"/>
      <c r="AE465" s="159" t="e">
        <f>VLOOKUP(A465,#REF!,6,0)</f>
        <v>#REF!</v>
      </c>
    </row>
    <row r="466" spans="1:31" ht="26.25" thickBot="1" x14ac:dyDescent="0.3">
      <c r="A466" s="93">
        <v>26603202500131</v>
      </c>
      <c r="B466" s="79">
        <v>463</v>
      </c>
      <c r="C466" s="92" t="s">
        <v>559</v>
      </c>
      <c r="D466" s="94">
        <v>1698.25</v>
      </c>
      <c r="E466" s="94">
        <v>258.43</v>
      </c>
      <c r="F466" s="94">
        <v>75.87</v>
      </c>
      <c r="G466" s="94"/>
      <c r="H466" s="95">
        <v>150</v>
      </c>
      <c r="I466" s="94"/>
      <c r="J466" s="96"/>
      <c r="K466" s="94"/>
      <c r="L466" s="94">
        <v>15</v>
      </c>
      <c r="M466" s="94"/>
      <c r="N466" s="94"/>
      <c r="O466" s="121">
        <f t="shared" si="32"/>
        <v>165</v>
      </c>
      <c r="P466" s="94"/>
      <c r="Q466" s="94"/>
      <c r="R466" s="100">
        <v>471.19</v>
      </c>
      <c r="S466" s="156">
        <v>24731.609999999993</v>
      </c>
      <c r="T466" s="94"/>
      <c r="U466" s="94"/>
      <c r="V466" s="82">
        <f t="shared" si="33"/>
        <v>0</v>
      </c>
      <c r="W466" s="94">
        <v>14.45</v>
      </c>
      <c r="X466" s="100">
        <v>15.9</v>
      </c>
      <c r="Y466" s="100"/>
      <c r="Z466" s="94">
        <v>83.23</v>
      </c>
      <c r="AA466" s="100">
        <v>19.29</v>
      </c>
      <c r="AB466" s="100"/>
      <c r="AC466" s="101" t="s">
        <v>534</v>
      </c>
      <c r="AD466" s="163"/>
      <c r="AE466" s="159" t="e">
        <f>VLOOKUP(A466,#REF!,6,0)</f>
        <v>#REF!</v>
      </c>
    </row>
    <row r="467" spans="1:31" ht="18.75" thickBot="1" x14ac:dyDescent="0.3">
      <c r="A467" s="93">
        <v>25706012501832</v>
      </c>
      <c r="B467" s="91">
        <v>464</v>
      </c>
      <c r="C467" s="92" t="s">
        <v>560</v>
      </c>
      <c r="D467" s="94">
        <v>1704.96</v>
      </c>
      <c r="E467" s="94">
        <v>258.79000000000002</v>
      </c>
      <c r="F467" s="94">
        <v>76.510000000000005</v>
      </c>
      <c r="G467" s="94"/>
      <c r="H467" s="95">
        <v>150</v>
      </c>
      <c r="I467" s="94"/>
      <c r="J467" s="96"/>
      <c r="K467" s="94"/>
      <c r="L467" s="94"/>
      <c r="M467" s="94"/>
      <c r="N467" s="94"/>
      <c r="O467" s="121">
        <f t="shared" si="32"/>
        <v>150</v>
      </c>
      <c r="P467" s="94"/>
      <c r="Q467" s="94"/>
      <c r="R467" s="100">
        <v>471.48</v>
      </c>
      <c r="S467" s="156"/>
      <c r="T467" s="94"/>
      <c r="U467" s="94"/>
      <c r="V467" s="82">
        <f t="shared" si="33"/>
        <v>0</v>
      </c>
      <c r="W467" s="94">
        <v>14.4</v>
      </c>
      <c r="X467" s="100"/>
      <c r="Y467" s="100"/>
      <c r="Z467" s="94">
        <v>82.51</v>
      </c>
      <c r="AA467" s="100"/>
      <c r="AB467" s="100"/>
      <c r="AC467" s="101" t="s">
        <v>534</v>
      </c>
      <c r="AD467" s="163"/>
      <c r="AE467" s="159" t="e">
        <f>VLOOKUP(A467,#REF!,6,0)</f>
        <v>#REF!</v>
      </c>
    </row>
    <row r="468" spans="1:31" ht="26.25" thickBot="1" x14ac:dyDescent="0.3">
      <c r="A468" s="93">
        <v>25909122501321</v>
      </c>
      <c r="B468" s="91">
        <v>465</v>
      </c>
      <c r="C468" s="92" t="s">
        <v>561</v>
      </c>
      <c r="D468" s="94">
        <v>1923.4</v>
      </c>
      <c r="E468" s="94">
        <v>357.42</v>
      </c>
      <c r="F468" s="94">
        <v>89.32</v>
      </c>
      <c r="G468" s="94"/>
      <c r="H468" s="95">
        <v>150</v>
      </c>
      <c r="I468" s="94"/>
      <c r="J468" s="96"/>
      <c r="K468" s="94"/>
      <c r="L468" s="94"/>
      <c r="M468" s="94"/>
      <c r="N468" s="94"/>
      <c r="O468" s="121">
        <f t="shared" si="32"/>
        <v>150</v>
      </c>
      <c r="P468" s="94"/>
      <c r="Q468" s="94"/>
      <c r="R468" s="100">
        <v>552.28</v>
      </c>
      <c r="S468" s="156">
        <v>28480.2</v>
      </c>
      <c r="T468" s="94"/>
      <c r="U468" s="94"/>
      <c r="V468" s="82">
        <f t="shared" si="33"/>
        <v>0</v>
      </c>
      <c r="W468" s="94">
        <v>16.600000000000001</v>
      </c>
      <c r="X468" s="100">
        <v>18.2</v>
      </c>
      <c r="Y468" s="100"/>
      <c r="Z468" s="94">
        <v>111.71</v>
      </c>
      <c r="AA468" s="100">
        <v>25.4</v>
      </c>
      <c r="AB468" s="100"/>
      <c r="AC468" s="101" t="s">
        <v>534</v>
      </c>
      <c r="AD468" s="163"/>
      <c r="AE468" s="159" t="e">
        <f>VLOOKUP(A468,#REF!,6,0)</f>
        <v>#REF!</v>
      </c>
    </row>
    <row r="469" spans="1:31" ht="26.25" thickBot="1" x14ac:dyDescent="0.3">
      <c r="A469" s="93">
        <v>27510202502091</v>
      </c>
      <c r="B469" s="79">
        <v>466</v>
      </c>
      <c r="C469" s="92" t="s">
        <v>562</v>
      </c>
      <c r="D469" s="94">
        <v>1448.3</v>
      </c>
      <c r="E469" s="94">
        <v>144.83000000000001</v>
      </c>
      <c r="F469" s="94">
        <v>41.29</v>
      </c>
      <c r="G469" s="94"/>
      <c r="H469" s="95">
        <v>150</v>
      </c>
      <c r="I469" s="94"/>
      <c r="J469" s="96"/>
      <c r="K469" s="94"/>
      <c r="L469" s="94"/>
      <c r="M469" s="94"/>
      <c r="N469" s="94"/>
      <c r="O469" s="121">
        <f t="shared" si="32"/>
        <v>150</v>
      </c>
      <c r="P469" s="94"/>
      <c r="Q469" s="94"/>
      <c r="R469" s="100">
        <v>381.74</v>
      </c>
      <c r="S469" s="156">
        <v>19973.870000000003</v>
      </c>
      <c r="T469" s="94"/>
      <c r="U469" s="94"/>
      <c r="V469" s="82">
        <f t="shared" si="33"/>
        <v>0</v>
      </c>
      <c r="W469" s="94">
        <v>11.65</v>
      </c>
      <c r="X469" s="100">
        <v>12.9</v>
      </c>
      <c r="Y469" s="100"/>
      <c r="Z469" s="94">
        <v>46.7</v>
      </c>
      <c r="AA469" s="100">
        <v>11.44</v>
      </c>
      <c r="AB469" s="100"/>
      <c r="AC469" s="101" t="s">
        <v>534</v>
      </c>
      <c r="AD469" s="163"/>
      <c r="AE469" s="159" t="e">
        <f>VLOOKUP(A469,#REF!,6,0)</f>
        <v>#REF!</v>
      </c>
    </row>
    <row r="470" spans="1:31" ht="26.25" thickBot="1" x14ac:dyDescent="0.3">
      <c r="A470" s="93">
        <v>26512262502693</v>
      </c>
      <c r="B470" s="91">
        <v>467</v>
      </c>
      <c r="C470" s="92" t="s">
        <v>563</v>
      </c>
      <c r="D470" s="94">
        <v>1376.03</v>
      </c>
      <c r="E470" s="94">
        <v>110.91</v>
      </c>
      <c r="F470" s="94">
        <v>30.17</v>
      </c>
      <c r="G470" s="94"/>
      <c r="H470" s="95">
        <v>150</v>
      </c>
      <c r="I470" s="94"/>
      <c r="J470" s="96"/>
      <c r="K470" s="94"/>
      <c r="L470" s="94">
        <v>15</v>
      </c>
      <c r="M470" s="94"/>
      <c r="N470" s="94"/>
      <c r="O470" s="121">
        <f t="shared" si="32"/>
        <v>165</v>
      </c>
      <c r="P470" s="94"/>
      <c r="Q470" s="94"/>
      <c r="R470" s="100">
        <v>355.03</v>
      </c>
      <c r="S470" s="156">
        <v>19099.73</v>
      </c>
      <c r="T470" s="94"/>
      <c r="U470" s="94"/>
      <c r="V470" s="82">
        <f t="shared" si="33"/>
        <v>0</v>
      </c>
      <c r="W470" s="94">
        <v>11</v>
      </c>
      <c r="X470" s="100">
        <v>12.7</v>
      </c>
      <c r="Y470" s="100"/>
      <c r="Z470" s="94">
        <v>37.67</v>
      </c>
      <c r="AA470" s="100">
        <v>10.86</v>
      </c>
      <c r="AB470" s="100"/>
      <c r="AC470" s="101" t="s">
        <v>534</v>
      </c>
      <c r="AD470" s="163"/>
      <c r="AE470" s="159" t="e">
        <f>VLOOKUP(A470,#REF!,6,0)</f>
        <v>#REF!</v>
      </c>
    </row>
    <row r="471" spans="1:31" ht="18.75" thickBot="1" x14ac:dyDescent="0.3">
      <c r="A471" s="93">
        <v>25705062500431</v>
      </c>
      <c r="B471" s="91">
        <v>468</v>
      </c>
      <c r="C471" s="92" t="s">
        <v>564</v>
      </c>
      <c r="D471" s="94">
        <v>1634.49</v>
      </c>
      <c r="E471" s="94">
        <v>229.16</v>
      </c>
      <c r="F471" s="94">
        <v>69.430000000000007</v>
      </c>
      <c r="G471" s="94"/>
      <c r="H471" s="95">
        <v>150</v>
      </c>
      <c r="I471" s="94"/>
      <c r="J471" s="96"/>
      <c r="K471" s="94"/>
      <c r="L471" s="94"/>
      <c r="M471" s="94"/>
      <c r="N471" s="94"/>
      <c r="O471" s="121">
        <f t="shared" si="32"/>
        <v>150</v>
      </c>
      <c r="P471" s="94"/>
      <c r="Q471" s="94"/>
      <c r="R471" s="100">
        <v>448.14</v>
      </c>
      <c r="S471" s="156"/>
      <c r="T471" s="94">
        <v>7.62</v>
      </c>
      <c r="U471" s="94"/>
      <c r="V471" s="82">
        <f t="shared" si="33"/>
        <v>7.62</v>
      </c>
      <c r="W471" s="94">
        <v>13.65</v>
      </c>
      <c r="X471" s="100"/>
      <c r="Y471" s="100"/>
      <c r="Z471" s="94">
        <v>71.739999999999995</v>
      </c>
      <c r="AA471" s="100"/>
      <c r="AB471" s="100"/>
      <c r="AC471" s="101" t="s">
        <v>534</v>
      </c>
      <c r="AD471" s="163"/>
      <c r="AE471" s="159" t="e">
        <f>VLOOKUP(A471,#REF!,6,0)</f>
        <v>#REF!</v>
      </c>
    </row>
    <row r="472" spans="1:31" ht="26.25" thickBot="1" x14ac:dyDescent="0.3">
      <c r="A472" s="93">
        <v>27008012503272</v>
      </c>
      <c r="B472" s="79">
        <v>469</v>
      </c>
      <c r="C472" s="92" t="s">
        <v>565</v>
      </c>
      <c r="D472" s="94">
        <v>1517.22</v>
      </c>
      <c r="E472" s="94">
        <v>175.91</v>
      </c>
      <c r="F472" s="94">
        <v>51.62</v>
      </c>
      <c r="G472" s="94"/>
      <c r="H472" s="95">
        <v>150</v>
      </c>
      <c r="I472" s="94"/>
      <c r="J472" s="96"/>
      <c r="K472" s="94"/>
      <c r="L472" s="94"/>
      <c r="M472" s="94"/>
      <c r="N472" s="94"/>
      <c r="O472" s="121">
        <f t="shared" si="32"/>
        <v>150</v>
      </c>
      <c r="P472" s="94"/>
      <c r="Q472" s="94"/>
      <c r="R472" s="100">
        <v>406.22</v>
      </c>
      <c r="S472" s="156">
        <v>21245.48</v>
      </c>
      <c r="T472" s="94"/>
      <c r="U472" s="94"/>
      <c r="V472" s="82">
        <f t="shared" si="33"/>
        <v>0</v>
      </c>
      <c r="W472" s="94">
        <v>12.4</v>
      </c>
      <c r="X472" s="100">
        <v>13.7</v>
      </c>
      <c r="Y472" s="100"/>
      <c r="Z472" s="94">
        <v>56.45</v>
      </c>
      <c r="AA472" s="100">
        <v>13.54</v>
      </c>
      <c r="AB472" s="100"/>
      <c r="AC472" s="101" t="s">
        <v>534</v>
      </c>
      <c r="AD472" s="163"/>
      <c r="AE472" s="159" t="e">
        <f>VLOOKUP(A472,#REF!,6,0)</f>
        <v>#REF!</v>
      </c>
    </row>
    <row r="473" spans="1:31" ht="26.25" thickBot="1" x14ac:dyDescent="0.3">
      <c r="A473" s="93">
        <v>26305282500152</v>
      </c>
      <c r="B473" s="91">
        <v>470</v>
      </c>
      <c r="C473" s="92" t="s">
        <v>566</v>
      </c>
      <c r="D473" s="94">
        <v>1852.35</v>
      </c>
      <c r="E473" s="94">
        <v>383.35</v>
      </c>
      <c r="F473" s="94">
        <v>85.51</v>
      </c>
      <c r="G473" s="94"/>
      <c r="H473" s="95">
        <v>100</v>
      </c>
      <c r="I473" s="94"/>
      <c r="J473" s="96"/>
      <c r="K473" s="94"/>
      <c r="L473" s="94">
        <v>15</v>
      </c>
      <c r="M473" s="94"/>
      <c r="N473" s="94"/>
      <c r="O473" s="121">
        <f t="shared" si="32"/>
        <v>115</v>
      </c>
      <c r="P473" s="94"/>
      <c r="Q473" s="94"/>
      <c r="R473" s="100">
        <v>541.20000000000005</v>
      </c>
      <c r="S473" s="156">
        <v>28913.78</v>
      </c>
      <c r="T473" s="94"/>
      <c r="U473" s="94"/>
      <c r="V473" s="82">
        <f t="shared" si="33"/>
        <v>0</v>
      </c>
      <c r="W473" s="94">
        <v>15.95</v>
      </c>
      <c r="X473" s="100">
        <v>18.2</v>
      </c>
      <c r="Y473" s="100"/>
      <c r="Z473" s="94">
        <v>103.62</v>
      </c>
      <c r="AA473" s="100">
        <v>25.45</v>
      </c>
      <c r="AB473" s="100"/>
      <c r="AC473" s="101" t="s">
        <v>534</v>
      </c>
      <c r="AD473" s="163"/>
      <c r="AE473" s="159" t="e">
        <f>VLOOKUP(A473,#REF!,6,0)</f>
        <v>#REF!</v>
      </c>
    </row>
    <row r="474" spans="1:31" ht="26.25" thickBot="1" x14ac:dyDescent="0.3">
      <c r="A474" s="93">
        <v>26107062501399</v>
      </c>
      <c r="B474" s="91">
        <v>471</v>
      </c>
      <c r="C474" s="92" t="s">
        <v>567</v>
      </c>
      <c r="D474" s="94">
        <v>1822.35</v>
      </c>
      <c r="E474" s="94">
        <v>446.36</v>
      </c>
      <c r="F474" s="94">
        <v>85.84</v>
      </c>
      <c r="G474" s="94"/>
      <c r="H474" s="95">
        <v>150</v>
      </c>
      <c r="I474" s="94"/>
      <c r="J474" s="96"/>
      <c r="K474" s="94"/>
      <c r="L474" s="94"/>
      <c r="M474" s="94"/>
      <c r="N474" s="94"/>
      <c r="O474" s="121">
        <f t="shared" si="32"/>
        <v>150</v>
      </c>
      <c r="P474" s="94"/>
      <c r="Q474" s="94"/>
      <c r="R474" s="100">
        <v>552.25</v>
      </c>
      <c r="S474" s="156">
        <v>28546.839999999997</v>
      </c>
      <c r="T474" s="94"/>
      <c r="U474" s="94"/>
      <c r="V474" s="82">
        <f t="shared" si="33"/>
        <v>0</v>
      </c>
      <c r="W474" s="94">
        <v>16.45</v>
      </c>
      <c r="X474" s="100">
        <v>18</v>
      </c>
      <c r="Y474" s="100"/>
      <c r="Z474" s="94">
        <v>110.18</v>
      </c>
      <c r="AA474" s="100">
        <v>24.93</v>
      </c>
      <c r="AB474" s="100"/>
      <c r="AC474" s="101" t="s">
        <v>534</v>
      </c>
      <c r="AD474" s="163"/>
      <c r="AE474" s="159" t="e">
        <f>VLOOKUP(A474,#REF!,6,0)</f>
        <v>#REF!</v>
      </c>
    </row>
    <row r="475" spans="1:31" ht="26.25" thickBot="1" x14ac:dyDescent="0.3">
      <c r="A475" s="93">
        <v>26012012503195</v>
      </c>
      <c r="B475" s="79">
        <v>472</v>
      </c>
      <c r="C475" s="92" t="s">
        <v>568</v>
      </c>
      <c r="D475" s="94">
        <v>1471.45</v>
      </c>
      <c r="E475" s="94">
        <v>137.53</v>
      </c>
      <c r="F475" s="94">
        <v>39.17</v>
      </c>
      <c r="G475" s="94"/>
      <c r="H475" s="95">
        <v>150</v>
      </c>
      <c r="I475" s="94"/>
      <c r="J475" s="96"/>
      <c r="K475" s="94"/>
      <c r="L475" s="94"/>
      <c r="M475" s="94"/>
      <c r="N475" s="94"/>
      <c r="O475" s="121">
        <f t="shared" si="32"/>
        <v>150</v>
      </c>
      <c r="P475" s="94"/>
      <c r="Q475" s="94"/>
      <c r="R475" s="100">
        <v>375.98</v>
      </c>
      <c r="S475" s="156">
        <v>20186.469999999998</v>
      </c>
      <c r="T475" s="94">
        <v>13.32</v>
      </c>
      <c r="U475" s="94"/>
      <c r="V475" s="82">
        <f t="shared" si="33"/>
        <v>13.32</v>
      </c>
      <c r="W475" s="94">
        <v>11.75</v>
      </c>
      <c r="X475" s="100">
        <v>12.95</v>
      </c>
      <c r="Y475" s="100"/>
      <c r="Z475" s="94">
        <v>46.62</v>
      </c>
      <c r="AA475" s="100">
        <v>11.48</v>
      </c>
      <c r="AB475" s="100"/>
      <c r="AC475" s="101" t="s">
        <v>534</v>
      </c>
      <c r="AD475" s="163"/>
      <c r="AE475" s="159" t="e">
        <f>VLOOKUP(A475,#REF!,6,0)</f>
        <v>#REF!</v>
      </c>
    </row>
    <row r="476" spans="1:31" ht="26.25" thickBot="1" x14ac:dyDescent="0.3">
      <c r="A476" s="93">
        <v>27210272500556</v>
      </c>
      <c r="B476" s="91">
        <v>473</v>
      </c>
      <c r="C476" s="92" t="s">
        <v>569</v>
      </c>
      <c r="D476" s="94">
        <v>1344.08</v>
      </c>
      <c r="E476" s="94">
        <v>95.9</v>
      </c>
      <c r="F476" s="94">
        <v>25.28</v>
      </c>
      <c r="G476" s="94"/>
      <c r="H476" s="95">
        <v>150</v>
      </c>
      <c r="I476" s="94"/>
      <c r="J476" s="96"/>
      <c r="K476" s="94"/>
      <c r="L476" s="94"/>
      <c r="M476" s="94"/>
      <c r="N476" s="94"/>
      <c r="O476" s="121">
        <f t="shared" si="32"/>
        <v>150</v>
      </c>
      <c r="P476" s="94"/>
      <c r="Q476" s="94"/>
      <c r="R476" s="100">
        <v>343.22</v>
      </c>
      <c r="S476" s="156">
        <v>18776.320000000003</v>
      </c>
      <c r="T476" s="94"/>
      <c r="U476" s="94"/>
      <c r="V476" s="82">
        <f t="shared" si="33"/>
        <v>0</v>
      </c>
      <c r="W476" s="94">
        <v>10.55</v>
      </c>
      <c r="X476" s="100">
        <v>11.7</v>
      </c>
      <c r="Y476" s="100"/>
      <c r="Z476" s="94">
        <v>31.74</v>
      </c>
      <c r="AA476" s="100">
        <v>8.23</v>
      </c>
      <c r="AB476" s="100"/>
      <c r="AC476" s="101" t="s">
        <v>534</v>
      </c>
      <c r="AD476" s="163"/>
      <c r="AE476" s="159" t="e">
        <f>VLOOKUP(A476,#REF!,6,0)</f>
        <v>#REF!</v>
      </c>
    </row>
    <row r="477" spans="1:31" ht="26.25" thickBot="1" x14ac:dyDescent="0.3">
      <c r="A477" s="93">
        <v>26109142500639</v>
      </c>
      <c r="B477" s="91">
        <v>474</v>
      </c>
      <c r="C477" s="92" t="s">
        <v>570</v>
      </c>
      <c r="D477" s="94">
        <v>1282.8599999999999</v>
      </c>
      <c r="E477" s="94"/>
      <c r="F477" s="94">
        <v>8.01</v>
      </c>
      <c r="G477" s="94"/>
      <c r="H477" s="95">
        <v>150</v>
      </c>
      <c r="I477" s="94"/>
      <c r="J477" s="96"/>
      <c r="K477" s="94"/>
      <c r="L477" s="94"/>
      <c r="M477" s="94"/>
      <c r="N477" s="94"/>
      <c r="O477" s="121">
        <f t="shared" si="32"/>
        <v>150</v>
      </c>
      <c r="P477" s="94"/>
      <c r="Q477" s="94"/>
      <c r="R477" s="100">
        <v>300.20999999999998</v>
      </c>
      <c r="S477" s="156">
        <v>15912.490000000002</v>
      </c>
      <c r="T477" s="94">
        <v>22.45</v>
      </c>
      <c r="U477" s="94"/>
      <c r="V477" s="82">
        <f t="shared" si="33"/>
        <v>22.45</v>
      </c>
      <c r="W477" s="94">
        <v>9.4</v>
      </c>
      <c r="X477" s="100">
        <v>10.3</v>
      </c>
      <c r="Y477" s="100"/>
      <c r="Z477" s="94">
        <v>14.1</v>
      </c>
      <c r="AA477" s="100">
        <v>4.58</v>
      </c>
      <c r="AB477" s="100"/>
      <c r="AC477" s="101" t="s">
        <v>534</v>
      </c>
      <c r="AD477" s="163"/>
      <c r="AE477" s="159" t="e">
        <f>VLOOKUP(A477,#REF!,6,0)</f>
        <v>#REF!</v>
      </c>
    </row>
    <row r="478" spans="1:31" ht="26.25" thickBot="1" x14ac:dyDescent="0.3">
      <c r="A478" s="93">
        <v>27403302500036</v>
      </c>
      <c r="B478" s="79">
        <v>475</v>
      </c>
      <c r="C478" s="92" t="s">
        <v>571</v>
      </c>
      <c r="D478" s="94">
        <v>1465.3</v>
      </c>
      <c r="E478" s="94">
        <v>150.30000000000001</v>
      </c>
      <c r="F478" s="94">
        <v>43.55</v>
      </c>
      <c r="G478" s="94"/>
      <c r="H478" s="95">
        <v>145</v>
      </c>
      <c r="I478" s="94"/>
      <c r="J478" s="96"/>
      <c r="K478" s="94"/>
      <c r="L478" s="94"/>
      <c r="M478" s="94"/>
      <c r="N478" s="94"/>
      <c r="O478" s="121">
        <f t="shared" si="32"/>
        <v>145</v>
      </c>
      <c r="P478" s="94"/>
      <c r="Q478" s="94"/>
      <c r="R478" s="100">
        <v>387.61</v>
      </c>
      <c r="S478" s="156">
        <v>18244.109999999997</v>
      </c>
      <c r="T478" s="94"/>
      <c r="U478" s="94"/>
      <c r="V478" s="82">
        <f t="shared" si="33"/>
        <v>0</v>
      </c>
      <c r="W478" s="94">
        <v>11.8</v>
      </c>
      <c r="X478" s="100">
        <v>10.25</v>
      </c>
      <c r="Y478" s="100"/>
      <c r="Z478" s="94">
        <v>48.38</v>
      </c>
      <c r="AA478" s="100">
        <v>4.46</v>
      </c>
      <c r="AB478" s="100"/>
      <c r="AC478" s="101" t="s">
        <v>534</v>
      </c>
      <c r="AD478" s="163"/>
      <c r="AE478" s="159" t="e">
        <f>VLOOKUP(A478,#REF!,6,0)</f>
        <v>#REF!</v>
      </c>
    </row>
    <row r="479" spans="1:31" ht="26.25" thickBot="1" x14ac:dyDescent="0.3">
      <c r="A479" s="93">
        <v>25810222500831</v>
      </c>
      <c r="B479" s="91">
        <v>476</v>
      </c>
      <c r="C479" s="92" t="s">
        <v>572</v>
      </c>
      <c r="D479" s="94">
        <v>1809.74</v>
      </c>
      <c r="E479" s="94">
        <v>309.24</v>
      </c>
      <c r="F479" s="94">
        <v>82.73</v>
      </c>
      <c r="G479" s="94"/>
      <c r="H479" s="95">
        <v>150</v>
      </c>
      <c r="I479" s="94"/>
      <c r="J479" s="96"/>
      <c r="K479" s="94"/>
      <c r="L479" s="94"/>
      <c r="M479" s="94"/>
      <c r="N479" s="94"/>
      <c r="O479" s="121">
        <f t="shared" si="32"/>
        <v>150</v>
      </c>
      <c r="P479" s="94"/>
      <c r="Q479" s="94"/>
      <c r="R479" s="100">
        <v>511.19</v>
      </c>
      <c r="S479" s="156">
        <v>26639.629999999997</v>
      </c>
      <c r="T479" s="94"/>
      <c r="U479" s="94"/>
      <c r="V479" s="82">
        <f t="shared" si="33"/>
        <v>0</v>
      </c>
      <c r="W479" s="94">
        <v>15.45</v>
      </c>
      <c r="X479" s="100">
        <v>17</v>
      </c>
      <c r="Y479" s="100"/>
      <c r="Z479" s="94">
        <v>96.83</v>
      </c>
      <c r="AA479" s="100">
        <v>22.26</v>
      </c>
      <c r="AB479" s="100"/>
      <c r="AC479" s="101" t="s">
        <v>534</v>
      </c>
      <c r="AD479" s="163"/>
      <c r="AE479" s="159" t="e">
        <f>VLOOKUP(A479,#REF!,6,0)</f>
        <v>#REF!</v>
      </c>
    </row>
    <row r="480" spans="1:31" ht="26.25" thickBot="1" x14ac:dyDescent="0.3">
      <c r="A480" s="93">
        <v>26404212500056</v>
      </c>
      <c r="B480" s="91">
        <v>477</v>
      </c>
      <c r="C480" s="92" t="s">
        <v>573</v>
      </c>
      <c r="D480" s="94">
        <v>1481.1</v>
      </c>
      <c r="E480" s="94">
        <v>159.55000000000001</v>
      </c>
      <c r="F480" s="94">
        <v>46.17</v>
      </c>
      <c r="G480" s="94"/>
      <c r="H480" s="95">
        <v>150</v>
      </c>
      <c r="I480" s="94"/>
      <c r="J480" s="96"/>
      <c r="K480" s="94"/>
      <c r="L480" s="94"/>
      <c r="M480" s="94"/>
      <c r="N480" s="94"/>
      <c r="O480" s="121">
        <f t="shared" si="32"/>
        <v>150</v>
      </c>
      <c r="P480" s="94"/>
      <c r="Q480" s="94"/>
      <c r="R480" s="100">
        <v>393.33</v>
      </c>
      <c r="S480" s="156">
        <v>20579.36</v>
      </c>
      <c r="T480" s="94">
        <v>6.78</v>
      </c>
      <c r="U480" s="94"/>
      <c r="V480" s="82">
        <f t="shared" si="33"/>
        <v>6.78</v>
      </c>
      <c r="W480" s="94">
        <v>12</v>
      </c>
      <c r="X480" s="100">
        <v>13.25</v>
      </c>
      <c r="Y480" s="100"/>
      <c r="Z480" s="94">
        <v>50.65</v>
      </c>
      <c r="AA480" s="100">
        <v>12.31</v>
      </c>
      <c r="AB480" s="100"/>
      <c r="AC480" s="101" t="s">
        <v>534</v>
      </c>
      <c r="AD480" s="163"/>
      <c r="AE480" s="159" t="e">
        <f>VLOOKUP(A480,#REF!,6,0)</f>
        <v>#REF!</v>
      </c>
    </row>
    <row r="481" spans="1:31" ht="26.25" thickBot="1" x14ac:dyDescent="0.3">
      <c r="A481" s="93">
        <v>27405122500118</v>
      </c>
      <c r="B481" s="79">
        <v>478</v>
      </c>
      <c r="C481" s="92" t="s">
        <v>574</v>
      </c>
      <c r="D481" s="94">
        <v>1474.09</v>
      </c>
      <c r="E481" s="94">
        <v>138.80000000000001</v>
      </c>
      <c r="F481" s="94">
        <v>39.56</v>
      </c>
      <c r="G481" s="94"/>
      <c r="H481" s="95">
        <v>150</v>
      </c>
      <c r="I481" s="94"/>
      <c r="J481" s="96"/>
      <c r="K481" s="94"/>
      <c r="L481" s="94"/>
      <c r="M481" s="94"/>
      <c r="N481" s="94"/>
      <c r="O481" s="121">
        <f t="shared" si="32"/>
        <v>150</v>
      </c>
      <c r="P481" s="94"/>
      <c r="Q481" s="94"/>
      <c r="R481" s="100">
        <v>376.99</v>
      </c>
      <c r="S481" s="156">
        <v>20234.77</v>
      </c>
      <c r="T481" s="94"/>
      <c r="U481" s="94"/>
      <c r="V481" s="82">
        <f t="shared" si="33"/>
        <v>0</v>
      </c>
      <c r="W481" s="94">
        <v>11.8</v>
      </c>
      <c r="X481" s="100">
        <v>13.05</v>
      </c>
      <c r="Y481" s="100"/>
      <c r="Z481" s="94">
        <v>48.32</v>
      </c>
      <c r="AA481" s="100">
        <v>11.83</v>
      </c>
      <c r="AB481" s="100"/>
      <c r="AC481" s="101" t="s">
        <v>534</v>
      </c>
      <c r="AD481" s="163"/>
      <c r="AE481" s="159" t="e">
        <f>VLOOKUP(A481,#REF!,6,0)</f>
        <v>#REF!</v>
      </c>
    </row>
    <row r="482" spans="1:31" ht="26.25" thickBot="1" x14ac:dyDescent="0.3">
      <c r="A482" s="93">
        <v>27309182500171</v>
      </c>
      <c r="B482" s="91">
        <v>479</v>
      </c>
      <c r="C482" s="92" t="s">
        <v>575</v>
      </c>
      <c r="D482" s="94">
        <v>1474.09</v>
      </c>
      <c r="E482" s="94">
        <v>138.80000000000001</v>
      </c>
      <c r="F482" s="94">
        <v>39.56</v>
      </c>
      <c r="G482" s="94"/>
      <c r="H482" s="95">
        <v>150</v>
      </c>
      <c r="I482" s="94"/>
      <c r="J482" s="96"/>
      <c r="K482" s="94"/>
      <c r="L482" s="94"/>
      <c r="M482" s="94"/>
      <c r="N482" s="94"/>
      <c r="O482" s="121">
        <f t="shared" si="32"/>
        <v>150</v>
      </c>
      <c r="P482" s="94"/>
      <c r="Q482" s="94"/>
      <c r="R482" s="100">
        <v>376.99</v>
      </c>
      <c r="S482" s="156">
        <v>20234.77</v>
      </c>
      <c r="T482" s="94"/>
      <c r="U482" s="94"/>
      <c r="V482" s="82">
        <f t="shared" si="33"/>
        <v>0</v>
      </c>
      <c r="W482" s="94">
        <v>11.8</v>
      </c>
      <c r="X482" s="100">
        <v>13.05</v>
      </c>
      <c r="Y482" s="100"/>
      <c r="Z482" s="94">
        <v>48.32</v>
      </c>
      <c r="AA482" s="100">
        <v>11.83</v>
      </c>
      <c r="AB482" s="100"/>
      <c r="AC482" s="101" t="s">
        <v>534</v>
      </c>
      <c r="AD482" s="163"/>
      <c r="AE482" s="159" t="e">
        <f>VLOOKUP(A482,#REF!,6,0)</f>
        <v>#REF!</v>
      </c>
    </row>
    <row r="483" spans="1:31" ht="26.25" thickBot="1" x14ac:dyDescent="0.3">
      <c r="A483" s="93">
        <v>26412152500259</v>
      </c>
      <c r="B483" s="91">
        <v>480</v>
      </c>
      <c r="C483" s="92" t="s">
        <v>576</v>
      </c>
      <c r="D483" s="94">
        <v>1472.58</v>
      </c>
      <c r="E483" s="94">
        <v>138.04</v>
      </c>
      <c r="F483" s="94">
        <v>39.33</v>
      </c>
      <c r="G483" s="94"/>
      <c r="H483" s="95">
        <v>150</v>
      </c>
      <c r="I483" s="94"/>
      <c r="J483" s="96"/>
      <c r="K483" s="94"/>
      <c r="L483" s="94"/>
      <c r="M483" s="94"/>
      <c r="N483" s="94"/>
      <c r="O483" s="121">
        <f t="shared" si="32"/>
        <v>150</v>
      </c>
      <c r="P483" s="94"/>
      <c r="Q483" s="94"/>
      <c r="R483" s="100">
        <v>376.39</v>
      </c>
      <c r="S483" s="156">
        <v>20958.780000000002</v>
      </c>
      <c r="T483" s="94">
        <v>1.55</v>
      </c>
      <c r="U483" s="94"/>
      <c r="V483" s="82">
        <f t="shared" si="33"/>
        <v>1.55</v>
      </c>
      <c r="W483" s="94">
        <v>11.8</v>
      </c>
      <c r="X483" s="100">
        <v>13.05</v>
      </c>
      <c r="Y483" s="100"/>
      <c r="Z483" s="94">
        <v>47.95</v>
      </c>
      <c r="AA483" s="100">
        <v>11.75</v>
      </c>
      <c r="AB483" s="100"/>
      <c r="AC483" s="101" t="s">
        <v>534</v>
      </c>
      <c r="AD483" s="163"/>
      <c r="AE483" s="159" t="e">
        <f>VLOOKUP(A483,#REF!,6,0)</f>
        <v>#REF!</v>
      </c>
    </row>
    <row r="484" spans="1:31" ht="26.25" thickBot="1" x14ac:dyDescent="0.3">
      <c r="A484" s="93">
        <v>27103102500097</v>
      </c>
      <c r="B484" s="79">
        <v>481</v>
      </c>
      <c r="C484" s="92" t="s">
        <v>577</v>
      </c>
      <c r="D484" s="94">
        <v>1398.15</v>
      </c>
      <c r="E484" s="94">
        <v>49.51</v>
      </c>
      <c r="F484" s="94">
        <v>25.11</v>
      </c>
      <c r="G484" s="94"/>
      <c r="H484" s="95">
        <v>150</v>
      </c>
      <c r="I484" s="94"/>
      <c r="J484" s="96"/>
      <c r="K484" s="94"/>
      <c r="L484" s="94">
        <v>15</v>
      </c>
      <c r="M484" s="94"/>
      <c r="N484" s="94"/>
      <c r="O484" s="121">
        <f t="shared" si="32"/>
        <v>165</v>
      </c>
      <c r="P484" s="94"/>
      <c r="Q484" s="94"/>
      <c r="R484" s="100">
        <v>342.11</v>
      </c>
      <c r="S484" s="156">
        <v>18352.07</v>
      </c>
      <c r="T484" s="94"/>
      <c r="U484" s="94"/>
      <c r="V484" s="82">
        <f t="shared" si="33"/>
        <v>0</v>
      </c>
      <c r="W484" s="94">
        <v>10.7</v>
      </c>
      <c r="X484" s="100">
        <v>11.9</v>
      </c>
      <c r="Y484" s="100"/>
      <c r="Z484" s="94">
        <v>33.76</v>
      </c>
      <c r="AA484" s="100">
        <v>8.76</v>
      </c>
      <c r="AB484" s="100"/>
      <c r="AC484" s="101" t="s">
        <v>534</v>
      </c>
      <c r="AD484" s="163"/>
      <c r="AE484" s="159" t="e">
        <f>VLOOKUP(A484,#REF!,6,0)</f>
        <v>#REF!</v>
      </c>
    </row>
    <row r="485" spans="1:31" ht="26.25" thickBot="1" x14ac:dyDescent="0.3">
      <c r="A485" s="93">
        <v>27108132500654</v>
      </c>
      <c r="B485" s="91">
        <v>482</v>
      </c>
      <c r="C485" s="92" t="s">
        <v>578</v>
      </c>
      <c r="D485" s="94">
        <v>1377.94</v>
      </c>
      <c r="E485" s="94">
        <v>111.21</v>
      </c>
      <c r="F485" s="94">
        <v>30.4</v>
      </c>
      <c r="G485" s="94"/>
      <c r="H485" s="95">
        <v>150</v>
      </c>
      <c r="I485" s="94"/>
      <c r="J485" s="96"/>
      <c r="K485" s="94"/>
      <c r="L485" s="94"/>
      <c r="M485" s="94"/>
      <c r="N485" s="94"/>
      <c r="O485" s="121">
        <f t="shared" si="32"/>
        <v>150</v>
      </c>
      <c r="P485" s="94"/>
      <c r="Q485" s="94"/>
      <c r="R485" s="100">
        <v>355.27</v>
      </c>
      <c r="S485" s="156">
        <v>19130.209999999995</v>
      </c>
      <c r="T485" s="94"/>
      <c r="U485" s="94"/>
      <c r="V485" s="82">
        <f t="shared" si="33"/>
        <v>0</v>
      </c>
      <c r="W485" s="94">
        <v>10.9</v>
      </c>
      <c r="X485" s="100">
        <v>12.6</v>
      </c>
      <c r="Y485" s="100"/>
      <c r="Z485" s="94">
        <v>36.54</v>
      </c>
      <c r="AA485" s="100">
        <v>10.65</v>
      </c>
      <c r="AB485" s="100"/>
      <c r="AC485" s="101" t="s">
        <v>534</v>
      </c>
      <c r="AD485" s="163"/>
      <c r="AE485" s="159" t="e">
        <f>VLOOKUP(A485,#REF!,6,0)</f>
        <v>#REF!</v>
      </c>
    </row>
    <row r="486" spans="1:31" ht="26.25" thickBot="1" x14ac:dyDescent="0.3">
      <c r="A486" s="93">
        <v>27312072501351</v>
      </c>
      <c r="B486" s="91">
        <v>483</v>
      </c>
      <c r="C486" s="92" t="s">
        <v>579</v>
      </c>
      <c r="D486" s="94">
        <v>1433.21</v>
      </c>
      <c r="E486" s="94">
        <v>136.41</v>
      </c>
      <c r="F486" s="94">
        <v>38.76</v>
      </c>
      <c r="G486" s="94"/>
      <c r="H486" s="95">
        <v>150</v>
      </c>
      <c r="I486" s="94"/>
      <c r="J486" s="96"/>
      <c r="K486" s="94"/>
      <c r="L486" s="94"/>
      <c r="M486" s="94"/>
      <c r="N486" s="94"/>
      <c r="O486" s="121">
        <f t="shared" si="32"/>
        <v>150</v>
      </c>
      <c r="P486" s="94"/>
      <c r="Q486" s="94"/>
      <c r="R486" s="100">
        <v>375.11</v>
      </c>
      <c r="S486" s="156">
        <v>20984.079999999998</v>
      </c>
      <c r="T486" s="94"/>
      <c r="U486" s="94"/>
      <c r="V486" s="82">
        <f t="shared" si="33"/>
        <v>0</v>
      </c>
      <c r="W486" s="94">
        <v>11.5</v>
      </c>
      <c r="X486" s="100">
        <v>13.25</v>
      </c>
      <c r="Y486" s="100"/>
      <c r="Z486" s="94">
        <v>44.4</v>
      </c>
      <c r="AA486" s="100">
        <v>12.4</v>
      </c>
      <c r="AB486" s="100"/>
      <c r="AC486" s="101" t="s">
        <v>534</v>
      </c>
      <c r="AD486" s="163"/>
      <c r="AE486" s="159" t="e">
        <f>VLOOKUP(A486,#REF!,6,0)</f>
        <v>#REF!</v>
      </c>
    </row>
    <row r="487" spans="1:31" x14ac:dyDescent="0.25">
      <c r="G487" s="129"/>
      <c r="N487" s="131"/>
      <c r="Q487" s="131"/>
      <c r="R487" s="128"/>
      <c r="T487" s="131"/>
      <c r="W487" s="128"/>
      <c r="X487" s="132"/>
    </row>
  </sheetData>
  <sortState ref="A3:AF92">
    <sortCondition descending="1" ref="D3:D92"/>
  </sortState>
  <pageMargins left="0" right="0.15748031496062992" top="0.43307086614173229" bottom="0.23622047244094491" header="0.23622047244094491" footer="0.39370078740157483"/>
  <pageSetup paperSize="9" scale="90" fitToHeight="36" orientation="landscape" r:id="rId1"/>
  <headerFooter>
    <oddHeader>&amp;L&amp;"-,Bold"صفحة (&amp;P) من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1</vt:i4>
      </vt:variant>
    </vt:vector>
  </HeadingPairs>
  <TitlesOfParts>
    <vt:vector size="3" baseType="lpstr">
      <vt:lpstr>التسوية الضريبية _2017</vt:lpstr>
      <vt:lpstr>بيانات التسوية الضريبية</vt:lpstr>
      <vt:lpstr>'بيانات التسوية الضريبية'!Print_Titles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MIS21545132</dc:creator>
  <cp:lastModifiedBy>mahmoud</cp:lastModifiedBy>
  <cp:lastPrinted>2018-04-10T11:55:13Z</cp:lastPrinted>
  <dcterms:created xsi:type="dcterms:W3CDTF">2017-01-11T19:25:08Z</dcterms:created>
  <dcterms:modified xsi:type="dcterms:W3CDTF">2018-12-06T18:43:51Z</dcterms:modified>
</cp:coreProperties>
</file>