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codeName="ThisWorkbook" defaultThemeVersion="124226"/>
  <bookViews>
    <workbookView xWindow="0" yWindow="0" windowWidth="20490" windowHeight="7755" activeTab="2"/>
  </bookViews>
  <sheets>
    <sheet name="حضور وانصراف" sheetId="1" r:id="rId1"/>
    <sheet name="البيان النهائى " sheetId="2" r:id="rId2"/>
    <sheet name="كشف المرتبات" sheetId="4" r:id="rId3"/>
  </sheets>
  <definedNames>
    <definedName name="_xlnm._FilterDatabase" localSheetId="1" hidden="1">'البيان النهائى '!$A$9:$Y$52</definedName>
    <definedName name="_xlnm._FilterDatabase" localSheetId="0" hidden="1">'حضور وانصراف'!$D$15:$AL$55</definedName>
    <definedName name="_xlnm._FilterDatabase" localSheetId="2" hidden="1">'كشف المرتبات'!$B$9:$AN$30</definedName>
    <definedName name="_xlnm.Print_Area" localSheetId="2">'كشف المرتبات'!$A$6:$AN$34</definedName>
  </definedNames>
  <calcPr calcId="125725"/>
</workbook>
</file>

<file path=xl/calcChain.xml><?xml version="1.0" encoding="utf-8"?>
<calcChain xmlns="http://schemas.openxmlformats.org/spreadsheetml/2006/main">
  <c r="AN12" i="4"/>
  <c r="AN13"/>
  <c r="AN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N34"/>
  <c r="AN35"/>
  <c r="AN36"/>
  <c r="AN37"/>
  <c r="AN38"/>
  <c r="AN39"/>
  <c r="AN40"/>
  <c r="AN41"/>
  <c r="AN42"/>
  <c r="AN43"/>
  <c r="AN44"/>
  <c r="AN45"/>
  <c r="AN46"/>
  <c r="AN47"/>
  <c r="AN48"/>
  <c r="AN49"/>
  <c r="AN50"/>
  <c r="AN11"/>
  <c r="AJ55" i="1"/>
  <c r="AA47"/>
  <c r="AG49"/>
  <c r="AH45"/>
  <c r="AA45"/>
  <c r="AG43"/>
  <c r="AF43"/>
  <c r="W43"/>
  <c r="V43"/>
  <c r="T43"/>
  <c r="S43"/>
  <c r="AK40"/>
  <c r="AJ40"/>
  <c r="AG40"/>
  <c r="AF40"/>
  <c r="AD40"/>
  <c r="AA40"/>
  <c r="Y40"/>
  <c r="W40"/>
  <c r="H40"/>
  <c r="V40"/>
  <c r="T40"/>
  <c r="P40"/>
  <c r="O40"/>
  <c r="M40"/>
  <c r="AH37"/>
  <c r="AD37"/>
  <c r="L37"/>
  <c r="K37"/>
  <c r="I37"/>
  <c r="H37"/>
  <c r="AJ34"/>
  <c r="AG34"/>
  <c r="AE34"/>
  <c r="Y34"/>
  <c r="X34"/>
  <c r="L34"/>
  <c r="I34"/>
  <c r="AJ32"/>
  <c r="AH32"/>
  <c r="AJ31"/>
  <c r="AE31"/>
  <c r="X31"/>
  <c r="T31"/>
  <c r="R31"/>
  <c r="K31"/>
  <c r="I31"/>
  <c r="AE30"/>
  <c r="X30"/>
  <c r="K30"/>
  <c r="AD29"/>
  <c r="AA29"/>
  <c r="Y29"/>
  <c r="P29"/>
  <c r="O29"/>
  <c r="M29"/>
  <c r="L29"/>
  <c r="AH28"/>
  <c r="AG28"/>
  <c r="X28"/>
  <c r="T28"/>
  <c r="S28"/>
  <c r="P28"/>
  <c r="O28"/>
  <c r="L28"/>
  <c r="K28"/>
  <c r="J28"/>
  <c r="I28"/>
  <c r="H28"/>
  <c r="S32"/>
  <c r="AE32" l="1"/>
  <c r="K26" l="1"/>
  <c r="AD24"/>
  <c r="AH24"/>
  <c r="W24"/>
  <c r="V24"/>
  <c r="T24"/>
  <c r="Q24"/>
  <c r="K24"/>
  <c r="AH22"/>
  <c r="H22"/>
  <c r="AG22"/>
  <c r="W22"/>
  <c r="P22"/>
  <c r="M22"/>
  <c r="I22"/>
  <c r="M18"/>
  <c r="X18"/>
  <c r="AH18"/>
  <c r="AG18"/>
  <c r="AE18"/>
  <c r="AA18"/>
  <c r="I18" l="1"/>
  <c r="Y43"/>
  <c r="Z37"/>
  <c r="M28"/>
  <c r="M23"/>
  <c r="I23"/>
  <c r="X21"/>
  <c r="M20"/>
  <c r="K20"/>
  <c r="M19"/>
  <c r="K19"/>
  <c r="W34"/>
  <c r="N31"/>
  <c r="J26"/>
  <c r="J24"/>
  <c r="Y22"/>
  <c r="J22"/>
  <c r="AF21"/>
  <c r="AE20"/>
  <c r="J20"/>
  <c r="AE19"/>
  <c r="V19"/>
  <c r="AC18"/>
  <c r="AJ48"/>
  <c r="AA46"/>
  <c r="AE45"/>
  <c r="AK37"/>
  <c r="AG37"/>
  <c r="AE37"/>
  <c r="AA34"/>
  <c r="AA31"/>
  <c r="AA30"/>
  <c r="AA28"/>
  <c r="AA26"/>
  <c r="AJ24"/>
  <c r="AA24"/>
  <c r="AA21"/>
  <c r="AD19"/>
  <c r="AJ37"/>
  <c r="AD20"/>
  <c r="P30"/>
  <c r="H30"/>
  <c r="S29"/>
  <c r="H29"/>
  <c r="Y26"/>
  <c r="X26"/>
  <c r="S26"/>
  <c r="R26"/>
  <c r="L26"/>
  <c r="H26"/>
  <c r="Y24"/>
  <c r="X24"/>
  <c r="S24"/>
  <c r="R24"/>
  <c r="L24"/>
  <c r="H24"/>
  <c r="L23"/>
  <c r="K23"/>
  <c r="H23"/>
  <c r="S22"/>
  <c r="R22"/>
  <c r="O22"/>
  <c r="L22"/>
  <c r="K22"/>
  <c r="Y21"/>
  <c r="W21"/>
  <c r="T21"/>
  <c r="S21"/>
  <c r="R21"/>
  <c r="Q21"/>
  <c r="P21"/>
  <c r="O21"/>
  <c r="M21"/>
  <c r="L21"/>
  <c r="K21"/>
  <c r="H21"/>
  <c r="T20"/>
  <c r="S20"/>
  <c r="R20"/>
  <c r="Q20"/>
  <c r="P20"/>
  <c r="L20"/>
  <c r="H20"/>
  <c r="Y19"/>
  <c r="T19"/>
  <c r="R19"/>
  <c r="Q19"/>
  <c r="P19"/>
  <c r="O19"/>
  <c r="L19"/>
  <c r="H19"/>
  <c r="H18"/>
  <c r="I16"/>
  <c r="AD16"/>
  <c r="AK16"/>
  <c r="AJ16"/>
  <c r="AE16"/>
  <c r="AA16"/>
  <c r="T16"/>
  <c r="S16"/>
  <c r="P16"/>
  <c r="L16"/>
  <c r="J16"/>
  <c r="R13" i="2" l="1"/>
  <c r="E13"/>
  <c r="E14"/>
  <c r="P11" i="4" l="1"/>
  <c r="F14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13"/>
  <c r="M12" i="4" l="1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11"/>
  <c r="V12" l="1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V11"/>
  <c r="U11"/>
  <c r="Y11" l="1"/>
  <c r="Y47"/>
  <c r="Y43"/>
  <c r="Y39"/>
  <c r="Y35"/>
  <c r="Y31"/>
  <c r="Y27"/>
  <c r="Y23"/>
  <c r="Y19"/>
  <c r="Y15"/>
  <c r="Y50"/>
  <c r="Y46"/>
  <c r="Y42"/>
  <c r="Y38"/>
  <c r="Y34"/>
  <c r="Y30"/>
  <c r="Y26"/>
  <c r="Y22"/>
  <c r="Y18"/>
  <c r="Y14"/>
  <c r="Y49"/>
  <c r="Y45"/>
  <c r="Y41"/>
  <c r="Y37"/>
  <c r="Y33"/>
  <c r="Y29"/>
  <c r="Y25"/>
  <c r="Y21"/>
  <c r="Y17"/>
  <c r="Y13"/>
  <c r="Y48"/>
  <c r="Y44"/>
  <c r="Y40"/>
  <c r="Y36"/>
  <c r="Y32"/>
  <c r="Y28"/>
  <c r="Y24"/>
  <c r="Y20"/>
  <c r="Y16"/>
  <c r="Y12"/>
  <c r="E15" i="2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AC14" l="1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13"/>
  <c r="AB14"/>
  <c r="AB15"/>
  <c r="AB16"/>
  <c r="AB17"/>
  <c r="AB18"/>
  <c r="AB19"/>
  <c r="AB20"/>
  <c r="AB21"/>
  <c r="AB22"/>
  <c r="AB23"/>
  <c r="AB24"/>
  <c r="AB25"/>
  <c r="AB26"/>
  <c r="AB27"/>
  <c r="AB28"/>
  <c r="AB29"/>
  <c r="AB30"/>
  <c r="AB31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0"/>
  <c r="AB51"/>
  <c r="AB52"/>
  <c r="AB53"/>
  <c r="AB13"/>
  <c r="AA14"/>
  <c r="AA15"/>
  <c r="AA16"/>
  <c r="AA17"/>
  <c r="AA18"/>
  <c r="AA19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A51"/>
  <c r="AA52"/>
  <c r="AA53"/>
  <c r="AA13"/>
  <c r="Z14"/>
  <c r="Z15"/>
  <c r="Z16"/>
  <c r="Z17"/>
  <c r="Z18"/>
  <c r="Z19"/>
  <c r="Z20"/>
  <c r="Z21"/>
  <c r="Z22"/>
  <c r="Z23"/>
  <c r="Z24"/>
  <c r="Z25"/>
  <c r="Z26"/>
  <c r="Z27"/>
  <c r="Z28"/>
  <c r="Z29"/>
  <c r="Z30"/>
  <c r="Z31"/>
  <c r="Z32"/>
  <c r="Z33"/>
  <c r="Z34"/>
  <c r="Z35"/>
  <c r="Z36"/>
  <c r="Z37"/>
  <c r="Z38"/>
  <c r="Z39"/>
  <c r="Z40"/>
  <c r="Z41"/>
  <c r="Z42"/>
  <c r="Z43"/>
  <c r="Z44"/>
  <c r="Z45"/>
  <c r="Z46"/>
  <c r="Z47"/>
  <c r="Z48"/>
  <c r="Z49"/>
  <c r="Z50"/>
  <c r="Z51"/>
  <c r="Z52"/>
  <c r="Z53"/>
  <c r="Z13"/>
  <c r="S50" i="4" l="1"/>
  <c r="S46"/>
  <c r="S42"/>
  <c r="S38"/>
  <c r="S34"/>
  <c r="S30"/>
  <c r="S26"/>
  <c r="S22"/>
  <c r="S18"/>
  <c r="S14"/>
  <c r="S47"/>
  <c r="S39"/>
  <c r="S31"/>
  <c r="S23"/>
  <c r="S19"/>
  <c r="S11"/>
  <c r="S49"/>
  <c r="S45"/>
  <c r="S41"/>
  <c r="S37"/>
  <c r="S33"/>
  <c r="S29"/>
  <c r="S25"/>
  <c r="S21"/>
  <c r="S17"/>
  <c r="S13"/>
  <c r="S43"/>
  <c r="S35"/>
  <c r="S27"/>
  <c r="S15"/>
  <c r="S48"/>
  <c r="S44"/>
  <c r="S40"/>
  <c r="S36"/>
  <c r="S32"/>
  <c r="S28"/>
  <c r="S24"/>
  <c r="S20"/>
  <c r="S16"/>
  <c r="S12"/>
  <c r="N50"/>
  <c r="O50" s="1"/>
  <c r="H50"/>
  <c r="D50"/>
  <c r="N49"/>
  <c r="O49" s="1"/>
  <c r="H49"/>
  <c r="D49"/>
  <c r="N48"/>
  <c r="O48" s="1"/>
  <c r="H48"/>
  <c r="D48"/>
  <c r="N47"/>
  <c r="O47" s="1"/>
  <c r="H47"/>
  <c r="D47"/>
  <c r="N46"/>
  <c r="O46" s="1"/>
  <c r="H46"/>
  <c r="D46"/>
  <c r="N45"/>
  <c r="O45" s="1"/>
  <c r="H45"/>
  <c r="D45"/>
  <c r="N44"/>
  <c r="O44" s="1"/>
  <c r="H44"/>
  <c r="D44"/>
  <c r="N43"/>
  <c r="O43" s="1"/>
  <c r="H43"/>
  <c r="D43"/>
  <c r="N42"/>
  <c r="O42" s="1"/>
  <c r="H42"/>
  <c r="D42"/>
  <c r="N41"/>
  <c r="O41" s="1"/>
  <c r="H41"/>
  <c r="D41"/>
  <c r="N40"/>
  <c r="O40" s="1"/>
  <c r="H40"/>
  <c r="D40"/>
  <c r="N39"/>
  <c r="O39" s="1"/>
  <c r="H39"/>
  <c r="D39"/>
  <c r="N38"/>
  <c r="O38" s="1"/>
  <c r="H38"/>
  <c r="D38"/>
  <c r="N37"/>
  <c r="O37" s="1"/>
  <c r="H37"/>
  <c r="D37"/>
  <c r="N36"/>
  <c r="O36" s="1"/>
  <c r="H36"/>
  <c r="D36"/>
  <c r="N35"/>
  <c r="O35" s="1"/>
  <c r="H35"/>
  <c r="D35"/>
  <c r="N34"/>
  <c r="O34" s="1"/>
  <c r="H34"/>
  <c r="D34"/>
  <c r="N33"/>
  <c r="O33" s="1"/>
  <c r="H33"/>
  <c r="D33"/>
  <c r="N32"/>
  <c r="O32" s="1"/>
  <c r="H32"/>
  <c r="D32"/>
  <c r="N31"/>
  <c r="O31" s="1"/>
  <c r="H31"/>
  <c r="D31"/>
  <c r="N30"/>
  <c r="O30" s="1"/>
  <c r="H30"/>
  <c r="D30"/>
  <c r="N29"/>
  <c r="O29" s="1"/>
  <c r="H29"/>
  <c r="D29"/>
  <c r="N28"/>
  <c r="O28" s="1"/>
  <c r="H28"/>
  <c r="D28"/>
  <c r="N27"/>
  <c r="O27" s="1"/>
  <c r="H27"/>
  <c r="D27"/>
  <c r="N26"/>
  <c r="O26" s="1"/>
  <c r="H26"/>
  <c r="D26"/>
  <c r="N25"/>
  <c r="O25" s="1"/>
  <c r="H25"/>
  <c r="D25"/>
  <c r="N24"/>
  <c r="O24" s="1"/>
  <c r="H24"/>
  <c r="D24"/>
  <c r="N23"/>
  <c r="O23" s="1"/>
  <c r="H23"/>
  <c r="D23"/>
  <c r="N22"/>
  <c r="O22" s="1"/>
  <c r="H22"/>
  <c r="D22"/>
  <c r="N21"/>
  <c r="O21" s="1"/>
  <c r="H21"/>
  <c r="D21"/>
  <c r="N20"/>
  <c r="O20" s="1"/>
  <c r="H20"/>
  <c r="D20"/>
  <c r="N19"/>
  <c r="O19" s="1"/>
  <c r="H19"/>
  <c r="D19"/>
  <c r="N18"/>
  <c r="O18" s="1"/>
  <c r="H18"/>
  <c r="D18"/>
  <c r="N17"/>
  <c r="O17" s="1"/>
  <c r="H17"/>
  <c r="D17"/>
  <c r="N16"/>
  <c r="O16" s="1"/>
  <c r="H16"/>
  <c r="D16"/>
  <c r="N15"/>
  <c r="O15" s="1"/>
  <c r="H15"/>
  <c r="D15"/>
  <c r="N14"/>
  <c r="O14" s="1"/>
  <c r="H14"/>
  <c r="D14"/>
  <c r="N13"/>
  <c r="O13" s="1"/>
  <c r="H13"/>
  <c r="D13"/>
  <c r="N12"/>
  <c r="O12" s="1"/>
  <c r="H12"/>
  <c r="D12"/>
  <c r="N11"/>
  <c r="O11" s="1"/>
  <c r="H11"/>
  <c r="D11"/>
  <c r="W53" i="2"/>
  <c r="X53" s="1"/>
  <c r="V53"/>
  <c r="T53"/>
  <c r="U53" s="1"/>
  <c r="S53"/>
  <c r="Q53"/>
  <c r="P53"/>
  <c r="O53"/>
  <c r="N53"/>
  <c r="M53"/>
  <c r="L53"/>
  <c r="J53"/>
  <c r="H53"/>
  <c r="G53"/>
  <c r="D53"/>
  <c r="C53"/>
  <c r="B53"/>
  <c r="A53"/>
  <c r="AG50" i="4"/>
  <c r="AH50"/>
  <c r="AA50"/>
  <c r="W52" i="2"/>
  <c r="X52" s="1"/>
  <c r="V52"/>
  <c r="T52"/>
  <c r="U52" s="1"/>
  <c r="S52"/>
  <c r="R52"/>
  <c r="Q52"/>
  <c r="P52"/>
  <c r="O52"/>
  <c r="N52"/>
  <c r="M52"/>
  <c r="L52"/>
  <c r="J52"/>
  <c r="H52"/>
  <c r="G52"/>
  <c r="P50" i="4"/>
  <c r="D52" i="2"/>
  <c r="C52"/>
  <c r="B52"/>
  <c r="A52"/>
  <c r="AG49" i="4"/>
  <c r="AH49"/>
  <c r="AA49"/>
  <c r="W51" i="2"/>
  <c r="X51" s="1"/>
  <c r="V51"/>
  <c r="T51"/>
  <c r="U51" s="1"/>
  <c r="S51"/>
  <c r="R51"/>
  <c r="Q51"/>
  <c r="P51"/>
  <c r="O51"/>
  <c r="N51"/>
  <c r="M51"/>
  <c r="L51"/>
  <c r="J51"/>
  <c r="H51"/>
  <c r="G51"/>
  <c r="P49" i="4"/>
  <c r="D51" i="2"/>
  <c r="C51"/>
  <c r="B51"/>
  <c r="A51"/>
  <c r="AG48" i="4"/>
  <c r="AH48"/>
  <c r="AA48"/>
  <c r="W50" i="2"/>
  <c r="X50" s="1"/>
  <c r="V50"/>
  <c r="T50"/>
  <c r="U50" s="1"/>
  <c r="S50"/>
  <c r="R50"/>
  <c r="Q50"/>
  <c r="P50"/>
  <c r="O50"/>
  <c r="N50"/>
  <c r="M50"/>
  <c r="L50"/>
  <c r="J50"/>
  <c r="H50"/>
  <c r="G50"/>
  <c r="P48" i="4"/>
  <c r="D50" i="2"/>
  <c r="C50"/>
  <c r="B50"/>
  <c r="A50"/>
  <c r="AG47" i="4"/>
  <c r="AH47"/>
  <c r="AA47"/>
  <c r="W49" i="2"/>
  <c r="X49" s="1"/>
  <c r="V49"/>
  <c r="T49"/>
  <c r="U49" s="1"/>
  <c r="S49"/>
  <c r="R49"/>
  <c r="Q49"/>
  <c r="P49"/>
  <c r="O49"/>
  <c r="N49"/>
  <c r="M49"/>
  <c r="L49"/>
  <c r="J49"/>
  <c r="H49"/>
  <c r="G49"/>
  <c r="P47" i="4"/>
  <c r="D49" i="2"/>
  <c r="C49"/>
  <c r="B49"/>
  <c r="A49"/>
  <c r="AG46" i="4"/>
  <c r="AH46"/>
  <c r="AA46"/>
  <c r="W48" i="2"/>
  <c r="X48" s="1"/>
  <c r="V48"/>
  <c r="T48"/>
  <c r="U48" s="1"/>
  <c r="S48"/>
  <c r="R48"/>
  <c r="Q48"/>
  <c r="P48"/>
  <c r="O48"/>
  <c r="N48"/>
  <c r="M48"/>
  <c r="L48"/>
  <c r="J48"/>
  <c r="H48"/>
  <c r="G48"/>
  <c r="P46" i="4"/>
  <c r="D48" i="2"/>
  <c r="C48"/>
  <c r="B48"/>
  <c r="A48"/>
  <c r="AG45" i="4"/>
  <c r="AH45"/>
  <c r="AA45"/>
  <c r="W47" i="2"/>
  <c r="X47" s="1"/>
  <c r="V47"/>
  <c r="T47"/>
  <c r="U47" s="1"/>
  <c r="S47"/>
  <c r="Q47"/>
  <c r="P47"/>
  <c r="O47"/>
  <c r="N47"/>
  <c r="M47"/>
  <c r="L47"/>
  <c r="J47"/>
  <c r="H47"/>
  <c r="G47"/>
  <c r="P45" i="4"/>
  <c r="D47" i="2"/>
  <c r="C47"/>
  <c r="B47"/>
  <c r="A47"/>
  <c r="AG44" i="4"/>
  <c r="AH44"/>
  <c r="AA44"/>
  <c r="W46" i="2"/>
  <c r="X46" s="1"/>
  <c r="V46"/>
  <c r="T46"/>
  <c r="U46" s="1"/>
  <c r="S46"/>
  <c r="R46"/>
  <c r="Q46"/>
  <c r="P46"/>
  <c r="O46"/>
  <c r="N46"/>
  <c r="M46"/>
  <c r="L46"/>
  <c r="J46"/>
  <c r="H46"/>
  <c r="G46"/>
  <c r="P44" i="4"/>
  <c r="D46" i="2"/>
  <c r="C46"/>
  <c r="B46"/>
  <c r="A46"/>
  <c r="AG43" i="4"/>
  <c r="AH43"/>
  <c r="AA43"/>
  <c r="R45" i="2"/>
  <c r="D45"/>
  <c r="C45"/>
  <c r="B45"/>
  <c r="A45"/>
  <c r="AG42" i="4"/>
  <c r="AH42"/>
  <c r="AA42"/>
  <c r="W44" i="2"/>
  <c r="X44" s="1"/>
  <c r="V44"/>
  <c r="T44"/>
  <c r="U44" s="1"/>
  <c r="S44"/>
  <c r="R44"/>
  <c r="Q44"/>
  <c r="P44"/>
  <c r="O44"/>
  <c r="N44"/>
  <c r="M44"/>
  <c r="L44"/>
  <c r="J44"/>
  <c r="H44"/>
  <c r="G44"/>
  <c r="P42" i="4"/>
  <c r="D44" i="2"/>
  <c r="C44"/>
  <c r="B44"/>
  <c r="A44"/>
  <c r="AG41" i="4"/>
  <c r="AH41"/>
  <c r="AA41"/>
  <c r="W43" i="2"/>
  <c r="X43" s="1"/>
  <c r="V43"/>
  <c r="T43"/>
  <c r="U43" s="1"/>
  <c r="S43"/>
  <c r="R43"/>
  <c r="Q43"/>
  <c r="P43"/>
  <c r="O43"/>
  <c r="N43"/>
  <c r="M43"/>
  <c r="L43"/>
  <c r="J43"/>
  <c r="H43"/>
  <c r="G43"/>
  <c r="P41" i="4"/>
  <c r="D43" i="2"/>
  <c r="C43"/>
  <c r="B43"/>
  <c r="A43"/>
  <c r="AG40" i="4"/>
  <c r="AH40"/>
  <c r="AA40"/>
  <c r="W42" i="2"/>
  <c r="X42" s="1"/>
  <c r="V42"/>
  <c r="T42"/>
  <c r="U42" s="1"/>
  <c r="S42"/>
  <c r="Q42"/>
  <c r="P42"/>
  <c r="O42"/>
  <c r="N42"/>
  <c r="M42"/>
  <c r="L42"/>
  <c r="J42"/>
  <c r="H42"/>
  <c r="G42"/>
  <c r="P40" i="4"/>
  <c r="D42" i="2"/>
  <c r="C42"/>
  <c r="B42"/>
  <c r="A42"/>
  <c r="AG39" i="4"/>
  <c r="AH39"/>
  <c r="AA39"/>
  <c r="W41" i="2"/>
  <c r="X41" s="1"/>
  <c r="V41"/>
  <c r="T41"/>
  <c r="U41" s="1"/>
  <c r="S41"/>
  <c r="R41"/>
  <c r="Q41"/>
  <c r="P41"/>
  <c r="O41"/>
  <c r="N41"/>
  <c r="M41"/>
  <c r="L41"/>
  <c r="J41"/>
  <c r="H41"/>
  <c r="G41"/>
  <c r="P39" i="4"/>
  <c r="D41" i="2"/>
  <c r="C41"/>
  <c r="B41"/>
  <c r="A41"/>
  <c r="AG38" i="4"/>
  <c r="AH38"/>
  <c r="AA38"/>
  <c r="W40" i="2"/>
  <c r="X40" s="1"/>
  <c r="V40"/>
  <c r="T40"/>
  <c r="U40" s="1"/>
  <c r="S40"/>
  <c r="Q40"/>
  <c r="P40"/>
  <c r="O40"/>
  <c r="N40"/>
  <c r="M40"/>
  <c r="L40"/>
  <c r="J40"/>
  <c r="H40"/>
  <c r="G40"/>
  <c r="P38" i="4"/>
  <c r="D40" i="2"/>
  <c r="C40"/>
  <c r="B40"/>
  <c r="A40"/>
  <c r="AG37" i="4"/>
  <c r="AH37"/>
  <c r="AA37"/>
  <c r="W39" i="2"/>
  <c r="X39" s="1"/>
  <c r="V39"/>
  <c r="T39"/>
  <c r="U39" s="1"/>
  <c r="S39"/>
  <c r="R39"/>
  <c r="Q39"/>
  <c r="P39"/>
  <c r="O39"/>
  <c r="N39"/>
  <c r="M39"/>
  <c r="L39"/>
  <c r="J39"/>
  <c r="H39"/>
  <c r="G39"/>
  <c r="P37" i="4"/>
  <c r="D39" i="2"/>
  <c r="C39"/>
  <c r="B39"/>
  <c r="A39"/>
  <c r="AG36" i="4"/>
  <c r="AH36"/>
  <c r="AA36"/>
  <c r="W38" i="2"/>
  <c r="X38" s="1"/>
  <c r="V38"/>
  <c r="T38"/>
  <c r="U38" s="1"/>
  <c r="S38"/>
  <c r="Q38"/>
  <c r="P38"/>
  <c r="O38"/>
  <c r="N38"/>
  <c r="M38"/>
  <c r="L38"/>
  <c r="J38"/>
  <c r="H38"/>
  <c r="G38"/>
  <c r="P36" i="4"/>
  <c r="D38" i="2"/>
  <c r="C38"/>
  <c r="B38"/>
  <c r="A38"/>
  <c r="AG35" i="4"/>
  <c r="AH35"/>
  <c r="AA35"/>
  <c r="W37" i="2"/>
  <c r="X37" s="1"/>
  <c r="V37"/>
  <c r="T37"/>
  <c r="U37" s="1"/>
  <c r="S37"/>
  <c r="R37"/>
  <c r="Q37"/>
  <c r="P37"/>
  <c r="O37"/>
  <c r="N37"/>
  <c r="M37"/>
  <c r="L37"/>
  <c r="J37"/>
  <c r="H37"/>
  <c r="G37"/>
  <c r="P35" i="4"/>
  <c r="D37" i="2"/>
  <c r="C37"/>
  <c r="B37"/>
  <c r="A37"/>
  <c r="AG34" i="4"/>
  <c r="AH34"/>
  <c r="AA34"/>
  <c r="W36" i="2"/>
  <c r="X36" s="1"/>
  <c r="V36"/>
  <c r="T36"/>
  <c r="U36" s="1"/>
  <c r="S36"/>
  <c r="R36"/>
  <c r="Q36"/>
  <c r="P36"/>
  <c r="O36"/>
  <c r="N36"/>
  <c r="M36"/>
  <c r="L36"/>
  <c r="J36"/>
  <c r="H36"/>
  <c r="G36"/>
  <c r="P34" i="4"/>
  <c r="D36" i="2"/>
  <c r="C36"/>
  <c r="B36"/>
  <c r="A36"/>
  <c r="AG33" i="4"/>
  <c r="AH33"/>
  <c r="AA33"/>
  <c r="W35" i="2"/>
  <c r="X35" s="1"/>
  <c r="V35"/>
  <c r="T35"/>
  <c r="U35" s="1"/>
  <c r="S35"/>
  <c r="R35"/>
  <c r="Q35"/>
  <c r="P35"/>
  <c r="O35"/>
  <c r="N35"/>
  <c r="M35"/>
  <c r="L35"/>
  <c r="J35"/>
  <c r="H35"/>
  <c r="G35"/>
  <c r="P33" i="4"/>
  <c r="D35" i="2"/>
  <c r="C35"/>
  <c r="B35"/>
  <c r="A35"/>
  <c r="AG32" i="4"/>
  <c r="AH32"/>
  <c r="AA32"/>
  <c r="W34" i="2"/>
  <c r="X34" s="1"/>
  <c r="V34"/>
  <c r="T34"/>
  <c r="U34" s="1"/>
  <c r="S34"/>
  <c r="R34"/>
  <c r="Q34"/>
  <c r="P34"/>
  <c r="O34"/>
  <c r="N34"/>
  <c r="M34"/>
  <c r="L34"/>
  <c r="J34"/>
  <c r="H34"/>
  <c r="G34"/>
  <c r="P32" i="4"/>
  <c r="D34" i="2"/>
  <c r="C34"/>
  <c r="B34"/>
  <c r="A34"/>
  <c r="AG31" i="4"/>
  <c r="AH31"/>
  <c r="AA31"/>
  <c r="W33" i="2"/>
  <c r="X33" s="1"/>
  <c r="V33"/>
  <c r="T33"/>
  <c r="U33" s="1"/>
  <c r="S33"/>
  <c r="R33"/>
  <c r="Q33"/>
  <c r="P33"/>
  <c r="O33"/>
  <c r="N33"/>
  <c r="M33"/>
  <c r="L33"/>
  <c r="J33"/>
  <c r="H33"/>
  <c r="G33"/>
  <c r="P31" i="4"/>
  <c r="D33" i="2"/>
  <c r="C33"/>
  <c r="B33"/>
  <c r="A33"/>
  <c r="AG30" i="4"/>
  <c r="AH30"/>
  <c r="AA30"/>
  <c r="W32" i="2"/>
  <c r="X32" s="1"/>
  <c r="V32"/>
  <c r="T32"/>
  <c r="U32" s="1"/>
  <c r="S32"/>
  <c r="R32"/>
  <c r="Q32"/>
  <c r="P32"/>
  <c r="O32"/>
  <c r="N32"/>
  <c r="M32"/>
  <c r="L32"/>
  <c r="J32"/>
  <c r="H32"/>
  <c r="G32"/>
  <c r="P30" i="4"/>
  <c r="D32" i="2"/>
  <c r="C32"/>
  <c r="B32"/>
  <c r="A32"/>
  <c r="AG29" i="4"/>
  <c r="AH29"/>
  <c r="AA29"/>
  <c r="W31" i="2"/>
  <c r="X31" s="1"/>
  <c r="V31"/>
  <c r="T31"/>
  <c r="U31" s="1"/>
  <c r="S31"/>
  <c r="R31"/>
  <c r="Q31"/>
  <c r="P31"/>
  <c r="O31"/>
  <c r="N31"/>
  <c r="M31"/>
  <c r="L31"/>
  <c r="J31"/>
  <c r="H31"/>
  <c r="G31"/>
  <c r="P29" i="4"/>
  <c r="D31" i="2"/>
  <c r="C31"/>
  <c r="B31"/>
  <c r="A31"/>
  <c r="AG28" i="4"/>
  <c r="AH28"/>
  <c r="AA28"/>
  <c r="W30" i="2"/>
  <c r="X30" s="1"/>
  <c r="V30"/>
  <c r="T30"/>
  <c r="U30" s="1"/>
  <c r="S30"/>
  <c r="R30"/>
  <c r="Q30"/>
  <c r="P30"/>
  <c r="O30"/>
  <c r="N30"/>
  <c r="M30"/>
  <c r="L30"/>
  <c r="J30"/>
  <c r="H30"/>
  <c r="G30"/>
  <c r="P28" i="4"/>
  <c r="D30" i="2"/>
  <c r="C30"/>
  <c r="B30"/>
  <c r="A30"/>
  <c r="AG27" i="4"/>
  <c r="AH27"/>
  <c r="AA27"/>
  <c r="W29" i="2"/>
  <c r="X29" s="1"/>
  <c r="V29"/>
  <c r="T29"/>
  <c r="U29" s="1"/>
  <c r="S29"/>
  <c r="R29"/>
  <c r="Q29"/>
  <c r="P29"/>
  <c r="O29"/>
  <c r="N29"/>
  <c r="M29"/>
  <c r="L29"/>
  <c r="J29"/>
  <c r="H29"/>
  <c r="G29"/>
  <c r="P27" i="4"/>
  <c r="D29" i="2"/>
  <c r="C29"/>
  <c r="B29"/>
  <c r="A29"/>
  <c r="AG26" i="4"/>
  <c r="AH26"/>
  <c r="AA26"/>
  <c r="R28" i="2"/>
  <c r="D28"/>
  <c r="C28"/>
  <c r="B28"/>
  <c r="A28"/>
  <c r="AG25" i="4"/>
  <c r="AH25"/>
  <c r="AA25"/>
  <c r="W27" i="2"/>
  <c r="X27" s="1"/>
  <c r="V27"/>
  <c r="T27"/>
  <c r="U27" s="1"/>
  <c r="S27"/>
  <c r="R27"/>
  <c r="Q27"/>
  <c r="P27"/>
  <c r="O27"/>
  <c r="N27"/>
  <c r="M27"/>
  <c r="L27"/>
  <c r="J27"/>
  <c r="H27"/>
  <c r="G27"/>
  <c r="P25" i="4"/>
  <c r="D27" i="2"/>
  <c r="C27"/>
  <c r="B27"/>
  <c r="A27"/>
  <c r="AG24" i="4"/>
  <c r="AH24"/>
  <c r="AA24"/>
  <c r="W26" i="2"/>
  <c r="X26" s="1"/>
  <c r="V26"/>
  <c r="T26"/>
  <c r="U26" s="1"/>
  <c r="S26"/>
  <c r="R26"/>
  <c r="Q26"/>
  <c r="P26"/>
  <c r="O26"/>
  <c r="N26"/>
  <c r="M26"/>
  <c r="L26"/>
  <c r="J26"/>
  <c r="H26"/>
  <c r="G26"/>
  <c r="P24" i="4"/>
  <c r="D26" i="2"/>
  <c r="C26"/>
  <c r="B26"/>
  <c r="A26"/>
  <c r="AG23" i="4"/>
  <c r="AH23"/>
  <c r="AA23"/>
  <c r="W25" i="2"/>
  <c r="X25" s="1"/>
  <c r="V25"/>
  <c r="T25"/>
  <c r="U25" s="1"/>
  <c r="S25"/>
  <c r="R25"/>
  <c r="Q25"/>
  <c r="P25"/>
  <c r="O25"/>
  <c r="N25"/>
  <c r="M25"/>
  <c r="L25"/>
  <c r="J25"/>
  <c r="H25"/>
  <c r="G25"/>
  <c r="P23" i="4"/>
  <c r="D25" i="2"/>
  <c r="C25"/>
  <c r="B25"/>
  <c r="A25"/>
  <c r="AG22" i="4"/>
  <c r="AH22"/>
  <c r="AA22"/>
  <c r="W24" i="2"/>
  <c r="X24" s="1"/>
  <c r="V24"/>
  <c r="T24"/>
  <c r="U24" s="1"/>
  <c r="S24"/>
  <c r="R24"/>
  <c r="Q24"/>
  <c r="P24"/>
  <c r="O24"/>
  <c r="N24"/>
  <c r="M24"/>
  <c r="L24"/>
  <c r="J24"/>
  <c r="H24"/>
  <c r="G24"/>
  <c r="P22" i="4"/>
  <c r="D24" i="2"/>
  <c r="C24"/>
  <c r="B24"/>
  <c r="A24"/>
  <c r="AG21" i="4"/>
  <c r="AH21"/>
  <c r="AA21"/>
  <c r="R23" i="2"/>
  <c r="D23"/>
  <c r="C23"/>
  <c r="B23"/>
  <c r="A23"/>
  <c r="AG20" i="4"/>
  <c r="AH20"/>
  <c r="AA20"/>
  <c r="W22" i="2"/>
  <c r="X22" s="1"/>
  <c r="V22"/>
  <c r="T22"/>
  <c r="U22" s="1"/>
  <c r="S22"/>
  <c r="R22"/>
  <c r="Q22"/>
  <c r="P22"/>
  <c r="O22"/>
  <c r="N22"/>
  <c r="M22"/>
  <c r="L22"/>
  <c r="J22"/>
  <c r="H22"/>
  <c r="G22"/>
  <c r="P20" i="4"/>
  <c r="D22" i="2"/>
  <c r="C22"/>
  <c r="B22"/>
  <c r="A22"/>
  <c r="AG19" i="4"/>
  <c r="AH19"/>
  <c r="AA19"/>
  <c r="W21" i="2"/>
  <c r="X21" s="1"/>
  <c r="V21"/>
  <c r="T21"/>
  <c r="U21" s="1"/>
  <c r="S21"/>
  <c r="R21"/>
  <c r="Q21"/>
  <c r="P21"/>
  <c r="O21"/>
  <c r="N21"/>
  <c r="M21"/>
  <c r="L21"/>
  <c r="J21"/>
  <c r="H21"/>
  <c r="G21"/>
  <c r="P19" i="4"/>
  <c r="D21" i="2"/>
  <c r="C21"/>
  <c r="B21"/>
  <c r="A21"/>
  <c r="AG18" i="4"/>
  <c r="AH18"/>
  <c r="AA18"/>
  <c r="W20" i="2"/>
  <c r="X20" s="1"/>
  <c r="V20"/>
  <c r="T20"/>
  <c r="U20" s="1"/>
  <c r="S20"/>
  <c r="R20"/>
  <c r="Q20"/>
  <c r="P20"/>
  <c r="O20"/>
  <c r="N20"/>
  <c r="M20"/>
  <c r="L20"/>
  <c r="J20"/>
  <c r="H20"/>
  <c r="G20"/>
  <c r="P18" i="4"/>
  <c r="D20" i="2"/>
  <c r="C20"/>
  <c r="B20"/>
  <c r="A20"/>
  <c r="AG17" i="4"/>
  <c r="AH17"/>
  <c r="AA17"/>
  <c r="R19" i="2"/>
  <c r="D19"/>
  <c r="C19"/>
  <c r="B19"/>
  <c r="A19"/>
  <c r="AG16" i="4"/>
  <c r="AH16"/>
  <c r="AA16"/>
  <c r="W18" i="2"/>
  <c r="X18" s="1"/>
  <c r="V18"/>
  <c r="T18"/>
  <c r="U18" s="1"/>
  <c r="S18"/>
  <c r="R18"/>
  <c r="Q18"/>
  <c r="P18"/>
  <c r="O18"/>
  <c r="N18"/>
  <c r="M18"/>
  <c r="L18"/>
  <c r="J18"/>
  <c r="H18"/>
  <c r="G18"/>
  <c r="P16" i="4"/>
  <c r="D18" i="2"/>
  <c r="C18"/>
  <c r="B18"/>
  <c r="A18"/>
  <c r="AG15" i="4"/>
  <c r="AH15"/>
  <c r="AA15"/>
  <c r="W17" i="2"/>
  <c r="X17" s="1"/>
  <c r="V17"/>
  <c r="T17"/>
  <c r="U17" s="1"/>
  <c r="S17"/>
  <c r="R17"/>
  <c r="Q17"/>
  <c r="P17"/>
  <c r="O17"/>
  <c r="N17"/>
  <c r="M17"/>
  <c r="L17"/>
  <c r="J17"/>
  <c r="H17"/>
  <c r="G17"/>
  <c r="P15" i="4"/>
  <c r="D17" i="2"/>
  <c r="C17"/>
  <c r="B17"/>
  <c r="A17"/>
  <c r="AG14" i="4"/>
  <c r="AH14"/>
  <c r="AA14"/>
  <c r="W16" i="2"/>
  <c r="X16" s="1"/>
  <c r="V16"/>
  <c r="T16"/>
  <c r="U16" s="1"/>
  <c r="S16"/>
  <c r="R16"/>
  <c r="Q16"/>
  <c r="P16"/>
  <c r="O16"/>
  <c r="N16"/>
  <c r="M16"/>
  <c r="L16"/>
  <c r="J16"/>
  <c r="H16"/>
  <c r="G16"/>
  <c r="P14" i="4"/>
  <c r="D16" i="2"/>
  <c r="C16"/>
  <c r="B16"/>
  <c r="A16"/>
  <c r="AG13" i="4"/>
  <c r="AH13"/>
  <c r="AA13"/>
  <c r="W15" i="2"/>
  <c r="X15" s="1"/>
  <c r="V15"/>
  <c r="T15"/>
  <c r="U15" s="1"/>
  <c r="S15"/>
  <c r="R15"/>
  <c r="Q15"/>
  <c r="P15"/>
  <c r="O15"/>
  <c r="N15"/>
  <c r="M15"/>
  <c r="L15"/>
  <c r="J15"/>
  <c r="H15"/>
  <c r="G15"/>
  <c r="P13" i="4"/>
  <c r="D15" i="2"/>
  <c r="C15"/>
  <c r="B15"/>
  <c r="A15"/>
  <c r="AG12" i="4"/>
  <c r="AH12"/>
  <c r="AA12"/>
  <c r="W14" i="2"/>
  <c r="X14" s="1"/>
  <c r="V14"/>
  <c r="T14"/>
  <c r="U14" s="1"/>
  <c r="S14"/>
  <c r="R14"/>
  <c r="Q14"/>
  <c r="P14"/>
  <c r="O14"/>
  <c r="N14"/>
  <c r="M14"/>
  <c r="L14"/>
  <c r="J14"/>
  <c r="I14"/>
  <c r="H14"/>
  <c r="G14"/>
  <c r="P12" i="4"/>
  <c r="D14" i="2"/>
  <c r="C14"/>
  <c r="B14"/>
  <c r="A14"/>
  <c r="AG11" i="4"/>
  <c r="AH11"/>
  <c r="AA11"/>
  <c r="W13" i="2"/>
  <c r="X13" s="1"/>
  <c r="V13"/>
  <c r="T13"/>
  <c r="U13" s="1"/>
  <c r="S13"/>
  <c r="R11" i="4"/>
  <c r="Q13" i="2"/>
  <c r="P13"/>
  <c r="O13"/>
  <c r="N13"/>
  <c r="M13"/>
  <c r="L13"/>
  <c r="J13"/>
  <c r="H13"/>
  <c r="G13"/>
  <c r="D13"/>
  <c r="C13"/>
  <c r="B13"/>
  <c r="A13"/>
  <c r="W19"/>
  <c r="X19" s="1"/>
  <c r="AB18" i="4" l="1"/>
  <c r="R23"/>
  <c r="T23" s="1"/>
  <c r="AL23" s="1"/>
  <c r="AB23"/>
  <c r="R25"/>
  <c r="AB25"/>
  <c r="R26"/>
  <c r="R28"/>
  <c r="R30"/>
  <c r="AB30"/>
  <c r="R32"/>
  <c r="T32" s="1"/>
  <c r="AL32" s="1"/>
  <c r="AB32"/>
  <c r="R34"/>
  <c r="AB34"/>
  <c r="C37"/>
  <c r="R39"/>
  <c r="AB39"/>
  <c r="C42"/>
  <c r="C45"/>
  <c r="R47"/>
  <c r="AB47"/>
  <c r="R49"/>
  <c r="AB49"/>
  <c r="R13"/>
  <c r="AB13"/>
  <c r="R15"/>
  <c r="R18"/>
  <c r="AB17"/>
  <c r="C14"/>
  <c r="C16"/>
  <c r="C19"/>
  <c r="C21"/>
  <c r="C22"/>
  <c r="C24"/>
  <c r="C26"/>
  <c r="C27"/>
  <c r="C29"/>
  <c r="C31"/>
  <c r="C33"/>
  <c r="C35"/>
  <c r="R37"/>
  <c r="AB37"/>
  <c r="C40"/>
  <c r="AB40"/>
  <c r="R42"/>
  <c r="T42" s="1"/>
  <c r="AL42" s="1"/>
  <c r="R43"/>
  <c r="C46"/>
  <c r="C48"/>
  <c r="C50"/>
  <c r="R20"/>
  <c r="AB20"/>
  <c r="R21"/>
  <c r="R12"/>
  <c r="AB12"/>
  <c r="R14"/>
  <c r="AB14"/>
  <c r="R16"/>
  <c r="T16" s="1"/>
  <c r="AL16" s="1"/>
  <c r="AB16"/>
  <c r="R17"/>
  <c r="R19"/>
  <c r="R22"/>
  <c r="AB22"/>
  <c r="R24"/>
  <c r="T24" s="1"/>
  <c r="AL24" s="1"/>
  <c r="AB24"/>
  <c r="R27"/>
  <c r="AB27"/>
  <c r="R29"/>
  <c r="AB29"/>
  <c r="R31"/>
  <c r="AB31"/>
  <c r="R33"/>
  <c r="AB33"/>
  <c r="R35"/>
  <c r="AB35"/>
  <c r="C38"/>
  <c r="AB38"/>
  <c r="C41"/>
  <c r="C43"/>
  <c r="C44"/>
  <c r="R46"/>
  <c r="T46" s="1"/>
  <c r="AL46" s="1"/>
  <c r="AB46"/>
  <c r="R48"/>
  <c r="AB48"/>
  <c r="R50"/>
  <c r="T50" s="1"/>
  <c r="AL50" s="1"/>
  <c r="C12"/>
  <c r="AB15"/>
  <c r="C11"/>
  <c r="AB11"/>
  <c r="C13"/>
  <c r="C15"/>
  <c r="C17"/>
  <c r="C18"/>
  <c r="C20"/>
  <c r="C23"/>
  <c r="C25"/>
  <c r="C28"/>
  <c r="C30"/>
  <c r="C32"/>
  <c r="C34"/>
  <c r="C36"/>
  <c r="AB36"/>
  <c r="C39"/>
  <c r="R41"/>
  <c r="R44"/>
  <c r="AB44"/>
  <c r="C47"/>
  <c r="C49"/>
  <c r="AB28"/>
  <c r="AB50"/>
  <c r="AB45"/>
  <c r="AB42"/>
  <c r="AB41"/>
  <c r="AB19"/>
  <c r="Q40"/>
  <c r="AD42" i="2"/>
  <c r="AM45" i="1" s="1"/>
  <c r="Q14" i="4"/>
  <c r="AD16" i="2"/>
  <c r="AM19" i="1" s="1"/>
  <c r="Q16" i="4"/>
  <c r="AD18" i="2"/>
  <c r="AM21" i="1" s="1"/>
  <c r="Q19" i="4"/>
  <c r="T19" s="1"/>
  <c r="AL19" s="1"/>
  <c r="AD21" i="2"/>
  <c r="AM24" i="1" s="1"/>
  <c r="Q22" i="4"/>
  <c r="AD24" i="2"/>
  <c r="AM27" i="1" s="1"/>
  <c r="Q24" i="4"/>
  <c r="AD26" i="2"/>
  <c r="AM29" i="1" s="1"/>
  <c r="Q27" i="4"/>
  <c r="AD29" i="2"/>
  <c r="AM32" i="1" s="1"/>
  <c r="Q29" i="4"/>
  <c r="AD31" i="2"/>
  <c r="AM34" i="1" s="1"/>
  <c r="Q31" i="4"/>
  <c r="T31" s="1"/>
  <c r="AL31" s="1"/>
  <c r="AD33" i="2"/>
  <c r="AM36" i="1" s="1"/>
  <c r="Q33" i="4"/>
  <c r="AD35" i="2"/>
  <c r="AM38" i="1" s="1"/>
  <c r="Q35" i="4"/>
  <c r="AD37" i="2"/>
  <c r="AM40" i="1" s="1"/>
  <c r="Q38" i="4"/>
  <c r="AD40" i="2"/>
  <c r="AM43" i="1" s="1"/>
  <c r="Q46" i="4"/>
  <c r="AD48" i="2"/>
  <c r="Q48" i="4"/>
  <c r="AD50" i="2"/>
  <c r="AM53" i="1" s="1"/>
  <c r="Q50" i="4"/>
  <c r="AD52" i="2"/>
  <c r="Q36" i="4"/>
  <c r="AD38" i="2"/>
  <c r="AM41" i="1" s="1"/>
  <c r="Q41" i="4"/>
  <c r="AD43" i="2"/>
  <c r="Q44" i="4"/>
  <c r="AD46" i="2"/>
  <c r="AD53"/>
  <c r="AM56" i="1" s="1"/>
  <c r="Q13" i="4"/>
  <c r="T13" s="1"/>
  <c r="AL13" s="1"/>
  <c r="AD15" i="2"/>
  <c r="AM18" i="1" s="1"/>
  <c r="I15" i="2" s="1"/>
  <c r="Q15" i="4"/>
  <c r="T15" s="1"/>
  <c r="AL15" s="1"/>
  <c r="AD17" i="2"/>
  <c r="AM20" i="1" s="1"/>
  <c r="Q18" i="4"/>
  <c r="AD20" i="2"/>
  <c r="AM23" i="1" s="1"/>
  <c r="K20" i="2" s="1"/>
  <c r="Q20" i="4"/>
  <c r="T20" s="1"/>
  <c r="AL20" s="1"/>
  <c r="AD22" i="2"/>
  <c r="AM25" i="1" s="1"/>
  <c r="K22" i="2" s="1"/>
  <c r="Q23" i="4"/>
  <c r="AD25" i="2"/>
  <c r="AM28" i="1" s="1"/>
  <c r="I25" i="2" s="1"/>
  <c r="Q25" i="4"/>
  <c r="T25" s="1"/>
  <c r="AL25" s="1"/>
  <c r="AD27" i="2"/>
  <c r="AM30" i="1" s="1"/>
  <c r="I27" i="2" s="1"/>
  <c r="Q28" i="4"/>
  <c r="T28" s="1"/>
  <c r="AL28" s="1"/>
  <c r="AD30" i="2"/>
  <c r="Q30" i="4"/>
  <c r="T30" s="1"/>
  <c r="AL30" s="1"/>
  <c r="AD32" i="2"/>
  <c r="AM35" i="1" s="1"/>
  <c r="K32" i="2" s="1"/>
  <c r="Q32" i="4"/>
  <c r="AD34" i="2"/>
  <c r="AM37" i="1" s="1"/>
  <c r="K34" i="2" s="1"/>
  <c r="Q34" i="4"/>
  <c r="T34" s="1"/>
  <c r="AL34" s="1"/>
  <c r="AD36" i="2"/>
  <c r="Q39" i="4"/>
  <c r="T39" s="1"/>
  <c r="AL39" s="1"/>
  <c r="AD41" i="2"/>
  <c r="AM44" i="1" s="1"/>
  <c r="Q45" i="4"/>
  <c r="AD47" i="2"/>
  <c r="AM50" i="1" s="1"/>
  <c r="Q47" i="4"/>
  <c r="T47" s="1"/>
  <c r="AL47" s="1"/>
  <c r="AD49" i="2"/>
  <c r="AM52" i="1" s="1"/>
  <c r="Q49" i="4"/>
  <c r="T49" s="1"/>
  <c r="AL49" s="1"/>
  <c r="AD51" i="2"/>
  <c r="Q37" i="4"/>
  <c r="AD39" i="2"/>
  <c r="Q42" i="4"/>
  <c r="AD44" i="2"/>
  <c r="AM47" i="1" s="1"/>
  <c r="Y13" i="2"/>
  <c r="AD14"/>
  <c r="AM17" i="1" s="1"/>
  <c r="K14" i="2" s="1"/>
  <c r="AK14" i="4"/>
  <c r="AK19"/>
  <c r="AK39"/>
  <c r="AK46"/>
  <c r="AD13" i="2"/>
  <c r="AM16" i="1" s="1"/>
  <c r="Q12" i="4"/>
  <c r="T12" s="1"/>
  <c r="AL12" s="1"/>
  <c r="Q11"/>
  <c r="K49" i="2"/>
  <c r="AK12" i="4"/>
  <c r="AK16"/>
  <c r="AK17"/>
  <c r="AK27"/>
  <c r="AK31"/>
  <c r="AK35"/>
  <c r="AK15"/>
  <c r="AK20"/>
  <c r="AK13"/>
  <c r="AK18"/>
  <c r="AK28"/>
  <c r="AK32"/>
  <c r="AK38"/>
  <c r="AK45"/>
  <c r="AK26"/>
  <c r="AK30"/>
  <c r="AK34"/>
  <c r="AK37"/>
  <c r="AK47"/>
  <c r="R40" i="2"/>
  <c r="Y14"/>
  <c r="AK29" i="4"/>
  <c r="AK33"/>
  <c r="AK36"/>
  <c r="AK48"/>
  <c r="V23" i="2"/>
  <c r="G23"/>
  <c r="V28"/>
  <c r="S28"/>
  <c r="M28"/>
  <c r="G28"/>
  <c r="M23"/>
  <c r="S23"/>
  <c r="Y15"/>
  <c r="Y16"/>
  <c r="Y17"/>
  <c r="Y18"/>
  <c r="Y20"/>
  <c r="Y21"/>
  <c r="Y22"/>
  <c r="O23"/>
  <c r="W23"/>
  <c r="X23" s="1"/>
  <c r="W28"/>
  <c r="X28" s="1"/>
  <c r="Q23"/>
  <c r="O28"/>
  <c r="Q28"/>
  <c r="Y39"/>
  <c r="Y40"/>
  <c r="Y29"/>
  <c r="Y30"/>
  <c r="Y31"/>
  <c r="Y32"/>
  <c r="Y33"/>
  <c r="Y34"/>
  <c r="Y35"/>
  <c r="Y36"/>
  <c r="Y37"/>
  <c r="Y38"/>
  <c r="Y48"/>
  <c r="Y49"/>
  <c r="Y50"/>
  <c r="Y51"/>
  <c r="AK49" i="4"/>
  <c r="Y52" i="2"/>
  <c r="AK50" i="4"/>
  <c r="Y53" i="2"/>
  <c r="AK21" i="4"/>
  <c r="Y24" i="2"/>
  <c r="AK22" i="4"/>
  <c r="Y25" i="2"/>
  <c r="AK23" i="4"/>
  <c r="Y26" i="2"/>
  <c r="AK24" i="4"/>
  <c r="Y27" i="2"/>
  <c r="AK25" i="4"/>
  <c r="AK40"/>
  <c r="Y43" i="2"/>
  <c r="AK41" i="4"/>
  <c r="Y44" i="2"/>
  <c r="AK42" i="4"/>
  <c r="AK43"/>
  <c r="Y46" i="2"/>
  <c r="AK44" i="4"/>
  <c r="Y47" i="2"/>
  <c r="Y41"/>
  <c r="Y42"/>
  <c r="AK11" i="4"/>
  <c r="K15" i="2"/>
  <c r="K27"/>
  <c r="G45"/>
  <c r="O45"/>
  <c r="S45"/>
  <c r="W45"/>
  <c r="X45" s="1"/>
  <c r="H19"/>
  <c r="L19"/>
  <c r="P19"/>
  <c r="T19"/>
  <c r="U19" s="1"/>
  <c r="H23"/>
  <c r="L23"/>
  <c r="P23"/>
  <c r="T23"/>
  <c r="U23" s="1"/>
  <c r="H28"/>
  <c r="L28"/>
  <c r="P28"/>
  <c r="T28"/>
  <c r="U28" s="1"/>
  <c r="H45"/>
  <c r="L45"/>
  <c r="P45"/>
  <c r="T45"/>
  <c r="U45" s="1"/>
  <c r="M19"/>
  <c r="I22"/>
  <c r="M45"/>
  <c r="Q45"/>
  <c r="I49"/>
  <c r="Q19"/>
  <c r="J19"/>
  <c r="N19"/>
  <c r="V19"/>
  <c r="J23"/>
  <c r="N23"/>
  <c r="T22" i="4"/>
  <c r="AL22" s="1"/>
  <c r="J28" i="2"/>
  <c r="N28"/>
  <c r="T37" i="4"/>
  <c r="AL37" s="1"/>
  <c r="T41"/>
  <c r="AL41" s="1"/>
  <c r="J45" i="2"/>
  <c r="N45"/>
  <c r="V45"/>
  <c r="G19"/>
  <c r="O19"/>
  <c r="S19"/>
  <c r="T48" i="4" l="1"/>
  <c r="AL48" s="1"/>
  <c r="T14"/>
  <c r="AL14" s="1"/>
  <c r="T18"/>
  <c r="AL18" s="1"/>
  <c r="T44"/>
  <c r="AL44" s="1"/>
  <c r="T33"/>
  <c r="AL33" s="1"/>
  <c r="T29"/>
  <c r="AL29" s="1"/>
  <c r="Z40"/>
  <c r="AD40" s="1"/>
  <c r="AM40" s="1"/>
  <c r="Z48"/>
  <c r="AD48" s="1"/>
  <c r="Z31"/>
  <c r="AD31" s="1"/>
  <c r="AM31" s="1"/>
  <c r="Z27"/>
  <c r="AD27" s="1"/>
  <c r="Z39"/>
  <c r="AD39" s="1"/>
  <c r="Z24"/>
  <c r="AD24" s="1"/>
  <c r="AM24" s="1"/>
  <c r="Z22"/>
  <c r="AD22" s="1"/>
  <c r="AM22" s="1"/>
  <c r="Z47"/>
  <c r="AD47" s="1"/>
  <c r="AM47" s="1"/>
  <c r="Z34"/>
  <c r="AD34" s="1"/>
  <c r="AM34" s="1"/>
  <c r="Z30"/>
  <c r="AD30" s="1"/>
  <c r="AM30" s="1"/>
  <c r="Z16"/>
  <c r="AD16" s="1"/>
  <c r="AM16" s="1"/>
  <c r="Z12"/>
  <c r="AD12" s="1"/>
  <c r="AM12" s="1"/>
  <c r="Z46"/>
  <c r="AD46" s="1"/>
  <c r="AM46" s="1"/>
  <c r="Z33"/>
  <c r="AD33" s="1"/>
  <c r="AM33" s="1"/>
  <c r="Z29"/>
  <c r="AD29" s="1"/>
  <c r="AM29" s="1"/>
  <c r="Z38"/>
  <c r="AD38" s="1"/>
  <c r="AM38" s="1"/>
  <c r="Z20"/>
  <c r="AD20" s="1"/>
  <c r="AM20" s="1"/>
  <c r="Z15"/>
  <c r="AD15" s="1"/>
  <c r="AM15" s="1"/>
  <c r="R38"/>
  <c r="T38" s="1"/>
  <c r="AL38" s="1"/>
  <c r="T35"/>
  <c r="AL35" s="1"/>
  <c r="T27"/>
  <c r="AL27" s="1"/>
  <c r="Z35"/>
  <c r="AD35" s="1"/>
  <c r="AM35" s="1"/>
  <c r="AB21"/>
  <c r="Z18"/>
  <c r="AD18" s="1"/>
  <c r="AM18" s="1"/>
  <c r="Z13"/>
  <c r="AD13" s="1"/>
  <c r="AM13" s="1"/>
  <c r="Z11"/>
  <c r="AD11" s="1"/>
  <c r="AB43"/>
  <c r="Z44"/>
  <c r="AD44" s="1"/>
  <c r="Z25"/>
  <c r="AD25" s="1"/>
  <c r="Z23"/>
  <c r="AD23" s="1"/>
  <c r="AM23" s="1"/>
  <c r="Z49"/>
  <c r="AD49" s="1"/>
  <c r="Z36"/>
  <c r="AD36" s="1"/>
  <c r="AM36" s="1"/>
  <c r="Z32"/>
  <c r="AD32" s="1"/>
  <c r="AM32" s="1"/>
  <c r="Z37"/>
  <c r="AD37" s="1"/>
  <c r="AM37" s="1"/>
  <c r="AB26"/>
  <c r="Z14"/>
  <c r="AD14" s="1"/>
  <c r="AM14" s="1"/>
  <c r="AM27"/>
  <c r="Z28"/>
  <c r="AD28" s="1"/>
  <c r="Z50"/>
  <c r="Z45"/>
  <c r="Z42"/>
  <c r="Z41"/>
  <c r="Z19"/>
  <c r="I34" i="2"/>
  <c r="AM42" i="1"/>
  <c r="I39" i="2" s="1"/>
  <c r="AM49" i="1"/>
  <c r="K46" i="2" s="1"/>
  <c r="AM55" i="1"/>
  <c r="I52" i="2" s="1"/>
  <c r="AM51" i="1"/>
  <c r="K48" i="2" s="1"/>
  <c r="K43"/>
  <c r="AM46" i="1"/>
  <c r="I43" i="2" s="1"/>
  <c r="AM54" i="1"/>
  <c r="K51" i="2" s="1"/>
  <c r="AM39" i="1"/>
  <c r="I36" i="2" s="1"/>
  <c r="AM33" i="1"/>
  <c r="I30" i="2" s="1"/>
  <c r="I20"/>
  <c r="AM39" i="4"/>
  <c r="K25" i="2"/>
  <c r="AM48" i="4"/>
  <c r="Y45" i="2"/>
  <c r="Y28"/>
  <c r="I32"/>
  <c r="AM49" i="4"/>
  <c r="Q43"/>
  <c r="AD45" i="2"/>
  <c r="AM48" i="1" s="1"/>
  <c r="Q26" i="4"/>
  <c r="AD28" i="2"/>
  <c r="AM31" i="1" s="1"/>
  <c r="Q21" i="4"/>
  <c r="AD23" i="2"/>
  <c r="AM26" i="1" s="1"/>
  <c r="Q17" i="4"/>
  <c r="AD19" i="2"/>
  <c r="AM22" i="1" s="1"/>
  <c r="AM44" i="4"/>
  <c r="T11"/>
  <c r="AL11" s="1"/>
  <c r="AM11"/>
  <c r="Y23" i="2"/>
  <c r="AM25" i="4"/>
  <c r="P21"/>
  <c r="P26"/>
  <c r="T26" s="1"/>
  <c r="AL26" s="1"/>
  <c r="I29" i="2"/>
  <c r="K29"/>
  <c r="P17" i="4"/>
  <c r="T17" s="1"/>
  <c r="AL17" s="1"/>
  <c r="I50" i="2"/>
  <c r="K50"/>
  <c r="R47"/>
  <c r="I35"/>
  <c r="K35"/>
  <c r="K18"/>
  <c r="I18"/>
  <c r="I40"/>
  <c r="K40"/>
  <c r="K26"/>
  <c r="I26"/>
  <c r="K47"/>
  <c r="I47"/>
  <c r="I31"/>
  <c r="K31"/>
  <c r="K17"/>
  <c r="I17"/>
  <c r="I37"/>
  <c r="K37"/>
  <c r="K16"/>
  <c r="I16"/>
  <c r="P43" i="4"/>
  <c r="I44" i="2"/>
  <c r="K44"/>
  <c r="K24"/>
  <c r="I24"/>
  <c r="K13"/>
  <c r="I13"/>
  <c r="Y19"/>
  <c r="I33"/>
  <c r="K33"/>
  <c r="K41"/>
  <c r="I41"/>
  <c r="I21"/>
  <c r="K21"/>
  <c r="K52" l="1"/>
  <c r="I51"/>
  <c r="K36"/>
  <c r="Z21" i="4"/>
  <c r="AD21" s="1"/>
  <c r="AM21" s="1"/>
  <c r="K39" i="2"/>
  <c r="Z43" i="4"/>
  <c r="AD43" s="1"/>
  <c r="Z17"/>
  <c r="AD17" s="1"/>
  <c r="AM17" s="1"/>
  <c r="Z26"/>
  <c r="AD42"/>
  <c r="AM42" s="1"/>
  <c r="AD19"/>
  <c r="AM19" s="1"/>
  <c r="AM28"/>
  <c r="AD45"/>
  <c r="AM45" s="1"/>
  <c r="AM43"/>
  <c r="AD50"/>
  <c r="AM50" s="1"/>
  <c r="AD26"/>
  <c r="AM26" s="1"/>
  <c r="AD41"/>
  <c r="AM41" s="1"/>
  <c r="R45"/>
  <c r="T45" s="1"/>
  <c r="AL45" s="1"/>
  <c r="I48" i="2"/>
  <c r="K30"/>
  <c r="I46"/>
  <c r="T43" i="4"/>
  <c r="AL43" s="1"/>
  <c r="T21"/>
  <c r="AL21" s="1"/>
  <c r="I23" i="2"/>
  <c r="K23"/>
  <c r="K28"/>
  <c r="I28"/>
  <c r="R38"/>
  <c r="K38"/>
  <c r="I38"/>
  <c r="K45"/>
  <c r="I45"/>
  <c r="I19"/>
  <c r="K19"/>
  <c r="R36" i="4" l="1"/>
  <c r="T36" s="1"/>
  <c r="AL36" s="1"/>
  <c r="R53" i="2"/>
  <c r="K53"/>
  <c r="I53"/>
  <c r="R42"/>
  <c r="K42"/>
  <c r="I42"/>
  <c r="R40" i="4" l="1"/>
  <c r="T40" s="1"/>
  <c r="AL40" s="1"/>
</calcChain>
</file>

<file path=xl/sharedStrings.xml><?xml version="1.0" encoding="utf-8"?>
<sst xmlns="http://schemas.openxmlformats.org/spreadsheetml/2006/main" count="475" uniqueCount="94">
  <si>
    <t>م</t>
  </si>
  <si>
    <t>رقم الملف</t>
  </si>
  <si>
    <t>غياب بإذن</t>
  </si>
  <si>
    <t>غياب بدون إذن</t>
  </si>
  <si>
    <t>إعتيادى</t>
  </si>
  <si>
    <t>عارضه</t>
  </si>
  <si>
    <t>بدون أجر</t>
  </si>
  <si>
    <t>إذن ساعه</t>
  </si>
  <si>
    <t>إذن ساعتين</t>
  </si>
  <si>
    <t>مأموريه</t>
  </si>
  <si>
    <t>مرضى</t>
  </si>
  <si>
    <t>راحه</t>
  </si>
  <si>
    <t>عدد المرات</t>
  </si>
  <si>
    <t>دقيقه</t>
  </si>
  <si>
    <t>ايام</t>
  </si>
  <si>
    <t>اجمالى الخصم</t>
  </si>
  <si>
    <t>غياب</t>
  </si>
  <si>
    <t>ح</t>
  </si>
  <si>
    <t>حضور</t>
  </si>
  <si>
    <t>غ</t>
  </si>
  <si>
    <t>غ ب</t>
  </si>
  <si>
    <t>أجازه إعتيادى</t>
  </si>
  <si>
    <t>أجازه عارضه</t>
  </si>
  <si>
    <t>ّإذن 1</t>
  </si>
  <si>
    <t>ّإذن 2</t>
  </si>
  <si>
    <t>ر</t>
  </si>
  <si>
    <t>البيان النهائى لكشف الحضور والانصراف الخاص بإدارة               عن شهر             لسنة</t>
  </si>
  <si>
    <t>يوم كامل</t>
  </si>
  <si>
    <t>يوم 1/2</t>
  </si>
  <si>
    <t>1/2بدون</t>
  </si>
  <si>
    <t xml:space="preserve"> 1/2يوم أجازه بدون أجر</t>
  </si>
  <si>
    <t>1/2عارضه</t>
  </si>
  <si>
    <t>1/2يوم أجازه عارضه</t>
  </si>
  <si>
    <t>بدون اجر</t>
  </si>
  <si>
    <t xml:space="preserve">  أجازه بدون أجر</t>
  </si>
  <si>
    <t>1/2يوم أجازه إعتيادى</t>
  </si>
  <si>
    <t>1/2إعتيادى</t>
  </si>
  <si>
    <t>الاجــــــــــــازات</t>
  </si>
  <si>
    <t>الغيـــــــــــــاب</t>
  </si>
  <si>
    <t>الأذون</t>
  </si>
  <si>
    <t>التـــــأخيــــــر</t>
  </si>
  <si>
    <t>الفرع</t>
  </si>
  <si>
    <t>الوظيفه</t>
  </si>
  <si>
    <t>القسم</t>
  </si>
  <si>
    <t>الاساسى</t>
  </si>
  <si>
    <t>المتغير</t>
  </si>
  <si>
    <t>بدل 1</t>
  </si>
  <si>
    <t>بدل 2</t>
  </si>
  <si>
    <t>اجمالى الراتب</t>
  </si>
  <si>
    <t>مبالغ</t>
  </si>
  <si>
    <t>الاستحقاقات</t>
  </si>
  <si>
    <t xml:space="preserve">الاجمالى </t>
  </si>
  <si>
    <t>الاستقطاعات</t>
  </si>
  <si>
    <t>البيانات الماليه</t>
  </si>
  <si>
    <t>اجر اليوم</t>
  </si>
  <si>
    <t>خصم التامينات</t>
  </si>
  <si>
    <t>اساسى</t>
  </si>
  <si>
    <t>متغير</t>
  </si>
  <si>
    <t>عدد الايام</t>
  </si>
  <si>
    <t>اخرى</t>
  </si>
  <si>
    <t>جزاء</t>
  </si>
  <si>
    <t>سلف</t>
  </si>
  <si>
    <t>الصافى</t>
  </si>
  <si>
    <t>البيانات الاساسيه</t>
  </si>
  <si>
    <t xml:space="preserve">اجمالى </t>
  </si>
  <si>
    <t>علاوه</t>
  </si>
  <si>
    <t>نــــــوع الحركــــــــــه</t>
  </si>
  <si>
    <t>تاريخ التعيين</t>
  </si>
  <si>
    <t>شركة بريك باتيه للصناعات الغذائية</t>
  </si>
  <si>
    <t>ادارة الموارد البشرية</t>
  </si>
  <si>
    <t>الادارة المالية</t>
  </si>
  <si>
    <t>اضافى</t>
  </si>
  <si>
    <t>حافز التزام</t>
  </si>
  <si>
    <t>مكافاء</t>
  </si>
  <si>
    <t>وقت متأخر</t>
  </si>
  <si>
    <t>مسحوبات</t>
  </si>
  <si>
    <t>اسم الموظف</t>
  </si>
  <si>
    <t>الوظيفة</t>
  </si>
  <si>
    <t>الحضور</t>
  </si>
  <si>
    <t>الإضافى</t>
  </si>
  <si>
    <t>وقت اضافى</t>
  </si>
  <si>
    <t>عامل انتاج</t>
  </si>
  <si>
    <t>الوراق</t>
  </si>
  <si>
    <t>كشف الحضور والانصراف الخاص بالمصنع        عن شهر نوفمبر       لسنة 2018</t>
  </si>
  <si>
    <t>جزاءات</t>
  </si>
  <si>
    <t>الراحة</t>
  </si>
  <si>
    <t>اجمالى حضور</t>
  </si>
  <si>
    <t>اجمالى البيانات المالية</t>
  </si>
  <si>
    <t>المرتب الاساسى</t>
  </si>
  <si>
    <t>علاوة شهرية</t>
  </si>
  <si>
    <t>الخصم</t>
  </si>
  <si>
    <t>المستحق</t>
  </si>
  <si>
    <t>مشرف وردية</t>
  </si>
  <si>
    <t>كشف مرتبات عن شهر نوفمبر/ لسنة 2018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</si>
</sst>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0"/>
      <name val="Arial"/>
      <charset val="178"/>
    </font>
    <font>
      <sz val="8"/>
      <name val="Arial"/>
      <family val="2"/>
    </font>
    <font>
      <b/>
      <sz val="12"/>
      <name val="Arial"/>
      <family val="2"/>
    </font>
    <font>
      <sz val="10"/>
      <color indexed="14"/>
      <name val="Arial"/>
      <family val="2"/>
    </font>
    <font>
      <b/>
      <sz val="26"/>
      <color indexed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26"/>
      <color indexed="12"/>
      <name val="Arial"/>
      <family val="2"/>
    </font>
    <font>
      <sz val="16"/>
      <name val="Arial"/>
      <family val="2"/>
    </font>
    <font>
      <b/>
      <sz val="14"/>
      <color theme="1"/>
      <name val="Calibri"/>
      <family val="2"/>
      <scheme val="minor"/>
    </font>
    <font>
      <b/>
      <sz val="15"/>
      <name val="Arial"/>
      <family val="2"/>
    </font>
    <font>
      <b/>
      <sz val="13"/>
      <name val="Calibri"/>
      <family val="2"/>
      <scheme val="minor"/>
    </font>
    <font>
      <b/>
      <sz val="12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35">
    <xf numFmtId="0" fontId="0" fillId="0" borderId="0" xfId="0"/>
    <xf numFmtId="0" fontId="2" fillId="21" borderId="0" xfId="0" applyFont="1" applyFill="1" applyBorder="1" applyAlignment="1" applyProtection="1">
      <alignment horizontal="center" vertical="center"/>
      <protection locked="0"/>
    </xf>
    <xf numFmtId="0" fontId="0" fillId="21" borderId="0" xfId="0" applyFill="1" applyAlignment="1" applyProtection="1">
      <alignment horizontal="center" vertical="center"/>
      <protection locked="0"/>
    </xf>
    <xf numFmtId="0" fontId="0" fillId="21" borderId="0" xfId="0" applyFill="1" applyBorder="1" applyAlignment="1" applyProtection="1">
      <alignment horizontal="center" vertical="center"/>
      <protection locked="0"/>
    </xf>
    <xf numFmtId="0" fontId="5" fillId="21" borderId="0" xfId="0" applyFont="1" applyFill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4" borderId="0" xfId="0" applyFont="1" applyFill="1" applyBorder="1" applyAlignment="1" applyProtection="1">
      <alignment horizontal="center" vertical="center"/>
      <protection locked="0"/>
    </xf>
    <xf numFmtId="0" fontId="8" fillId="23" borderId="12" xfId="0" applyFont="1" applyFill="1" applyBorder="1" applyAlignment="1" applyProtection="1">
      <alignment horizontal="center" vertical="center"/>
      <protection locked="0"/>
    </xf>
    <xf numFmtId="0" fontId="5" fillId="4" borderId="0" xfId="0" applyFont="1" applyFill="1" applyAlignment="1" applyProtection="1">
      <alignment horizontal="center" vertical="center"/>
      <protection locked="0"/>
    </xf>
    <xf numFmtId="0" fontId="8" fillId="17" borderId="8" xfId="0" applyFont="1" applyFill="1" applyBorder="1" applyAlignment="1" applyProtection="1">
      <alignment horizontal="center" vertical="center"/>
      <protection locked="0"/>
    </xf>
    <xf numFmtId="0" fontId="8" fillId="17" borderId="12" xfId="0" applyFont="1" applyFill="1" applyBorder="1" applyAlignment="1" applyProtection="1">
      <alignment horizontal="center" vertical="center"/>
      <protection locked="0"/>
    </xf>
    <xf numFmtId="1" fontId="8" fillId="0" borderId="11" xfId="0" applyNumberFormat="1" applyFont="1" applyFill="1" applyBorder="1" applyAlignment="1" applyProtection="1">
      <alignment horizontal="center" vertical="center"/>
      <protection locked="0"/>
    </xf>
    <xf numFmtId="0" fontId="2" fillId="23" borderId="8" xfId="0" applyFont="1" applyFill="1" applyBorder="1" applyAlignment="1" applyProtection="1">
      <alignment horizontal="center" vertical="center"/>
      <protection locked="0"/>
    </xf>
    <xf numFmtId="0" fontId="8" fillId="23" borderId="8" xfId="0" applyFont="1" applyFill="1" applyBorder="1" applyAlignment="1" applyProtection="1">
      <alignment horizontal="center" vertical="center"/>
      <protection locked="0"/>
    </xf>
    <xf numFmtId="0" fontId="14" fillId="22" borderId="11" xfId="0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center" vertical="center"/>
      <protection locked="0"/>
    </xf>
    <xf numFmtId="0" fontId="2" fillId="4" borderId="0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5" fillId="8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/>
      <protection locked="0"/>
    </xf>
    <xf numFmtId="0" fontId="5" fillId="10" borderId="1" xfId="0" applyFont="1" applyFill="1" applyBorder="1" applyAlignment="1" applyProtection="1">
      <alignment horizontal="center" vertical="center"/>
      <protection locked="0"/>
    </xf>
    <xf numFmtId="0" fontId="5" fillId="11" borderId="1" xfId="0" applyFont="1" applyFill="1" applyBorder="1" applyAlignment="1" applyProtection="1">
      <alignment horizontal="center" vertical="center"/>
      <protection locked="0"/>
    </xf>
    <xf numFmtId="0" fontId="5" fillId="12" borderId="1" xfId="0" applyFont="1" applyFill="1" applyBorder="1" applyAlignment="1" applyProtection="1">
      <alignment horizontal="center" vertical="center"/>
      <protection locked="0"/>
    </xf>
    <xf numFmtId="0" fontId="5" fillId="13" borderId="1" xfId="0" applyFont="1" applyFill="1" applyBorder="1" applyAlignment="1" applyProtection="1">
      <alignment horizontal="center" vertical="center"/>
      <protection locked="0"/>
    </xf>
    <xf numFmtId="0" fontId="8" fillId="23" borderId="12" xfId="0" applyFont="1" applyFill="1" applyBorder="1" applyAlignment="1" applyProtection="1">
      <alignment horizontal="center" vertical="center"/>
    </xf>
    <xf numFmtId="2" fontId="8" fillId="23" borderId="8" xfId="0" applyNumberFormat="1" applyFont="1" applyFill="1" applyBorder="1" applyAlignment="1" applyProtection="1">
      <alignment horizontal="center" vertical="center"/>
    </xf>
    <xf numFmtId="0" fontId="5" fillId="4" borderId="0" xfId="0" applyFont="1" applyFill="1" applyAlignment="1" applyProtection="1">
      <alignment horizontal="center" vertical="center"/>
    </xf>
    <xf numFmtId="0" fontId="9" fillId="4" borderId="0" xfId="1" applyFont="1" applyFill="1" applyAlignment="1" applyProtection="1">
      <alignment vertical="center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0" fillId="4" borderId="0" xfId="0" applyFill="1" applyBorder="1" applyAlignment="1" applyProtection="1">
      <alignment horizontal="center" vertical="center"/>
      <protection locked="0"/>
    </xf>
    <xf numFmtId="0" fontId="10" fillId="4" borderId="0" xfId="1" applyFont="1" applyFill="1" applyBorder="1" applyAlignment="1" applyProtection="1">
      <alignment vertical="center"/>
      <protection locked="0"/>
    </xf>
    <xf numFmtId="0" fontId="9" fillId="4" borderId="0" xfId="1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19" borderId="8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2" fontId="2" fillId="0" borderId="8" xfId="0" applyNumberFormat="1" applyFont="1" applyFill="1" applyBorder="1" applyAlignment="1" applyProtection="1">
      <alignment horizontal="center" vertical="center"/>
    </xf>
    <xf numFmtId="0" fontId="8" fillId="19" borderId="8" xfId="0" applyFont="1" applyFill="1" applyBorder="1" applyAlignment="1" applyProtection="1">
      <alignment horizontal="center" vertical="center"/>
    </xf>
    <xf numFmtId="2" fontId="8" fillId="19" borderId="8" xfId="0" applyNumberFormat="1" applyFont="1" applyFill="1" applyBorder="1" applyAlignment="1" applyProtection="1">
      <alignment horizontal="center" vertical="center"/>
    </xf>
    <xf numFmtId="0" fontId="8" fillId="20" borderId="8" xfId="0" applyFont="1" applyFill="1" applyBorder="1" applyAlignment="1" applyProtection="1">
      <alignment horizontal="center" vertical="center"/>
      <protection locked="0"/>
    </xf>
    <xf numFmtId="0" fontId="7" fillId="17" borderId="8" xfId="0" applyFont="1" applyFill="1" applyBorder="1" applyAlignment="1" applyProtection="1">
      <alignment horizontal="center" vertical="center"/>
    </xf>
    <xf numFmtId="0" fontId="5" fillId="21" borderId="0" xfId="0" applyFont="1" applyFill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14" fontId="2" fillId="3" borderId="8" xfId="0" applyNumberFormat="1" applyFont="1" applyFill="1" applyBorder="1" applyAlignment="1" applyProtection="1">
      <alignment horizontal="center" vertical="center"/>
    </xf>
    <xf numFmtId="0" fontId="5" fillId="20" borderId="8" xfId="0" applyFont="1" applyFill="1" applyBorder="1" applyAlignment="1" applyProtection="1">
      <alignment horizontal="center" vertical="center"/>
    </xf>
    <xf numFmtId="164" fontId="5" fillId="14" borderId="8" xfId="0" applyNumberFormat="1" applyFont="1" applyFill="1" applyBorder="1" applyAlignment="1" applyProtection="1">
      <alignment horizontal="center" vertical="center"/>
    </xf>
    <xf numFmtId="0" fontId="15" fillId="15" borderId="8" xfId="0" applyFont="1" applyFill="1" applyBorder="1" applyAlignment="1" applyProtection="1">
      <alignment horizontal="center" vertical="center"/>
    </xf>
    <xf numFmtId="2" fontId="15" fillId="15" borderId="8" xfId="0" applyNumberFormat="1" applyFont="1" applyFill="1" applyBorder="1" applyAlignment="1" applyProtection="1">
      <alignment horizontal="center" vertical="center"/>
    </xf>
    <xf numFmtId="2" fontId="15" fillId="4" borderId="8" xfId="0" applyNumberFormat="1" applyFont="1" applyFill="1" applyBorder="1" applyAlignment="1" applyProtection="1">
      <alignment horizontal="center" vertical="center"/>
    </xf>
    <xf numFmtId="0" fontId="15" fillId="4" borderId="8" xfId="0" applyFont="1" applyFill="1" applyBorder="1" applyAlignment="1" applyProtection="1">
      <alignment horizontal="center" vertical="center"/>
    </xf>
    <xf numFmtId="164" fontId="15" fillId="4" borderId="8" xfId="0" applyNumberFormat="1" applyFont="1" applyFill="1" applyBorder="1" applyAlignment="1" applyProtection="1">
      <alignment horizontal="center" vertical="center"/>
    </xf>
    <xf numFmtId="164" fontId="15" fillId="16" borderId="8" xfId="0" applyNumberFormat="1" applyFont="1" applyFill="1" applyBorder="1" applyAlignment="1" applyProtection="1">
      <alignment horizontal="center" vertical="center"/>
    </xf>
    <xf numFmtId="0" fontId="16" fillId="22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0" fontId="14" fillId="19" borderId="9" xfId="0" applyFont="1" applyFill="1" applyBorder="1" applyAlignment="1">
      <alignment horizontal="center" vertical="center"/>
    </xf>
    <xf numFmtId="0" fontId="14" fillId="19" borderId="8" xfId="0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0" fontId="2" fillId="22" borderId="8" xfId="0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0" fontId="2" fillId="22" borderId="9" xfId="0" applyFont="1" applyFill="1" applyBorder="1" applyAlignment="1">
      <alignment horizontal="center"/>
    </xf>
    <xf numFmtId="0" fontId="2" fillId="22" borderId="9" xfId="0" applyFont="1" applyFill="1" applyBorder="1" applyAlignment="1">
      <alignment horizontal="center" vertical="center"/>
    </xf>
    <xf numFmtId="0" fontId="8" fillId="19" borderId="8" xfId="0" applyFont="1" applyFill="1" applyBorder="1" applyAlignment="1">
      <alignment horizontal="center" vertical="center"/>
    </xf>
    <xf numFmtId="0" fontId="17" fillId="22" borderId="9" xfId="0" applyFont="1" applyFill="1" applyBorder="1" applyAlignment="1">
      <alignment horizontal="center"/>
    </xf>
    <xf numFmtId="0" fontId="14" fillId="24" borderId="8" xfId="0" applyFont="1" applyFill="1" applyBorder="1" applyAlignment="1">
      <alignment horizontal="center" vertical="center"/>
    </xf>
    <xf numFmtId="0" fontId="5" fillId="21" borderId="0" xfId="0" applyFont="1" applyFill="1" applyBorder="1" applyAlignment="1" applyProtection="1">
      <alignment horizontal="center" vertical="center"/>
      <protection locked="0"/>
    </xf>
    <xf numFmtId="164" fontId="5" fillId="21" borderId="0" xfId="0" applyNumberFormat="1" applyFont="1" applyFill="1" applyBorder="1" applyAlignment="1" applyProtection="1">
      <alignment horizontal="center" vertical="center"/>
      <protection locked="0"/>
    </xf>
    <xf numFmtId="164" fontId="15" fillId="21" borderId="0" xfId="0" applyNumberFormat="1" applyFont="1" applyFill="1" applyBorder="1" applyAlignment="1" applyProtection="1">
      <alignment horizontal="center" vertical="center"/>
    </xf>
    <xf numFmtId="1" fontId="15" fillId="4" borderId="8" xfId="0" applyNumberFormat="1" applyFont="1" applyFill="1" applyBorder="1" applyAlignment="1" applyProtection="1">
      <alignment horizontal="center" vertical="center"/>
    </xf>
    <xf numFmtId="0" fontId="12" fillId="0" borderId="9" xfId="0" applyFont="1" applyFill="1" applyBorder="1" applyAlignment="1" applyProtection="1">
      <alignment horizontal="center" vertical="center"/>
      <protection locked="0"/>
    </xf>
    <xf numFmtId="0" fontId="12" fillId="0" borderId="10" xfId="0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 applyProtection="1">
      <alignment horizontal="center" vertical="center"/>
      <protection locked="0"/>
    </xf>
    <xf numFmtId="0" fontId="9" fillId="4" borderId="0" xfId="1" applyFont="1" applyFill="1" applyAlignment="1" applyProtection="1">
      <alignment horizontal="center" vertical="center"/>
      <protection locked="0"/>
    </xf>
    <xf numFmtId="0" fontId="10" fillId="4" borderId="0" xfId="1" applyFont="1" applyFill="1" applyBorder="1" applyAlignment="1" applyProtection="1">
      <alignment horizontal="center" vertical="center"/>
      <protection locked="0"/>
    </xf>
    <xf numFmtId="0" fontId="9" fillId="4" borderId="0" xfId="1" applyFont="1" applyFill="1" applyBorder="1" applyAlignment="1" applyProtection="1">
      <alignment horizontal="center" vertical="center"/>
      <protection locked="0"/>
    </xf>
    <xf numFmtId="0" fontId="7" fillId="17" borderId="8" xfId="0" applyFont="1" applyFill="1" applyBorder="1" applyAlignment="1" applyProtection="1">
      <alignment horizontal="center" vertical="center"/>
    </xf>
    <xf numFmtId="0" fontId="7" fillId="17" borderId="8" xfId="0" applyFont="1" applyFill="1" applyBorder="1" applyAlignment="1" applyProtection="1">
      <alignment horizontal="center" vertical="center" wrapText="1"/>
    </xf>
    <xf numFmtId="0" fontId="7" fillId="4" borderId="8" xfId="0" applyFont="1" applyFill="1" applyBorder="1" applyAlignment="1" applyProtection="1">
      <alignment horizontal="center" vertical="center"/>
    </xf>
    <xf numFmtId="0" fontId="7" fillId="14" borderId="8" xfId="0" applyFont="1" applyFill="1" applyBorder="1" applyAlignment="1" applyProtection="1">
      <alignment horizontal="center" vertical="center"/>
    </xf>
    <xf numFmtId="0" fontId="7" fillId="17" borderId="12" xfId="0" applyFont="1" applyFill="1" applyBorder="1" applyAlignment="1" applyProtection="1">
      <alignment horizontal="center" vertical="center"/>
    </xf>
    <xf numFmtId="0" fontId="7" fillId="17" borderId="13" xfId="0" applyFont="1" applyFill="1" applyBorder="1" applyAlignment="1" applyProtection="1">
      <alignment horizontal="center" vertical="center"/>
    </xf>
    <xf numFmtId="0" fontId="7" fillId="20" borderId="12" xfId="0" applyFont="1" applyFill="1" applyBorder="1" applyAlignment="1" applyProtection="1">
      <alignment horizontal="center" vertical="center"/>
    </xf>
    <xf numFmtId="0" fontId="7" fillId="20" borderId="13" xfId="0" applyFont="1" applyFill="1" applyBorder="1" applyAlignment="1" applyProtection="1">
      <alignment horizontal="center" vertical="center"/>
    </xf>
    <xf numFmtId="0" fontId="7" fillId="14" borderId="3" xfId="0" applyFont="1" applyFill="1" applyBorder="1" applyAlignment="1" applyProtection="1">
      <alignment horizontal="center" vertical="center"/>
    </xf>
    <xf numFmtId="0" fontId="7" fillId="14" borderId="17" xfId="0" applyFont="1" applyFill="1" applyBorder="1" applyAlignment="1" applyProtection="1">
      <alignment horizontal="center" vertical="center"/>
    </xf>
    <xf numFmtId="0" fontId="7" fillId="14" borderId="5" xfId="0" applyFont="1" applyFill="1" applyBorder="1" applyAlignment="1" applyProtection="1">
      <alignment horizontal="center" vertical="center"/>
    </xf>
    <xf numFmtId="0" fontId="7" fillId="14" borderId="6" xfId="0" applyFont="1" applyFill="1" applyBorder="1" applyAlignment="1" applyProtection="1">
      <alignment horizontal="center" vertical="center"/>
    </xf>
    <xf numFmtId="0" fontId="7" fillId="14" borderId="18" xfId="0" applyFont="1" applyFill="1" applyBorder="1" applyAlignment="1" applyProtection="1">
      <alignment horizontal="center" vertical="center"/>
    </xf>
    <xf numFmtId="0" fontId="7" fillId="17" borderId="12" xfId="0" applyFont="1" applyFill="1" applyBorder="1" applyAlignment="1" applyProtection="1">
      <alignment horizontal="center" vertical="center" wrapText="1"/>
    </xf>
    <xf numFmtId="0" fontId="7" fillId="17" borderId="13" xfId="0" applyFont="1" applyFill="1" applyBorder="1" applyAlignment="1" applyProtection="1">
      <alignment horizontal="center" vertical="center" wrapText="1"/>
    </xf>
    <xf numFmtId="0" fontId="7" fillId="17" borderId="8" xfId="0" applyFont="1" applyFill="1" applyBorder="1" applyAlignment="1" applyProtection="1">
      <alignment horizontal="center" vertical="center" textRotation="150"/>
    </xf>
    <xf numFmtId="0" fontId="13" fillId="0" borderId="8" xfId="0" applyFont="1" applyBorder="1" applyAlignment="1" applyProtection="1">
      <alignment horizontal="center" vertical="center"/>
    </xf>
    <xf numFmtId="0" fontId="9" fillId="4" borderId="6" xfId="1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7" fillId="17" borderId="8" xfId="0" applyFont="1" applyFill="1" applyBorder="1" applyAlignment="1" applyProtection="1">
      <alignment horizontal="center" vertical="center" textRotation="135"/>
    </xf>
    <xf numFmtId="0" fontId="8" fillId="21" borderId="0" xfId="0" applyFont="1" applyFill="1" applyBorder="1" applyAlignment="1" applyProtection="1">
      <alignment horizontal="center" vertical="center"/>
    </xf>
    <xf numFmtId="0" fontId="8" fillId="21" borderId="0" xfId="0" applyFont="1" applyFill="1" applyBorder="1" applyAlignment="1" applyProtection="1">
      <alignment horizontal="center" vertical="center" wrapText="1"/>
    </xf>
    <xf numFmtId="0" fontId="8" fillId="16" borderId="12" xfId="0" applyFont="1" applyFill="1" applyBorder="1" applyAlignment="1" applyProtection="1">
      <alignment horizontal="center" vertical="center"/>
    </xf>
    <xf numFmtId="0" fontId="8" fillId="16" borderId="16" xfId="0" applyFont="1" applyFill="1" applyBorder="1" applyAlignment="1" applyProtection="1">
      <alignment horizontal="center" vertical="center"/>
    </xf>
    <xf numFmtId="0" fontId="8" fillId="16" borderId="13" xfId="0" applyFont="1" applyFill="1" applyBorder="1" applyAlignment="1" applyProtection="1">
      <alignment horizontal="center" vertical="center"/>
    </xf>
    <xf numFmtId="0" fontId="9" fillId="21" borderId="0" xfId="1" applyFont="1" applyFill="1" applyAlignment="1" applyProtection="1">
      <alignment horizontal="center" vertical="center"/>
      <protection locked="0"/>
    </xf>
    <xf numFmtId="0" fontId="10" fillId="21" borderId="0" xfId="1" applyFont="1" applyFill="1" applyBorder="1" applyAlignment="1" applyProtection="1">
      <alignment horizontal="center" vertical="center"/>
      <protection locked="0"/>
    </xf>
    <xf numFmtId="0" fontId="8" fillId="16" borderId="12" xfId="0" applyFont="1" applyFill="1" applyBorder="1" applyAlignment="1" applyProtection="1">
      <alignment horizontal="center"/>
    </xf>
    <xf numFmtId="0" fontId="8" fillId="16" borderId="16" xfId="0" applyFont="1" applyFill="1" applyBorder="1" applyAlignment="1" applyProtection="1">
      <alignment horizontal="center"/>
    </xf>
    <xf numFmtId="0" fontId="8" fillId="4" borderId="8" xfId="0" applyFont="1" applyFill="1" applyBorder="1" applyAlignment="1" applyProtection="1">
      <alignment horizontal="center" vertical="center" wrapText="1"/>
    </xf>
    <xf numFmtId="0" fontId="8" fillId="15" borderId="8" xfId="0" applyFont="1" applyFill="1" applyBorder="1" applyAlignment="1" applyProtection="1">
      <alignment horizontal="center" vertical="center" wrapText="1"/>
    </xf>
    <xf numFmtId="0" fontId="8" fillId="15" borderId="13" xfId="0" applyFont="1" applyFill="1" applyBorder="1" applyAlignment="1" applyProtection="1">
      <alignment horizontal="center" vertical="center" wrapText="1"/>
    </xf>
    <xf numFmtId="0" fontId="8" fillId="14" borderId="2" xfId="0" applyFont="1" applyFill="1" applyBorder="1" applyAlignment="1" applyProtection="1">
      <alignment horizontal="center" vertical="center"/>
    </xf>
    <xf numFmtId="0" fontId="8" fillId="14" borderId="17" xfId="0" applyFont="1" applyFill="1" applyBorder="1" applyAlignment="1" applyProtection="1">
      <alignment horizontal="center" vertical="center"/>
    </xf>
    <xf numFmtId="0" fontId="8" fillId="14" borderId="5" xfId="0" applyFont="1" applyFill="1" applyBorder="1" applyAlignment="1" applyProtection="1">
      <alignment horizontal="center" vertical="center"/>
    </xf>
    <xf numFmtId="0" fontId="8" fillId="14" borderId="18" xfId="0" applyFont="1" applyFill="1" applyBorder="1" applyAlignment="1" applyProtection="1">
      <alignment horizontal="center" vertical="center"/>
    </xf>
    <xf numFmtId="0" fontId="8" fillId="3" borderId="8" xfId="0" applyFont="1" applyFill="1" applyBorder="1" applyAlignment="1" applyProtection="1">
      <alignment horizontal="center" vertical="center"/>
    </xf>
    <xf numFmtId="0" fontId="8" fillId="14" borderId="8" xfId="0" applyFont="1" applyFill="1" applyBorder="1" applyAlignment="1" applyProtection="1">
      <alignment horizontal="center" vertical="center" textRotation="135"/>
    </xf>
    <xf numFmtId="0" fontId="8" fillId="14" borderId="3" xfId="0" applyFont="1" applyFill="1" applyBorder="1" applyAlignment="1" applyProtection="1">
      <alignment horizontal="center" vertical="center"/>
    </xf>
    <xf numFmtId="0" fontId="8" fillId="14" borderId="6" xfId="0" applyFont="1" applyFill="1" applyBorder="1" applyAlignment="1" applyProtection="1">
      <alignment horizontal="center" vertical="center"/>
    </xf>
    <xf numFmtId="0" fontId="8" fillId="15" borderId="8" xfId="0" applyFont="1" applyFill="1" applyBorder="1" applyAlignment="1" applyProtection="1">
      <alignment horizontal="center" vertical="center"/>
    </xf>
    <xf numFmtId="0" fontId="8" fillId="14" borderId="8" xfId="0" applyFont="1" applyFill="1" applyBorder="1" applyAlignment="1" applyProtection="1">
      <alignment horizontal="center" vertical="center" wrapText="1"/>
    </xf>
    <xf numFmtId="0" fontId="10" fillId="18" borderId="0" xfId="0" applyFont="1" applyFill="1" applyBorder="1" applyAlignment="1" applyProtection="1">
      <alignment horizontal="center" vertical="center"/>
      <protection locked="0"/>
    </xf>
    <xf numFmtId="0" fontId="8" fillId="4" borderId="8" xfId="0" applyFont="1" applyFill="1" applyBorder="1" applyAlignment="1" applyProtection="1">
      <alignment horizontal="center" vertical="center"/>
    </xf>
    <xf numFmtId="0" fontId="8" fillId="3" borderId="12" xfId="0" applyFont="1" applyFill="1" applyBorder="1" applyAlignment="1" applyProtection="1">
      <alignment horizontal="center" vertical="center"/>
    </xf>
    <xf numFmtId="0" fontId="8" fillId="3" borderId="13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indexed="14"/>
    <pageSetUpPr fitToPage="1"/>
  </sheetPr>
  <dimension ref="A1:AV56"/>
  <sheetViews>
    <sheetView rightToLeft="1" topLeftCell="D12" zoomScale="85" zoomScaleNormal="85" workbookViewId="0">
      <pane xSplit="4" ySplit="4" topLeftCell="AA16" activePane="bottomRight" state="frozen"/>
      <selection activeCell="D12" sqref="D12"/>
      <selection pane="topRight" activeCell="H12" sqref="H12"/>
      <selection pane="bottomLeft" activeCell="D16" sqref="D16"/>
      <selection pane="bottomRight" activeCell="AA16" sqref="AA16"/>
    </sheetView>
  </sheetViews>
  <sheetFormatPr defaultColWidth="9.140625" defaultRowHeight="18"/>
  <cols>
    <col min="1" max="1" width="9.28515625" style="9" hidden="1" customWidth="1"/>
    <col min="2" max="2" width="6.85546875" style="9" hidden="1" customWidth="1"/>
    <col min="3" max="3" width="14.5703125" style="9" hidden="1" customWidth="1"/>
    <col min="4" max="4" width="7.85546875" style="16" bestFit="1" customWidth="1"/>
    <col min="5" max="5" width="16.42578125" style="9" bestFit="1" customWidth="1"/>
    <col min="6" max="6" width="38.5703125" style="9" customWidth="1"/>
    <col min="7" max="7" width="20.7109375" style="9" customWidth="1"/>
    <col min="8" max="9" width="8.42578125" style="9" customWidth="1"/>
    <col min="10" max="10" width="8.42578125" style="18" customWidth="1"/>
    <col min="11" max="26" width="8.42578125" style="9" customWidth="1"/>
    <col min="27" max="34" width="9.28515625" style="9" customWidth="1"/>
    <col min="35" max="36" width="9.85546875" style="9" customWidth="1"/>
    <col min="37" max="37" width="9.28515625" style="9" customWidth="1"/>
    <col min="38" max="38" width="9.85546875" style="9" hidden="1" customWidth="1"/>
    <col min="39" max="39" width="14.140625" style="33" bestFit="1" customWidth="1"/>
    <col min="40" max="42" width="8.42578125" style="9" bestFit="1" customWidth="1"/>
    <col min="43" max="44" width="9.85546875" style="9" bestFit="1" customWidth="1"/>
    <col min="45" max="45" width="11" style="9" bestFit="1" customWidth="1"/>
    <col min="46" max="46" width="7.140625" style="9" customWidth="1"/>
    <col min="47" max="48" width="16" style="16" bestFit="1" customWidth="1"/>
    <col min="49" max="16384" width="9.140625" style="9"/>
  </cols>
  <sheetData>
    <row r="1" spans="1:48" ht="26.25">
      <c r="A1" s="84" t="s">
        <v>68</v>
      </c>
      <c r="B1" s="84"/>
      <c r="C1" s="84"/>
      <c r="D1" s="84"/>
      <c r="E1" s="84"/>
      <c r="F1" s="84"/>
      <c r="G1" s="17"/>
      <c r="N1" s="7"/>
    </row>
    <row r="2" spans="1:48" ht="23.25">
      <c r="A2" s="85" t="s">
        <v>69</v>
      </c>
      <c r="B2" s="85"/>
      <c r="C2" s="85"/>
      <c r="D2" s="85"/>
      <c r="E2" s="85"/>
      <c r="F2" s="85"/>
      <c r="G2" s="17"/>
      <c r="N2" s="7"/>
    </row>
    <row r="3" spans="1:48" ht="27" thickBot="1">
      <c r="A3" s="86" t="s">
        <v>66</v>
      </c>
      <c r="B3" s="86"/>
      <c r="C3" s="86"/>
      <c r="D3" s="86"/>
      <c r="E3" s="86"/>
      <c r="F3" s="86"/>
      <c r="G3" s="17"/>
      <c r="N3" s="7"/>
    </row>
    <row r="4" spans="1:48" ht="18.75" hidden="1" thickBot="1">
      <c r="B4" s="19" t="s">
        <v>17</v>
      </c>
      <c r="C4" s="20" t="s">
        <v>18</v>
      </c>
      <c r="E4" s="21" t="s">
        <v>23</v>
      </c>
      <c r="F4" s="20" t="s">
        <v>7</v>
      </c>
      <c r="G4" s="17"/>
    </row>
    <row r="5" spans="1:48" ht="18.75" hidden="1" thickBot="1">
      <c r="B5" s="22" t="s">
        <v>19</v>
      </c>
      <c r="C5" s="20" t="s">
        <v>16</v>
      </c>
      <c r="E5" s="23" t="s">
        <v>24</v>
      </c>
      <c r="F5" s="20" t="s">
        <v>8</v>
      </c>
      <c r="G5" s="17"/>
    </row>
    <row r="6" spans="1:48" ht="18.75" hidden="1" thickBot="1">
      <c r="B6" s="24" t="s">
        <v>20</v>
      </c>
      <c r="C6" s="20" t="s">
        <v>3</v>
      </c>
      <c r="E6" s="25" t="s">
        <v>0</v>
      </c>
      <c r="F6" s="20" t="s">
        <v>9</v>
      </c>
      <c r="G6" s="17"/>
    </row>
    <row r="7" spans="1:48" ht="18.75" hidden="1" thickBot="1">
      <c r="B7" s="26" t="s">
        <v>4</v>
      </c>
      <c r="C7" s="20" t="s">
        <v>21</v>
      </c>
      <c r="E7" s="27" t="s">
        <v>10</v>
      </c>
      <c r="F7" s="20" t="s">
        <v>10</v>
      </c>
      <c r="G7" s="17"/>
    </row>
    <row r="8" spans="1:48" ht="18.75" hidden="1" thickBot="1">
      <c r="B8" s="28" t="s">
        <v>5</v>
      </c>
      <c r="C8" s="20" t="s">
        <v>22</v>
      </c>
      <c r="E8" s="26" t="s">
        <v>36</v>
      </c>
      <c r="F8" s="20" t="s">
        <v>35</v>
      </c>
      <c r="G8" s="17"/>
    </row>
    <row r="9" spans="1:48" ht="18.75" hidden="1" thickBot="1">
      <c r="B9" s="29" t="s">
        <v>33</v>
      </c>
      <c r="C9" s="20" t="s">
        <v>34</v>
      </c>
      <c r="E9" s="28" t="s">
        <v>31</v>
      </c>
      <c r="F9" s="20" t="s">
        <v>32</v>
      </c>
      <c r="G9" s="17"/>
    </row>
    <row r="10" spans="1:48" ht="18.75" hidden="1" thickBot="1">
      <c r="B10" s="30" t="s">
        <v>25</v>
      </c>
      <c r="C10" s="20" t="s">
        <v>11</v>
      </c>
      <c r="E10" s="29" t="s">
        <v>29</v>
      </c>
      <c r="F10" s="20" t="s">
        <v>30</v>
      </c>
      <c r="G10" s="17"/>
    </row>
    <row r="11" spans="1:48" ht="18.75" hidden="1" thickBot="1">
      <c r="G11" s="17"/>
    </row>
    <row r="12" spans="1:48" ht="34.5" thickBot="1">
      <c r="D12" s="81" t="s">
        <v>83</v>
      </c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3"/>
    </row>
    <row r="14" spans="1:48" ht="18.75" thickBot="1"/>
    <row r="15" spans="1:48" ht="28.5" customHeight="1" thickBot="1">
      <c r="D15" s="10" t="s">
        <v>0</v>
      </c>
      <c r="E15" s="10" t="s">
        <v>1</v>
      </c>
      <c r="F15" s="11" t="s">
        <v>76</v>
      </c>
      <c r="G15" s="11" t="s">
        <v>42</v>
      </c>
      <c r="H15" s="11">
        <v>1</v>
      </c>
      <c r="I15" s="11">
        <v>2</v>
      </c>
      <c r="J15" s="11">
        <v>3</v>
      </c>
      <c r="K15" s="11">
        <v>4</v>
      </c>
      <c r="L15" s="11">
        <v>5</v>
      </c>
      <c r="M15" s="11">
        <v>6</v>
      </c>
      <c r="N15" s="11">
        <v>7</v>
      </c>
      <c r="O15" s="11">
        <v>8</v>
      </c>
      <c r="P15" s="11">
        <v>9</v>
      </c>
      <c r="Q15" s="11">
        <v>10</v>
      </c>
      <c r="R15" s="11">
        <v>11</v>
      </c>
      <c r="S15" s="11">
        <v>12</v>
      </c>
      <c r="T15" s="11">
        <v>13</v>
      </c>
      <c r="U15" s="11">
        <v>14</v>
      </c>
      <c r="V15" s="11">
        <v>15</v>
      </c>
      <c r="W15" s="11">
        <v>16</v>
      </c>
      <c r="X15" s="11">
        <v>17</v>
      </c>
      <c r="Y15" s="11">
        <v>18</v>
      </c>
      <c r="Z15" s="11">
        <v>19</v>
      </c>
      <c r="AA15" s="11">
        <v>20</v>
      </c>
      <c r="AB15" s="11">
        <v>21</v>
      </c>
      <c r="AC15" s="11">
        <v>22</v>
      </c>
      <c r="AD15" s="11">
        <v>23</v>
      </c>
      <c r="AE15" s="11">
        <v>24</v>
      </c>
      <c r="AF15" s="11">
        <v>25</v>
      </c>
      <c r="AG15" s="11">
        <v>26</v>
      </c>
      <c r="AH15" s="11">
        <v>27</v>
      </c>
      <c r="AI15" s="11">
        <v>28</v>
      </c>
      <c r="AJ15" s="11">
        <v>29</v>
      </c>
      <c r="AK15" s="11">
        <v>30</v>
      </c>
      <c r="AL15" s="10">
        <v>31</v>
      </c>
      <c r="AM15" s="31" t="s">
        <v>86</v>
      </c>
      <c r="AN15" s="8" t="s">
        <v>85</v>
      </c>
      <c r="AO15" s="8" t="s">
        <v>71</v>
      </c>
      <c r="AP15" s="8" t="s">
        <v>84</v>
      </c>
      <c r="AQ15" s="8" t="s">
        <v>75</v>
      </c>
      <c r="AR15" s="8" t="s">
        <v>61</v>
      </c>
      <c r="AS15" s="8" t="s">
        <v>72</v>
      </c>
      <c r="AT15" s="8" t="s">
        <v>73</v>
      </c>
      <c r="AU15" s="50" t="s">
        <v>88</v>
      </c>
      <c r="AV15" s="50" t="s">
        <v>89</v>
      </c>
    </row>
    <row r="16" spans="1:48" ht="19.5" thickBot="1">
      <c r="D16" s="74">
        <v>1</v>
      </c>
      <c r="E16" s="75"/>
      <c r="F16" s="76">
        <v>1</v>
      </c>
      <c r="G16" s="63" t="s">
        <v>81</v>
      </c>
      <c r="H16" s="64">
        <v>360</v>
      </c>
      <c r="I16" s="64">
        <f>8*60</f>
        <v>480</v>
      </c>
      <c r="J16" s="64">
        <f>2*60</f>
        <v>120</v>
      </c>
      <c r="K16" s="65">
        <v>360</v>
      </c>
      <c r="L16" s="65">
        <f>8*60</f>
        <v>480</v>
      </c>
      <c r="M16" s="65">
        <v>360</v>
      </c>
      <c r="N16" s="65" t="s">
        <v>25</v>
      </c>
      <c r="O16" s="65">
        <v>330</v>
      </c>
      <c r="P16" s="65">
        <f>6*60</f>
        <v>360</v>
      </c>
      <c r="Q16" s="65">
        <v>360</v>
      </c>
      <c r="R16" s="65">
        <v>330</v>
      </c>
      <c r="S16" s="65">
        <f>5*60</f>
        <v>300</v>
      </c>
      <c r="T16" s="65">
        <f>8*60</f>
        <v>480</v>
      </c>
      <c r="U16" s="65" t="s">
        <v>25</v>
      </c>
      <c r="V16" s="65">
        <v>360</v>
      </c>
      <c r="W16" s="65">
        <v>360</v>
      </c>
      <c r="X16" s="66">
        <v>360</v>
      </c>
      <c r="Y16" s="67">
        <v>360</v>
      </c>
      <c r="Z16" s="68">
        <v>120</v>
      </c>
      <c r="AA16" s="68">
        <f>5*60</f>
        <v>300</v>
      </c>
      <c r="AB16" s="68" t="s">
        <v>25</v>
      </c>
      <c r="AC16" s="68">
        <v>120</v>
      </c>
      <c r="AD16" s="68">
        <f>6*60</f>
        <v>360</v>
      </c>
      <c r="AE16" s="68">
        <f>4*60</f>
        <v>240</v>
      </c>
      <c r="AF16" s="67">
        <v>240</v>
      </c>
      <c r="AG16" s="68">
        <v>240</v>
      </c>
      <c r="AH16" s="68">
        <v>120</v>
      </c>
      <c r="AI16" s="68" t="s">
        <v>25</v>
      </c>
      <c r="AJ16" s="69">
        <f>4*60</f>
        <v>240</v>
      </c>
      <c r="AK16" s="65">
        <f>4*60</f>
        <v>240</v>
      </c>
      <c r="AL16" s="12"/>
      <c r="AM16" s="32">
        <f>'البيان النهائى '!AD13</f>
        <v>42.625</v>
      </c>
      <c r="AN16" s="13">
        <v>4</v>
      </c>
      <c r="AO16" s="14"/>
      <c r="AP16" s="14"/>
      <c r="AQ16" s="14"/>
      <c r="AR16" s="14"/>
      <c r="AS16" s="14"/>
      <c r="AT16" s="14"/>
      <c r="AU16" s="50">
        <v>1650</v>
      </c>
      <c r="AV16" s="50"/>
    </row>
    <row r="17" spans="4:48" ht="19.5" thickBot="1">
      <c r="D17" s="74">
        <v>2</v>
      </c>
      <c r="E17" s="75"/>
      <c r="F17" s="76">
        <v>2</v>
      </c>
      <c r="G17" s="63" t="s">
        <v>81</v>
      </c>
      <c r="H17" s="64" t="s">
        <v>17</v>
      </c>
      <c r="I17" s="64">
        <v>0</v>
      </c>
      <c r="J17" s="64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6">
        <v>0</v>
      </c>
      <c r="Y17" s="67">
        <v>0</v>
      </c>
      <c r="Z17" s="68">
        <v>0</v>
      </c>
      <c r="AA17" s="68">
        <v>0</v>
      </c>
      <c r="AB17" s="68">
        <v>0</v>
      </c>
      <c r="AC17" s="68">
        <v>0</v>
      </c>
      <c r="AD17" s="68">
        <v>0</v>
      </c>
      <c r="AE17" s="68">
        <v>0</v>
      </c>
      <c r="AF17" s="67">
        <v>0</v>
      </c>
      <c r="AG17" s="68">
        <v>0</v>
      </c>
      <c r="AH17" s="68">
        <v>0</v>
      </c>
      <c r="AI17" s="68">
        <v>0</v>
      </c>
      <c r="AJ17" s="69">
        <v>0</v>
      </c>
      <c r="AK17" s="65">
        <v>0</v>
      </c>
      <c r="AL17" s="12"/>
      <c r="AM17" s="32">
        <f>'البيان النهائى '!AD14</f>
        <v>1</v>
      </c>
      <c r="AN17" s="13"/>
      <c r="AO17" s="14"/>
      <c r="AP17" s="14"/>
      <c r="AQ17" s="14"/>
      <c r="AR17" s="14"/>
      <c r="AS17" s="14"/>
      <c r="AT17" s="14"/>
      <c r="AU17" s="50">
        <v>1400</v>
      </c>
      <c r="AV17" s="50"/>
    </row>
    <row r="18" spans="4:48" ht="19.5" thickBot="1">
      <c r="D18" s="74">
        <v>3</v>
      </c>
      <c r="E18" s="75"/>
      <c r="F18" s="76">
        <v>3</v>
      </c>
      <c r="G18" s="63" t="s">
        <v>81</v>
      </c>
      <c r="H18" s="64">
        <f>240</f>
        <v>240</v>
      </c>
      <c r="I18" s="64">
        <f>8.5*60</f>
        <v>510</v>
      </c>
      <c r="J18" s="64">
        <v>60</v>
      </c>
      <c r="K18" s="65" t="s">
        <v>17</v>
      </c>
      <c r="L18" s="65" t="s">
        <v>17</v>
      </c>
      <c r="M18" s="65">
        <f>5*60</f>
        <v>300</v>
      </c>
      <c r="N18" s="65" t="s">
        <v>25</v>
      </c>
      <c r="O18" s="65">
        <v>60</v>
      </c>
      <c r="P18" s="65">
        <v>0</v>
      </c>
      <c r="Q18" s="65">
        <v>270</v>
      </c>
      <c r="R18" s="65" t="s">
        <v>17</v>
      </c>
      <c r="S18" s="65" t="s">
        <v>17</v>
      </c>
      <c r="T18" s="65" t="s">
        <v>17</v>
      </c>
      <c r="U18" s="65" t="s">
        <v>25</v>
      </c>
      <c r="V18" s="65">
        <v>0</v>
      </c>
      <c r="W18" s="65">
        <v>0</v>
      </c>
      <c r="X18" s="66">
        <f>4.5*60</f>
        <v>270</v>
      </c>
      <c r="Y18" s="67" t="s">
        <v>17</v>
      </c>
      <c r="Z18" s="68" t="s">
        <v>17</v>
      </c>
      <c r="AA18" s="68">
        <f>3*60</f>
        <v>180</v>
      </c>
      <c r="AB18" s="68" t="s">
        <v>25</v>
      </c>
      <c r="AC18" s="68">
        <f>120</f>
        <v>120</v>
      </c>
      <c r="AD18" s="68">
        <v>210</v>
      </c>
      <c r="AE18" s="68">
        <f>3*60</f>
        <v>180</v>
      </c>
      <c r="AF18" s="67" t="s">
        <v>17</v>
      </c>
      <c r="AG18" s="68">
        <f>3*60</f>
        <v>180</v>
      </c>
      <c r="AH18" s="68">
        <f>3*60</f>
        <v>180</v>
      </c>
      <c r="AI18" s="68" t="s">
        <v>25</v>
      </c>
      <c r="AJ18" s="69">
        <v>120</v>
      </c>
      <c r="AK18" s="65">
        <v>120</v>
      </c>
      <c r="AL18" s="12"/>
      <c r="AM18" s="32">
        <f>'البيان النهائى '!AD15</f>
        <v>29.25</v>
      </c>
      <c r="AN18" s="13">
        <v>4</v>
      </c>
      <c r="AO18" s="14"/>
      <c r="AP18" s="14"/>
      <c r="AQ18" s="14"/>
      <c r="AR18" s="14">
        <v>700</v>
      </c>
      <c r="AS18" s="14"/>
      <c r="AT18" s="14"/>
      <c r="AU18" s="50">
        <v>1400</v>
      </c>
      <c r="AV18" s="50"/>
    </row>
    <row r="19" spans="4:48" ht="19.5" thickBot="1">
      <c r="D19" s="74">
        <v>4</v>
      </c>
      <c r="E19" s="72"/>
      <c r="F19" s="76">
        <v>4</v>
      </c>
      <c r="G19" s="63" t="s">
        <v>81</v>
      </c>
      <c r="H19" s="64">
        <f>240</f>
        <v>240</v>
      </c>
      <c r="I19" s="64">
        <v>480</v>
      </c>
      <c r="J19" s="64" t="s">
        <v>17</v>
      </c>
      <c r="K19" s="65">
        <f>360</f>
        <v>360</v>
      </c>
      <c r="L19" s="65">
        <f>240</f>
        <v>240</v>
      </c>
      <c r="M19" s="65">
        <f>360</f>
        <v>360</v>
      </c>
      <c r="N19" s="65" t="s">
        <v>25</v>
      </c>
      <c r="O19" s="65">
        <f>240</f>
        <v>240</v>
      </c>
      <c r="P19" s="65">
        <f>240</f>
        <v>240</v>
      </c>
      <c r="Q19" s="65">
        <f>240</f>
        <v>240</v>
      </c>
      <c r="R19" s="65">
        <f>240</f>
        <v>240</v>
      </c>
      <c r="S19" s="65" t="s">
        <v>17</v>
      </c>
      <c r="T19" s="65">
        <f>240</f>
        <v>240</v>
      </c>
      <c r="U19" s="65" t="s">
        <v>25</v>
      </c>
      <c r="V19" s="65">
        <f>120</f>
        <v>120</v>
      </c>
      <c r="W19" s="65">
        <v>0</v>
      </c>
      <c r="X19" s="66" t="s">
        <v>17</v>
      </c>
      <c r="Y19" s="67">
        <f>240</f>
        <v>240</v>
      </c>
      <c r="Z19" s="68" t="s">
        <v>17</v>
      </c>
      <c r="AA19" s="68">
        <v>300</v>
      </c>
      <c r="AB19" s="68" t="s">
        <v>25</v>
      </c>
      <c r="AC19" s="68" t="s">
        <v>17</v>
      </c>
      <c r="AD19" s="68">
        <f>180</f>
        <v>180</v>
      </c>
      <c r="AE19" s="68">
        <f>120</f>
        <v>120</v>
      </c>
      <c r="AF19" s="67" t="s">
        <v>17</v>
      </c>
      <c r="AG19" s="68" t="s">
        <v>17</v>
      </c>
      <c r="AH19" s="68" t="s">
        <v>17</v>
      </c>
      <c r="AI19" s="68" t="s">
        <v>25</v>
      </c>
      <c r="AJ19" s="69" t="s">
        <v>17</v>
      </c>
      <c r="AK19" s="65" t="s">
        <v>17</v>
      </c>
      <c r="AL19" s="12"/>
      <c r="AM19" s="32">
        <f>'البيان النهائى '!AD16</f>
        <v>33</v>
      </c>
      <c r="AN19" s="13">
        <v>4</v>
      </c>
      <c r="AO19" s="14"/>
      <c r="AP19" s="14"/>
      <c r="AQ19" s="14"/>
      <c r="AR19" s="14"/>
      <c r="AS19" s="14"/>
      <c r="AT19" s="14"/>
      <c r="AU19" s="50">
        <v>1400</v>
      </c>
      <c r="AV19" s="50"/>
    </row>
    <row r="20" spans="4:48" ht="19.5" thickBot="1">
      <c r="D20" s="74">
        <v>5</v>
      </c>
      <c r="E20" s="72"/>
      <c r="F20" s="76">
        <v>5</v>
      </c>
      <c r="G20" s="63" t="s">
        <v>81</v>
      </c>
      <c r="H20" s="64">
        <f>240</f>
        <v>240</v>
      </c>
      <c r="I20" s="64">
        <v>480</v>
      </c>
      <c r="J20" s="64">
        <f>120</f>
        <v>120</v>
      </c>
      <c r="K20" s="65">
        <f>360</f>
        <v>360</v>
      </c>
      <c r="L20" s="65">
        <f>240</f>
        <v>240</v>
      </c>
      <c r="M20" s="65">
        <f>360</f>
        <v>360</v>
      </c>
      <c r="N20" s="65" t="s">
        <v>25</v>
      </c>
      <c r="O20" s="65">
        <v>60</v>
      </c>
      <c r="P20" s="65">
        <f>240</f>
        <v>240</v>
      </c>
      <c r="Q20" s="65">
        <f>240</f>
        <v>240</v>
      </c>
      <c r="R20" s="65">
        <f>240</f>
        <v>240</v>
      </c>
      <c r="S20" s="65">
        <f>240</f>
        <v>240</v>
      </c>
      <c r="T20" s="65">
        <f>240</f>
        <v>240</v>
      </c>
      <c r="U20" s="65" t="s">
        <v>25</v>
      </c>
      <c r="V20" s="65">
        <v>120</v>
      </c>
      <c r="W20" s="65">
        <v>240</v>
      </c>
      <c r="X20" s="66">
        <v>360</v>
      </c>
      <c r="Y20" s="67">
        <v>30</v>
      </c>
      <c r="Z20" s="68" t="s">
        <v>17</v>
      </c>
      <c r="AA20" s="68">
        <v>0</v>
      </c>
      <c r="AB20" s="68" t="s">
        <v>25</v>
      </c>
      <c r="AC20" s="68">
        <v>60</v>
      </c>
      <c r="AD20" s="68">
        <f>210</f>
        <v>210</v>
      </c>
      <c r="AE20" s="68">
        <f>120</f>
        <v>120</v>
      </c>
      <c r="AF20" s="67">
        <v>120</v>
      </c>
      <c r="AG20" s="68">
        <v>120</v>
      </c>
      <c r="AH20" s="68">
        <v>240</v>
      </c>
      <c r="AI20" s="68" t="s">
        <v>25</v>
      </c>
      <c r="AJ20" s="69">
        <v>240</v>
      </c>
      <c r="AK20" s="65">
        <v>120</v>
      </c>
      <c r="AL20" s="12"/>
      <c r="AM20" s="32">
        <f>'البيان النهائى '!AD17</f>
        <v>35.5</v>
      </c>
      <c r="AN20" s="13">
        <v>4</v>
      </c>
      <c r="AO20" s="14"/>
      <c r="AP20" s="14"/>
      <c r="AQ20" s="14"/>
      <c r="AR20" s="14"/>
      <c r="AS20" s="14"/>
      <c r="AT20" s="14"/>
      <c r="AU20" s="50">
        <v>1400</v>
      </c>
      <c r="AV20" s="50"/>
    </row>
    <row r="21" spans="4:48" ht="19.5" thickBot="1">
      <c r="D21" s="74">
        <v>6</v>
      </c>
      <c r="E21" s="72"/>
      <c r="F21" s="76">
        <v>6</v>
      </c>
      <c r="G21" s="63" t="s">
        <v>81</v>
      </c>
      <c r="H21" s="64">
        <f>240</f>
        <v>240</v>
      </c>
      <c r="I21" s="64">
        <v>480</v>
      </c>
      <c r="J21" s="64" t="s">
        <v>17</v>
      </c>
      <c r="K21" s="65">
        <f>240</f>
        <v>240</v>
      </c>
      <c r="L21" s="65">
        <f>240</f>
        <v>240</v>
      </c>
      <c r="M21" s="65">
        <f>240</f>
        <v>240</v>
      </c>
      <c r="N21" s="65" t="s">
        <v>25</v>
      </c>
      <c r="O21" s="65">
        <f>240</f>
        <v>240</v>
      </c>
      <c r="P21" s="65">
        <f>240</f>
        <v>240</v>
      </c>
      <c r="Q21" s="65">
        <f>240</f>
        <v>240</v>
      </c>
      <c r="R21" s="65">
        <f>240</f>
        <v>240</v>
      </c>
      <c r="S21" s="65">
        <f>240</f>
        <v>240</v>
      </c>
      <c r="T21" s="65">
        <f>240</f>
        <v>240</v>
      </c>
      <c r="U21" s="65" t="s">
        <v>25</v>
      </c>
      <c r="V21" s="65">
        <v>0</v>
      </c>
      <c r="W21" s="65">
        <f>240</f>
        <v>240</v>
      </c>
      <c r="X21" s="66">
        <f>360</f>
        <v>360</v>
      </c>
      <c r="Y21" s="67">
        <f>240</f>
        <v>240</v>
      </c>
      <c r="Z21" s="68" t="s">
        <v>17</v>
      </c>
      <c r="AA21" s="68">
        <f>180</f>
        <v>180</v>
      </c>
      <c r="AB21" s="68" t="s">
        <v>25</v>
      </c>
      <c r="AC21" s="68" t="s">
        <v>17</v>
      </c>
      <c r="AD21" s="68">
        <v>240</v>
      </c>
      <c r="AE21" s="68">
        <v>60</v>
      </c>
      <c r="AF21" s="67">
        <f>120</f>
        <v>120</v>
      </c>
      <c r="AG21" s="68" t="s">
        <v>17</v>
      </c>
      <c r="AH21" s="68">
        <v>240</v>
      </c>
      <c r="AI21" s="68" t="s">
        <v>25</v>
      </c>
      <c r="AJ21" s="69">
        <v>240</v>
      </c>
      <c r="AK21" s="65">
        <v>120</v>
      </c>
      <c r="AL21" s="12"/>
      <c r="AM21" s="32">
        <f>'البيان النهائى '!AD18</f>
        <v>35.25</v>
      </c>
      <c r="AN21" s="13">
        <v>4</v>
      </c>
      <c r="AO21" s="14"/>
      <c r="AP21" s="14"/>
      <c r="AQ21" s="14"/>
      <c r="AR21" s="14"/>
      <c r="AS21" s="14"/>
      <c r="AT21" s="14"/>
      <c r="AU21" s="50">
        <v>1450</v>
      </c>
      <c r="AV21" s="50"/>
    </row>
    <row r="22" spans="4:48" ht="19.5" thickBot="1">
      <c r="D22" s="74">
        <v>7</v>
      </c>
      <c r="E22" s="72"/>
      <c r="F22" s="76">
        <v>7</v>
      </c>
      <c r="G22" s="63" t="s">
        <v>81</v>
      </c>
      <c r="H22" s="64">
        <f>4*60</f>
        <v>240</v>
      </c>
      <c r="I22" s="64">
        <f>6*60</f>
        <v>360</v>
      </c>
      <c r="J22" s="64">
        <f>120</f>
        <v>120</v>
      </c>
      <c r="K22" s="65">
        <f>240</f>
        <v>240</v>
      </c>
      <c r="L22" s="65">
        <f>240</f>
        <v>240</v>
      </c>
      <c r="M22" s="65">
        <f>6*60</f>
        <v>360</v>
      </c>
      <c r="N22" s="65" t="s">
        <v>25</v>
      </c>
      <c r="O22" s="65">
        <f>240</f>
        <v>240</v>
      </c>
      <c r="P22" s="65">
        <f>5*60</f>
        <v>300</v>
      </c>
      <c r="Q22" s="65">
        <v>300</v>
      </c>
      <c r="R22" s="65">
        <f>240</f>
        <v>240</v>
      </c>
      <c r="S22" s="65">
        <f>240</f>
        <v>240</v>
      </c>
      <c r="T22" s="65">
        <v>300</v>
      </c>
      <c r="U22" s="65" t="s">
        <v>25</v>
      </c>
      <c r="V22" s="65" t="s">
        <v>17</v>
      </c>
      <c r="W22" s="65">
        <f>6*60</f>
        <v>360</v>
      </c>
      <c r="X22" s="66">
        <v>240</v>
      </c>
      <c r="Y22" s="67">
        <f>120</f>
        <v>120</v>
      </c>
      <c r="Z22" s="68" t="s">
        <v>17</v>
      </c>
      <c r="AA22" s="68">
        <v>120</v>
      </c>
      <c r="AB22" s="68" t="s">
        <v>25</v>
      </c>
      <c r="AC22" s="68">
        <v>120</v>
      </c>
      <c r="AD22" s="68" t="s">
        <v>17</v>
      </c>
      <c r="AE22" s="68">
        <v>0</v>
      </c>
      <c r="AF22" s="67">
        <v>120</v>
      </c>
      <c r="AG22" s="68">
        <f>3*60</f>
        <v>180</v>
      </c>
      <c r="AH22" s="68">
        <f>4*60</f>
        <v>240</v>
      </c>
      <c r="AI22" s="68" t="s">
        <v>25</v>
      </c>
      <c r="AJ22" s="69" t="s">
        <v>17</v>
      </c>
      <c r="AK22" s="65">
        <v>120</v>
      </c>
      <c r="AL22" s="12"/>
      <c r="AM22" s="32">
        <f>'البيان النهائى '!AD19</f>
        <v>35</v>
      </c>
      <c r="AN22" s="13">
        <v>4</v>
      </c>
      <c r="AO22" s="14"/>
      <c r="AP22" s="14"/>
      <c r="AQ22" s="14"/>
      <c r="AR22" s="14">
        <v>1000</v>
      </c>
      <c r="AS22" s="14"/>
      <c r="AT22" s="14"/>
      <c r="AU22" s="50">
        <v>1400</v>
      </c>
      <c r="AV22" s="50"/>
    </row>
    <row r="23" spans="4:48" ht="19.5" thickBot="1">
      <c r="D23" s="74">
        <v>8</v>
      </c>
      <c r="E23" s="72"/>
      <c r="F23" s="76">
        <v>8</v>
      </c>
      <c r="G23" s="63" t="s">
        <v>81</v>
      </c>
      <c r="H23" s="64">
        <f>240</f>
        <v>240</v>
      </c>
      <c r="I23" s="64">
        <f>360</f>
        <v>360</v>
      </c>
      <c r="J23" s="64" t="s">
        <v>17</v>
      </c>
      <c r="K23" s="65">
        <f>240</f>
        <v>240</v>
      </c>
      <c r="L23" s="65">
        <f>240</f>
        <v>240</v>
      </c>
      <c r="M23" s="65">
        <f>360</f>
        <v>360</v>
      </c>
      <c r="N23" s="65" t="s">
        <v>25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6">
        <v>0</v>
      </c>
      <c r="Y23" s="67">
        <v>0</v>
      </c>
      <c r="Z23" s="68">
        <v>0</v>
      </c>
      <c r="AA23" s="68">
        <v>0</v>
      </c>
      <c r="AB23" s="68">
        <v>0</v>
      </c>
      <c r="AC23" s="68">
        <v>0</v>
      </c>
      <c r="AD23" s="68">
        <v>0</v>
      </c>
      <c r="AE23" s="68">
        <v>0</v>
      </c>
      <c r="AF23" s="67">
        <v>0</v>
      </c>
      <c r="AG23" s="68">
        <v>0</v>
      </c>
      <c r="AH23" s="68">
        <v>0</v>
      </c>
      <c r="AI23" s="68">
        <v>0</v>
      </c>
      <c r="AJ23" s="69">
        <v>0</v>
      </c>
      <c r="AK23" s="65">
        <v>0</v>
      </c>
      <c r="AL23" s="12"/>
      <c r="AM23" s="32">
        <f>'البيان النهائى '!AD20</f>
        <v>9</v>
      </c>
      <c r="AN23" s="13">
        <v>1</v>
      </c>
      <c r="AO23" s="14"/>
      <c r="AP23" s="14"/>
      <c r="AQ23" s="14"/>
      <c r="AR23" s="14"/>
      <c r="AS23" s="14"/>
      <c r="AT23" s="14"/>
      <c r="AU23" s="50">
        <v>1400</v>
      </c>
      <c r="AV23" s="50"/>
    </row>
    <row r="24" spans="4:48" ht="19.5" thickBot="1">
      <c r="D24" s="74">
        <v>9</v>
      </c>
      <c r="E24" s="72"/>
      <c r="F24" s="76">
        <v>9</v>
      </c>
      <c r="G24" s="63" t="s">
        <v>81</v>
      </c>
      <c r="H24" s="64">
        <f>240</f>
        <v>240</v>
      </c>
      <c r="I24" s="64">
        <v>360</v>
      </c>
      <c r="J24" s="64">
        <f>120</f>
        <v>120</v>
      </c>
      <c r="K24" s="65">
        <f>6*60</f>
        <v>360</v>
      </c>
      <c r="L24" s="65">
        <f>240</f>
        <v>240</v>
      </c>
      <c r="M24" s="65">
        <v>360</v>
      </c>
      <c r="N24" s="65" t="s">
        <v>25</v>
      </c>
      <c r="O24" s="65">
        <v>0</v>
      </c>
      <c r="P24" s="65">
        <v>0</v>
      </c>
      <c r="Q24" s="65">
        <f>5*60</f>
        <v>300</v>
      </c>
      <c r="R24" s="65">
        <f>240</f>
        <v>240</v>
      </c>
      <c r="S24" s="65">
        <f>240</f>
        <v>240</v>
      </c>
      <c r="T24" s="65">
        <f>5*60</f>
        <v>300</v>
      </c>
      <c r="U24" s="65" t="s">
        <v>25</v>
      </c>
      <c r="V24" s="65">
        <f>5*60</f>
        <v>300</v>
      </c>
      <c r="W24" s="65">
        <f>3*60</f>
        <v>180</v>
      </c>
      <c r="X24" s="66">
        <f>240</f>
        <v>240</v>
      </c>
      <c r="Y24" s="67">
        <f>240</f>
        <v>240</v>
      </c>
      <c r="Z24" s="68" t="s">
        <v>17</v>
      </c>
      <c r="AA24" s="68">
        <f>180</f>
        <v>180</v>
      </c>
      <c r="AB24" s="68" t="s">
        <v>25</v>
      </c>
      <c r="AC24" s="68">
        <v>60</v>
      </c>
      <c r="AD24" s="68">
        <f>4*60</f>
        <v>240</v>
      </c>
      <c r="AE24" s="68">
        <v>120</v>
      </c>
      <c r="AF24" s="67">
        <v>60</v>
      </c>
      <c r="AG24" s="68">
        <v>120</v>
      </c>
      <c r="AH24" s="68">
        <f>6*60</f>
        <v>360</v>
      </c>
      <c r="AI24" s="68" t="s">
        <v>25</v>
      </c>
      <c r="AJ24" s="69">
        <f>180</f>
        <v>180</v>
      </c>
      <c r="AK24" s="65">
        <v>120</v>
      </c>
      <c r="AL24" s="12"/>
      <c r="AM24" s="32">
        <f>'البيان النهائى '!AD21</f>
        <v>34.75</v>
      </c>
      <c r="AN24" s="13">
        <v>4</v>
      </c>
      <c r="AO24" s="14"/>
      <c r="AP24" s="14"/>
      <c r="AQ24" s="14"/>
      <c r="AR24" s="14">
        <v>300</v>
      </c>
      <c r="AS24" s="14"/>
      <c r="AT24" s="14"/>
      <c r="AU24" s="50">
        <v>1400</v>
      </c>
      <c r="AV24" s="50"/>
    </row>
    <row r="25" spans="4:48" ht="19.5" thickBot="1">
      <c r="D25" s="74">
        <v>10</v>
      </c>
      <c r="E25" s="72"/>
      <c r="F25" s="76">
        <v>10</v>
      </c>
      <c r="G25" s="63" t="s">
        <v>81</v>
      </c>
      <c r="H25" s="64" t="s">
        <v>17</v>
      </c>
      <c r="I25" s="64" t="s">
        <v>17</v>
      </c>
      <c r="J25" s="64" t="s">
        <v>25</v>
      </c>
      <c r="K25" s="65" t="s">
        <v>17</v>
      </c>
      <c r="L25" s="65" t="s">
        <v>17</v>
      </c>
      <c r="M25" s="65" t="s">
        <v>17</v>
      </c>
      <c r="N25" s="65" t="s">
        <v>17</v>
      </c>
      <c r="O25" s="65" t="s">
        <v>17</v>
      </c>
      <c r="P25" s="65" t="s">
        <v>17</v>
      </c>
      <c r="Q25" s="65" t="s">
        <v>17</v>
      </c>
      <c r="R25" s="65" t="s">
        <v>25</v>
      </c>
      <c r="S25" s="65" t="s">
        <v>17</v>
      </c>
      <c r="T25" s="65" t="s">
        <v>17</v>
      </c>
      <c r="U25" s="65" t="s">
        <v>17</v>
      </c>
      <c r="V25" s="65" t="s">
        <v>17</v>
      </c>
      <c r="W25" s="65" t="s">
        <v>17</v>
      </c>
      <c r="X25" s="66" t="s">
        <v>17</v>
      </c>
      <c r="Y25" s="67" t="s">
        <v>17</v>
      </c>
      <c r="Z25" s="68" t="s">
        <v>17</v>
      </c>
      <c r="AA25" s="68" t="s">
        <v>17</v>
      </c>
      <c r="AB25" s="68" t="s">
        <v>17</v>
      </c>
      <c r="AC25" s="68" t="s">
        <v>17</v>
      </c>
      <c r="AD25" s="68" t="s">
        <v>17</v>
      </c>
      <c r="AE25" s="68" t="s">
        <v>25</v>
      </c>
      <c r="AF25" s="67" t="s">
        <v>17</v>
      </c>
      <c r="AG25" s="68">
        <v>120</v>
      </c>
      <c r="AH25" s="68">
        <v>120</v>
      </c>
      <c r="AI25" s="68">
        <v>120</v>
      </c>
      <c r="AJ25" s="69" t="s">
        <v>17</v>
      </c>
      <c r="AK25" s="65" t="s">
        <v>17</v>
      </c>
      <c r="AL25" s="12"/>
      <c r="AM25" s="32">
        <f>'البيان النهائى '!AD22</f>
        <v>27.75</v>
      </c>
      <c r="AN25" s="13">
        <v>4</v>
      </c>
      <c r="AO25" s="14"/>
      <c r="AP25" s="14"/>
      <c r="AQ25" s="14"/>
      <c r="AR25" s="14">
        <v>1100</v>
      </c>
      <c r="AS25" s="14"/>
      <c r="AT25" s="14"/>
      <c r="AU25" s="50">
        <v>1500</v>
      </c>
      <c r="AV25" s="50"/>
    </row>
    <row r="26" spans="4:48" ht="19.5" thickBot="1">
      <c r="D26" s="74">
        <v>11</v>
      </c>
      <c r="E26" s="73"/>
      <c r="F26" s="76">
        <v>11</v>
      </c>
      <c r="G26" s="63" t="s">
        <v>81</v>
      </c>
      <c r="H26" s="64">
        <f>240</f>
        <v>240</v>
      </c>
      <c r="I26" s="64">
        <v>330</v>
      </c>
      <c r="J26" s="64">
        <f>120</f>
        <v>120</v>
      </c>
      <c r="K26" s="65">
        <f>5*60</f>
        <v>300</v>
      </c>
      <c r="L26" s="65">
        <f>240</f>
        <v>240</v>
      </c>
      <c r="M26" s="65">
        <v>300</v>
      </c>
      <c r="N26" s="65" t="s">
        <v>25</v>
      </c>
      <c r="O26" s="65">
        <v>0</v>
      </c>
      <c r="P26" s="65">
        <v>300</v>
      </c>
      <c r="Q26" s="65">
        <v>300</v>
      </c>
      <c r="R26" s="65">
        <f>240</f>
        <v>240</v>
      </c>
      <c r="S26" s="65">
        <f>240</f>
        <v>240</v>
      </c>
      <c r="T26" s="65">
        <v>300</v>
      </c>
      <c r="U26" s="65" t="s">
        <v>25</v>
      </c>
      <c r="V26" s="65">
        <v>240</v>
      </c>
      <c r="W26" s="65">
        <v>240</v>
      </c>
      <c r="X26" s="66">
        <f>240</f>
        <v>240</v>
      </c>
      <c r="Y26" s="67">
        <f>240</f>
        <v>240</v>
      </c>
      <c r="Z26" s="68" t="s">
        <v>17</v>
      </c>
      <c r="AA26" s="68">
        <f>180</f>
        <v>180</v>
      </c>
      <c r="AB26" s="68" t="s">
        <v>25</v>
      </c>
      <c r="AC26" s="68">
        <v>90</v>
      </c>
      <c r="AD26" s="68" t="s">
        <v>17</v>
      </c>
      <c r="AE26" s="68">
        <v>120</v>
      </c>
      <c r="AF26" s="67">
        <v>120</v>
      </c>
      <c r="AG26" s="68">
        <v>0</v>
      </c>
      <c r="AH26" s="68">
        <v>180</v>
      </c>
      <c r="AI26" s="68" t="s">
        <v>25</v>
      </c>
      <c r="AJ26" s="69">
        <v>240</v>
      </c>
      <c r="AK26" s="65">
        <v>120</v>
      </c>
      <c r="AL26" s="12"/>
      <c r="AM26" s="32">
        <f>'البيان النهائى '!AD23</f>
        <v>34.25</v>
      </c>
      <c r="AN26" s="13">
        <v>4</v>
      </c>
      <c r="AO26" s="14"/>
      <c r="AP26" s="14"/>
      <c r="AQ26" s="14"/>
      <c r="AR26" s="14"/>
      <c r="AS26" s="14"/>
      <c r="AT26" s="14"/>
      <c r="AU26" s="50">
        <v>1400</v>
      </c>
      <c r="AV26" s="50"/>
    </row>
    <row r="27" spans="4:48" ht="19.5" thickBot="1">
      <c r="D27" s="74">
        <v>12</v>
      </c>
      <c r="E27" s="73"/>
      <c r="F27" s="76">
        <v>12</v>
      </c>
      <c r="G27" s="63" t="s">
        <v>92</v>
      </c>
      <c r="H27" s="64" t="s">
        <v>17</v>
      </c>
      <c r="I27" s="64" t="s">
        <v>17</v>
      </c>
      <c r="J27" s="64">
        <v>0</v>
      </c>
      <c r="K27" s="65" t="s">
        <v>17</v>
      </c>
      <c r="L27" s="65" t="s">
        <v>17</v>
      </c>
      <c r="M27" s="65" t="s">
        <v>17</v>
      </c>
      <c r="N27" s="65" t="s">
        <v>25</v>
      </c>
      <c r="O27" s="65" t="s">
        <v>17</v>
      </c>
      <c r="P27" s="65" t="s">
        <v>17</v>
      </c>
      <c r="Q27" s="65" t="s">
        <v>17</v>
      </c>
      <c r="R27" s="65" t="s">
        <v>17</v>
      </c>
      <c r="S27" s="65" t="s">
        <v>17</v>
      </c>
      <c r="T27" s="65" t="s">
        <v>17</v>
      </c>
      <c r="U27" s="65" t="s">
        <v>25</v>
      </c>
      <c r="V27" s="65" t="s">
        <v>17</v>
      </c>
      <c r="W27" s="65" t="s">
        <v>17</v>
      </c>
      <c r="X27" s="66" t="s">
        <v>17</v>
      </c>
      <c r="Y27" s="67" t="s">
        <v>17</v>
      </c>
      <c r="Z27" s="68" t="s">
        <v>17</v>
      </c>
      <c r="AA27" s="68" t="s">
        <v>17</v>
      </c>
      <c r="AB27" s="68" t="s">
        <v>25</v>
      </c>
      <c r="AC27" s="68" t="s">
        <v>17</v>
      </c>
      <c r="AD27" s="68" t="s">
        <v>17</v>
      </c>
      <c r="AE27" s="68" t="s">
        <v>17</v>
      </c>
      <c r="AF27" s="67" t="s">
        <v>17</v>
      </c>
      <c r="AG27" s="68" t="s">
        <v>17</v>
      </c>
      <c r="AH27" s="68" t="s">
        <v>17</v>
      </c>
      <c r="AI27" s="68" t="s">
        <v>25</v>
      </c>
      <c r="AJ27" s="69" t="s">
        <v>17</v>
      </c>
      <c r="AK27" s="65" t="s">
        <v>17</v>
      </c>
      <c r="AL27" s="12"/>
      <c r="AM27" s="32">
        <f>'البيان النهائى '!AD24</f>
        <v>25</v>
      </c>
      <c r="AN27" s="13">
        <v>4</v>
      </c>
      <c r="AO27" s="14"/>
      <c r="AP27" s="14"/>
      <c r="AQ27" s="14"/>
      <c r="AR27" s="14">
        <v>2800</v>
      </c>
      <c r="AS27" s="14"/>
      <c r="AT27" s="14"/>
      <c r="AU27" s="50">
        <v>4500</v>
      </c>
      <c r="AV27" s="50"/>
    </row>
    <row r="28" spans="4:48" ht="19.5" thickBot="1">
      <c r="D28" s="74">
        <v>13</v>
      </c>
      <c r="E28" s="73"/>
      <c r="F28" s="76">
        <v>13</v>
      </c>
      <c r="G28" s="15" t="s">
        <v>81</v>
      </c>
      <c r="H28" s="64">
        <f>3*60</f>
        <v>180</v>
      </c>
      <c r="I28" s="64">
        <f>6*60</f>
        <v>360</v>
      </c>
      <c r="J28" s="64">
        <f>2.5*60</f>
        <v>150</v>
      </c>
      <c r="K28" s="65">
        <f>5*60</f>
        <v>300</v>
      </c>
      <c r="L28" s="65">
        <f>2.5*60</f>
        <v>150</v>
      </c>
      <c r="M28" s="65">
        <f>360</f>
        <v>360</v>
      </c>
      <c r="N28" s="65" t="s">
        <v>25</v>
      </c>
      <c r="O28" s="65">
        <f>4.5*60</f>
        <v>270</v>
      </c>
      <c r="P28" s="65">
        <f>5*60</f>
        <v>300</v>
      </c>
      <c r="Q28" s="65">
        <v>300</v>
      </c>
      <c r="R28" s="65">
        <v>60</v>
      </c>
      <c r="S28" s="65">
        <f>3*60</f>
        <v>180</v>
      </c>
      <c r="T28" s="65">
        <f>5*60</f>
        <v>300</v>
      </c>
      <c r="U28" s="65" t="s">
        <v>25</v>
      </c>
      <c r="V28" s="65">
        <v>240</v>
      </c>
      <c r="W28" s="65">
        <v>240</v>
      </c>
      <c r="X28" s="66">
        <f>4.5*60</f>
        <v>270</v>
      </c>
      <c r="Y28" s="67">
        <v>240</v>
      </c>
      <c r="Z28" s="68" t="s">
        <v>17</v>
      </c>
      <c r="AA28" s="68">
        <f>180</f>
        <v>180</v>
      </c>
      <c r="AB28" s="68" t="s">
        <v>25</v>
      </c>
      <c r="AC28" s="68">
        <v>60</v>
      </c>
      <c r="AD28" s="68">
        <v>240</v>
      </c>
      <c r="AE28" s="68">
        <v>120</v>
      </c>
      <c r="AF28" s="67">
        <v>90</v>
      </c>
      <c r="AG28" s="68">
        <f>2.5*60</f>
        <v>150</v>
      </c>
      <c r="AH28" s="68">
        <f>3*60</f>
        <v>180</v>
      </c>
      <c r="AI28" s="68" t="s">
        <v>25</v>
      </c>
      <c r="AJ28" s="69">
        <v>180</v>
      </c>
      <c r="AK28" s="65">
        <v>0</v>
      </c>
      <c r="AL28" s="12"/>
      <c r="AM28" s="32">
        <f>'البيان النهائى '!AD25</f>
        <v>35.625</v>
      </c>
      <c r="AN28" s="13">
        <v>4</v>
      </c>
      <c r="AO28" s="14"/>
      <c r="AP28" s="14"/>
      <c r="AQ28" s="14"/>
      <c r="AR28" s="14"/>
      <c r="AS28" s="14"/>
      <c r="AT28" s="14"/>
      <c r="AU28" s="50">
        <v>2150</v>
      </c>
      <c r="AV28" s="50"/>
    </row>
    <row r="29" spans="4:48" ht="19.5" thickBot="1">
      <c r="D29" s="74">
        <v>14</v>
      </c>
      <c r="E29" s="73"/>
      <c r="F29" s="76">
        <v>14</v>
      </c>
      <c r="G29" s="15" t="s">
        <v>81</v>
      </c>
      <c r="H29" s="64">
        <f>240</f>
        <v>240</v>
      </c>
      <c r="I29" s="64">
        <v>480</v>
      </c>
      <c r="J29" s="64">
        <v>120</v>
      </c>
      <c r="K29" s="65">
        <v>0</v>
      </c>
      <c r="L29" s="65">
        <f>4.5*60</f>
        <v>270</v>
      </c>
      <c r="M29" s="65">
        <f>5*60</f>
        <v>300</v>
      </c>
      <c r="N29" s="65" t="s">
        <v>25</v>
      </c>
      <c r="O29" s="65">
        <f>4.5*60</f>
        <v>270</v>
      </c>
      <c r="P29" s="65">
        <f>5*60</f>
        <v>300</v>
      </c>
      <c r="Q29" s="65">
        <v>300</v>
      </c>
      <c r="R29" s="65">
        <v>240</v>
      </c>
      <c r="S29" s="65">
        <f>240</f>
        <v>240</v>
      </c>
      <c r="T29" s="65">
        <v>240</v>
      </c>
      <c r="U29" s="65" t="s">
        <v>25</v>
      </c>
      <c r="V29" s="65">
        <v>240</v>
      </c>
      <c r="W29" s="65">
        <v>240</v>
      </c>
      <c r="X29" s="66">
        <v>300</v>
      </c>
      <c r="Y29" s="67">
        <f>4.5*60</f>
        <v>270</v>
      </c>
      <c r="Z29" s="68" t="s">
        <v>17</v>
      </c>
      <c r="AA29" s="68">
        <f>4*60</f>
        <v>240</v>
      </c>
      <c r="AB29" s="68" t="s">
        <v>25</v>
      </c>
      <c r="AC29" s="68" t="s">
        <v>17</v>
      </c>
      <c r="AD29" s="68">
        <f>4.5*60</f>
        <v>270</v>
      </c>
      <c r="AE29" s="68">
        <v>120</v>
      </c>
      <c r="AF29" s="67">
        <v>120</v>
      </c>
      <c r="AG29" s="68" t="s">
        <v>17</v>
      </c>
      <c r="AH29" s="68">
        <v>120</v>
      </c>
      <c r="AI29" s="68">
        <v>180</v>
      </c>
      <c r="AJ29" s="69">
        <v>240</v>
      </c>
      <c r="AK29" s="65">
        <v>120</v>
      </c>
      <c r="AL29" s="12"/>
      <c r="AM29" s="32">
        <f>'البيان النهائى '!AD26</f>
        <v>37.375</v>
      </c>
      <c r="AN29" s="13">
        <v>4</v>
      </c>
      <c r="AO29" s="14"/>
      <c r="AP29" s="14"/>
      <c r="AQ29" s="14"/>
      <c r="AR29" s="14">
        <v>700</v>
      </c>
      <c r="AS29" s="14"/>
      <c r="AT29" s="14"/>
      <c r="AU29" s="50">
        <v>1400</v>
      </c>
      <c r="AV29" s="50"/>
    </row>
    <row r="30" spans="4:48" ht="19.5" thickBot="1">
      <c r="D30" s="74">
        <v>15</v>
      </c>
      <c r="E30" s="73"/>
      <c r="F30" s="76">
        <v>15</v>
      </c>
      <c r="G30" s="15" t="s">
        <v>81</v>
      </c>
      <c r="H30" s="64">
        <f>240</f>
        <v>240</v>
      </c>
      <c r="I30" s="64">
        <v>420</v>
      </c>
      <c r="J30" s="64" t="s">
        <v>17</v>
      </c>
      <c r="K30" s="65">
        <f>5*60</f>
        <v>300</v>
      </c>
      <c r="L30" s="65">
        <v>300</v>
      </c>
      <c r="M30" s="65">
        <v>300</v>
      </c>
      <c r="N30" s="65" t="s">
        <v>25</v>
      </c>
      <c r="O30" s="65">
        <v>240</v>
      </c>
      <c r="P30" s="65">
        <f>240</f>
        <v>240</v>
      </c>
      <c r="Q30" s="65">
        <v>0</v>
      </c>
      <c r="R30" s="65">
        <v>240</v>
      </c>
      <c r="S30" s="65">
        <v>240</v>
      </c>
      <c r="T30" s="65">
        <v>240</v>
      </c>
      <c r="U30" s="65" t="s">
        <v>25</v>
      </c>
      <c r="V30" s="65">
        <v>270</v>
      </c>
      <c r="W30" s="65">
        <v>270</v>
      </c>
      <c r="X30" s="66">
        <f>5*60</f>
        <v>300</v>
      </c>
      <c r="Y30" s="67">
        <v>270</v>
      </c>
      <c r="Z30" s="68" t="s">
        <v>17</v>
      </c>
      <c r="AA30" s="68">
        <f>180</f>
        <v>180</v>
      </c>
      <c r="AB30" s="68" t="s">
        <v>25</v>
      </c>
      <c r="AC30" s="68">
        <v>0</v>
      </c>
      <c r="AD30" s="68">
        <v>240</v>
      </c>
      <c r="AE30" s="68">
        <f>2.5*60</f>
        <v>150</v>
      </c>
      <c r="AF30" s="67">
        <v>120</v>
      </c>
      <c r="AG30" s="68">
        <v>120</v>
      </c>
      <c r="AH30" s="68">
        <v>120</v>
      </c>
      <c r="AI30" s="68">
        <v>180</v>
      </c>
      <c r="AJ30" s="69">
        <v>240</v>
      </c>
      <c r="AK30" s="65">
        <v>-60</v>
      </c>
      <c r="AL30" s="12"/>
      <c r="AM30" s="32">
        <f>'البيان النهائى '!AD27</f>
        <v>35.75</v>
      </c>
      <c r="AN30" s="13">
        <v>4</v>
      </c>
      <c r="AO30" s="14"/>
      <c r="AP30" s="14"/>
      <c r="AQ30" s="14"/>
      <c r="AR30" s="14">
        <v>250</v>
      </c>
      <c r="AS30" s="14"/>
      <c r="AT30" s="14"/>
      <c r="AU30" s="50">
        <v>1500</v>
      </c>
      <c r="AV30" s="50"/>
    </row>
    <row r="31" spans="4:48" ht="19.5" thickBot="1">
      <c r="D31" s="74">
        <v>16</v>
      </c>
      <c r="E31" s="73"/>
      <c r="F31" s="76">
        <v>16</v>
      </c>
      <c r="G31" s="15" t="s">
        <v>81</v>
      </c>
      <c r="H31" s="64">
        <v>240</v>
      </c>
      <c r="I31" s="64">
        <f>6.5*60</f>
        <v>390</v>
      </c>
      <c r="J31" s="64">
        <v>60</v>
      </c>
      <c r="K31" s="65">
        <f>5*60</f>
        <v>300</v>
      </c>
      <c r="L31" s="65">
        <v>240</v>
      </c>
      <c r="M31" s="65" t="s">
        <v>25</v>
      </c>
      <c r="N31" s="65">
        <f>120</f>
        <v>120</v>
      </c>
      <c r="O31" s="65">
        <v>240</v>
      </c>
      <c r="P31" s="65">
        <v>270</v>
      </c>
      <c r="Q31" s="65">
        <v>240</v>
      </c>
      <c r="R31" s="65">
        <f>3*60</f>
        <v>180</v>
      </c>
      <c r="S31" s="65">
        <v>0</v>
      </c>
      <c r="T31" s="65">
        <f>4.5*60</f>
        <v>270</v>
      </c>
      <c r="U31" s="65" t="s">
        <v>25</v>
      </c>
      <c r="V31" s="65">
        <v>240</v>
      </c>
      <c r="W31" s="65">
        <v>240</v>
      </c>
      <c r="X31" s="66">
        <f>4.5*60</f>
        <v>270</v>
      </c>
      <c r="Y31" s="67">
        <v>270</v>
      </c>
      <c r="Z31" s="68">
        <v>240</v>
      </c>
      <c r="AA31" s="68">
        <f>180</f>
        <v>180</v>
      </c>
      <c r="AB31" s="68" t="s">
        <v>17</v>
      </c>
      <c r="AC31" s="68">
        <v>60</v>
      </c>
      <c r="AD31" s="68">
        <v>240</v>
      </c>
      <c r="AE31" s="68">
        <f>2.5*60</f>
        <v>150</v>
      </c>
      <c r="AF31" s="67">
        <v>120</v>
      </c>
      <c r="AG31" s="68" t="s">
        <v>25</v>
      </c>
      <c r="AH31" s="68" t="s">
        <v>25</v>
      </c>
      <c r="AI31" s="68" t="s">
        <v>17</v>
      </c>
      <c r="AJ31" s="69">
        <f>3.5*60</f>
        <v>210</v>
      </c>
      <c r="AK31" s="65">
        <v>120</v>
      </c>
      <c r="AL31" s="12"/>
      <c r="AM31" s="32">
        <f>'البيان النهائى '!AD28</f>
        <v>35.1875</v>
      </c>
      <c r="AN31" s="13">
        <v>4</v>
      </c>
      <c r="AO31" s="14"/>
      <c r="AP31" s="14"/>
      <c r="AQ31" s="14"/>
      <c r="AR31" s="14">
        <v>400</v>
      </c>
      <c r="AS31" s="14"/>
      <c r="AT31" s="14"/>
      <c r="AU31" s="50">
        <v>1500</v>
      </c>
      <c r="AV31" s="50"/>
    </row>
    <row r="32" spans="4:48" ht="19.5" thickBot="1">
      <c r="D32" s="74">
        <v>17</v>
      </c>
      <c r="E32" s="70"/>
      <c r="F32" s="76">
        <v>17</v>
      </c>
      <c r="G32" s="15" t="s">
        <v>81</v>
      </c>
      <c r="H32" s="68" t="s">
        <v>25</v>
      </c>
      <c r="I32" s="68" t="s">
        <v>17</v>
      </c>
      <c r="J32" s="68" t="s">
        <v>17</v>
      </c>
      <c r="K32" s="68" t="s">
        <v>17</v>
      </c>
      <c r="L32" s="68" t="s">
        <v>17</v>
      </c>
      <c r="M32" s="68" t="s">
        <v>17</v>
      </c>
      <c r="N32" s="68" t="s">
        <v>17</v>
      </c>
      <c r="O32" s="68" t="s">
        <v>25</v>
      </c>
      <c r="P32" s="68" t="s">
        <v>17</v>
      </c>
      <c r="Q32" s="68" t="s">
        <v>17</v>
      </c>
      <c r="R32" s="68" t="s">
        <v>17</v>
      </c>
      <c r="S32" s="68">
        <f>-4*60</f>
        <v>-240</v>
      </c>
      <c r="T32" s="68" t="s">
        <v>17</v>
      </c>
      <c r="U32" s="68" t="s">
        <v>17</v>
      </c>
      <c r="V32" s="68" t="s">
        <v>17</v>
      </c>
      <c r="W32" s="68" t="s">
        <v>17</v>
      </c>
      <c r="X32" s="68" t="s">
        <v>17</v>
      </c>
      <c r="Y32" s="68" t="s">
        <v>25</v>
      </c>
      <c r="Z32" s="68">
        <v>0</v>
      </c>
      <c r="AA32" s="68" t="s">
        <v>17</v>
      </c>
      <c r="AB32" s="68">
        <v>0</v>
      </c>
      <c r="AC32" s="68" t="s">
        <v>17</v>
      </c>
      <c r="AD32" s="68" t="s">
        <v>17</v>
      </c>
      <c r="AE32" s="68">
        <f>3*60</f>
        <v>180</v>
      </c>
      <c r="AF32" s="68">
        <v>120</v>
      </c>
      <c r="AG32" s="68" t="s">
        <v>25</v>
      </c>
      <c r="AH32" s="68">
        <f>7.5*60</f>
        <v>450</v>
      </c>
      <c r="AI32" s="68">
        <v>0</v>
      </c>
      <c r="AJ32" s="68">
        <f>3.5*60</f>
        <v>210</v>
      </c>
      <c r="AK32" s="68">
        <v>120</v>
      </c>
      <c r="AL32" s="12"/>
      <c r="AM32" s="32">
        <f>'البيان النهائى '!AD29</f>
        <v>24.75</v>
      </c>
      <c r="AN32" s="13">
        <v>4</v>
      </c>
      <c r="AO32" s="14"/>
      <c r="AP32" s="14"/>
      <c r="AQ32" s="14"/>
      <c r="AR32" s="14">
        <v>950</v>
      </c>
      <c r="AS32" s="14"/>
      <c r="AT32" s="14"/>
      <c r="AU32" s="50">
        <v>1600</v>
      </c>
      <c r="AV32" s="50"/>
    </row>
    <row r="33" spans="4:48" ht="19.5" thickBot="1">
      <c r="D33" s="74">
        <v>18</v>
      </c>
      <c r="E33" s="70"/>
      <c r="F33" s="76">
        <v>18</v>
      </c>
      <c r="G33" s="15" t="s">
        <v>81</v>
      </c>
      <c r="H33" s="68" t="s">
        <v>17</v>
      </c>
      <c r="I33" s="68">
        <v>0</v>
      </c>
      <c r="J33" s="68" t="s">
        <v>17</v>
      </c>
      <c r="K33" s="68">
        <v>0</v>
      </c>
      <c r="L33" s="68" t="s">
        <v>17</v>
      </c>
      <c r="M33" s="68" t="s">
        <v>17</v>
      </c>
      <c r="N33" s="68" t="s">
        <v>25</v>
      </c>
      <c r="O33" s="68" t="s">
        <v>17</v>
      </c>
      <c r="P33" s="68" t="s">
        <v>17</v>
      </c>
      <c r="Q33" s="68" t="s">
        <v>17</v>
      </c>
      <c r="R33" s="68" t="s">
        <v>17</v>
      </c>
      <c r="S33" s="68" t="s">
        <v>17</v>
      </c>
      <c r="T33" s="68" t="s">
        <v>17</v>
      </c>
      <c r="U33" s="68" t="s">
        <v>17</v>
      </c>
      <c r="V33" s="68">
        <v>0</v>
      </c>
      <c r="W33" s="68">
        <v>0</v>
      </c>
      <c r="X33" s="68" t="s">
        <v>17</v>
      </c>
      <c r="Y33" s="68">
        <v>300</v>
      </c>
      <c r="Z33" s="68">
        <v>30</v>
      </c>
      <c r="AA33" s="68">
        <v>180</v>
      </c>
      <c r="AB33" s="68" t="s">
        <v>25</v>
      </c>
      <c r="AC33" s="68">
        <v>30</v>
      </c>
      <c r="AD33" s="68">
        <v>240</v>
      </c>
      <c r="AE33" s="68">
        <v>120</v>
      </c>
      <c r="AF33" s="68">
        <v>0</v>
      </c>
      <c r="AG33" s="68" t="s">
        <v>25</v>
      </c>
      <c r="AH33" s="68">
        <v>0</v>
      </c>
      <c r="AI33" s="68" t="s">
        <v>25</v>
      </c>
      <c r="AJ33" s="68">
        <v>240</v>
      </c>
      <c r="AK33" s="68">
        <v>120</v>
      </c>
      <c r="AL33" s="12"/>
      <c r="AM33" s="32">
        <f>'البيان النهائى '!AD30</f>
        <v>22.625</v>
      </c>
      <c r="AN33" s="13">
        <v>4</v>
      </c>
      <c r="AO33" s="14"/>
      <c r="AP33" s="14"/>
      <c r="AQ33" s="14"/>
      <c r="AR33" s="14">
        <v>100</v>
      </c>
      <c r="AS33" s="14"/>
      <c r="AT33" s="14"/>
      <c r="AU33" s="50">
        <v>1600</v>
      </c>
      <c r="AV33" s="50"/>
    </row>
    <row r="34" spans="4:48" ht="19.5" thickBot="1">
      <c r="D34" s="74">
        <v>19</v>
      </c>
      <c r="E34" s="73"/>
      <c r="F34" s="76">
        <v>19</v>
      </c>
      <c r="G34" s="15" t="s">
        <v>81</v>
      </c>
      <c r="H34" s="64" t="s">
        <v>17</v>
      </c>
      <c r="I34" s="64">
        <f>6*60</f>
        <v>360</v>
      </c>
      <c r="J34" s="64">
        <v>120</v>
      </c>
      <c r="K34" s="65">
        <v>300</v>
      </c>
      <c r="L34" s="65">
        <f>3*60</f>
        <v>180</v>
      </c>
      <c r="M34" s="65" t="s">
        <v>25</v>
      </c>
      <c r="N34" s="65" t="s">
        <v>17</v>
      </c>
      <c r="O34" s="65">
        <v>240</v>
      </c>
      <c r="P34" s="65">
        <v>0</v>
      </c>
      <c r="Q34" s="65">
        <v>0</v>
      </c>
      <c r="R34" s="65">
        <v>0</v>
      </c>
      <c r="S34" s="65">
        <v>210</v>
      </c>
      <c r="T34" s="65">
        <v>300</v>
      </c>
      <c r="U34" s="65" t="s">
        <v>17</v>
      </c>
      <c r="V34" s="65">
        <v>240</v>
      </c>
      <c r="W34" s="65">
        <f>120</f>
        <v>120</v>
      </c>
      <c r="X34" s="66">
        <f>5*60</f>
        <v>300</v>
      </c>
      <c r="Y34" s="67">
        <f>5.5*60</f>
        <v>330</v>
      </c>
      <c r="Z34" s="68">
        <v>90</v>
      </c>
      <c r="AA34" s="68">
        <f>180</f>
        <v>180</v>
      </c>
      <c r="AB34" s="68" t="s">
        <v>17</v>
      </c>
      <c r="AC34" s="68">
        <v>120</v>
      </c>
      <c r="AD34" s="68">
        <v>240</v>
      </c>
      <c r="AE34" s="68">
        <f>3.5*60</f>
        <v>210</v>
      </c>
      <c r="AF34" s="67">
        <v>120</v>
      </c>
      <c r="AG34" s="68">
        <f>2.5*60</f>
        <v>150</v>
      </c>
      <c r="AH34" s="68">
        <v>180</v>
      </c>
      <c r="AI34" s="68" t="s">
        <v>17</v>
      </c>
      <c r="AJ34" s="69">
        <f>3.5*60</f>
        <v>210</v>
      </c>
      <c r="AK34" s="65">
        <v>60</v>
      </c>
      <c r="AL34" s="12"/>
      <c r="AM34" s="32">
        <f>'البيان النهائى '!AD31</f>
        <v>34.875</v>
      </c>
      <c r="AN34" s="13">
        <v>4</v>
      </c>
      <c r="AO34" s="14"/>
      <c r="AP34" s="14"/>
      <c r="AQ34" s="14"/>
      <c r="AR34" s="14"/>
      <c r="AS34" s="14"/>
      <c r="AT34" s="14"/>
      <c r="AU34" s="50">
        <v>1800</v>
      </c>
      <c r="AV34" s="50"/>
    </row>
    <row r="35" spans="4:48" ht="19.5" thickBot="1">
      <c r="D35" s="74">
        <v>20</v>
      </c>
      <c r="E35" s="73"/>
      <c r="F35" s="76">
        <v>20</v>
      </c>
      <c r="G35" s="15" t="s">
        <v>81</v>
      </c>
      <c r="H35" s="64">
        <v>240</v>
      </c>
      <c r="I35" s="64">
        <v>0</v>
      </c>
      <c r="J35" s="64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6">
        <v>0</v>
      </c>
      <c r="Y35" s="67">
        <v>0</v>
      </c>
      <c r="Z35" s="68">
        <v>0</v>
      </c>
      <c r="AA35" s="68">
        <v>0</v>
      </c>
      <c r="AB35" s="68">
        <v>0</v>
      </c>
      <c r="AC35" s="68">
        <v>0</v>
      </c>
      <c r="AD35" s="68">
        <v>0</v>
      </c>
      <c r="AE35" s="68">
        <v>0</v>
      </c>
      <c r="AF35" s="67">
        <v>0</v>
      </c>
      <c r="AG35" s="68"/>
      <c r="AH35" s="68">
        <v>0</v>
      </c>
      <c r="AI35" s="68">
        <v>0</v>
      </c>
      <c r="AJ35" s="69"/>
      <c r="AK35" s="65"/>
      <c r="AL35" s="12"/>
      <c r="AM35" s="32">
        <f>'البيان النهائى '!AD32</f>
        <v>1.5</v>
      </c>
      <c r="AN35" s="13"/>
      <c r="AO35" s="14"/>
      <c r="AP35" s="14"/>
      <c r="AQ35" s="14"/>
      <c r="AR35" s="14"/>
      <c r="AS35" s="14"/>
      <c r="AT35" s="14"/>
      <c r="AU35" s="50">
        <v>1400</v>
      </c>
      <c r="AV35" s="50"/>
    </row>
    <row r="36" spans="4:48" ht="19.5" thickBot="1">
      <c r="D36" s="74">
        <v>21</v>
      </c>
      <c r="E36" s="73"/>
      <c r="F36" s="76">
        <v>21</v>
      </c>
      <c r="G36" s="15" t="s">
        <v>81</v>
      </c>
      <c r="H36" s="68">
        <v>0</v>
      </c>
      <c r="I36" s="68">
        <v>0</v>
      </c>
      <c r="J36" s="68">
        <v>0</v>
      </c>
      <c r="K36" s="68">
        <v>0</v>
      </c>
      <c r="L36" s="68">
        <v>0</v>
      </c>
      <c r="M36" s="68">
        <v>0</v>
      </c>
      <c r="N36" s="68">
        <v>0</v>
      </c>
      <c r="O36" s="68">
        <v>0</v>
      </c>
      <c r="P36" s="68">
        <v>0</v>
      </c>
      <c r="Q36" s="68">
        <v>0</v>
      </c>
      <c r="R36" s="68" t="s">
        <v>17</v>
      </c>
      <c r="S36" s="68" t="s">
        <v>17</v>
      </c>
      <c r="T36" s="68" t="s">
        <v>17</v>
      </c>
      <c r="U36" s="68"/>
      <c r="V36" s="68" t="s">
        <v>17</v>
      </c>
      <c r="W36" s="68" t="s">
        <v>17</v>
      </c>
      <c r="X36" s="68" t="s">
        <v>17</v>
      </c>
      <c r="Y36" s="68" t="s">
        <v>17</v>
      </c>
      <c r="Z36" s="68">
        <v>120</v>
      </c>
      <c r="AA36" s="68" t="s">
        <v>17</v>
      </c>
      <c r="AB36" s="68"/>
      <c r="AC36" s="68">
        <v>120</v>
      </c>
      <c r="AD36" s="68">
        <v>120</v>
      </c>
      <c r="AE36" s="68">
        <v>120</v>
      </c>
      <c r="AF36" s="68">
        <v>120</v>
      </c>
      <c r="AG36" s="68" t="s">
        <v>17</v>
      </c>
      <c r="AH36" s="68">
        <v>120</v>
      </c>
      <c r="AI36" s="68">
        <v>0</v>
      </c>
      <c r="AJ36" s="68" t="s">
        <v>17</v>
      </c>
      <c r="AK36" s="68">
        <v>0</v>
      </c>
      <c r="AL36" s="12"/>
      <c r="AM36" s="32">
        <f>'البيان النهائى '!AD33</f>
        <v>17.5</v>
      </c>
      <c r="AN36" s="13">
        <v>4</v>
      </c>
      <c r="AO36" s="14"/>
      <c r="AP36" s="14"/>
      <c r="AQ36" s="14"/>
      <c r="AR36" s="14"/>
      <c r="AS36" s="14"/>
      <c r="AT36" s="14"/>
      <c r="AU36" s="50">
        <v>1400</v>
      </c>
      <c r="AV36" s="50"/>
    </row>
    <row r="37" spans="4:48" ht="19.5" thickBot="1">
      <c r="D37" s="74">
        <v>22</v>
      </c>
      <c r="E37" s="73"/>
      <c r="F37" s="76">
        <v>22</v>
      </c>
      <c r="G37" s="15" t="s">
        <v>81</v>
      </c>
      <c r="H37" s="64">
        <f>5*60</f>
        <v>300</v>
      </c>
      <c r="I37" s="64">
        <f>4*60</f>
        <v>240</v>
      </c>
      <c r="J37" s="64">
        <v>240</v>
      </c>
      <c r="K37" s="65">
        <f>4.5*60</f>
        <v>270</v>
      </c>
      <c r="L37" s="65">
        <f>3.5*60</f>
        <v>210</v>
      </c>
      <c r="M37" s="65">
        <v>240</v>
      </c>
      <c r="N37" s="65" t="s">
        <v>25</v>
      </c>
      <c r="O37" s="65">
        <v>300</v>
      </c>
      <c r="P37" s="65">
        <v>240</v>
      </c>
      <c r="Q37" s="65">
        <v>240</v>
      </c>
      <c r="R37" s="65">
        <v>180</v>
      </c>
      <c r="S37" s="65">
        <v>180</v>
      </c>
      <c r="T37" s="65">
        <v>240</v>
      </c>
      <c r="U37" s="65">
        <v>180</v>
      </c>
      <c r="V37" s="65">
        <v>300</v>
      </c>
      <c r="W37" s="65">
        <v>240</v>
      </c>
      <c r="X37" s="66">
        <v>240</v>
      </c>
      <c r="Y37" s="67">
        <v>240</v>
      </c>
      <c r="Z37" s="68">
        <f>360</f>
        <v>360</v>
      </c>
      <c r="AA37" s="68">
        <v>240</v>
      </c>
      <c r="AB37" s="68" t="s">
        <v>25</v>
      </c>
      <c r="AC37" s="68">
        <v>120</v>
      </c>
      <c r="AD37" s="68">
        <f>3.5*60</f>
        <v>210</v>
      </c>
      <c r="AE37" s="68">
        <f>180</f>
        <v>180</v>
      </c>
      <c r="AF37" s="67">
        <v>180</v>
      </c>
      <c r="AG37" s="68">
        <f>180</f>
        <v>180</v>
      </c>
      <c r="AH37" s="68">
        <f>4*60</f>
        <v>240</v>
      </c>
      <c r="AI37" s="68" t="s">
        <v>25</v>
      </c>
      <c r="AJ37" s="69">
        <f>210</f>
        <v>210</v>
      </c>
      <c r="AK37" s="65">
        <f>180</f>
        <v>180</v>
      </c>
      <c r="AL37" s="12"/>
      <c r="AM37" s="32">
        <f>'البيان النهائى '!AD34</f>
        <v>39.875</v>
      </c>
      <c r="AN37" s="13">
        <v>4</v>
      </c>
      <c r="AO37" s="14"/>
      <c r="AP37" s="14"/>
      <c r="AQ37" s="14"/>
      <c r="AR37" s="14">
        <v>2400</v>
      </c>
      <c r="AS37" s="14"/>
      <c r="AT37" s="14"/>
      <c r="AU37" s="50">
        <v>3000</v>
      </c>
      <c r="AV37" s="50"/>
    </row>
    <row r="38" spans="4:48" ht="19.5" thickBot="1">
      <c r="D38" s="74">
        <v>23</v>
      </c>
      <c r="E38" s="73"/>
      <c r="F38" s="76">
        <v>23</v>
      </c>
      <c r="G38" s="15" t="s">
        <v>81</v>
      </c>
      <c r="H38" s="64">
        <v>0</v>
      </c>
      <c r="I38" s="64">
        <v>480</v>
      </c>
      <c r="J38" s="64">
        <v>0</v>
      </c>
      <c r="K38" s="65">
        <v>240</v>
      </c>
      <c r="L38" s="65">
        <v>240</v>
      </c>
      <c r="M38" s="65">
        <v>0</v>
      </c>
      <c r="N38" s="65">
        <v>0</v>
      </c>
      <c r="O38" s="65">
        <v>0</v>
      </c>
      <c r="P38" s="65" t="s">
        <v>17</v>
      </c>
      <c r="Q38" s="65" t="s">
        <v>17</v>
      </c>
      <c r="R38" s="65" t="s">
        <v>17</v>
      </c>
      <c r="S38" s="65">
        <v>0</v>
      </c>
      <c r="T38" s="65">
        <v>0</v>
      </c>
      <c r="U38" s="65">
        <v>0</v>
      </c>
      <c r="V38" s="65">
        <v>-240</v>
      </c>
      <c r="W38" s="65" t="s">
        <v>17</v>
      </c>
      <c r="X38" s="66">
        <v>0</v>
      </c>
      <c r="Y38" s="67">
        <v>0</v>
      </c>
      <c r="Z38" s="68">
        <v>0</v>
      </c>
      <c r="AA38" s="68" t="s">
        <v>17</v>
      </c>
      <c r="AB38" s="68">
        <v>0</v>
      </c>
      <c r="AC38" s="68">
        <v>0</v>
      </c>
      <c r="AD38" s="68">
        <v>0</v>
      </c>
      <c r="AE38" s="68">
        <v>0</v>
      </c>
      <c r="AF38" s="67">
        <v>0</v>
      </c>
      <c r="AG38" s="68"/>
      <c r="AH38" s="68">
        <v>0</v>
      </c>
      <c r="AI38" s="68">
        <v>0</v>
      </c>
      <c r="AJ38" s="69"/>
      <c r="AK38" s="65"/>
      <c r="AL38" s="12"/>
      <c r="AM38" s="32">
        <f>'البيان النهائى '!AD35</f>
        <v>10.5</v>
      </c>
      <c r="AN38" s="13">
        <v>2</v>
      </c>
      <c r="AO38" s="14"/>
      <c r="AP38" s="14"/>
      <c r="AQ38" s="14"/>
      <c r="AR38" s="14"/>
      <c r="AS38" s="14"/>
      <c r="AT38" s="14"/>
      <c r="AU38" s="50">
        <v>1500</v>
      </c>
      <c r="AV38" s="50"/>
    </row>
    <row r="39" spans="4:48" ht="19.5" thickBot="1">
      <c r="D39" s="74">
        <v>24</v>
      </c>
      <c r="E39" s="73"/>
      <c r="F39" s="76">
        <v>24</v>
      </c>
      <c r="G39" s="15" t="s">
        <v>81</v>
      </c>
      <c r="H39" s="64" t="s">
        <v>17</v>
      </c>
      <c r="I39" s="64" t="s">
        <v>17</v>
      </c>
      <c r="J39" s="64" t="s">
        <v>17</v>
      </c>
      <c r="K39" s="65" t="s">
        <v>17</v>
      </c>
      <c r="L39" s="65" t="s">
        <v>17</v>
      </c>
      <c r="M39" s="65" t="s">
        <v>17</v>
      </c>
      <c r="N39" s="65">
        <v>0</v>
      </c>
      <c r="O39" s="65" t="s">
        <v>17</v>
      </c>
      <c r="P39" s="65" t="s">
        <v>17</v>
      </c>
      <c r="Q39" s="65" t="s">
        <v>17</v>
      </c>
      <c r="R39" s="65" t="s">
        <v>17</v>
      </c>
      <c r="S39" s="65" t="s">
        <v>17</v>
      </c>
      <c r="T39" s="65" t="s">
        <v>17</v>
      </c>
      <c r="U39" s="65">
        <v>0</v>
      </c>
      <c r="V39" s="65" t="s">
        <v>17</v>
      </c>
      <c r="W39" s="65" t="s">
        <v>17</v>
      </c>
      <c r="X39" s="66" t="s">
        <v>17</v>
      </c>
      <c r="Y39" s="67" t="s">
        <v>17</v>
      </c>
      <c r="Z39" s="68" t="s">
        <v>17</v>
      </c>
      <c r="AA39" s="68" t="s">
        <v>17</v>
      </c>
      <c r="AB39" s="68">
        <v>0</v>
      </c>
      <c r="AC39" s="68" t="s">
        <v>17</v>
      </c>
      <c r="AD39" s="68" t="s">
        <v>17</v>
      </c>
      <c r="AE39" s="68" t="s">
        <v>17</v>
      </c>
      <c r="AF39" s="67" t="s">
        <v>17</v>
      </c>
      <c r="AG39" s="68" t="s">
        <v>17</v>
      </c>
      <c r="AH39" s="68" t="s">
        <v>17</v>
      </c>
      <c r="AI39" s="68">
        <v>0</v>
      </c>
      <c r="AJ39" s="69" t="s">
        <v>17</v>
      </c>
      <c r="AK39" s="65" t="s">
        <v>17</v>
      </c>
      <c r="AL39" s="12"/>
      <c r="AM39" s="32">
        <f>'البيان النهائى '!AD36</f>
        <v>26</v>
      </c>
      <c r="AN39" s="13">
        <v>4</v>
      </c>
      <c r="AO39" s="14"/>
      <c r="AP39" s="14"/>
      <c r="AQ39" s="14"/>
      <c r="AR39" s="14">
        <v>2950</v>
      </c>
      <c r="AS39" s="14"/>
      <c r="AT39" s="14"/>
      <c r="AU39" s="50">
        <v>3000</v>
      </c>
      <c r="AV39" s="50"/>
    </row>
    <row r="40" spans="4:48" ht="19.5" thickBot="1">
      <c r="D40" s="74">
        <v>25</v>
      </c>
      <c r="E40" s="73"/>
      <c r="F40" s="76">
        <v>25</v>
      </c>
      <c r="G40" s="15" t="s">
        <v>81</v>
      </c>
      <c r="H40" s="64">
        <f>8*60</f>
        <v>480</v>
      </c>
      <c r="I40" s="64">
        <v>480</v>
      </c>
      <c r="J40" s="64">
        <v>480</v>
      </c>
      <c r="K40" s="65">
        <v>480</v>
      </c>
      <c r="L40" s="65">
        <v>480</v>
      </c>
      <c r="M40" s="65">
        <f>5*60</f>
        <v>300</v>
      </c>
      <c r="N40" s="65" t="s">
        <v>25</v>
      </c>
      <c r="O40" s="65">
        <f>6*60</f>
        <v>360</v>
      </c>
      <c r="P40" s="65">
        <f>6*60</f>
        <v>360</v>
      </c>
      <c r="Q40" s="65">
        <v>300</v>
      </c>
      <c r="R40" s="65">
        <v>360</v>
      </c>
      <c r="S40" s="65">
        <v>300</v>
      </c>
      <c r="T40" s="65">
        <f>8*60</f>
        <v>480</v>
      </c>
      <c r="U40" s="65" t="s">
        <v>25</v>
      </c>
      <c r="V40" s="65">
        <f>6*60</f>
        <v>360</v>
      </c>
      <c r="W40" s="65">
        <f>7*60</f>
        <v>420</v>
      </c>
      <c r="X40" s="66">
        <v>240</v>
      </c>
      <c r="Y40" s="67">
        <f>7*60</f>
        <v>420</v>
      </c>
      <c r="Z40" s="68">
        <v>120</v>
      </c>
      <c r="AA40" s="68">
        <f>6*60</f>
        <v>360</v>
      </c>
      <c r="AB40" s="68" t="s">
        <v>25</v>
      </c>
      <c r="AC40" s="68">
        <v>120</v>
      </c>
      <c r="AD40" s="68">
        <f>6*60</f>
        <v>360</v>
      </c>
      <c r="AE40" s="68">
        <v>120</v>
      </c>
      <c r="AF40" s="67">
        <f>3*60</f>
        <v>180</v>
      </c>
      <c r="AG40" s="68">
        <f>4*60</f>
        <v>240</v>
      </c>
      <c r="AH40" s="68">
        <v>0</v>
      </c>
      <c r="AI40" s="68" t="s">
        <v>25</v>
      </c>
      <c r="AJ40" s="69">
        <f>5*60</f>
        <v>300</v>
      </c>
      <c r="AK40" s="65">
        <f>4*60</f>
        <v>240</v>
      </c>
      <c r="AL40" s="12"/>
      <c r="AM40" s="32">
        <f>'البيان النهائى '!AD37</f>
        <v>42.375</v>
      </c>
      <c r="AN40" s="13">
        <v>4</v>
      </c>
      <c r="AO40" s="14"/>
      <c r="AP40" s="14"/>
      <c r="AQ40" s="14"/>
      <c r="AR40" s="14">
        <v>1650</v>
      </c>
      <c r="AS40" s="14"/>
      <c r="AT40" s="14"/>
      <c r="AU40" s="50">
        <v>1467</v>
      </c>
      <c r="AV40" s="50"/>
    </row>
    <row r="41" spans="4:48" ht="19.5" thickBot="1">
      <c r="D41" s="74">
        <v>26</v>
      </c>
      <c r="E41" s="73"/>
      <c r="F41" s="76">
        <v>26</v>
      </c>
      <c r="G41" s="15" t="s">
        <v>81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65" t="s">
        <v>17</v>
      </c>
      <c r="S41" s="65">
        <v>0</v>
      </c>
      <c r="T41" s="65">
        <v>0</v>
      </c>
      <c r="U41" s="65">
        <v>0</v>
      </c>
      <c r="V41" s="65">
        <v>0</v>
      </c>
      <c r="W41" s="65">
        <v>0</v>
      </c>
      <c r="X41" s="66">
        <v>0</v>
      </c>
      <c r="Y41" s="67">
        <v>0</v>
      </c>
      <c r="Z41" s="68">
        <v>0</v>
      </c>
      <c r="AA41" s="68">
        <v>0</v>
      </c>
      <c r="AB41" s="68">
        <v>0</v>
      </c>
      <c r="AC41" s="68">
        <v>0</v>
      </c>
      <c r="AD41" s="68">
        <v>0</v>
      </c>
      <c r="AE41" s="68">
        <v>0</v>
      </c>
      <c r="AF41" s="67">
        <v>0</v>
      </c>
      <c r="AG41" s="68"/>
      <c r="AH41" s="68"/>
      <c r="AI41" s="68">
        <v>0</v>
      </c>
      <c r="AJ41" s="69"/>
      <c r="AK41" s="65"/>
      <c r="AL41" s="12"/>
      <c r="AM41" s="32">
        <f>'البيان النهائى '!AD38</f>
        <v>1</v>
      </c>
      <c r="AN41" s="13"/>
      <c r="AO41" s="14"/>
      <c r="AP41" s="14"/>
      <c r="AQ41" s="14"/>
      <c r="AR41" s="14"/>
      <c r="AS41" s="14"/>
      <c r="AT41" s="14"/>
      <c r="AU41" s="50">
        <v>1400</v>
      </c>
      <c r="AV41" s="50"/>
    </row>
    <row r="42" spans="4:48" ht="19.5" thickBot="1">
      <c r="D42" s="74">
        <v>27</v>
      </c>
      <c r="E42" s="73"/>
      <c r="F42" s="76">
        <v>27</v>
      </c>
      <c r="G42" s="15" t="s">
        <v>81</v>
      </c>
      <c r="H42" s="64">
        <v>0</v>
      </c>
      <c r="I42" s="64">
        <v>0</v>
      </c>
      <c r="J42" s="64">
        <v>0</v>
      </c>
      <c r="K42" s="64">
        <v>0</v>
      </c>
      <c r="L42" s="64">
        <v>0</v>
      </c>
      <c r="M42" s="64">
        <v>0</v>
      </c>
      <c r="N42" s="64">
        <v>0</v>
      </c>
      <c r="O42" s="64">
        <v>0</v>
      </c>
      <c r="P42" s="64">
        <v>0</v>
      </c>
      <c r="Q42" s="64">
        <v>0</v>
      </c>
      <c r="R42" s="65" t="s">
        <v>17</v>
      </c>
      <c r="S42" s="65" t="s">
        <v>17</v>
      </c>
      <c r="T42" s="65">
        <v>0</v>
      </c>
      <c r="U42" s="65">
        <v>0</v>
      </c>
      <c r="V42" s="65" t="s">
        <v>17</v>
      </c>
      <c r="W42" s="65" t="s">
        <v>17</v>
      </c>
      <c r="X42" s="66">
        <v>0</v>
      </c>
      <c r="Y42" s="67">
        <v>0</v>
      </c>
      <c r="Z42" s="68">
        <v>0</v>
      </c>
      <c r="AA42" s="68">
        <v>0</v>
      </c>
      <c r="AB42" s="68">
        <v>0</v>
      </c>
      <c r="AC42" s="68">
        <v>0</v>
      </c>
      <c r="AD42" s="68">
        <v>0</v>
      </c>
      <c r="AE42" s="68">
        <v>0</v>
      </c>
      <c r="AF42" s="67">
        <v>0</v>
      </c>
      <c r="AG42" s="68"/>
      <c r="AH42" s="68"/>
      <c r="AI42" s="68">
        <v>0</v>
      </c>
      <c r="AJ42" s="69"/>
      <c r="AK42" s="65"/>
      <c r="AL42" s="12"/>
      <c r="AM42" s="32">
        <f>'البيان النهائى '!AD39</f>
        <v>4</v>
      </c>
      <c r="AN42" s="13"/>
      <c r="AO42" s="14"/>
      <c r="AP42" s="14"/>
      <c r="AQ42" s="14"/>
      <c r="AR42" s="14"/>
      <c r="AS42" s="14"/>
      <c r="AT42" s="14"/>
      <c r="AU42" s="50">
        <v>1600</v>
      </c>
      <c r="AV42" s="50"/>
    </row>
    <row r="43" spans="4:48" ht="19.5" thickBot="1">
      <c r="D43" s="74">
        <v>28</v>
      </c>
      <c r="E43" s="73"/>
      <c r="F43" s="76">
        <v>28</v>
      </c>
      <c r="G43" s="15" t="s">
        <v>81</v>
      </c>
      <c r="H43" s="64">
        <v>0</v>
      </c>
      <c r="I43" s="64">
        <v>0</v>
      </c>
      <c r="J43" s="64">
        <v>0</v>
      </c>
      <c r="K43" s="65">
        <v>0</v>
      </c>
      <c r="L43" s="65">
        <v>0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 t="s">
        <v>25</v>
      </c>
      <c r="S43" s="65">
        <f>5*60</f>
        <v>300</v>
      </c>
      <c r="T43" s="65">
        <f>7*60</f>
        <v>420</v>
      </c>
      <c r="U43" s="65" t="s">
        <v>25</v>
      </c>
      <c r="V43" s="65">
        <f>6*60</f>
        <v>360</v>
      </c>
      <c r="W43" s="65">
        <f>6*60</f>
        <v>360</v>
      </c>
      <c r="X43" s="66">
        <v>360</v>
      </c>
      <c r="Y43" s="67">
        <f>360</f>
        <v>360</v>
      </c>
      <c r="Z43" s="68">
        <v>60</v>
      </c>
      <c r="AA43" s="68">
        <v>240</v>
      </c>
      <c r="AB43" s="68" t="s">
        <v>25</v>
      </c>
      <c r="AC43" s="68">
        <v>180</v>
      </c>
      <c r="AD43" s="68">
        <v>240</v>
      </c>
      <c r="AE43" s="68">
        <v>240</v>
      </c>
      <c r="AF43" s="67">
        <f>2.5*60</f>
        <v>150</v>
      </c>
      <c r="AG43" s="68">
        <f>5*60</f>
        <v>300</v>
      </c>
      <c r="AH43" s="68">
        <v>240</v>
      </c>
      <c r="AI43" s="68" t="s">
        <v>25</v>
      </c>
      <c r="AJ43" s="69">
        <v>300</v>
      </c>
      <c r="AK43" s="65">
        <v>120</v>
      </c>
      <c r="AL43" s="12"/>
      <c r="AM43" s="32">
        <f>'البيان النهائى '!AD40</f>
        <v>24.8125</v>
      </c>
      <c r="AN43" s="13">
        <v>4</v>
      </c>
      <c r="AO43" s="14"/>
      <c r="AP43" s="14"/>
      <c r="AQ43" s="14"/>
      <c r="AR43" s="14"/>
      <c r="AS43" s="14"/>
      <c r="AT43" s="14"/>
      <c r="AU43" s="50">
        <v>1400</v>
      </c>
      <c r="AV43" s="50"/>
    </row>
    <row r="44" spans="4:48" ht="19.5" thickBot="1">
      <c r="D44" s="74">
        <v>29</v>
      </c>
      <c r="E44" s="70"/>
      <c r="F44" s="76">
        <v>29</v>
      </c>
      <c r="G44" s="15" t="s">
        <v>81</v>
      </c>
      <c r="H44" s="64">
        <v>0</v>
      </c>
      <c r="I44" s="64">
        <v>0</v>
      </c>
      <c r="J44" s="64">
        <v>0</v>
      </c>
      <c r="K44" s="65">
        <v>0</v>
      </c>
      <c r="L44" s="65">
        <v>0</v>
      </c>
      <c r="M44" s="65">
        <v>0</v>
      </c>
      <c r="N44" s="65">
        <v>0</v>
      </c>
      <c r="O44" s="65">
        <v>0</v>
      </c>
      <c r="P44" s="65">
        <v>0</v>
      </c>
      <c r="Q44" s="65">
        <v>0</v>
      </c>
      <c r="R44" s="65">
        <v>0</v>
      </c>
      <c r="S44" s="65">
        <v>0</v>
      </c>
      <c r="T44" s="65">
        <v>0</v>
      </c>
      <c r="U44" s="65">
        <v>0</v>
      </c>
      <c r="V44" s="65">
        <v>240</v>
      </c>
      <c r="W44" s="65">
        <v>240</v>
      </c>
      <c r="X44" s="66">
        <v>0</v>
      </c>
      <c r="Y44" s="67">
        <v>0</v>
      </c>
      <c r="Z44" s="68">
        <v>0</v>
      </c>
      <c r="AA44" s="68">
        <v>0</v>
      </c>
      <c r="AB44" s="68">
        <v>0</v>
      </c>
      <c r="AC44" s="68">
        <v>0</v>
      </c>
      <c r="AD44" s="68">
        <v>0</v>
      </c>
      <c r="AE44" s="68">
        <v>0</v>
      </c>
      <c r="AF44" s="67">
        <v>0</v>
      </c>
      <c r="AG44" s="68">
        <v>0</v>
      </c>
      <c r="AH44" s="68">
        <v>0</v>
      </c>
      <c r="AI44" s="68">
        <v>0</v>
      </c>
      <c r="AJ44" s="69">
        <v>0</v>
      </c>
      <c r="AK44" s="65">
        <v>0</v>
      </c>
      <c r="AL44" s="12"/>
      <c r="AM44" s="32">
        <f>'البيان النهائى '!AD41</f>
        <v>3</v>
      </c>
      <c r="AN44" s="13"/>
      <c r="AO44" s="14"/>
      <c r="AP44" s="14"/>
      <c r="AQ44" s="14"/>
      <c r="AR44" s="14"/>
      <c r="AS44" s="14"/>
      <c r="AT44" s="14"/>
      <c r="AU44" s="50">
        <v>1400</v>
      </c>
      <c r="AV44" s="50"/>
    </row>
    <row r="45" spans="4:48" ht="19.5" thickBot="1">
      <c r="D45" s="74">
        <v>30</v>
      </c>
      <c r="E45" s="70"/>
      <c r="F45" s="76">
        <v>30</v>
      </c>
      <c r="G45" s="15" t="s">
        <v>81</v>
      </c>
      <c r="H45" s="64">
        <v>0</v>
      </c>
      <c r="I45" s="64">
        <v>0</v>
      </c>
      <c r="J45" s="64">
        <v>0</v>
      </c>
      <c r="K45" s="65">
        <v>0</v>
      </c>
      <c r="L45" s="65">
        <v>0</v>
      </c>
      <c r="M45" s="65">
        <v>0</v>
      </c>
      <c r="N45" s="65">
        <v>0</v>
      </c>
      <c r="O45" s="65">
        <v>0</v>
      </c>
      <c r="P45" s="65">
        <v>0</v>
      </c>
      <c r="Q45" s="65">
        <v>0</v>
      </c>
      <c r="R45" s="65">
        <v>0</v>
      </c>
      <c r="S45" s="65">
        <v>0</v>
      </c>
      <c r="T45" s="65">
        <v>0</v>
      </c>
      <c r="U45" s="65">
        <v>0</v>
      </c>
      <c r="V45" s="65">
        <v>0</v>
      </c>
      <c r="W45" s="65">
        <v>0</v>
      </c>
      <c r="X45" s="65">
        <v>0</v>
      </c>
      <c r="Y45" s="67">
        <v>300</v>
      </c>
      <c r="Z45" s="68">
        <v>30</v>
      </c>
      <c r="AA45" s="68">
        <f>3.5*60</f>
        <v>210</v>
      </c>
      <c r="AB45" s="68" t="s">
        <v>25</v>
      </c>
      <c r="AC45" s="68">
        <v>90</v>
      </c>
      <c r="AD45" s="68">
        <v>240</v>
      </c>
      <c r="AE45" s="68">
        <f>180</f>
        <v>180</v>
      </c>
      <c r="AF45" s="67">
        <v>120</v>
      </c>
      <c r="AG45" s="68">
        <v>120</v>
      </c>
      <c r="AH45" s="68">
        <f>6*60</f>
        <v>360</v>
      </c>
      <c r="AI45" s="68" t="s">
        <v>25</v>
      </c>
      <c r="AJ45" s="69">
        <v>240</v>
      </c>
      <c r="AK45" s="65">
        <v>120</v>
      </c>
      <c r="AL45" s="12"/>
      <c r="AM45" s="32">
        <f>'البيان النهائى '!AD42</f>
        <v>15.1875</v>
      </c>
      <c r="AN45" s="13">
        <v>2</v>
      </c>
      <c r="AO45" s="14"/>
      <c r="AP45" s="14"/>
      <c r="AQ45" s="14"/>
      <c r="AR45" s="14"/>
      <c r="AS45" s="14"/>
      <c r="AT45" s="14"/>
      <c r="AU45" s="50">
        <v>1400</v>
      </c>
      <c r="AV45" s="50"/>
    </row>
    <row r="46" spans="4:48" ht="19.5" thickBot="1">
      <c r="D46" s="74">
        <v>31</v>
      </c>
      <c r="E46" s="73"/>
      <c r="F46" s="76">
        <v>31</v>
      </c>
      <c r="G46" s="15" t="s">
        <v>81</v>
      </c>
      <c r="H46" s="64">
        <v>0</v>
      </c>
      <c r="I46" s="64">
        <v>0</v>
      </c>
      <c r="J46" s="64">
        <v>0</v>
      </c>
      <c r="K46" s="65">
        <v>0</v>
      </c>
      <c r="L46" s="65">
        <v>0</v>
      </c>
      <c r="M46" s="65">
        <v>0</v>
      </c>
      <c r="N46" s="65">
        <v>0</v>
      </c>
      <c r="O46" s="65">
        <v>0</v>
      </c>
      <c r="P46" s="65">
        <v>0</v>
      </c>
      <c r="Q46" s="65">
        <v>0</v>
      </c>
      <c r="R46" s="65">
        <v>0</v>
      </c>
      <c r="S46" s="65">
        <v>0</v>
      </c>
      <c r="T46" s="65">
        <v>0</v>
      </c>
      <c r="U46" s="65">
        <v>0</v>
      </c>
      <c r="V46" s="65">
        <v>0</v>
      </c>
      <c r="W46" s="65">
        <v>0</v>
      </c>
      <c r="X46" s="65">
        <v>0</v>
      </c>
      <c r="Y46" s="71">
        <v>0</v>
      </c>
      <c r="Z46" s="68">
        <v>60</v>
      </c>
      <c r="AA46" s="68">
        <f>180</f>
        <v>180</v>
      </c>
      <c r="AB46" s="68">
        <v>0</v>
      </c>
      <c r="AC46" s="68">
        <v>120</v>
      </c>
      <c r="AD46" s="68">
        <v>0</v>
      </c>
      <c r="AE46" s="68">
        <v>0</v>
      </c>
      <c r="AF46" s="67">
        <v>0</v>
      </c>
      <c r="AG46" s="68">
        <v>0</v>
      </c>
      <c r="AH46" s="68">
        <v>0</v>
      </c>
      <c r="AI46" s="68">
        <v>0</v>
      </c>
      <c r="AJ46" s="69">
        <v>0</v>
      </c>
      <c r="AK46" s="65">
        <v>0</v>
      </c>
      <c r="AL46" s="12"/>
      <c r="AM46" s="32">
        <f>'البيان النهائى '!AD43</f>
        <v>3.75</v>
      </c>
      <c r="AN46" s="13"/>
      <c r="AO46" s="14"/>
      <c r="AP46" s="14"/>
      <c r="AQ46" s="14"/>
      <c r="AR46" s="14"/>
      <c r="AS46" s="14"/>
      <c r="AT46" s="14"/>
      <c r="AU46" s="50">
        <v>1400</v>
      </c>
      <c r="AV46" s="50"/>
    </row>
    <row r="47" spans="4:48" ht="19.5" thickBot="1">
      <c r="D47" s="74">
        <v>32</v>
      </c>
      <c r="E47" s="73"/>
      <c r="F47" s="76">
        <v>32</v>
      </c>
      <c r="G47" s="15" t="s">
        <v>81</v>
      </c>
      <c r="H47" s="64">
        <v>0</v>
      </c>
      <c r="I47" s="64">
        <v>0</v>
      </c>
      <c r="J47" s="64">
        <v>0</v>
      </c>
      <c r="K47" s="65">
        <v>0</v>
      </c>
      <c r="L47" s="65">
        <v>0</v>
      </c>
      <c r="M47" s="65">
        <v>0</v>
      </c>
      <c r="N47" s="65">
        <v>0</v>
      </c>
      <c r="O47" s="65">
        <v>0</v>
      </c>
      <c r="P47" s="65">
        <v>0</v>
      </c>
      <c r="Q47" s="65">
        <v>0</v>
      </c>
      <c r="R47" s="65">
        <v>0</v>
      </c>
      <c r="S47" s="65">
        <v>0</v>
      </c>
      <c r="T47" s="65">
        <v>0</v>
      </c>
      <c r="U47" s="65">
        <v>0</v>
      </c>
      <c r="V47" s="65">
        <v>0</v>
      </c>
      <c r="W47" s="65">
        <v>0</v>
      </c>
      <c r="X47" s="65">
        <v>0</v>
      </c>
      <c r="Y47" s="66">
        <v>0</v>
      </c>
      <c r="Z47" s="68">
        <v>0</v>
      </c>
      <c r="AA47" s="68">
        <f>4*60</f>
        <v>240</v>
      </c>
      <c r="AB47" s="68">
        <v>0</v>
      </c>
      <c r="AC47" s="68">
        <v>0</v>
      </c>
      <c r="AD47" s="68">
        <v>0</v>
      </c>
      <c r="AE47" s="68">
        <v>0</v>
      </c>
      <c r="AF47" s="67">
        <v>0</v>
      </c>
      <c r="AG47" s="68">
        <v>0</v>
      </c>
      <c r="AH47" s="68">
        <v>0</v>
      </c>
      <c r="AI47" s="68">
        <v>0</v>
      </c>
      <c r="AJ47" s="69">
        <v>0</v>
      </c>
      <c r="AK47" s="65">
        <v>0</v>
      </c>
      <c r="AL47" s="12"/>
      <c r="AM47" s="32">
        <f>'البيان النهائى '!AD44</f>
        <v>1.5</v>
      </c>
      <c r="AN47" s="13"/>
      <c r="AO47" s="14"/>
      <c r="AP47" s="14"/>
      <c r="AQ47" s="14"/>
      <c r="AR47" s="14"/>
      <c r="AS47" s="14"/>
      <c r="AT47" s="14"/>
      <c r="AU47" s="50">
        <v>1400</v>
      </c>
      <c r="AV47" s="50"/>
    </row>
    <row r="48" spans="4:48" ht="19.5" thickBot="1">
      <c r="D48" s="74">
        <v>33</v>
      </c>
      <c r="E48" s="73"/>
      <c r="F48" s="76">
        <v>33</v>
      </c>
      <c r="G48" s="15" t="s">
        <v>81</v>
      </c>
      <c r="H48" s="64">
        <v>0</v>
      </c>
      <c r="I48" s="64">
        <v>0</v>
      </c>
      <c r="J48" s="64">
        <v>0</v>
      </c>
      <c r="K48" s="65">
        <v>0</v>
      </c>
      <c r="L48" s="65">
        <v>0</v>
      </c>
      <c r="M48" s="65">
        <v>0</v>
      </c>
      <c r="N48" s="65">
        <v>0</v>
      </c>
      <c r="O48" s="65">
        <v>0</v>
      </c>
      <c r="P48" s="65">
        <v>0</v>
      </c>
      <c r="Q48" s="65">
        <v>0</v>
      </c>
      <c r="R48" s="65">
        <v>0</v>
      </c>
      <c r="S48" s="65">
        <v>0</v>
      </c>
      <c r="T48" s="65">
        <v>0</v>
      </c>
      <c r="U48" s="65">
        <v>0</v>
      </c>
      <c r="V48" s="65">
        <v>0</v>
      </c>
      <c r="W48" s="65">
        <v>0</v>
      </c>
      <c r="X48" s="65">
        <v>0</v>
      </c>
      <c r="Y48" s="66">
        <v>0</v>
      </c>
      <c r="Z48" s="68">
        <v>0</v>
      </c>
      <c r="AA48" s="68">
        <v>0</v>
      </c>
      <c r="AB48" s="68">
        <v>0</v>
      </c>
      <c r="AC48" s="68">
        <v>60</v>
      </c>
      <c r="AD48" s="68">
        <v>180</v>
      </c>
      <c r="AE48" s="68">
        <v>180</v>
      </c>
      <c r="AF48" s="67" t="s">
        <v>17</v>
      </c>
      <c r="AG48" s="68">
        <v>120</v>
      </c>
      <c r="AH48" s="68">
        <v>120</v>
      </c>
      <c r="AI48" s="68" t="s">
        <v>25</v>
      </c>
      <c r="AJ48" s="69">
        <f>180</f>
        <v>180</v>
      </c>
      <c r="AK48" s="65">
        <v>120</v>
      </c>
      <c r="AL48" s="12"/>
      <c r="AM48" s="32">
        <f>'البيان النهائى '!AD45</f>
        <v>10</v>
      </c>
      <c r="AN48" s="13">
        <v>1</v>
      </c>
      <c r="AO48" s="14"/>
      <c r="AP48" s="14"/>
      <c r="AQ48" s="14"/>
      <c r="AR48" s="14">
        <v>100</v>
      </c>
      <c r="AS48" s="14"/>
      <c r="AT48" s="14"/>
      <c r="AU48" s="50">
        <v>1400</v>
      </c>
      <c r="AV48" s="50"/>
    </row>
    <row r="49" spans="4:48" ht="19.5" thickBot="1">
      <c r="D49" s="74">
        <v>34</v>
      </c>
      <c r="E49" s="73"/>
      <c r="F49" s="76">
        <v>34</v>
      </c>
      <c r="G49" s="15" t="s">
        <v>81</v>
      </c>
      <c r="H49" s="64">
        <v>0</v>
      </c>
      <c r="I49" s="64">
        <v>0</v>
      </c>
      <c r="J49" s="64">
        <v>0</v>
      </c>
      <c r="K49" s="65">
        <v>0</v>
      </c>
      <c r="L49" s="65">
        <v>0</v>
      </c>
      <c r="M49" s="65">
        <v>0</v>
      </c>
      <c r="N49" s="65">
        <v>0</v>
      </c>
      <c r="O49" s="65">
        <v>0</v>
      </c>
      <c r="P49" s="65">
        <v>0</v>
      </c>
      <c r="Q49" s="65">
        <v>0</v>
      </c>
      <c r="R49" s="65">
        <v>0</v>
      </c>
      <c r="S49" s="65">
        <v>0</v>
      </c>
      <c r="T49" s="65">
        <v>0</v>
      </c>
      <c r="U49" s="65">
        <v>0</v>
      </c>
      <c r="V49" s="65">
        <v>0</v>
      </c>
      <c r="W49" s="65">
        <v>0</v>
      </c>
      <c r="X49" s="65">
        <v>0</v>
      </c>
      <c r="Y49" s="65">
        <v>0</v>
      </c>
      <c r="Z49" s="65">
        <v>0</v>
      </c>
      <c r="AA49" s="65">
        <v>0</v>
      </c>
      <c r="AB49" s="65">
        <v>0</v>
      </c>
      <c r="AC49" s="65">
        <v>0</v>
      </c>
      <c r="AD49" s="65">
        <v>0</v>
      </c>
      <c r="AE49" s="68">
        <v>120</v>
      </c>
      <c r="AF49" s="67">
        <v>120</v>
      </c>
      <c r="AG49" s="68">
        <f>3*60</f>
        <v>180</v>
      </c>
      <c r="AH49" s="68">
        <v>180</v>
      </c>
      <c r="AI49" s="68" t="s">
        <v>25</v>
      </c>
      <c r="AJ49" s="69">
        <v>240</v>
      </c>
      <c r="AK49" s="65">
        <v>120</v>
      </c>
      <c r="AL49" s="12"/>
      <c r="AM49" s="32">
        <f>'البيان النهائى '!AD46</f>
        <v>8</v>
      </c>
      <c r="AN49" s="13">
        <v>1</v>
      </c>
      <c r="AO49" s="14"/>
      <c r="AP49" s="14"/>
      <c r="AQ49" s="14"/>
      <c r="AR49" s="14"/>
      <c r="AS49" s="14"/>
      <c r="AT49" s="14"/>
      <c r="AU49" s="50">
        <v>1400</v>
      </c>
      <c r="AV49" s="50"/>
    </row>
    <row r="50" spans="4:48" ht="19.5" thickBot="1">
      <c r="D50" s="74">
        <v>35</v>
      </c>
      <c r="E50" s="73"/>
      <c r="F50" s="76">
        <v>35</v>
      </c>
      <c r="G50" s="15" t="s">
        <v>81</v>
      </c>
      <c r="H50" s="64">
        <v>0</v>
      </c>
      <c r="I50" s="64">
        <v>0</v>
      </c>
      <c r="J50" s="64">
        <v>0</v>
      </c>
      <c r="K50" s="65">
        <v>0</v>
      </c>
      <c r="L50" s="65">
        <v>0</v>
      </c>
      <c r="M50" s="65">
        <v>0</v>
      </c>
      <c r="N50" s="65">
        <v>0</v>
      </c>
      <c r="O50" s="65">
        <v>0</v>
      </c>
      <c r="P50" s="65">
        <v>0</v>
      </c>
      <c r="Q50" s="65">
        <v>0</v>
      </c>
      <c r="R50" s="65">
        <v>0</v>
      </c>
      <c r="S50" s="65">
        <v>0</v>
      </c>
      <c r="T50" s="65">
        <v>0</v>
      </c>
      <c r="U50" s="65">
        <v>0</v>
      </c>
      <c r="V50" s="65">
        <v>0</v>
      </c>
      <c r="W50" s="65">
        <v>0</v>
      </c>
      <c r="X50" s="65">
        <v>0</v>
      </c>
      <c r="Y50" s="65">
        <v>0</v>
      </c>
      <c r="Z50" s="65">
        <v>0</v>
      </c>
      <c r="AA50" s="65">
        <v>0</v>
      </c>
      <c r="AB50" s="65">
        <v>0</v>
      </c>
      <c r="AC50" s="65">
        <v>0</v>
      </c>
      <c r="AD50" s="65">
        <v>0</v>
      </c>
      <c r="AE50" s="65">
        <v>0</v>
      </c>
      <c r="AF50" s="65">
        <v>0</v>
      </c>
      <c r="AG50" s="68">
        <v>120</v>
      </c>
      <c r="AH50" s="68">
        <v>240</v>
      </c>
      <c r="AI50" s="68">
        <v>0</v>
      </c>
      <c r="AJ50" s="69">
        <v>240</v>
      </c>
      <c r="AK50" s="65">
        <v>0</v>
      </c>
      <c r="AL50" s="12"/>
      <c r="AM50" s="32">
        <f>'البيان النهائى '!AD47</f>
        <v>4.25</v>
      </c>
      <c r="AN50" s="13">
        <v>1</v>
      </c>
      <c r="AO50" s="14"/>
      <c r="AP50" s="14"/>
      <c r="AQ50" s="14"/>
      <c r="AR50" s="14"/>
      <c r="AS50" s="14"/>
      <c r="AT50" s="14"/>
      <c r="AU50" s="50">
        <v>1400</v>
      </c>
      <c r="AV50" s="50"/>
    </row>
    <row r="51" spans="4:48" ht="19.5" thickBot="1">
      <c r="D51" s="74">
        <v>36</v>
      </c>
      <c r="E51" s="73"/>
      <c r="F51" s="76">
        <v>36</v>
      </c>
      <c r="G51" s="15" t="s">
        <v>81</v>
      </c>
      <c r="H51" s="64">
        <v>0</v>
      </c>
      <c r="I51" s="64">
        <v>0</v>
      </c>
      <c r="J51" s="64">
        <v>0</v>
      </c>
      <c r="K51" s="65">
        <v>0</v>
      </c>
      <c r="L51" s="65">
        <v>0</v>
      </c>
      <c r="M51" s="65">
        <v>0</v>
      </c>
      <c r="N51" s="65">
        <v>0</v>
      </c>
      <c r="O51" s="65">
        <v>0</v>
      </c>
      <c r="P51" s="65">
        <v>0</v>
      </c>
      <c r="Q51" s="65">
        <v>0</v>
      </c>
      <c r="R51" s="65">
        <v>0</v>
      </c>
      <c r="S51" s="65">
        <v>0</v>
      </c>
      <c r="T51" s="65">
        <v>0</v>
      </c>
      <c r="U51" s="65">
        <v>0</v>
      </c>
      <c r="V51" s="65">
        <v>0</v>
      </c>
      <c r="W51" s="65">
        <v>0</v>
      </c>
      <c r="X51" s="65">
        <v>0</v>
      </c>
      <c r="Y51" s="65">
        <v>0</v>
      </c>
      <c r="Z51" s="65">
        <v>0</v>
      </c>
      <c r="AA51" s="65">
        <v>0</v>
      </c>
      <c r="AB51" s="65">
        <v>0</v>
      </c>
      <c r="AC51" s="65">
        <v>0</v>
      </c>
      <c r="AD51" s="65">
        <v>0</v>
      </c>
      <c r="AE51" s="65">
        <v>0</v>
      </c>
      <c r="AF51" s="65">
        <v>0</v>
      </c>
      <c r="AG51" s="68">
        <v>120</v>
      </c>
      <c r="AH51" s="68">
        <v>0</v>
      </c>
      <c r="AI51" s="68">
        <v>0</v>
      </c>
      <c r="AJ51" s="69">
        <v>0</v>
      </c>
      <c r="AK51" s="65">
        <v>0</v>
      </c>
      <c r="AL51" s="12"/>
      <c r="AM51" s="32">
        <f>'البيان النهائى '!AD48</f>
        <v>1.25</v>
      </c>
      <c r="AN51" s="13"/>
      <c r="AO51" s="14"/>
      <c r="AP51" s="14"/>
      <c r="AQ51" s="14"/>
      <c r="AR51" s="14"/>
      <c r="AS51" s="14"/>
      <c r="AT51" s="14"/>
      <c r="AU51" s="50">
        <v>1400</v>
      </c>
      <c r="AV51" s="50"/>
    </row>
    <row r="52" spans="4:48" ht="19.5" thickBot="1">
      <c r="D52" s="74">
        <v>37</v>
      </c>
      <c r="E52" s="73"/>
      <c r="F52" s="76">
        <v>37</v>
      </c>
      <c r="G52" s="15" t="s">
        <v>81</v>
      </c>
      <c r="H52" s="64">
        <v>0</v>
      </c>
      <c r="I52" s="64">
        <v>0</v>
      </c>
      <c r="J52" s="64">
        <v>0</v>
      </c>
      <c r="K52" s="65">
        <v>0</v>
      </c>
      <c r="L52" s="65">
        <v>0</v>
      </c>
      <c r="M52" s="65">
        <v>0</v>
      </c>
      <c r="N52" s="65">
        <v>0</v>
      </c>
      <c r="O52" s="65">
        <v>0</v>
      </c>
      <c r="P52" s="65">
        <v>0</v>
      </c>
      <c r="Q52" s="65">
        <v>0</v>
      </c>
      <c r="R52" s="65">
        <v>0</v>
      </c>
      <c r="S52" s="65">
        <v>0</v>
      </c>
      <c r="T52" s="65">
        <v>0</v>
      </c>
      <c r="U52" s="65">
        <v>0</v>
      </c>
      <c r="V52" s="65">
        <v>0</v>
      </c>
      <c r="W52" s="65">
        <v>0</v>
      </c>
      <c r="X52" s="65">
        <v>0</v>
      </c>
      <c r="Y52" s="65">
        <v>0</v>
      </c>
      <c r="Z52" s="65">
        <v>0</v>
      </c>
      <c r="AA52" s="65">
        <v>0</v>
      </c>
      <c r="AB52" s="65">
        <v>0</v>
      </c>
      <c r="AC52" s="65">
        <v>0</v>
      </c>
      <c r="AD52" s="65">
        <v>0</v>
      </c>
      <c r="AE52" s="65">
        <v>0</v>
      </c>
      <c r="AF52" s="65">
        <v>0</v>
      </c>
      <c r="AG52" s="68">
        <v>120</v>
      </c>
      <c r="AH52" s="68">
        <v>0</v>
      </c>
      <c r="AI52" s="68">
        <v>0</v>
      </c>
      <c r="AJ52" s="69">
        <v>0</v>
      </c>
      <c r="AK52" s="65">
        <v>0</v>
      </c>
      <c r="AL52" s="12"/>
      <c r="AM52" s="32">
        <f>'البيان النهائى '!AD49</f>
        <v>1.25</v>
      </c>
      <c r="AN52" s="13"/>
      <c r="AO52" s="14"/>
      <c r="AP52" s="14"/>
      <c r="AQ52" s="14"/>
      <c r="AR52" s="14"/>
      <c r="AS52" s="14"/>
      <c r="AT52" s="14"/>
      <c r="AU52" s="50">
        <v>1400</v>
      </c>
      <c r="AV52" s="50"/>
    </row>
    <row r="53" spans="4:48" ht="19.5" thickBot="1">
      <c r="D53" s="74">
        <v>38</v>
      </c>
      <c r="E53" s="73"/>
      <c r="F53" s="76">
        <v>38</v>
      </c>
      <c r="G53" s="15" t="s">
        <v>81</v>
      </c>
      <c r="H53" s="64">
        <v>0</v>
      </c>
      <c r="I53" s="64">
        <v>0</v>
      </c>
      <c r="J53" s="64">
        <v>0</v>
      </c>
      <c r="K53" s="65">
        <v>0</v>
      </c>
      <c r="L53" s="65">
        <v>0</v>
      </c>
      <c r="M53" s="65">
        <v>0</v>
      </c>
      <c r="N53" s="65">
        <v>0</v>
      </c>
      <c r="O53" s="65">
        <v>0</v>
      </c>
      <c r="P53" s="65">
        <v>0</v>
      </c>
      <c r="Q53" s="65">
        <v>0</v>
      </c>
      <c r="R53" s="65">
        <v>0</v>
      </c>
      <c r="S53" s="65">
        <v>0</v>
      </c>
      <c r="T53" s="65">
        <v>0</v>
      </c>
      <c r="U53" s="65">
        <v>0</v>
      </c>
      <c r="V53" s="65">
        <v>0</v>
      </c>
      <c r="W53" s="65">
        <v>0</v>
      </c>
      <c r="X53" s="65">
        <v>0</v>
      </c>
      <c r="Y53" s="65">
        <v>0</v>
      </c>
      <c r="Z53" s="65">
        <v>0</v>
      </c>
      <c r="AA53" s="65">
        <v>0</v>
      </c>
      <c r="AB53" s="65">
        <v>0</v>
      </c>
      <c r="AC53" s="65">
        <v>0</v>
      </c>
      <c r="AD53" s="65">
        <v>0</v>
      </c>
      <c r="AE53" s="65">
        <v>0</v>
      </c>
      <c r="AF53" s="65">
        <v>0</v>
      </c>
      <c r="AG53" s="68">
        <v>0</v>
      </c>
      <c r="AH53" s="68" t="s">
        <v>17</v>
      </c>
      <c r="AI53" s="68">
        <v>0</v>
      </c>
      <c r="AJ53" s="69">
        <v>0</v>
      </c>
      <c r="AK53" s="65">
        <v>0</v>
      </c>
      <c r="AL53" s="12"/>
      <c r="AM53" s="32">
        <f>'البيان النهائى '!AD50</f>
        <v>1</v>
      </c>
      <c r="AN53" s="13"/>
      <c r="AO53" s="14"/>
      <c r="AP53" s="14"/>
      <c r="AQ53" s="14"/>
      <c r="AR53" s="14"/>
      <c r="AS53" s="14"/>
      <c r="AT53" s="14"/>
      <c r="AU53" s="50">
        <v>1400</v>
      </c>
      <c r="AV53" s="50"/>
    </row>
    <row r="54" spans="4:48" ht="19.5" thickBot="1">
      <c r="D54" s="74">
        <v>39</v>
      </c>
      <c r="E54" s="73"/>
      <c r="F54" s="76">
        <v>39</v>
      </c>
      <c r="G54" s="15" t="s">
        <v>81</v>
      </c>
      <c r="H54" s="64">
        <v>0</v>
      </c>
      <c r="I54" s="64">
        <v>0</v>
      </c>
      <c r="J54" s="64">
        <v>0</v>
      </c>
      <c r="K54" s="65">
        <v>0</v>
      </c>
      <c r="L54" s="65">
        <v>0</v>
      </c>
      <c r="M54" s="65">
        <v>0</v>
      </c>
      <c r="N54" s="65">
        <v>0</v>
      </c>
      <c r="O54" s="65">
        <v>0</v>
      </c>
      <c r="P54" s="65">
        <v>0</v>
      </c>
      <c r="Q54" s="65">
        <v>0</v>
      </c>
      <c r="R54" s="65">
        <v>0</v>
      </c>
      <c r="S54" s="65">
        <v>0</v>
      </c>
      <c r="T54" s="65">
        <v>0</v>
      </c>
      <c r="U54" s="65">
        <v>0</v>
      </c>
      <c r="V54" s="65">
        <v>0</v>
      </c>
      <c r="W54" s="65">
        <v>0</v>
      </c>
      <c r="X54" s="65">
        <v>0</v>
      </c>
      <c r="Y54" s="65">
        <v>0</v>
      </c>
      <c r="Z54" s="65">
        <v>0</v>
      </c>
      <c r="AA54" s="65">
        <v>0</v>
      </c>
      <c r="AB54" s="65">
        <v>0</v>
      </c>
      <c r="AC54" s="65">
        <v>0</v>
      </c>
      <c r="AD54" s="65">
        <v>0</v>
      </c>
      <c r="AE54" s="65">
        <v>0</v>
      </c>
      <c r="AF54" s="65">
        <v>0</v>
      </c>
      <c r="AG54" s="68">
        <v>0</v>
      </c>
      <c r="AH54" s="68">
        <v>120</v>
      </c>
      <c r="AI54" s="68">
        <v>0</v>
      </c>
      <c r="AJ54" s="65">
        <v>0</v>
      </c>
      <c r="AK54" s="65">
        <v>0</v>
      </c>
      <c r="AL54" s="12"/>
      <c r="AM54" s="32">
        <f>'البيان النهائى '!AD51</f>
        <v>1.25</v>
      </c>
      <c r="AN54" s="13"/>
      <c r="AO54" s="14"/>
      <c r="AP54" s="14"/>
      <c r="AQ54" s="14"/>
      <c r="AR54" s="14"/>
      <c r="AS54" s="14"/>
      <c r="AT54" s="14"/>
      <c r="AU54" s="50">
        <v>1400</v>
      </c>
      <c r="AV54" s="50"/>
    </row>
    <row r="55" spans="4:48" ht="19.5" thickBot="1">
      <c r="D55" s="74">
        <v>40</v>
      </c>
      <c r="E55" s="70"/>
      <c r="F55" s="76">
        <v>40</v>
      </c>
      <c r="G55" s="15" t="s">
        <v>81</v>
      </c>
      <c r="H55" s="64">
        <v>0</v>
      </c>
      <c r="I55" s="64">
        <v>0</v>
      </c>
      <c r="J55" s="64">
        <v>0</v>
      </c>
      <c r="K55" s="65">
        <v>0</v>
      </c>
      <c r="L55" s="65">
        <v>0</v>
      </c>
      <c r="M55" s="65">
        <v>0</v>
      </c>
      <c r="N55" s="65">
        <v>0</v>
      </c>
      <c r="O55" s="65">
        <v>0</v>
      </c>
      <c r="P55" s="65">
        <v>0</v>
      </c>
      <c r="Q55" s="65">
        <v>0</v>
      </c>
      <c r="R55" s="65">
        <v>0</v>
      </c>
      <c r="S55" s="65">
        <v>0</v>
      </c>
      <c r="T55" s="65">
        <v>0</v>
      </c>
      <c r="U55" s="65">
        <v>0</v>
      </c>
      <c r="V55" s="65">
        <v>0</v>
      </c>
      <c r="W55" s="65">
        <v>0</v>
      </c>
      <c r="X55" s="65">
        <v>0</v>
      </c>
      <c r="Y55" s="65">
        <v>0</v>
      </c>
      <c r="Z55" s="65">
        <v>0</v>
      </c>
      <c r="AA55" s="65">
        <v>0</v>
      </c>
      <c r="AB55" s="65">
        <v>0</v>
      </c>
      <c r="AC55" s="65">
        <v>0</v>
      </c>
      <c r="AD55" s="65">
        <v>0</v>
      </c>
      <c r="AE55" s="65">
        <v>0</v>
      </c>
      <c r="AF55" s="65">
        <v>0</v>
      </c>
      <c r="AG55" s="65">
        <v>0</v>
      </c>
      <c r="AH55" s="65">
        <v>0</v>
      </c>
      <c r="AI55" s="65">
        <v>0</v>
      </c>
      <c r="AJ55" s="65">
        <f>3*60</f>
        <v>180</v>
      </c>
      <c r="AK55" s="65">
        <v>0</v>
      </c>
      <c r="AL55" s="12"/>
      <c r="AM55" s="32">
        <f>'البيان النهائى '!AD52</f>
        <v>1.375</v>
      </c>
      <c r="AN55" s="13"/>
      <c r="AO55" s="14"/>
      <c r="AP55" s="14"/>
      <c r="AQ55" s="14"/>
      <c r="AR55" s="14"/>
      <c r="AS55" s="14"/>
      <c r="AT55" s="14"/>
      <c r="AU55" s="50">
        <v>1400</v>
      </c>
      <c r="AV55" s="50"/>
    </row>
    <row r="56" spans="4:48" ht="19.5" thickBot="1">
      <c r="D56" s="74">
        <v>41</v>
      </c>
      <c r="E56" s="70"/>
      <c r="F56" s="76">
        <v>41</v>
      </c>
      <c r="G56" s="15" t="s">
        <v>81</v>
      </c>
      <c r="H56" s="64"/>
      <c r="I56" s="64"/>
      <c r="J56" s="64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12"/>
      <c r="AM56" s="32">
        <f>'البيان النهائى '!AD53</f>
        <v>0</v>
      </c>
      <c r="AN56" s="13"/>
      <c r="AO56" s="14"/>
      <c r="AP56" s="14"/>
      <c r="AQ56" s="14"/>
      <c r="AR56" s="14"/>
      <c r="AS56" s="14"/>
      <c r="AT56" s="14"/>
      <c r="AU56" s="50"/>
      <c r="AV56" s="50"/>
    </row>
  </sheetData>
  <sheetProtection formatCells="0" formatColumns="0" formatRows="0" insertColumns="0" insertRows="0" insertHyperlinks="0" deleteColumns="0" deleteRows="0" pivotTables="0"/>
  <autoFilter ref="D15:AL55"/>
  <mergeCells count="4">
    <mergeCell ref="D12:AL12"/>
    <mergeCell ref="A1:F1"/>
    <mergeCell ref="A2:F2"/>
    <mergeCell ref="A3:F3"/>
  </mergeCells>
  <phoneticPr fontId="1" type="noConversion"/>
  <pageMargins left="0.74803149606299213" right="0.2" top="0.32" bottom="0.98425196850393704" header="0.3" footer="0.51181102362204722"/>
  <pageSetup paperSize="9"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indexed="14"/>
    <pageSetUpPr fitToPage="1"/>
  </sheetPr>
  <dimension ref="A1:AE53"/>
  <sheetViews>
    <sheetView rightToLeft="1" zoomScale="85" zoomScaleNormal="85" workbookViewId="0">
      <pane xSplit="4" ySplit="12" topLeftCell="E13" activePane="bottomRight" state="frozen"/>
      <selection activeCell="F117" sqref="F117"/>
      <selection pane="topRight" activeCell="F117" sqref="F117"/>
      <selection pane="bottomLeft" activeCell="F117" sqref="F117"/>
      <selection pane="bottomRight" activeCell="U13" sqref="U13"/>
    </sheetView>
  </sheetViews>
  <sheetFormatPr defaultColWidth="9.140625" defaultRowHeight="12.75"/>
  <cols>
    <col min="1" max="1" width="5.140625" style="35" bestFit="1" customWidth="1"/>
    <col min="2" max="2" width="10.140625" style="35" customWidth="1"/>
    <col min="3" max="3" width="36.140625" style="35" bestFit="1" customWidth="1"/>
    <col min="4" max="4" width="18.42578125" style="35" bestFit="1" customWidth="1"/>
    <col min="5" max="5" width="9.42578125" style="35" bestFit="1" customWidth="1"/>
    <col min="6" max="6" width="10.28515625" style="35" bestFit="1" customWidth="1"/>
    <col min="7" max="7" width="13.7109375" style="35" bestFit="1" customWidth="1"/>
    <col min="8" max="8" width="9.85546875" style="35" hidden="1" customWidth="1"/>
    <col min="9" max="9" width="9.7109375" style="35" hidden="1" customWidth="1"/>
    <col min="10" max="10" width="9.85546875" style="35" hidden="1" customWidth="1"/>
    <col min="11" max="11" width="9.7109375" style="35" hidden="1" customWidth="1"/>
    <col min="12" max="12" width="9.85546875" style="35" hidden="1" customWidth="1"/>
    <col min="13" max="13" width="9.7109375" style="35" hidden="1" customWidth="1"/>
    <col min="14" max="14" width="10.42578125" style="35" hidden="1" customWidth="1"/>
    <col min="15" max="15" width="11.5703125" style="35" hidden="1" customWidth="1"/>
    <col min="16" max="16" width="8.42578125" style="35" hidden="1" customWidth="1"/>
    <col min="17" max="17" width="7.7109375" style="35" hidden="1" customWidth="1"/>
    <col min="18" max="18" width="7" style="35" bestFit="1" customWidth="1"/>
    <col min="19" max="19" width="11.42578125" style="35" bestFit="1" customWidth="1"/>
    <col min="20" max="20" width="7.85546875" style="35" bestFit="1" customWidth="1"/>
    <col min="21" max="21" width="8.5703125" style="35" bestFit="1" customWidth="1"/>
    <col min="22" max="22" width="10" style="35" bestFit="1" customWidth="1"/>
    <col min="23" max="23" width="6.42578125" style="35" bestFit="1" customWidth="1"/>
    <col min="24" max="24" width="5.85546875" style="35" bestFit="1" customWidth="1"/>
    <col min="25" max="25" width="11.85546875" style="35" bestFit="1" customWidth="1"/>
    <col min="26" max="26" width="9" style="35" customWidth="1"/>
    <col min="27" max="27" width="8.140625" style="35" bestFit="1" customWidth="1"/>
    <col min="28" max="28" width="10.28515625" style="35" bestFit="1" customWidth="1"/>
    <col min="29" max="29" width="7.42578125" style="35" bestFit="1" customWidth="1"/>
    <col min="30" max="30" width="13.140625" style="35" bestFit="1" customWidth="1"/>
    <col min="31" max="31" width="10" style="35" bestFit="1" customWidth="1"/>
    <col min="32" max="16384" width="9.140625" style="35"/>
  </cols>
  <sheetData>
    <row r="1" spans="1:31" ht="27" hidden="1" customHeight="1" thickBot="1">
      <c r="A1" s="84" t="s">
        <v>68</v>
      </c>
      <c r="B1" s="84"/>
      <c r="C1" s="84"/>
      <c r="D1" s="34"/>
      <c r="E1" s="34"/>
      <c r="F1" s="34"/>
      <c r="G1" s="17"/>
      <c r="N1" s="36"/>
    </row>
    <row r="2" spans="1:31" ht="24" hidden="1" customHeight="1" thickBot="1">
      <c r="A2" s="85" t="s">
        <v>69</v>
      </c>
      <c r="B2" s="85"/>
      <c r="C2" s="85"/>
      <c r="D2" s="37"/>
      <c r="E2" s="37"/>
      <c r="F2" s="37"/>
      <c r="G2" s="17"/>
      <c r="N2" s="36"/>
    </row>
    <row r="3" spans="1:31" ht="27" hidden="1" customHeight="1" thickBot="1">
      <c r="A3" s="104" t="s">
        <v>66</v>
      </c>
      <c r="B3" s="104"/>
      <c r="C3" s="104"/>
      <c r="D3" s="38"/>
      <c r="E3" s="38"/>
      <c r="F3" s="38"/>
      <c r="G3" s="17"/>
      <c r="N3" s="36"/>
    </row>
    <row r="4" spans="1:31">
      <c r="A4" s="39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1"/>
    </row>
    <row r="5" spans="1:31" ht="33.75">
      <c r="A5" s="105" t="s">
        <v>26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7"/>
    </row>
    <row r="6" spans="1:31" ht="13.5" thickBot="1">
      <c r="A6" s="42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4"/>
    </row>
    <row r="8" spans="1:31" ht="13.5" customHeight="1" thickBot="1"/>
    <row r="9" spans="1:31" ht="21" customHeight="1" thickBot="1">
      <c r="A9" s="87" t="s">
        <v>0</v>
      </c>
      <c r="B9" s="88" t="s">
        <v>1</v>
      </c>
      <c r="C9" s="87" t="s">
        <v>76</v>
      </c>
      <c r="D9" s="87" t="s">
        <v>77</v>
      </c>
      <c r="E9" s="93" t="s">
        <v>78</v>
      </c>
      <c r="F9" s="90" t="s">
        <v>38</v>
      </c>
      <c r="G9" s="90"/>
      <c r="H9" s="90" t="s">
        <v>37</v>
      </c>
      <c r="I9" s="90"/>
      <c r="J9" s="90"/>
      <c r="K9" s="90"/>
      <c r="L9" s="90"/>
      <c r="M9" s="90"/>
      <c r="N9" s="90" t="s">
        <v>39</v>
      </c>
      <c r="O9" s="90"/>
      <c r="P9" s="102" t="s">
        <v>9</v>
      </c>
      <c r="Q9" s="102" t="s">
        <v>10</v>
      </c>
      <c r="R9" s="102" t="s">
        <v>11</v>
      </c>
      <c r="S9" s="90" t="s">
        <v>79</v>
      </c>
      <c r="T9" s="95"/>
      <c r="U9" s="96"/>
      <c r="V9" s="90" t="s">
        <v>40</v>
      </c>
      <c r="W9" s="90"/>
      <c r="X9" s="90"/>
      <c r="Y9" s="88" t="s">
        <v>15</v>
      </c>
      <c r="Z9" s="87" t="s">
        <v>84</v>
      </c>
      <c r="AA9" s="87" t="s">
        <v>71</v>
      </c>
      <c r="AB9" s="87" t="s">
        <v>75</v>
      </c>
      <c r="AC9" s="87" t="s">
        <v>61</v>
      </c>
      <c r="AD9" s="88" t="s">
        <v>86</v>
      </c>
      <c r="AE9" s="87" t="s">
        <v>58</v>
      </c>
    </row>
    <row r="10" spans="1:31" ht="16.5" customHeight="1" thickBot="1">
      <c r="A10" s="87"/>
      <c r="B10" s="88"/>
      <c r="C10" s="87"/>
      <c r="D10" s="87"/>
      <c r="E10" s="94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103"/>
      <c r="Q10" s="102"/>
      <c r="R10" s="102"/>
      <c r="S10" s="97"/>
      <c r="T10" s="98"/>
      <c r="U10" s="99"/>
      <c r="V10" s="90"/>
      <c r="W10" s="90"/>
      <c r="X10" s="90"/>
      <c r="Y10" s="88"/>
      <c r="Z10" s="87"/>
      <c r="AA10" s="87"/>
      <c r="AB10" s="87"/>
      <c r="AC10" s="87"/>
      <c r="AD10" s="88"/>
      <c r="AE10" s="87"/>
    </row>
    <row r="11" spans="1:31" ht="55.5" customHeight="1" thickBot="1">
      <c r="A11" s="87"/>
      <c r="B11" s="88"/>
      <c r="C11" s="87"/>
      <c r="D11" s="87"/>
      <c r="E11" s="91" t="s">
        <v>78</v>
      </c>
      <c r="F11" s="88" t="s">
        <v>2</v>
      </c>
      <c r="G11" s="88" t="s">
        <v>3</v>
      </c>
      <c r="H11" s="89" t="s">
        <v>4</v>
      </c>
      <c r="I11" s="89"/>
      <c r="J11" s="89" t="s">
        <v>5</v>
      </c>
      <c r="K11" s="89"/>
      <c r="L11" s="89" t="s">
        <v>6</v>
      </c>
      <c r="M11" s="89"/>
      <c r="N11" s="108" t="s">
        <v>7</v>
      </c>
      <c r="O11" s="108" t="s">
        <v>8</v>
      </c>
      <c r="P11" s="103"/>
      <c r="Q11" s="102"/>
      <c r="R11" s="102"/>
      <c r="S11" s="100" t="s">
        <v>12</v>
      </c>
      <c r="T11" s="91" t="s">
        <v>13</v>
      </c>
      <c r="U11" s="91" t="s">
        <v>14</v>
      </c>
      <c r="V11" s="88" t="s">
        <v>12</v>
      </c>
      <c r="W11" s="87" t="s">
        <v>13</v>
      </c>
      <c r="X11" s="87" t="s">
        <v>14</v>
      </c>
      <c r="Y11" s="88"/>
      <c r="Z11" s="87"/>
      <c r="AA11" s="87"/>
      <c r="AB11" s="87"/>
      <c r="AC11" s="87"/>
      <c r="AD11" s="88"/>
      <c r="AE11" s="87"/>
    </row>
    <row r="12" spans="1:31" ht="21" thickBot="1">
      <c r="A12" s="87"/>
      <c r="B12" s="88"/>
      <c r="C12" s="87"/>
      <c r="D12" s="87"/>
      <c r="E12" s="92"/>
      <c r="F12" s="88"/>
      <c r="G12" s="88"/>
      <c r="H12" s="51" t="s">
        <v>27</v>
      </c>
      <c r="I12" s="51" t="s">
        <v>28</v>
      </c>
      <c r="J12" s="51" t="s">
        <v>27</v>
      </c>
      <c r="K12" s="51" t="s">
        <v>28</v>
      </c>
      <c r="L12" s="51" t="s">
        <v>27</v>
      </c>
      <c r="M12" s="51" t="s">
        <v>28</v>
      </c>
      <c r="N12" s="108"/>
      <c r="O12" s="108"/>
      <c r="P12" s="103"/>
      <c r="Q12" s="102"/>
      <c r="R12" s="102"/>
      <c r="S12" s="101"/>
      <c r="T12" s="92"/>
      <c r="U12" s="92"/>
      <c r="V12" s="88"/>
      <c r="W12" s="87"/>
      <c r="X12" s="87"/>
      <c r="Y12" s="88"/>
      <c r="Z12" s="87"/>
      <c r="AA12" s="87"/>
      <c r="AB12" s="87"/>
      <c r="AC12" s="87"/>
      <c r="AD12" s="88"/>
      <c r="AE12" s="87"/>
    </row>
    <row r="13" spans="1:31" ht="18.75" customHeight="1" thickBot="1">
      <c r="A13" s="45">
        <f>'حضور وانصراف'!D16</f>
        <v>1</v>
      </c>
      <c r="B13" s="45">
        <f>'حضور وانصراف'!E16</f>
        <v>0</v>
      </c>
      <c r="C13" s="45">
        <f>'حضور وانصراف'!F16</f>
        <v>1</v>
      </c>
      <c r="D13" s="45" t="str">
        <f>'حضور وانصراف'!G16</f>
        <v>عامل انتاج</v>
      </c>
      <c r="E13" s="45">
        <f>COUNTIF('حضور وانصراف'!H16:AL16,"ح")+COUNTIF('حضور وانصراف'!H16:AL16,"&lt;0")+COUNTIF('حضور وانصراف'!H16:AL16,"&gt;0")</f>
        <v>26</v>
      </c>
      <c r="F13" s="46">
        <f>COUNTIF('حضور وانصراف'!H16:AL16,"0")</f>
        <v>0</v>
      </c>
      <c r="G13" s="46">
        <f>COUNTIF('حضور وانصراف'!H16:AL16,"غ ب")</f>
        <v>0</v>
      </c>
      <c r="H13" s="46">
        <f>COUNTIF('حضور وانصراف'!H16:AL16,"إعتيادى")</f>
        <v>0</v>
      </c>
      <c r="I13" s="46">
        <f>COUNTIF('حضور وانصراف'!I16:AQ16,"1/2إعتيادى")</f>
        <v>0</v>
      </c>
      <c r="J13" s="46">
        <f>COUNTIF('حضور وانصراف'!H16:AL16,"عارضه")</f>
        <v>0</v>
      </c>
      <c r="K13" s="46">
        <f>COUNTIF('حضور وانصراف'!I16:AQ16,"1/2عارضه")</f>
        <v>0</v>
      </c>
      <c r="L13" s="46">
        <f>COUNTIF('حضور وانصراف'!H16:AL16,"بدون اجر")</f>
        <v>0</v>
      </c>
      <c r="M13" s="46">
        <f>COUNTIF('حضور وانصراف'!H16:AL16,"1/2بدون")</f>
        <v>0</v>
      </c>
      <c r="N13" s="46">
        <f>COUNTIF('حضور وانصراف'!H16:AL16,"إذن 1")</f>
        <v>0</v>
      </c>
      <c r="O13" s="46">
        <f>COUNTIF('حضور وانصراف'!H16:AL16,"إذن 2")</f>
        <v>0</v>
      </c>
      <c r="P13" s="46">
        <f>COUNTIF('حضور وانصراف'!H16:AL16,"م")</f>
        <v>0</v>
      </c>
      <c r="Q13" s="46">
        <f>COUNTIF('حضور وانصراف'!H16:AL16,"مرضى")</f>
        <v>0</v>
      </c>
      <c r="R13" s="46">
        <f>'حضور وانصراف'!AN16</f>
        <v>4</v>
      </c>
      <c r="S13" s="46">
        <f>COUNTIF('حضور وانصراف'!H16:AL16,"&gt;0")</f>
        <v>26</v>
      </c>
      <c r="T13" s="46">
        <f>SUMIF('حضور وانصراف'!H16:AL16,"&gt;0")</f>
        <v>7980</v>
      </c>
      <c r="U13" s="47">
        <f>ABS(T13/480)</f>
        <v>16.625</v>
      </c>
      <c r="V13" s="46">
        <f>COUNTIF('حضور وانصراف'!H16:AL16,"&lt;0")</f>
        <v>0</v>
      </c>
      <c r="W13" s="46">
        <f>-SUMIF('حضور وانصراف'!H16:AL16,"&lt;0")</f>
        <v>0</v>
      </c>
      <c r="X13" s="47">
        <f>ABS(W13/480)</f>
        <v>0</v>
      </c>
      <c r="Y13" s="47">
        <f>F13+(G13*2)+L13+(M13/2)</f>
        <v>0</v>
      </c>
      <c r="Z13" s="48">
        <f>'حضور وانصراف'!AP16</f>
        <v>0</v>
      </c>
      <c r="AA13" s="48">
        <f>'حضور وانصراف'!AO16</f>
        <v>0</v>
      </c>
      <c r="AB13" s="48">
        <f>'حضور وانصراف'!AQ16</f>
        <v>0</v>
      </c>
      <c r="AC13" s="48">
        <f>'حضور وانصراف'!AR16</f>
        <v>0</v>
      </c>
      <c r="AD13" s="49">
        <f>E13+U13-X13</f>
        <v>42.625</v>
      </c>
      <c r="AE13" s="48">
        <v>30</v>
      </c>
    </row>
    <row r="14" spans="1:31" ht="18.75" customHeight="1" thickBot="1">
      <c r="A14" s="45">
        <f>'حضور وانصراف'!D17</f>
        <v>2</v>
      </c>
      <c r="B14" s="45">
        <f>'حضور وانصراف'!E17</f>
        <v>0</v>
      </c>
      <c r="C14" s="45">
        <f>'حضور وانصراف'!F17</f>
        <v>2</v>
      </c>
      <c r="D14" s="45" t="str">
        <f>'حضور وانصراف'!G17</f>
        <v>عامل انتاج</v>
      </c>
      <c r="E14" s="45">
        <f>COUNTIF('حضور وانصراف'!H17:AL17,"ح")+COUNTIF('حضور وانصراف'!H17:AL17,"&lt;0")+COUNTIF('حضور وانصراف'!H17:AL17,"&gt;0")</f>
        <v>1</v>
      </c>
      <c r="F14" s="46">
        <f>COUNTIF('حضور وانصراف'!H17:AL17,"0")</f>
        <v>29</v>
      </c>
      <c r="G14" s="46">
        <f>COUNTIF('حضور وانصراف'!H17:AL17,"غ ب")</f>
        <v>0</v>
      </c>
      <c r="H14" s="46">
        <f>COUNTIF('حضور وانصراف'!H17:AL17,"إعتيادى")</f>
        <v>0</v>
      </c>
      <c r="I14" s="46">
        <f>COUNTIF('حضور وانصراف'!H17:AL17,"1/2إعتيادى")</f>
        <v>0</v>
      </c>
      <c r="J14" s="46">
        <f>COUNTIF('حضور وانصراف'!H17:AL17,"عارضه")</f>
        <v>0</v>
      </c>
      <c r="K14" s="46">
        <f>COUNTIF('حضور وانصراف'!I17:AQ17,"1/2عارضه")</f>
        <v>0</v>
      </c>
      <c r="L14" s="46">
        <f>COUNTIF('حضور وانصراف'!H17:AL17,"بدون اجر")</f>
        <v>0</v>
      </c>
      <c r="M14" s="46">
        <f>COUNTIF('حضور وانصراف'!H17:AL17,"1/2بدون")</f>
        <v>0</v>
      </c>
      <c r="N14" s="46">
        <f>COUNTIF('حضور وانصراف'!H17:AL17,"إذن 1")</f>
        <v>0</v>
      </c>
      <c r="O14" s="46">
        <f>COUNTIF('حضور وانصراف'!H17:AL17,"إذن 2")</f>
        <v>0</v>
      </c>
      <c r="P14" s="46">
        <f>COUNTIF('حضور وانصراف'!H17:AL17,"م")</f>
        <v>0</v>
      </c>
      <c r="Q14" s="46">
        <f>COUNTIF('حضور وانصراف'!H17:AL17,"مرضى")</f>
        <v>0</v>
      </c>
      <c r="R14" s="46">
        <f>'حضور وانصراف'!AN17</f>
        <v>0</v>
      </c>
      <c r="S14" s="46">
        <f>COUNTIF('حضور وانصراف'!H17:AL17,"&gt;0")</f>
        <v>0</v>
      </c>
      <c r="T14" s="46">
        <f>SUMIF('حضور وانصراف'!H17:AL17,"&gt;0")</f>
        <v>0</v>
      </c>
      <c r="U14" s="47">
        <f t="shared" ref="U14:U53" si="0">ABS(T14/480)</f>
        <v>0</v>
      </c>
      <c r="V14" s="46">
        <f>COUNTIF('حضور وانصراف'!H17:AL17,"&lt;0")</f>
        <v>0</v>
      </c>
      <c r="W14" s="46">
        <f>-SUMIF('حضور وانصراف'!H17:AL17,"&lt;0")</f>
        <v>0</v>
      </c>
      <c r="X14" s="47">
        <f t="shared" ref="X14:X53" si="1">ABS(W14/480)</f>
        <v>0</v>
      </c>
      <c r="Y14" s="47">
        <f t="shared" ref="Y14:Y53" si="2">F14+(G14*2)+L14+(M14/2)</f>
        <v>29</v>
      </c>
      <c r="Z14" s="48">
        <f>'حضور وانصراف'!AP17</f>
        <v>0</v>
      </c>
      <c r="AA14" s="48">
        <f>'حضور وانصراف'!AO17</f>
        <v>0</v>
      </c>
      <c r="AB14" s="48">
        <f>'حضور وانصراف'!AQ17</f>
        <v>0</v>
      </c>
      <c r="AC14" s="48">
        <f>'حضور وانصراف'!AR17</f>
        <v>0</v>
      </c>
      <c r="AD14" s="49">
        <f t="shared" ref="AD14:AD53" si="3">E14+U14-X14</f>
        <v>1</v>
      </c>
      <c r="AE14" s="48">
        <v>30</v>
      </c>
    </row>
    <row r="15" spans="1:31" ht="18.75" thickBot="1">
      <c r="A15" s="45">
        <f>'حضور وانصراف'!D18</f>
        <v>3</v>
      </c>
      <c r="B15" s="45">
        <f>'حضور وانصراف'!E18</f>
        <v>0</v>
      </c>
      <c r="C15" s="45">
        <f>'حضور وانصراف'!F18</f>
        <v>3</v>
      </c>
      <c r="D15" s="45" t="str">
        <f>'حضور وانصراف'!G18</f>
        <v>عامل انتاج</v>
      </c>
      <c r="E15" s="45">
        <f>COUNTIF('حضور وانصراف'!H18:AL18,"ح")+COUNTIF('حضور وانصراف'!H18:AL18,"&lt;0")+COUNTIF('حضور وانصراف'!H18:AL18,"&gt;0")</f>
        <v>23</v>
      </c>
      <c r="F15" s="46">
        <f>COUNTIF('حضور وانصراف'!H18:AL18,"0")</f>
        <v>3</v>
      </c>
      <c r="G15" s="46">
        <f>COUNTIF('حضور وانصراف'!H18:AL18,"غ ب")</f>
        <v>0</v>
      </c>
      <c r="H15" s="46">
        <f>COUNTIF('حضور وانصراف'!H18:AL18,"إعتيادى")</f>
        <v>0</v>
      </c>
      <c r="I15" s="46">
        <f>COUNTIF('حضور وانصراف'!I18:AQ18,"1/2إعتيادى")</f>
        <v>0</v>
      </c>
      <c r="J15" s="46">
        <f>COUNTIF('حضور وانصراف'!H18:AL18,"عارضه")</f>
        <v>0</v>
      </c>
      <c r="K15" s="46">
        <f>COUNTIF('حضور وانصراف'!I18:AQ18,"1/2عارضه")</f>
        <v>0</v>
      </c>
      <c r="L15" s="46">
        <f>COUNTIF('حضور وانصراف'!H18:AL18,"بدون اجر")</f>
        <v>0</v>
      </c>
      <c r="M15" s="46">
        <f>COUNTIF('حضور وانصراف'!H18:AL18,"1/2بدون")</f>
        <v>0</v>
      </c>
      <c r="N15" s="46">
        <f>COUNTIF('حضور وانصراف'!H18:AL18,"إذن 1")</f>
        <v>0</v>
      </c>
      <c r="O15" s="46">
        <f>COUNTIF('حضور وانصراف'!H18:AL18,"إذن 2")</f>
        <v>0</v>
      </c>
      <c r="P15" s="46">
        <f>COUNTIF('حضور وانصراف'!H18:AL18,"م")</f>
        <v>0</v>
      </c>
      <c r="Q15" s="46">
        <f>COUNTIF('حضور وانصراف'!H18:AL18,"مرضى")</f>
        <v>0</v>
      </c>
      <c r="R15" s="46">
        <f>'حضور وانصراف'!AN18</f>
        <v>4</v>
      </c>
      <c r="S15" s="46">
        <f>COUNTIF('حضور وانصراف'!H18:AL18,"&gt;0")</f>
        <v>15</v>
      </c>
      <c r="T15" s="46">
        <f>SUMIF('حضور وانصراف'!H18:AL18,"&gt;0")</f>
        <v>3000</v>
      </c>
      <c r="U15" s="47">
        <f t="shared" si="0"/>
        <v>6.25</v>
      </c>
      <c r="V15" s="46">
        <f>COUNTIF('حضور وانصراف'!H18:AL18,"&lt;0")</f>
        <v>0</v>
      </c>
      <c r="W15" s="46">
        <f>-SUMIF('حضور وانصراف'!H18:AL18,"&lt;0")</f>
        <v>0</v>
      </c>
      <c r="X15" s="47">
        <f t="shared" si="1"/>
        <v>0</v>
      </c>
      <c r="Y15" s="47">
        <f t="shared" si="2"/>
        <v>3</v>
      </c>
      <c r="Z15" s="48">
        <f>'حضور وانصراف'!AP18</f>
        <v>0</v>
      </c>
      <c r="AA15" s="48">
        <f>'حضور وانصراف'!AO18</f>
        <v>0</v>
      </c>
      <c r="AB15" s="48">
        <f>'حضور وانصراف'!AQ18</f>
        <v>0</v>
      </c>
      <c r="AC15" s="48">
        <f>'حضور وانصراف'!AR18</f>
        <v>700</v>
      </c>
      <c r="AD15" s="49">
        <f t="shared" si="3"/>
        <v>29.25</v>
      </c>
      <c r="AE15" s="48">
        <v>30</v>
      </c>
    </row>
    <row r="16" spans="1:31" ht="18.75" thickBot="1">
      <c r="A16" s="45">
        <f>'حضور وانصراف'!D19</f>
        <v>4</v>
      </c>
      <c r="B16" s="45">
        <f>'حضور وانصراف'!E19</f>
        <v>0</v>
      </c>
      <c r="C16" s="45">
        <f>'حضور وانصراف'!F19</f>
        <v>4</v>
      </c>
      <c r="D16" s="45" t="str">
        <f>'حضور وانصراف'!G19</f>
        <v>عامل انتاج</v>
      </c>
      <c r="E16" s="45">
        <f>COUNTIF('حضور وانصراف'!H19:AL19,"ح")+COUNTIF('حضور وانصراف'!H19:AL19,"&lt;0")+COUNTIF('حضور وانصراف'!H19:AL19,"&gt;0")</f>
        <v>25</v>
      </c>
      <c r="F16" s="46">
        <f>COUNTIF('حضور وانصراف'!H19:AL19,"0")</f>
        <v>1</v>
      </c>
      <c r="G16" s="46">
        <f>COUNTIF('حضور وانصراف'!H19:AL19,"غ ب")</f>
        <v>0</v>
      </c>
      <c r="H16" s="46">
        <f>COUNTIF('حضور وانصراف'!H19:AL19,"إعتيادى")</f>
        <v>0</v>
      </c>
      <c r="I16" s="46">
        <f>COUNTIF('حضور وانصراف'!I19:AQ19,"1/2إعتيادى")</f>
        <v>0</v>
      </c>
      <c r="J16" s="46">
        <f>COUNTIF('حضور وانصراف'!H19:AL19,"عارضه")</f>
        <v>0</v>
      </c>
      <c r="K16" s="46">
        <f>COUNTIF('حضور وانصراف'!I19:AQ19,"1/2عارضه")</f>
        <v>0</v>
      </c>
      <c r="L16" s="46">
        <f>COUNTIF('حضور وانصراف'!H19:AL19,"بدون اجر")</f>
        <v>0</v>
      </c>
      <c r="M16" s="46">
        <f>COUNTIF('حضور وانصراف'!H19:AL19,"1/2بدون")</f>
        <v>0</v>
      </c>
      <c r="N16" s="46">
        <f>COUNTIF('حضور وانصراف'!H19:AL19,"إذن 1")</f>
        <v>0</v>
      </c>
      <c r="O16" s="46">
        <f>COUNTIF('حضور وانصراف'!H19:AL19,"إذن 2")</f>
        <v>0</v>
      </c>
      <c r="P16" s="46">
        <f>COUNTIF('حضور وانصراف'!H19:AL19,"م")</f>
        <v>0</v>
      </c>
      <c r="Q16" s="46">
        <f>COUNTIF('حضور وانصراف'!H19:AL19,"مرضى")</f>
        <v>0</v>
      </c>
      <c r="R16" s="46">
        <f>'حضور وانصراف'!AN19</f>
        <v>4</v>
      </c>
      <c r="S16" s="46">
        <f>COUNTIF('حضور وانصراف'!H19:AL19,"&gt;0")</f>
        <v>15</v>
      </c>
      <c r="T16" s="46">
        <f>SUMIF('حضور وانصراف'!H19:AL19,"&gt;0")</f>
        <v>3840</v>
      </c>
      <c r="U16" s="47">
        <f t="shared" si="0"/>
        <v>8</v>
      </c>
      <c r="V16" s="46">
        <f>COUNTIF('حضور وانصراف'!H19:AL19,"&lt;0")</f>
        <v>0</v>
      </c>
      <c r="W16" s="46">
        <f>-SUMIF('حضور وانصراف'!H19:AL19,"&lt;0")</f>
        <v>0</v>
      </c>
      <c r="X16" s="47">
        <f t="shared" si="1"/>
        <v>0</v>
      </c>
      <c r="Y16" s="47">
        <f t="shared" si="2"/>
        <v>1</v>
      </c>
      <c r="Z16" s="48">
        <f>'حضور وانصراف'!AP19</f>
        <v>0</v>
      </c>
      <c r="AA16" s="48">
        <f>'حضور وانصراف'!AO19</f>
        <v>0</v>
      </c>
      <c r="AB16" s="48">
        <f>'حضور وانصراف'!AQ19</f>
        <v>0</v>
      </c>
      <c r="AC16" s="48">
        <f>'حضور وانصراف'!AR19</f>
        <v>0</v>
      </c>
      <c r="AD16" s="49">
        <f t="shared" si="3"/>
        <v>33</v>
      </c>
      <c r="AE16" s="48">
        <v>30</v>
      </c>
    </row>
    <row r="17" spans="1:31" ht="18.75" thickBot="1">
      <c r="A17" s="45">
        <f>'حضور وانصراف'!D20</f>
        <v>5</v>
      </c>
      <c r="B17" s="45">
        <f>'حضور وانصراف'!E20</f>
        <v>0</v>
      </c>
      <c r="C17" s="45">
        <f>'حضور وانصراف'!F20</f>
        <v>5</v>
      </c>
      <c r="D17" s="45" t="str">
        <f>'حضور وانصراف'!G20</f>
        <v>عامل انتاج</v>
      </c>
      <c r="E17" s="45">
        <f>COUNTIF('حضور وانصراف'!H20:AL20,"ح")+COUNTIF('حضور وانصراف'!H20:AL20,"&lt;0")+COUNTIF('حضور وانصراف'!H20:AL20,"&gt;0")</f>
        <v>25</v>
      </c>
      <c r="F17" s="46">
        <f>COUNTIF('حضور وانصراف'!H20:AL20,"0")</f>
        <v>1</v>
      </c>
      <c r="G17" s="46">
        <f>COUNTIF('حضور وانصراف'!H20:AL20,"غ ب")</f>
        <v>0</v>
      </c>
      <c r="H17" s="46">
        <f>COUNTIF('حضور وانصراف'!H20:AL20,"إعتيادى")</f>
        <v>0</v>
      </c>
      <c r="I17" s="46">
        <f>COUNTIF('حضور وانصراف'!I20:AQ20,"1/2إعتيادى")</f>
        <v>0</v>
      </c>
      <c r="J17" s="46">
        <f>COUNTIF('حضور وانصراف'!H20:AL20,"عارضه")</f>
        <v>0</v>
      </c>
      <c r="K17" s="46">
        <f>COUNTIF('حضور وانصراف'!I20:AQ20,"1/2عارضه")</f>
        <v>0</v>
      </c>
      <c r="L17" s="46">
        <f>COUNTIF('حضور وانصراف'!H20:AL20,"بدون اجر")</f>
        <v>0</v>
      </c>
      <c r="M17" s="46">
        <f>COUNTIF('حضور وانصراف'!H20:AL20,"1/2بدون")</f>
        <v>0</v>
      </c>
      <c r="N17" s="46">
        <f>COUNTIF('حضور وانصراف'!H20:AL20,"إذن 1")</f>
        <v>0</v>
      </c>
      <c r="O17" s="46">
        <f>COUNTIF('حضور وانصراف'!H20:AL20,"إذن 2")</f>
        <v>0</v>
      </c>
      <c r="P17" s="46">
        <f>COUNTIF('حضور وانصراف'!H20:AL20,"م")</f>
        <v>0</v>
      </c>
      <c r="Q17" s="46">
        <f>COUNTIF('حضور وانصراف'!H20:AL20,"مرضى")</f>
        <v>0</v>
      </c>
      <c r="R17" s="46">
        <f>'حضور وانصراف'!AN20</f>
        <v>4</v>
      </c>
      <c r="S17" s="46">
        <f>COUNTIF('حضور وانصراف'!H20:AL20,"&gt;0")</f>
        <v>24</v>
      </c>
      <c r="T17" s="46">
        <f>SUMIF('حضور وانصراف'!H20:AL20,"&gt;0")</f>
        <v>5040</v>
      </c>
      <c r="U17" s="47">
        <f t="shared" si="0"/>
        <v>10.5</v>
      </c>
      <c r="V17" s="46">
        <f>COUNTIF('حضور وانصراف'!H20:AL20,"&lt;0")</f>
        <v>0</v>
      </c>
      <c r="W17" s="46">
        <f>-SUMIF('حضور وانصراف'!H20:AL20,"&lt;0")</f>
        <v>0</v>
      </c>
      <c r="X17" s="47">
        <f t="shared" si="1"/>
        <v>0</v>
      </c>
      <c r="Y17" s="47">
        <f t="shared" si="2"/>
        <v>1</v>
      </c>
      <c r="Z17" s="48">
        <f>'حضور وانصراف'!AP20</f>
        <v>0</v>
      </c>
      <c r="AA17" s="48">
        <f>'حضور وانصراف'!AO20</f>
        <v>0</v>
      </c>
      <c r="AB17" s="48">
        <f>'حضور وانصراف'!AQ20</f>
        <v>0</v>
      </c>
      <c r="AC17" s="48">
        <f>'حضور وانصراف'!AR20</f>
        <v>0</v>
      </c>
      <c r="AD17" s="49">
        <f t="shared" si="3"/>
        <v>35.5</v>
      </c>
      <c r="AE17" s="48">
        <v>30</v>
      </c>
    </row>
    <row r="18" spans="1:31" ht="18.75" thickBot="1">
      <c r="A18" s="45">
        <f>'حضور وانصراف'!D21</f>
        <v>6</v>
      </c>
      <c r="B18" s="45">
        <f>'حضور وانصراف'!E21</f>
        <v>0</v>
      </c>
      <c r="C18" s="45">
        <f>'حضور وانصراف'!F21</f>
        <v>6</v>
      </c>
      <c r="D18" s="45" t="str">
        <f>'حضور وانصراف'!G21</f>
        <v>عامل انتاج</v>
      </c>
      <c r="E18" s="45">
        <f>COUNTIF('حضور وانصراف'!H21:AL21,"ح")+COUNTIF('حضور وانصراف'!H21:AL21,"&lt;0")+COUNTIF('حضور وانصراف'!H21:AL21,"&gt;0")</f>
        <v>25</v>
      </c>
      <c r="F18" s="46">
        <f>COUNTIF('حضور وانصراف'!H21:AL21,"0")</f>
        <v>1</v>
      </c>
      <c r="G18" s="46">
        <f>COUNTIF('حضور وانصراف'!H21:AL21,"غ ب")</f>
        <v>0</v>
      </c>
      <c r="H18" s="46">
        <f>COUNTIF('حضور وانصراف'!H21:AL21,"إعتيادى")</f>
        <v>0</v>
      </c>
      <c r="I18" s="46">
        <f>COUNTIF('حضور وانصراف'!I21:AQ21,"1/2إعتيادى")</f>
        <v>0</v>
      </c>
      <c r="J18" s="46">
        <f>COUNTIF('حضور وانصراف'!H21:AL21,"عارضه")</f>
        <v>0</v>
      </c>
      <c r="K18" s="46">
        <f>COUNTIF('حضور وانصراف'!I21:AQ21,"1/2عارضه")</f>
        <v>0</v>
      </c>
      <c r="L18" s="46">
        <f>COUNTIF('حضور وانصراف'!H21:AL21,"بدون اجر")</f>
        <v>0</v>
      </c>
      <c r="M18" s="46">
        <f>COUNTIF('حضور وانصراف'!H21:AL21,"1/2بدون")</f>
        <v>0</v>
      </c>
      <c r="N18" s="46">
        <f>COUNTIF('حضور وانصراف'!H21:AL21,"إذن 1")</f>
        <v>0</v>
      </c>
      <c r="O18" s="46">
        <f>COUNTIF('حضور وانصراف'!H21:AL21,"إذن 2")</f>
        <v>0</v>
      </c>
      <c r="P18" s="46">
        <f>COUNTIF('حضور وانصراف'!H21:AL21,"م")</f>
        <v>0</v>
      </c>
      <c r="Q18" s="46">
        <f>COUNTIF('حضور وانصراف'!H21:AL21,"مرضى")</f>
        <v>0</v>
      </c>
      <c r="R18" s="46">
        <f>'حضور وانصراف'!AN21</f>
        <v>4</v>
      </c>
      <c r="S18" s="46">
        <f>COUNTIF('حضور وانصراف'!H21:AL21,"&gt;0")</f>
        <v>21</v>
      </c>
      <c r="T18" s="46">
        <f>SUMIF('حضور وانصراف'!H21:AL21,"&gt;0")</f>
        <v>4920</v>
      </c>
      <c r="U18" s="47">
        <f t="shared" si="0"/>
        <v>10.25</v>
      </c>
      <c r="V18" s="46">
        <f>COUNTIF('حضور وانصراف'!H21:AL21,"&lt;0")</f>
        <v>0</v>
      </c>
      <c r="W18" s="46">
        <f>-SUMIF('حضور وانصراف'!H21:AL21,"&lt;0")</f>
        <v>0</v>
      </c>
      <c r="X18" s="47">
        <f t="shared" si="1"/>
        <v>0</v>
      </c>
      <c r="Y18" s="47">
        <f t="shared" si="2"/>
        <v>1</v>
      </c>
      <c r="Z18" s="48">
        <f>'حضور وانصراف'!AP21</f>
        <v>0</v>
      </c>
      <c r="AA18" s="48">
        <f>'حضور وانصراف'!AO21</f>
        <v>0</v>
      </c>
      <c r="AB18" s="48">
        <f>'حضور وانصراف'!AQ21</f>
        <v>0</v>
      </c>
      <c r="AC18" s="48">
        <f>'حضور وانصراف'!AR21</f>
        <v>0</v>
      </c>
      <c r="AD18" s="49">
        <f t="shared" si="3"/>
        <v>35.25</v>
      </c>
      <c r="AE18" s="48">
        <v>30</v>
      </c>
    </row>
    <row r="19" spans="1:31" ht="18.75" thickBot="1">
      <c r="A19" s="45">
        <f>'حضور وانصراف'!D22</f>
        <v>7</v>
      </c>
      <c r="B19" s="45">
        <f>'حضور وانصراف'!E22</f>
        <v>0</v>
      </c>
      <c r="C19" s="45">
        <f>'حضور وانصراف'!F22</f>
        <v>7</v>
      </c>
      <c r="D19" s="45" t="str">
        <f>'حضور وانصراف'!G22</f>
        <v>عامل انتاج</v>
      </c>
      <c r="E19" s="45">
        <f>COUNTIF('حضور وانصراف'!H22:AL22,"ح")+COUNTIF('حضور وانصراف'!H22:AL22,"&lt;0")+COUNTIF('حضور وانصراف'!H22:AL22,"&gt;0")</f>
        <v>25</v>
      </c>
      <c r="F19" s="46">
        <f>COUNTIF('حضور وانصراف'!H22:AL22,"0")</f>
        <v>1</v>
      </c>
      <c r="G19" s="46">
        <f>COUNTIF('حضور وانصراف'!H22:AL22,"غ ب")</f>
        <v>0</v>
      </c>
      <c r="H19" s="46">
        <f>COUNTIF('حضور وانصراف'!H22:AL22,"إعتيادى")</f>
        <v>0</v>
      </c>
      <c r="I19" s="46">
        <f>COUNTIF('حضور وانصراف'!I22:AQ22,"1/2إعتيادى")</f>
        <v>0</v>
      </c>
      <c r="J19" s="46">
        <f>COUNTIF('حضور وانصراف'!H22:AL22,"عارضه")</f>
        <v>0</v>
      </c>
      <c r="K19" s="46">
        <f>COUNTIF('حضور وانصراف'!I22:AQ22,"1/2عارضه")</f>
        <v>0</v>
      </c>
      <c r="L19" s="46">
        <f>COUNTIF('حضور وانصراف'!H22:AL22,"بدون اجر")</f>
        <v>0</v>
      </c>
      <c r="M19" s="46">
        <f>COUNTIF('حضور وانصراف'!H22:AL22,"1/2بدون")</f>
        <v>0</v>
      </c>
      <c r="N19" s="46">
        <f>COUNTIF('حضور وانصراف'!H22:AL22,"إذن 1")</f>
        <v>0</v>
      </c>
      <c r="O19" s="46">
        <f>COUNTIF('حضور وانصراف'!H22:AL22,"إذن 2")</f>
        <v>0</v>
      </c>
      <c r="P19" s="46">
        <f>COUNTIF('حضور وانصراف'!H22:AL22,"م")</f>
        <v>0</v>
      </c>
      <c r="Q19" s="46">
        <f>COUNTIF('حضور وانصراف'!H22:AL22,"مرضى")</f>
        <v>0</v>
      </c>
      <c r="R19" s="46">
        <f>'حضور وانصراف'!AN22</f>
        <v>4</v>
      </c>
      <c r="S19" s="46">
        <f>COUNTIF('حضور وانصراف'!H22:AL22,"&gt;0")</f>
        <v>21</v>
      </c>
      <c r="T19" s="46">
        <f>SUMIF('حضور وانصراف'!H22:AL22,"&gt;0")</f>
        <v>4800</v>
      </c>
      <c r="U19" s="47">
        <f t="shared" si="0"/>
        <v>10</v>
      </c>
      <c r="V19" s="46">
        <f>COUNTIF('حضور وانصراف'!H22:AL22,"&lt;0")</f>
        <v>0</v>
      </c>
      <c r="W19" s="46">
        <f>-SUMIF('حضور وانصراف'!H22:AL22,"&lt;0")</f>
        <v>0</v>
      </c>
      <c r="X19" s="47">
        <f t="shared" si="1"/>
        <v>0</v>
      </c>
      <c r="Y19" s="47">
        <f t="shared" si="2"/>
        <v>1</v>
      </c>
      <c r="Z19" s="48">
        <f>'حضور وانصراف'!AP22</f>
        <v>0</v>
      </c>
      <c r="AA19" s="48">
        <f>'حضور وانصراف'!AO22</f>
        <v>0</v>
      </c>
      <c r="AB19" s="48">
        <f>'حضور وانصراف'!AQ22</f>
        <v>0</v>
      </c>
      <c r="AC19" s="48">
        <f>'حضور وانصراف'!AR22</f>
        <v>1000</v>
      </c>
      <c r="AD19" s="49">
        <f t="shared" si="3"/>
        <v>35</v>
      </c>
      <c r="AE19" s="48">
        <v>30</v>
      </c>
    </row>
    <row r="20" spans="1:31" ht="18.75" thickBot="1">
      <c r="A20" s="45">
        <f>'حضور وانصراف'!D23</f>
        <v>8</v>
      </c>
      <c r="B20" s="45">
        <f>'حضور وانصراف'!E23</f>
        <v>0</v>
      </c>
      <c r="C20" s="45">
        <f>'حضور وانصراف'!F23</f>
        <v>8</v>
      </c>
      <c r="D20" s="45" t="str">
        <f>'حضور وانصراف'!G23</f>
        <v>عامل انتاج</v>
      </c>
      <c r="E20" s="45">
        <f>COUNTIF('حضور وانصراف'!H23:AL23,"ح")+COUNTIF('حضور وانصراف'!H23:AL23,"&lt;0")+COUNTIF('حضور وانصراف'!H23:AL23,"&gt;0")</f>
        <v>6</v>
      </c>
      <c r="F20" s="46">
        <f>COUNTIF('حضور وانصراف'!H23:AL23,"0")</f>
        <v>23</v>
      </c>
      <c r="G20" s="46">
        <f>COUNTIF('حضور وانصراف'!H23:AL23,"غ ب")</f>
        <v>0</v>
      </c>
      <c r="H20" s="46">
        <f>COUNTIF('حضور وانصراف'!H23:AL23,"إعتيادى")</f>
        <v>0</v>
      </c>
      <c r="I20" s="46">
        <f>COUNTIF('حضور وانصراف'!I23:AQ23,"1/2إعتيادى")</f>
        <v>0</v>
      </c>
      <c r="J20" s="46">
        <f>COUNTIF('حضور وانصراف'!H23:AL23,"عارضه")</f>
        <v>0</v>
      </c>
      <c r="K20" s="46">
        <f>COUNTIF('حضور وانصراف'!I23:AQ23,"1/2عارضه")</f>
        <v>0</v>
      </c>
      <c r="L20" s="46">
        <f>COUNTIF('حضور وانصراف'!H23:AL23,"بدون اجر")</f>
        <v>0</v>
      </c>
      <c r="M20" s="46">
        <f>COUNTIF('حضور وانصراف'!H23:AL23,"1/2بدون")</f>
        <v>0</v>
      </c>
      <c r="N20" s="46">
        <f>COUNTIF('حضور وانصراف'!H23:AL23,"إذن 1")</f>
        <v>0</v>
      </c>
      <c r="O20" s="46">
        <f>COUNTIF('حضور وانصراف'!H23:AL23,"إذن 2")</f>
        <v>0</v>
      </c>
      <c r="P20" s="46">
        <f>COUNTIF('حضور وانصراف'!H23:AL23,"م")</f>
        <v>0</v>
      </c>
      <c r="Q20" s="46">
        <f>COUNTIF('حضور وانصراف'!H23:AL23,"مرضى")</f>
        <v>0</v>
      </c>
      <c r="R20" s="46">
        <f>'حضور وانصراف'!AN23</f>
        <v>1</v>
      </c>
      <c r="S20" s="46">
        <f>COUNTIF('حضور وانصراف'!H23:AL23,"&gt;0")</f>
        <v>5</v>
      </c>
      <c r="T20" s="46">
        <f>SUMIF('حضور وانصراف'!H23:AL23,"&gt;0")</f>
        <v>1440</v>
      </c>
      <c r="U20" s="47">
        <f t="shared" si="0"/>
        <v>3</v>
      </c>
      <c r="V20" s="46">
        <f>COUNTIF('حضور وانصراف'!H23:AL23,"&lt;0")</f>
        <v>0</v>
      </c>
      <c r="W20" s="46">
        <f>-SUMIF('حضور وانصراف'!H23:AL23,"&lt;0")</f>
        <v>0</v>
      </c>
      <c r="X20" s="47">
        <f t="shared" si="1"/>
        <v>0</v>
      </c>
      <c r="Y20" s="47">
        <f t="shared" si="2"/>
        <v>23</v>
      </c>
      <c r="Z20" s="48">
        <f>'حضور وانصراف'!AP23</f>
        <v>0</v>
      </c>
      <c r="AA20" s="48">
        <f>'حضور وانصراف'!AO23</f>
        <v>0</v>
      </c>
      <c r="AB20" s="48">
        <f>'حضور وانصراف'!AQ23</f>
        <v>0</v>
      </c>
      <c r="AC20" s="48">
        <f>'حضور وانصراف'!AR23</f>
        <v>0</v>
      </c>
      <c r="AD20" s="49">
        <f t="shared" si="3"/>
        <v>9</v>
      </c>
      <c r="AE20" s="48">
        <v>30</v>
      </c>
    </row>
    <row r="21" spans="1:31" ht="18.75" thickBot="1">
      <c r="A21" s="45">
        <f>'حضور وانصراف'!D24</f>
        <v>9</v>
      </c>
      <c r="B21" s="45">
        <f>'حضور وانصراف'!E24</f>
        <v>0</v>
      </c>
      <c r="C21" s="45">
        <f>'حضور وانصراف'!F24</f>
        <v>9</v>
      </c>
      <c r="D21" s="45" t="str">
        <f>'حضور وانصراف'!G24</f>
        <v>عامل انتاج</v>
      </c>
      <c r="E21" s="45">
        <f>COUNTIF('حضور وانصراف'!H24:AL24,"ح")+COUNTIF('حضور وانصراف'!H24:AL24,"&lt;0")+COUNTIF('حضور وانصراف'!H24:AL24,"&gt;0")</f>
        <v>24</v>
      </c>
      <c r="F21" s="46">
        <f>COUNTIF('حضور وانصراف'!H24:AL24,"0")</f>
        <v>2</v>
      </c>
      <c r="G21" s="46">
        <f>COUNTIF('حضور وانصراف'!H24:AL24,"غ ب")</f>
        <v>0</v>
      </c>
      <c r="H21" s="46">
        <f>COUNTIF('حضور وانصراف'!H24:AL24,"إعتيادى")</f>
        <v>0</v>
      </c>
      <c r="I21" s="46">
        <f>COUNTIF('حضور وانصراف'!I24:AQ24,"1/2إعتيادى")</f>
        <v>0</v>
      </c>
      <c r="J21" s="46">
        <f>COUNTIF('حضور وانصراف'!H24:AL24,"عارضه")</f>
        <v>0</v>
      </c>
      <c r="K21" s="46">
        <f>COUNTIF('حضور وانصراف'!I24:AQ24,"1/2عارضه")</f>
        <v>0</v>
      </c>
      <c r="L21" s="46">
        <f>COUNTIF('حضور وانصراف'!H24:AL24,"بدون اجر")</f>
        <v>0</v>
      </c>
      <c r="M21" s="46">
        <f>COUNTIF('حضور وانصراف'!H24:AL24,"1/2بدون")</f>
        <v>0</v>
      </c>
      <c r="N21" s="46">
        <f>COUNTIF('حضور وانصراف'!H24:AL24,"إذن 1")</f>
        <v>0</v>
      </c>
      <c r="O21" s="46">
        <f>COUNTIF('حضور وانصراف'!H24:AL24,"إذن 2")</f>
        <v>0</v>
      </c>
      <c r="P21" s="46">
        <f>COUNTIF('حضور وانصراف'!H24:AL24,"م")</f>
        <v>0</v>
      </c>
      <c r="Q21" s="46">
        <f>COUNTIF('حضور وانصراف'!H24:AL24,"مرضى")</f>
        <v>0</v>
      </c>
      <c r="R21" s="46">
        <f>'حضور وانصراف'!AN24</f>
        <v>4</v>
      </c>
      <c r="S21" s="46">
        <f>COUNTIF('حضور وانصراف'!H24:AL24,"&gt;0")</f>
        <v>23</v>
      </c>
      <c r="T21" s="46">
        <f>SUMIF('حضور وانصراف'!H24:AL24,"&gt;0")</f>
        <v>5160</v>
      </c>
      <c r="U21" s="47">
        <f t="shared" si="0"/>
        <v>10.75</v>
      </c>
      <c r="V21" s="46">
        <f>COUNTIF('حضور وانصراف'!H24:AL24,"&lt;0")</f>
        <v>0</v>
      </c>
      <c r="W21" s="46">
        <f>-SUMIF('حضور وانصراف'!H24:AL24,"&lt;0")</f>
        <v>0</v>
      </c>
      <c r="X21" s="47">
        <f t="shared" si="1"/>
        <v>0</v>
      </c>
      <c r="Y21" s="47">
        <f t="shared" si="2"/>
        <v>2</v>
      </c>
      <c r="Z21" s="48">
        <f>'حضور وانصراف'!AP24</f>
        <v>0</v>
      </c>
      <c r="AA21" s="48">
        <f>'حضور وانصراف'!AO24</f>
        <v>0</v>
      </c>
      <c r="AB21" s="48">
        <f>'حضور وانصراف'!AQ24</f>
        <v>0</v>
      </c>
      <c r="AC21" s="48">
        <f>'حضور وانصراف'!AR24</f>
        <v>300</v>
      </c>
      <c r="AD21" s="49">
        <f t="shared" si="3"/>
        <v>34.75</v>
      </c>
      <c r="AE21" s="48">
        <v>30</v>
      </c>
    </row>
    <row r="22" spans="1:31" ht="18.75" thickBot="1">
      <c r="A22" s="45">
        <f>'حضور وانصراف'!D25</f>
        <v>10</v>
      </c>
      <c r="B22" s="45">
        <f>'حضور وانصراف'!E25</f>
        <v>0</v>
      </c>
      <c r="C22" s="45">
        <f>'حضور وانصراف'!F25</f>
        <v>10</v>
      </c>
      <c r="D22" s="45" t="str">
        <f>'حضور وانصراف'!G25</f>
        <v>عامل انتاج</v>
      </c>
      <c r="E22" s="45">
        <f>COUNTIF('حضور وانصراف'!H25:AL25,"ح")+COUNTIF('حضور وانصراف'!H25:AL25,"&lt;0")+COUNTIF('حضور وانصراف'!H25:AL25,"&gt;0")</f>
        <v>27</v>
      </c>
      <c r="F22" s="46">
        <f>COUNTIF('حضور وانصراف'!H25:AL25,"0")</f>
        <v>0</v>
      </c>
      <c r="G22" s="46">
        <f>COUNTIF('حضور وانصراف'!H25:AL25,"غ ب")</f>
        <v>0</v>
      </c>
      <c r="H22" s="46">
        <f>COUNTIF('حضور وانصراف'!H25:AL25,"إعتيادى")</f>
        <v>0</v>
      </c>
      <c r="I22" s="46">
        <f>COUNTIF('حضور وانصراف'!I25:AQ25,"1/2إعتيادى")</f>
        <v>0</v>
      </c>
      <c r="J22" s="46">
        <f>COUNTIF('حضور وانصراف'!H25:AL25,"عارضه")</f>
        <v>0</v>
      </c>
      <c r="K22" s="46">
        <f>COUNTIF('حضور وانصراف'!I25:AQ25,"1/2عارضه")</f>
        <v>0</v>
      </c>
      <c r="L22" s="46">
        <f>COUNTIF('حضور وانصراف'!H25:AL25,"بدون اجر")</f>
        <v>0</v>
      </c>
      <c r="M22" s="46">
        <f>COUNTIF('حضور وانصراف'!H25:AL25,"1/2بدون")</f>
        <v>0</v>
      </c>
      <c r="N22" s="46">
        <f>COUNTIF('حضور وانصراف'!H25:AL25,"إذن 1")</f>
        <v>0</v>
      </c>
      <c r="O22" s="46">
        <f>COUNTIF('حضور وانصراف'!H25:AL25,"إذن 2")</f>
        <v>0</v>
      </c>
      <c r="P22" s="46">
        <f>COUNTIF('حضور وانصراف'!H25:AL25,"م")</f>
        <v>0</v>
      </c>
      <c r="Q22" s="46">
        <f>COUNTIF('حضور وانصراف'!H25:AL25,"مرضى")</f>
        <v>0</v>
      </c>
      <c r="R22" s="46">
        <f>'حضور وانصراف'!AN25</f>
        <v>4</v>
      </c>
      <c r="S22" s="46">
        <f>COUNTIF('حضور وانصراف'!H25:AL25,"&gt;0")</f>
        <v>3</v>
      </c>
      <c r="T22" s="46">
        <f>SUMIF('حضور وانصراف'!H25:AL25,"&gt;0")</f>
        <v>360</v>
      </c>
      <c r="U22" s="47">
        <f t="shared" si="0"/>
        <v>0.75</v>
      </c>
      <c r="V22" s="46">
        <f>COUNTIF('حضور وانصراف'!H25:AL25,"&lt;0")</f>
        <v>0</v>
      </c>
      <c r="W22" s="46">
        <f>-SUMIF('حضور وانصراف'!H25:AL25,"&lt;0")</f>
        <v>0</v>
      </c>
      <c r="X22" s="47">
        <f t="shared" si="1"/>
        <v>0</v>
      </c>
      <c r="Y22" s="47">
        <f t="shared" si="2"/>
        <v>0</v>
      </c>
      <c r="Z22" s="48">
        <f>'حضور وانصراف'!AP25</f>
        <v>0</v>
      </c>
      <c r="AA22" s="48">
        <f>'حضور وانصراف'!AO25</f>
        <v>0</v>
      </c>
      <c r="AB22" s="48">
        <f>'حضور وانصراف'!AQ25</f>
        <v>0</v>
      </c>
      <c r="AC22" s="48">
        <f>'حضور وانصراف'!AR25</f>
        <v>1100</v>
      </c>
      <c r="AD22" s="49">
        <f t="shared" si="3"/>
        <v>27.75</v>
      </c>
      <c r="AE22" s="48">
        <v>30</v>
      </c>
    </row>
    <row r="23" spans="1:31" ht="18.75" thickBot="1">
      <c r="A23" s="45">
        <f>'حضور وانصراف'!D26</f>
        <v>11</v>
      </c>
      <c r="B23" s="45">
        <f>'حضور وانصراف'!E26</f>
        <v>0</v>
      </c>
      <c r="C23" s="45">
        <f>'حضور وانصراف'!F26</f>
        <v>11</v>
      </c>
      <c r="D23" s="45" t="str">
        <f>'حضور وانصراف'!G26</f>
        <v>عامل انتاج</v>
      </c>
      <c r="E23" s="45">
        <f>COUNTIF('حضور وانصراف'!H26:AL26,"ح")+COUNTIF('حضور وانصراف'!H26:AL26,"&lt;0")+COUNTIF('حضور وانصراف'!H26:AL26,"&gt;0")</f>
        <v>24</v>
      </c>
      <c r="F23" s="46">
        <f>COUNTIF('حضور وانصراف'!H26:AL26,"0")</f>
        <v>2</v>
      </c>
      <c r="G23" s="46">
        <f>COUNTIF('حضور وانصراف'!H26:AL26,"غ ب")</f>
        <v>0</v>
      </c>
      <c r="H23" s="46">
        <f>COUNTIF('حضور وانصراف'!H26:AL26,"إعتيادى")</f>
        <v>0</v>
      </c>
      <c r="I23" s="46">
        <f>COUNTIF('حضور وانصراف'!I26:AQ26,"1/2إعتيادى")</f>
        <v>0</v>
      </c>
      <c r="J23" s="46">
        <f>COUNTIF('حضور وانصراف'!H26:AL26,"عارضه")</f>
        <v>0</v>
      </c>
      <c r="K23" s="46">
        <f>COUNTIF('حضور وانصراف'!I26:AQ26,"1/2عارضه")</f>
        <v>0</v>
      </c>
      <c r="L23" s="46">
        <f>COUNTIF('حضور وانصراف'!H26:AL26,"بدون اجر")</f>
        <v>0</v>
      </c>
      <c r="M23" s="46">
        <f>COUNTIF('حضور وانصراف'!H26:AL26,"1/2بدون")</f>
        <v>0</v>
      </c>
      <c r="N23" s="46">
        <f>COUNTIF('حضور وانصراف'!H26:AL26,"إذن 1")</f>
        <v>0</v>
      </c>
      <c r="O23" s="46">
        <f>COUNTIF('حضور وانصراف'!H26:AL26,"إذن 2")</f>
        <v>0</v>
      </c>
      <c r="P23" s="46">
        <f>COUNTIF('حضور وانصراف'!H26:AL26,"م")</f>
        <v>0</v>
      </c>
      <c r="Q23" s="46">
        <f>COUNTIF('حضور وانصراف'!H26:AL26,"مرضى")</f>
        <v>0</v>
      </c>
      <c r="R23" s="46">
        <f>'حضور وانصراف'!AN26</f>
        <v>4</v>
      </c>
      <c r="S23" s="46">
        <f>COUNTIF('حضور وانصراف'!H26:AL26,"&gt;0")</f>
        <v>22</v>
      </c>
      <c r="T23" s="46">
        <f>SUMIF('حضور وانصراف'!H26:AL26,"&gt;0")</f>
        <v>4920</v>
      </c>
      <c r="U23" s="47">
        <f t="shared" si="0"/>
        <v>10.25</v>
      </c>
      <c r="V23" s="46">
        <f>COUNTIF('حضور وانصراف'!H26:AL26,"&lt;0")</f>
        <v>0</v>
      </c>
      <c r="W23" s="46">
        <f>-SUMIF('حضور وانصراف'!H26:AL26,"&lt;0")</f>
        <v>0</v>
      </c>
      <c r="X23" s="47">
        <f t="shared" si="1"/>
        <v>0</v>
      </c>
      <c r="Y23" s="47">
        <f t="shared" si="2"/>
        <v>2</v>
      </c>
      <c r="Z23" s="48">
        <f>'حضور وانصراف'!AP26</f>
        <v>0</v>
      </c>
      <c r="AA23" s="48">
        <f>'حضور وانصراف'!AO26</f>
        <v>0</v>
      </c>
      <c r="AB23" s="48">
        <f>'حضور وانصراف'!AQ26</f>
        <v>0</v>
      </c>
      <c r="AC23" s="48">
        <f>'حضور وانصراف'!AR26</f>
        <v>0</v>
      </c>
      <c r="AD23" s="49">
        <f t="shared" si="3"/>
        <v>34.25</v>
      </c>
      <c r="AE23" s="48">
        <v>30</v>
      </c>
    </row>
    <row r="24" spans="1:31" ht="18.75" thickBot="1">
      <c r="A24" s="45">
        <f>'حضور وانصراف'!D27</f>
        <v>12</v>
      </c>
      <c r="B24" s="45">
        <f>'حضور وانصراف'!E27</f>
        <v>0</v>
      </c>
      <c r="C24" s="45">
        <f>'حضور وانصراف'!F27</f>
        <v>12</v>
      </c>
      <c r="D24" s="45" t="str">
        <f>'حضور وانصراف'!G27</f>
        <v>مشرف وردية</v>
      </c>
      <c r="E24" s="45">
        <f>COUNTIF('حضور وانصراف'!H27:AL27,"ح")+COUNTIF('حضور وانصراف'!H27:AL27,"&lt;0")+COUNTIF('حضور وانصراف'!H27:AL27,"&gt;0")</f>
        <v>25</v>
      </c>
      <c r="F24" s="46">
        <f>COUNTIF('حضور وانصراف'!H27:AL27,"0")</f>
        <v>1</v>
      </c>
      <c r="G24" s="46">
        <f>COUNTIF('حضور وانصراف'!H27:AL27,"غ ب")</f>
        <v>0</v>
      </c>
      <c r="H24" s="46">
        <f>COUNTIF('حضور وانصراف'!H27:AL27,"إعتيادى")</f>
        <v>0</v>
      </c>
      <c r="I24" s="46">
        <f>COUNTIF('حضور وانصراف'!I27:AQ27,"1/2إعتيادى")</f>
        <v>0</v>
      </c>
      <c r="J24" s="46">
        <f>COUNTIF('حضور وانصراف'!H27:AL27,"عارضه")</f>
        <v>0</v>
      </c>
      <c r="K24" s="46">
        <f>COUNTIF('حضور وانصراف'!I27:AQ27,"1/2عارضه")</f>
        <v>0</v>
      </c>
      <c r="L24" s="46">
        <f>COUNTIF('حضور وانصراف'!H27:AL27,"بدون اجر")</f>
        <v>0</v>
      </c>
      <c r="M24" s="46">
        <f>COUNTIF('حضور وانصراف'!H27:AL27,"1/2بدون")</f>
        <v>0</v>
      </c>
      <c r="N24" s="46">
        <f>COUNTIF('حضور وانصراف'!H27:AL27,"إذن 1")</f>
        <v>0</v>
      </c>
      <c r="O24" s="46">
        <f>COUNTIF('حضور وانصراف'!H27:AL27,"إذن 2")</f>
        <v>0</v>
      </c>
      <c r="P24" s="46">
        <f>COUNTIF('حضور وانصراف'!H27:AL27,"م")</f>
        <v>0</v>
      </c>
      <c r="Q24" s="46">
        <f>COUNTIF('حضور وانصراف'!H27:AL27,"مرضى")</f>
        <v>0</v>
      </c>
      <c r="R24" s="46">
        <f>'حضور وانصراف'!AN27</f>
        <v>4</v>
      </c>
      <c r="S24" s="46">
        <f>COUNTIF('حضور وانصراف'!H27:AL27,"&gt;0")</f>
        <v>0</v>
      </c>
      <c r="T24" s="46">
        <f>SUMIF('حضور وانصراف'!H27:AL27,"&gt;0")</f>
        <v>0</v>
      </c>
      <c r="U24" s="47">
        <f t="shared" si="0"/>
        <v>0</v>
      </c>
      <c r="V24" s="46">
        <f>COUNTIF('حضور وانصراف'!H27:AL27,"&lt;0")</f>
        <v>0</v>
      </c>
      <c r="W24" s="46">
        <f>-SUMIF('حضور وانصراف'!H27:AL27,"&lt;0")</f>
        <v>0</v>
      </c>
      <c r="X24" s="47">
        <f t="shared" si="1"/>
        <v>0</v>
      </c>
      <c r="Y24" s="47">
        <f t="shared" si="2"/>
        <v>1</v>
      </c>
      <c r="Z24" s="48">
        <f>'حضور وانصراف'!AP27</f>
        <v>0</v>
      </c>
      <c r="AA24" s="48">
        <f>'حضور وانصراف'!AO27</f>
        <v>0</v>
      </c>
      <c r="AB24" s="48">
        <f>'حضور وانصراف'!AQ27</f>
        <v>0</v>
      </c>
      <c r="AC24" s="48">
        <f>'حضور وانصراف'!AR27</f>
        <v>2800</v>
      </c>
      <c r="AD24" s="49">
        <f t="shared" si="3"/>
        <v>25</v>
      </c>
      <c r="AE24" s="48">
        <v>30</v>
      </c>
    </row>
    <row r="25" spans="1:31" ht="18.75" thickBot="1">
      <c r="A25" s="45">
        <f>'حضور وانصراف'!D28</f>
        <v>13</v>
      </c>
      <c r="B25" s="45">
        <f>'حضور وانصراف'!E28</f>
        <v>0</v>
      </c>
      <c r="C25" s="45">
        <f>'حضور وانصراف'!F28</f>
        <v>13</v>
      </c>
      <c r="D25" s="45" t="str">
        <f>'حضور وانصراف'!G28</f>
        <v>عامل انتاج</v>
      </c>
      <c r="E25" s="45">
        <f>COUNTIF('حضور وانصراف'!H28:AL28,"ح")+COUNTIF('حضور وانصراف'!H28:AL28,"&lt;0")+COUNTIF('حضور وانصراف'!H28:AL28,"&gt;0")</f>
        <v>25</v>
      </c>
      <c r="F25" s="46">
        <f>COUNTIF('حضور وانصراف'!H28:AL28,"0")</f>
        <v>1</v>
      </c>
      <c r="G25" s="46">
        <f>COUNTIF('حضور وانصراف'!H28:AL28,"غ ب")</f>
        <v>0</v>
      </c>
      <c r="H25" s="46">
        <f>COUNTIF('حضور وانصراف'!H28:AL28,"إعتيادى")</f>
        <v>0</v>
      </c>
      <c r="I25" s="46">
        <f>COUNTIF('حضور وانصراف'!I28:AQ28,"1/2إعتيادى")</f>
        <v>0</v>
      </c>
      <c r="J25" s="46">
        <f>COUNTIF('حضور وانصراف'!H28:AL28,"عارضه")</f>
        <v>0</v>
      </c>
      <c r="K25" s="46">
        <f>COUNTIF('حضور وانصراف'!I28:AQ28,"1/2عارضه")</f>
        <v>0</v>
      </c>
      <c r="L25" s="46">
        <f>COUNTIF('حضور وانصراف'!H28:AL28,"بدون اجر")</f>
        <v>0</v>
      </c>
      <c r="M25" s="46">
        <f>COUNTIF('حضور وانصراف'!H28:AL28,"1/2بدون")</f>
        <v>0</v>
      </c>
      <c r="N25" s="46">
        <f>COUNTIF('حضور وانصراف'!H28:AL28,"إذن 1")</f>
        <v>0</v>
      </c>
      <c r="O25" s="46">
        <f>COUNTIF('حضور وانصراف'!H28:AL28,"إذن 2")</f>
        <v>0</v>
      </c>
      <c r="P25" s="46">
        <f>COUNTIF('حضور وانصراف'!H28:AL28,"م")</f>
        <v>0</v>
      </c>
      <c r="Q25" s="46">
        <f>COUNTIF('حضور وانصراف'!H28:AL28,"مرضى")</f>
        <v>0</v>
      </c>
      <c r="R25" s="46">
        <f>'حضور وانصراف'!AN28</f>
        <v>4</v>
      </c>
      <c r="S25" s="46">
        <f>COUNTIF('حضور وانصراف'!H28:AL28,"&gt;0")</f>
        <v>24</v>
      </c>
      <c r="T25" s="46">
        <f>SUMIF('حضور وانصراف'!H28:AL28,"&gt;0")</f>
        <v>5100</v>
      </c>
      <c r="U25" s="47">
        <f t="shared" si="0"/>
        <v>10.625</v>
      </c>
      <c r="V25" s="46">
        <f>COUNTIF('حضور وانصراف'!H28:AL28,"&lt;0")</f>
        <v>0</v>
      </c>
      <c r="W25" s="46">
        <f>-SUMIF('حضور وانصراف'!H28:AL28,"&lt;0")</f>
        <v>0</v>
      </c>
      <c r="X25" s="47">
        <f t="shared" si="1"/>
        <v>0</v>
      </c>
      <c r="Y25" s="47">
        <f t="shared" si="2"/>
        <v>1</v>
      </c>
      <c r="Z25" s="48">
        <f>'حضور وانصراف'!AP28</f>
        <v>0</v>
      </c>
      <c r="AA25" s="48">
        <f>'حضور وانصراف'!AO28</f>
        <v>0</v>
      </c>
      <c r="AB25" s="48">
        <f>'حضور وانصراف'!AQ28</f>
        <v>0</v>
      </c>
      <c r="AC25" s="48">
        <f>'حضور وانصراف'!AR28</f>
        <v>0</v>
      </c>
      <c r="AD25" s="49">
        <f t="shared" si="3"/>
        <v>35.625</v>
      </c>
      <c r="AE25" s="48">
        <v>30</v>
      </c>
    </row>
    <row r="26" spans="1:31" ht="18.75" thickBot="1">
      <c r="A26" s="45">
        <f>'حضور وانصراف'!D29</f>
        <v>14</v>
      </c>
      <c r="B26" s="45">
        <f>'حضور وانصراف'!E29</f>
        <v>0</v>
      </c>
      <c r="C26" s="45">
        <f>'حضور وانصراف'!F29</f>
        <v>14</v>
      </c>
      <c r="D26" s="45" t="str">
        <f>'حضور وانصراف'!G29</f>
        <v>عامل انتاج</v>
      </c>
      <c r="E26" s="45">
        <f>COUNTIF('حضور وانصراف'!H29:AL29,"ح")+COUNTIF('حضور وانصراف'!H29:AL29,"&lt;0")+COUNTIF('حضور وانصراف'!H29:AL29,"&gt;0")</f>
        <v>26</v>
      </c>
      <c r="F26" s="46">
        <f>COUNTIF('حضور وانصراف'!H29:AL29,"0")</f>
        <v>1</v>
      </c>
      <c r="G26" s="46">
        <f>COUNTIF('حضور وانصراف'!H29:AL29,"غ ب")</f>
        <v>0</v>
      </c>
      <c r="H26" s="46">
        <f>COUNTIF('حضور وانصراف'!H29:AL29,"إعتيادى")</f>
        <v>0</v>
      </c>
      <c r="I26" s="46">
        <f>COUNTIF('حضور وانصراف'!I29:AQ29,"1/2إعتيادى")</f>
        <v>0</v>
      </c>
      <c r="J26" s="46">
        <f>COUNTIF('حضور وانصراف'!H29:AL29,"عارضه")</f>
        <v>0</v>
      </c>
      <c r="K26" s="46">
        <f>COUNTIF('حضور وانصراف'!I29:AQ29,"1/2عارضه")</f>
        <v>0</v>
      </c>
      <c r="L26" s="46">
        <f>COUNTIF('حضور وانصراف'!H29:AL29,"بدون اجر")</f>
        <v>0</v>
      </c>
      <c r="M26" s="46">
        <f>COUNTIF('حضور وانصراف'!H29:AL29,"1/2بدون")</f>
        <v>0</v>
      </c>
      <c r="N26" s="46">
        <f>COUNTIF('حضور وانصراف'!H29:AL29,"إذن 1")</f>
        <v>0</v>
      </c>
      <c r="O26" s="46">
        <f>COUNTIF('حضور وانصراف'!H29:AL29,"إذن 2")</f>
        <v>0</v>
      </c>
      <c r="P26" s="46">
        <f>COUNTIF('حضور وانصراف'!H29:AL29,"م")</f>
        <v>0</v>
      </c>
      <c r="Q26" s="46">
        <f>COUNTIF('حضور وانصراف'!H29:AL29,"مرضى")</f>
        <v>0</v>
      </c>
      <c r="R26" s="46">
        <f>'حضور وانصراف'!AN29</f>
        <v>4</v>
      </c>
      <c r="S26" s="46">
        <f>COUNTIF('حضور وانصراف'!H29:AL29,"&gt;0")</f>
        <v>23</v>
      </c>
      <c r="T26" s="46">
        <f>SUMIF('حضور وانصراف'!H29:AL29,"&gt;0")</f>
        <v>5460</v>
      </c>
      <c r="U26" s="47">
        <f t="shared" si="0"/>
        <v>11.375</v>
      </c>
      <c r="V26" s="46">
        <f>COUNTIF('حضور وانصراف'!H29:AL29,"&lt;0")</f>
        <v>0</v>
      </c>
      <c r="W26" s="46">
        <f>-SUMIF('حضور وانصراف'!H29:AL29,"&lt;0")</f>
        <v>0</v>
      </c>
      <c r="X26" s="47">
        <f t="shared" si="1"/>
        <v>0</v>
      </c>
      <c r="Y26" s="47">
        <f t="shared" si="2"/>
        <v>1</v>
      </c>
      <c r="Z26" s="48">
        <f>'حضور وانصراف'!AP29</f>
        <v>0</v>
      </c>
      <c r="AA26" s="48">
        <f>'حضور وانصراف'!AO29</f>
        <v>0</v>
      </c>
      <c r="AB26" s="48">
        <f>'حضور وانصراف'!AQ29</f>
        <v>0</v>
      </c>
      <c r="AC26" s="48">
        <f>'حضور وانصراف'!AR29</f>
        <v>700</v>
      </c>
      <c r="AD26" s="49">
        <f t="shared" si="3"/>
        <v>37.375</v>
      </c>
      <c r="AE26" s="48">
        <v>30</v>
      </c>
    </row>
    <row r="27" spans="1:31" ht="18.75" thickBot="1">
      <c r="A27" s="45">
        <f>'حضور وانصراف'!D30</f>
        <v>15</v>
      </c>
      <c r="B27" s="45">
        <f>'حضور وانصراف'!E30</f>
        <v>0</v>
      </c>
      <c r="C27" s="45">
        <f>'حضور وانصراف'!F30</f>
        <v>15</v>
      </c>
      <c r="D27" s="45" t="str">
        <f>'حضور وانصراف'!G30</f>
        <v>عامل انتاج</v>
      </c>
      <c r="E27" s="45">
        <f>COUNTIF('حضور وانصراف'!H30:AL30,"ح")+COUNTIF('حضور وانصراف'!H30:AL30,"&lt;0")+COUNTIF('حضور وانصراف'!H30:AL30,"&gt;0")</f>
        <v>25</v>
      </c>
      <c r="F27" s="46">
        <f>COUNTIF('حضور وانصراف'!H30:AL30,"0")</f>
        <v>2</v>
      </c>
      <c r="G27" s="46">
        <f>COUNTIF('حضور وانصراف'!H30:AL30,"غ ب")</f>
        <v>0</v>
      </c>
      <c r="H27" s="46">
        <f>COUNTIF('حضور وانصراف'!H30:AL30,"إعتيادى")</f>
        <v>0</v>
      </c>
      <c r="I27" s="46">
        <f>COUNTIF('حضور وانصراف'!I30:AQ30,"1/2إعتيادى")</f>
        <v>0</v>
      </c>
      <c r="J27" s="46">
        <f>COUNTIF('حضور وانصراف'!H30:AL30,"عارضه")</f>
        <v>0</v>
      </c>
      <c r="K27" s="46">
        <f>COUNTIF('حضور وانصراف'!I30:AQ30,"1/2عارضه")</f>
        <v>0</v>
      </c>
      <c r="L27" s="46">
        <f>COUNTIF('حضور وانصراف'!H30:AL30,"بدون اجر")</f>
        <v>0</v>
      </c>
      <c r="M27" s="46">
        <f>COUNTIF('حضور وانصراف'!H30:AL30,"1/2بدون")</f>
        <v>0</v>
      </c>
      <c r="N27" s="46">
        <f>COUNTIF('حضور وانصراف'!H30:AL30,"إذن 1")</f>
        <v>0</v>
      </c>
      <c r="O27" s="46">
        <f>COUNTIF('حضور وانصراف'!H30:AL30,"إذن 2")</f>
        <v>0</v>
      </c>
      <c r="P27" s="46">
        <f>COUNTIF('حضور وانصراف'!H30:AL30,"م")</f>
        <v>0</v>
      </c>
      <c r="Q27" s="46">
        <f>COUNTIF('حضور وانصراف'!H30:AL30,"مرضى")</f>
        <v>0</v>
      </c>
      <c r="R27" s="46">
        <f>'حضور وانصراف'!AN30</f>
        <v>4</v>
      </c>
      <c r="S27" s="46">
        <f>COUNTIF('حضور وانصراف'!H30:AL30,"&gt;0")</f>
        <v>22</v>
      </c>
      <c r="T27" s="46">
        <f>SUMIF('حضور وانصراف'!H30:AL30,"&gt;0")</f>
        <v>5220</v>
      </c>
      <c r="U27" s="47">
        <f t="shared" si="0"/>
        <v>10.875</v>
      </c>
      <c r="V27" s="46">
        <f>COUNTIF('حضور وانصراف'!H30:AL30,"&lt;0")</f>
        <v>1</v>
      </c>
      <c r="W27" s="46">
        <f>-SUMIF('حضور وانصراف'!H30:AL30,"&lt;0")</f>
        <v>60</v>
      </c>
      <c r="X27" s="47">
        <f t="shared" si="1"/>
        <v>0.125</v>
      </c>
      <c r="Y27" s="47">
        <f t="shared" si="2"/>
        <v>2</v>
      </c>
      <c r="Z27" s="48">
        <f>'حضور وانصراف'!AP30</f>
        <v>0</v>
      </c>
      <c r="AA27" s="48">
        <f>'حضور وانصراف'!AO30</f>
        <v>0</v>
      </c>
      <c r="AB27" s="48">
        <f>'حضور وانصراف'!AQ30</f>
        <v>0</v>
      </c>
      <c r="AC27" s="48">
        <f>'حضور وانصراف'!AR30</f>
        <v>250</v>
      </c>
      <c r="AD27" s="49">
        <f t="shared" si="3"/>
        <v>35.75</v>
      </c>
      <c r="AE27" s="48">
        <v>30</v>
      </c>
    </row>
    <row r="28" spans="1:31" ht="18.75" thickBot="1">
      <c r="A28" s="45">
        <f>'حضور وانصراف'!D31</f>
        <v>16</v>
      </c>
      <c r="B28" s="45">
        <f>'حضور وانصراف'!E31</f>
        <v>0</v>
      </c>
      <c r="C28" s="45">
        <f>'حضور وانصراف'!F31</f>
        <v>16</v>
      </c>
      <c r="D28" s="45" t="str">
        <f>'حضور وانصراف'!G31</f>
        <v>عامل انتاج</v>
      </c>
      <c r="E28" s="45">
        <f>COUNTIF('حضور وانصراف'!H31:AL31,"ح")+COUNTIF('حضور وانصراف'!H31:AL31,"&lt;0")+COUNTIF('حضور وانصراف'!H31:AL31,"&gt;0")</f>
        <v>25</v>
      </c>
      <c r="F28" s="46">
        <f>COUNTIF('حضور وانصراف'!H31:AL31,"0")</f>
        <v>1</v>
      </c>
      <c r="G28" s="46">
        <f>COUNTIF('حضور وانصراف'!H31:AL31,"غ ب")</f>
        <v>0</v>
      </c>
      <c r="H28" s="46">
        <f>COUNTIF('حضور وانصراف'!H31:AL31,"إعتيادى")</f>
        <v>0</v>
      </c>
      <c r="I28" s="46">
        <f>COUNTIF('حضور وانصراف'!I31:AQ31,"1/2إعتيادى")</f>
        <v>0</v>
      </c>
      <c r="J28" s="46">
        <f>COUNTIF('حضور وانصراف'!H31:AL31,"عارضه")</f>
        <v>0</v>
      </c>
      <c r="K28" s="46">
        <f>COUNTIF('حضور وانصراف'!I31:AQ31,"1/2عارضه")</f>
        <v>0</v>
      </c>
      <c r="L28" s="46">
        <f>COUNTIF('حضور وانصراف'!H31:AL31,"بدون اجر")</f>
        <v>0</v>
      </c>
      <c r="M28" s="46">
        <f>COUNTIF('حضور وانصراف'!H31:AL31,"1/2بدون")</f>
        <v>0</v>
      </c>
      <c r="N28" s="46">
        <f>COUNTIF('حضور وانصراف'!H31:AL31,"إذن 1")</f>
        <v>0</v>
      </c>
      <c r="O28" s="46">
        <f>COUNTIF('حضور وانصراف'!H31:AL31,"إذن 2")</f>
        <v>0</v>
      </c>
      <c r="P28" s="46">
        <f>COUNTIF('حضور وانصراف'!H31:AL31,"م")</f>
        <v>0</v>
      </c>
      <c r="Q28" s="46">
        <f>COUNTIF('حضور وانصراف'!H31:AL31,"مرضى")</f>
        <v>0</v>
      </c>
      <c r="R28" s="46">
        <f>'حضور وانصراف'!AN31</f>
        <v>4</v>
      </c>
      <c r="S28" s="46">
        <f>COUNTIF('حضور وانصراف'!H31:AL31,"&gt;0")</f>
        <v>23</v>
      </c>
      <c r="T28" s="46">
        <f>SUMIF('حضور وانصراف'!H31:AL31,"&gt;0")</f>
        <v>4890</v>
      </c>
      <c r="U28" s="47">
        <f t="shared" si="0"/>
        <v>10.1875</v>
      </c>
      <c r="V28" s="46">
        <f>COUNTIF('حضور وانصراف'!H31:AL31,"&lt;0")</f>
        <v>0</v>
      </c>
      <c r="W28" s="46">
        <f>-SUMIF('حضور وانصراف'!H31:AL31,"&lt;0")</f>
        <v>0</v>
      </c>
      <c r="X28" s="47">
        <f t="shared" si="1"/>
        <v>0</v>
      </c>
      <c r="Y28" s="47">
        <f t="shared" si="2"/>
        <v>1</v>
      </c>
      <c r="Z28" s="48">
        <f>'حضور وانصراف'!AP31</f>
        <v>0</v>
      </c>
      <c r="AA28" s="48">
        <f>'حضور وانصراف'!AO31</f>
        <v>0</v>
      </c>
      <c r="AB28" s="48">
        <f>'حضور وانصراف'!AQ31</f>
        <v>0</v>
      </c>
      <c r="AC28" s="48">
        <f>'حضور وانصراف'!AR31</f>
        <v>400</v>
      </c>
      <c r="AD28" s="49">
        <f t="shared" si="3"/>
        <v>35.1875</v>
      </c>
      <c r="AE28" s="48">
        <v>30</v>
      </c>
    </row>
    <row r="29" spans="1:31" ht="18.75" thickBot="1">
      <c r="A29" s="45">
        <f>'حضور وانصراف'!D32</f>
        <v>17</v>
      </c>
      <c r="B29" s="45">
        <f>'حضور وانصراف'!E32</f>
        <v>0</v>
      </c>
      <c r="C29" s="45">
        <f>'حضور وانصراف'!F32</f>
        <v>17</v>
      </c>
      <c r="D29" s="45" t="str">
        <f>'حضور وانصراف'!G32</f>
        <v>عامل انتاج</v>
      </c>
      <c r="E29" s="45">
        <f>COUNTIF('حضور وانصراف'!H32:AL32,"ح")+COUNTIF('حضور وانصراف'!H32:AL32,"&lt;0")+COUNTIF('حضور وانصراف'!H32:AL32,"&gt;0")</f>
        <v>23</v>
      </c>
      <c r="F29" s="46">
        <f>COUNTIF('حضور وانصراف'!H32:AL32,"0")</f>
        <v>3</v>
      </c>
      <c r="G29" s="46">
        <f>COUNTIF('حضور وانصراف'!H32:AL32,"غ ب")</f>
        <v>0</v>
      </c>
      <c r="H29" s="46">
        <f>COUNTIF('حضور وانصراف'!H32:AL32,"إعتيادى")</f>
        <v>0</v>
      </c>
      <c r="I29" s="46">
        <f>COUNTIF('حضور وانصراف'!I32:AQ32,"1/2إعتيادى")</f>
        <v>0</v>
      </c>
      <c r="J29" s="46">
        <f>COUNTIF('حضور وانصراف'!H32:AL32,"عارضه")</f>
        <v>0</v>
      </c>
      <c r="K29" s="46">
        <f>COUNTIF('حضور وانصراف'!I32:AQ32,"1/2عارضه")</f>
        <v>0</v>
      </c>
      <c r="L29" s="46">
        <f>COUNTIF('حضور وانصراف'!H32:AL32,"بدون اجر")</f>
        <v>0</v>
      </c>
      <c r="M29" s="46">
        <f>COUNTIF('حضور وانصراف'!H32:AL32,"1/2بدون")</f>
        <v>0</v>
      </c>
      <c r="N29" s="46">
        <f>COUNTIF('حضور وانصراف'!H32:AL32,"إذن 1")</f>
        <v>0</v>
      </c>
      <c r="O29" s="46">
        <f>COUNTIF('حضور وانصراف'!H32:AL32,"إذن 2")</f>
        <v>0</v>
      </c>
      <c r="P29" s="46">
        <f>COUNTIF('حضور وانصراف'!H32:AL32,"م")</f>
        <v>0</v>
      </c>
      <c r="Q29" s="46">
        <f>COUNTIF('حضور وانصراف'!H32:AL32,"مرضى")</f>
        <v>0</v>
      </c>
      <c r="R29" s="46">
        <f>'حضور وانصراف'!AN32</f>
        <v>4</v>
      </c>
      <c r="S29" s="46">
        <f>COUNTIF('حضور وانصراف'!H32:AL32,"&gt;0")</f>
        <v>5</v>
      </c>
      <c r="T29" s="46">
        <f>SUMIF('حضور وانصراف'!H32:AL32,"&gt;0")</f>
        <v>1080</v>
      </c>
      <c r="U29" s="47">
        <f t="shared" si="0"/>
        <v>2.25</v>
      </c>
      <c r="V29" s="46">
        <f>COUNTIF('حضور وانصراف'!H32:AL32,"&lt;0")</f>
        <v>1</v>
      </c>
      <c r="W29" s="46">
        <f>-SUMIF('حضور وانصراف'!H32:AL32,"&lt;0")</f>
        <v>240</v>
      </c>
      <c r="X29" s="47">
        <f t="shared" si="1"/>
        <v>0.5</v>
      </c>
      <c r="Y29" s="47">
        <f t="shared" si="2"/>
        <v>3</v>
      </c>
      <c r="Z29" s="48">
        <f>'حضور وانصراف'!AP32</f>
        <v>0</v>
      </c>
      <c r="AA29" s="48">
        <f>'حضور وانصراف'!AO32</f>
        <v>0</v>
      </c>
      <c r="AB29" s="48">
        <f>'حضور وانصراف'!AQ32</f>
        <v>0</v>
      </c>
      <c r="AC29" s="48">
        <f>'حضور وانصراف'!AR32</f>
        <v>950</v>
      </c>
      <c r="AD29" s="49">
        <f t="shared" si="3"/>
        <v>24.75</v>
      </c>
      <c r="AE29" s="48">
        <v>30</v>
      </c>
    </row>
    <row r="30" spans="1:31" ht="18.75" thickBot="1">
      <c r="A30" s="45">
        <f>'حضور وانصراف'!D33</f>
        <v>18</v>
      </c>
      <c r="B30" s="45">
        <f>'حضور وانصراف'!E33</f>
        <v>0</v>
      </c>
      <c r="C30" s="45">
        <f>'حضور وانصراف'!F33</f>
        <v>18</v>
      </c>
      <c r="D30" s="45" t="str">
        <f>'حضور وانصراف'!G33</f>
        <v>عامل انتاج</v>
      </c>
      <c r="E30" s="45">
        <f>COUNTIF('حضور وانصراف'!H33:AL33,"ح")+COUNTIF('حضور وانصراف'!H33:AL33,"&lt;0")+COUNTIF('حضور وانصراف'!H33:AL33,"&gt;0")</f>
        <v>20</v>
      </c>
      <c r="F30" s="46">
        <f>COUNTIF('حضور وانصراف'!H33:AL33,"0")</f>
        <v>6</v>
      </c>
      <c r="G30" s="46">
        <f>COUNTIF('حضور وانصراف'!H33:AL33,"غ ب")</f>
        <v>0</v>
      </c>
      <c r="H30" s="46">
        <f>COUNTIF('حضور وانصراف'!H33:AL33,"إعتيادى")</f>
        <v>0</v>
      </c>
      <c r="I30" s="46">
        <f>COUNTIF('حضور وانصراف'!I33:AQ33,"1/2إعتيادى")</f>
        <v>0</v>
      </c>
      <c r="J30" s="46">
        <f>COUNTIF('حضور وانصراف'!H33:AL33,"عارضه")</f>
        <v>0</v>
      </c>
      <c r="K30" s="46">
        <f>COUNTIF('حضور وانصراف'!I33:AQ33,"1/2عارضه")</f>
        <v>0</v>
      </c>
      <c r="L30" s="46">
        <f>COUNTIF('حضور وانصراف'!H33:AL33,"بدون اجر")</f>
        <v>0</v>
      </c>
      <c r="M30" s="46">
        <f>COUNTIF('حضور وانصراف'!H33:AL33,"1/2بدون")</f>
        <v>0</v>
      </c>
      <c r="N30" s="46">
        <f>COUNTIF('حضور وانصراف'!H33:AL33,"إذن 1")</f>
        <v>0</v>
      </c>
      <c r="O30" s="46">
        <f>COUNTIF('حضور وانصراف'!H33:AL33,"إذن 2")</f>
        <v>0</v>
      </c>
      <c r="P30" s="46">
        <f>COUNTIF('حضور وانصراف'!H33:AL33,"م")</f>
        <v>0</v>
      </c>
      <c r="Q30" s="46">
        <f>COUNTIF('حضور وانصراف'!H33:AL33,"مرضى")</f>
        <v>0</v>
      </c>
      <c r="R30" s="46">
        <f>'حضور وانصراف'!AN33</f>
        <v>4</v>
      </c>
      <c r="S30" s="46">
        <f>COUNTIF('حضور وانصراف'!H33:AL33,"&gt;0")</f>
        <v>8</v>
      </c>
      <c r="T30" s="46">
        <f>SUMIF('حضور وانصراف'!H33:AL33,"&gt;0")</f>
        <v>1260</v>
      </c>
      <c r="U30" s="47">
        <f t="shared" si="0"/>
        <v>2.625</v>
      </c>
      <c r="V30" s="46">
        <f>COUNTIF('حضور وانصراف'!H33:AL33,"&lt;0")</f>
        <v>0</v>
      </c>
      <c r="W30" s="46">
        <f>-SUMIF('حضور وانصراف'!H33:AL33,"&lt;0")</f>
        <v>0</v>
      </c>
      <c r="X30" s="47">
        <f t="shared" si="1"/>
        <v>0</v>
      </c>
      <c r="Y30" s="47">
        <f t="shared" si="2"/>
        <v>6</v>
      </c>
      <c r="Z30" s="48">
        <f>'حضور وانصراف'!AP33</f>
        <v>0</v>
      </c>
      <c r="AA30" s="48">
        <f>'حضور وانصراف'!AO33</f>
        <v>0</v>
      </c>
      <c r="AB30" s="48">
        <f>'حضور وانصراف'!AQ33</f>
        <v>0</v>
      </c>
      <c r="AC30" s="48">
        <f>'حضور وانصراف'!AR33</f>
        <v>100</v>
      </c>
      <c r="AD30" s="49">
        <f t="shared" si="3"/>
        <v>22.625</v>
      </c>
      <c r="AE30" s="48">
        <v>30</v>
      </c>
    </row>
    <row r="31" spans="1:31" ht="18.75" thickBot="1">
      <c r="A31" s="45">
        <f>'حضور وانصراف'!D34</f>
        <v>19</v>
      </c>
      <c r="B31" s="45">
        <f>'حضور وانصراف'!E34</f>
        <v>0</v>
      </c>
      <c r="C31" s="45">
        <f>'حضور وانصراف'!F34</f>
        <v>19</v>
      </c>
      <c r="D31" s="45" t="str">
        <f>'حضور وانصراف'!G34</f>
        <v>عامل انتاج</v>
      </c>
      <c r="E31" s="45">
        <f>COUNTIF('حضور وانصراف'!H34:AL34,"ح")+COUNTIF('حضور وانصراف'!H34:AL34,"&lt;0")+COUNTIF('حضور وانصراف'!H34:AL34,"&gt;0")</f>
        <v>26</v>
      </c>
      <c r="F31" s="46">
        <f>COUNTIF('حضور وانصراف'!H34:AL34,"0")</f>
        <v>3</v>
      </c>
      <c r="G31" s="46">
        <f>COUNTIF('حضور وانصراف'!H34:AL34,"غ ب")</f>
        <v>0</v>
      </c>
      <c r="H31" s="46">
        <f>COUNTIF('حضور وانصراف'!H34:AL34,"إعتيادى")</f>
        <v>0</v>
      </c>
      <c r="I31" s="46">
        <f>COUNTIF('حضور وانصراف'!I34:AQ34,"1/2إعتيادى")</f>
        <v>0</v>
      </c>
      <c r="J31" s="46">
        <f>COUNTIF('حضور وانصراف'!H34:AL34,"عارضه")</f>
        <v>0</v>
      </c>
      <c r="K31" s="46">
        <f>COUNTIF('حضور وانصراف'!I34:AQ34,"1/2عارضه")</f>
        <v>0</v>
      </c>
      <c r="L31" s="46">
        <f>COUNTIF('حضور وانصراف'!H34:AL34,"بدون اجر")</f>
        <v>0</v>
      </c>
      <c r="M31" s="46">
        <f>COUNTIF('حضور وانصراف'!H34:AL34,"1/2بدون")</f>
        <v>0</v>
      </c>
      <c r="N31" s="46">
        <f>COUNTIF('حضور وانصراف'!H34:AL34,"إذن 1")</f>
        <v>0</v>
      </c>
      <c r="O31" s="46">
        <f>COUNTIF('حضور وانصراف'!H34:AL34,"إذن 2")</f>
        <v>0</v>
      </c>
      <c r="P31" s="46">
        <f>COUNTIF('حضور وانصراف'!H34:AL34,"م")</f>
        <v>0</v>
      </c>
      <c r="Q31" s="46">
        <f>COUNTIF('حضور وانصراف'!H34:AL34,"مرضى")</f>
        <v>0</v>
      </c>
      <c r="R31" s="46">
        <f>'حضور وانصراف'!AN34</f>
        <v>4</v>
      </c>
      <c r="S31" s="46">
        <f>COUNTIF('حضور وانصراف'!H34:AL34,"&gt;0")</f>
        <v>21</v>
      </c>
      <c r="T31" s="46">
        <f>SUMIF('حضور وانصراف'!H34:AL34,"&gt;0")</f>
        <v>4260</v>
      </c>
      <c r="U31" s="47">
        <f t="shared" si="0"/>
        <v>8.875</v>
      </c>
      <c r="V31" s="46">
        <f>COUNTIF('حضور وانصراف'!H34:AL34,"&lt;0")</f>
        <v>0</v>
      </c>
      <c r="W31" s="46">
        <f>-SUMIF('حضور وانصراف'!H34:AL34,"&lt;0")</f>
        <v>0</v>
      </c>
      <c r="X31" s="47">
        <f t="shared" si="1"/>
        <v>0</v>
      </c>
      <c r="Y31" s="47">
        <f t="shared" si="2"/>
        <v>3</v>
      </c>
      <c r="Z31" s="48">
        <f>'حضور وانصراف'!AP34</f>
        <v>0</v>
      </c>
      <c r="AA31" s="48">
        <f>'حضور وانصراف'!AO34</f>
        <v>0</v>
      </c>
      <c r="AB31" s="48">
        <f>'حضور وانصراف'!AQ34</f>
        <v>0</v>
      </c>
      <c r="AC31" s="48">
        <f>'حضور وانصراف'!AR34</f>
        <v>0</v>
      </c>
      <c r="AD31" s="49">
        <f t="shared" si="3"/>
        <v>34.875</v>
      </c>
      <c r="AE31" s="48">
        <v>30</v>
      </c>
    </row>
    <row r="32" spans="1:31" ht="18.75" thickBot="1">
      <c r="A32" s="45">
        <f>'حضور وانصراف'!D35</f>
        <v>20</v>
      </c>
      <c r="B32" s="45">
        <f>'حضور وانصراف'!E35</f>
        <v>0</v>
      </c>
      <c r="C32" s="45">
        <f>'حضور وانصراف'!F35</f>
        <v>20</v>
      </c>
      <c r="D32" s="45" t="str">
        <f>'حضور وانصراف'!G35</f>
        <v>عامل انتاج</v>
      </c>
      <c r="E32" s="45">
        <f>COUNTIF('حضور وانصراف'!H35:AL35,"ح")+COUNTIF('حضور وانصراف'!H35:AL35,"&lt;0")+COUNTIF('حضور وانصراف'!H35:AL35,"&gt;0")</f>
        <v>1</v>
      </c>
      <c r="F32" s="46">
        <f>COUNTIF('حضور وانصراف'!H35:AL35,"0")</f>
        <v>26</v>
      </c>
      <c r="G32" s="46">
        <f>COUNTIF('حضور وانصراف'!H35:AL35,"غ ب")</f>
        <v>0</v>
      </c>
      <c r="H32" s="46">
        <f>COUNTIF('حضور وانصراف'!H35:AL35,"إعتيادى")</f>
        <v>0</v>
      </c>
      <c r="I32" s="46">
        <f>COUNTIF('حضور وانصراف'!I35:AQ35,"1/2إعتيادى")</f>
        <v>0</v>
      </c>
      <c r="J32" s="46">
        <f>COUNTIF('حضور وانصراف'!H35:AL35,"عارضه")</f>
        <v>0</v>
      </c>
      <c r="K32" s="46">
        <f>COUNTIF('حضور وانصراف'!I35:AQ35,"1/2عارضه")</f>
        <v>0</v>
      </c>
      <c r="L32" s="46">
        <f>COUNTIF('حضور وانصراف'!H35:AL35,"بدون اجر")</f>
        <v>0</v>
      </c>
      <c r="M32" s="46">
        <f>COUNTIF('حضور وانصراف'!H35:AL35,"1/2بدون")</f>
        <v>0</v>
      </c>
      <c r="N32" s="46">
        <f>COUNTIF('حضور وانصراف'!H35:AL35,"إذن 1")</f>
        <v>0</v>
      </c>
      <c r="O32" s="46">
        <f>COUNTIF('حضور وانصراف'!H35:AL35,"إذن 2")</f>
        <v>0</v>
      </c>
      <c r="P32" s="46">
        <f>COUNTIF('حضور وانصراف'!H35:AL35,"م")</f>
        <v>0</v>
      </c>
      <c r="Q32" s="46">
        <f>COUNTIF('حضور وانصراف'!H35:AL35,"مرضى")</f>
        <v>0</v>
      </c>
      <c r="R32" s="46">
        <f>'حضور وانصراف'!AN35</f>
        <v>0</v>
      </c>
      <c r="S32" s="46">
        <f>COUNTIF('حضور وانصراف'!H35:AL35,"&gt;0")</f>
        <v>1</v>
      </c>
      <c r="T32" s="46">
        <f>SUMIF('حضور وانصراف'!H35:AL35,"&gt;0")</f>
        <v>240</v>
      </c>
      <c r="U32" s="47">
        <f t="shared" si="0"/>
        <v>0.5</v>
      </c>
      <c r="V32" s="46">
        <f>COUNTIF('حضور وانصراف'!H35:AL35,"&lt;0")</f>
        <v>0</v>
      </c>
      <c r="W32" s="46">
        <f>-SUMIF('حضور وانصراف'!H35:AL35,"&lt;0")</f>
        <v>0</v>
      </c>
      <c r="X32" s="47">
        <f t="shared" si="1"/>
        <v>0</v>
      </c>
      <c r="Y32" s="47">
        <f t="shared" si="2"/>
        <v>26</v>
      </c>
      <c r="Z32" s="48">
        <f>'حضور وانصراف'!AP35</f>
        <v>0</v>
      </c>
      <c r="AA32" s="48">
        <f>'حضور وانصراف'!AO35</f>
        <v>0</v>
      </c>
      <c r="AB32" s="48">
        <f>'حضور وانصراف'!AQ35</f>
        <v>0</v>
      </c>
      <c r="AC32" s="48">
        <f>'حضور وانصراف'!AR35</f>
        <v>0</v>
      </c>
      <c r="AD32" s="49">
        <f t="shared" si="3"/>
        <v>1.5</v>
      </c>
      <c r="AE32" s="48">
        <v>30</v>
      </c>
    </row>
    <row r="33" spans="1:31" ht="18.75" thickBot="1">
      <c r="A33" s="45">
        <f>'حضور وانصراف'!D36</f>
        <v>21</v>
      </c>
      <c r="B33" s="45">
        <f>'حضور وانصراف'!E36</f>
        <v>0</v>
      </c>
      <c r="C33" s="45">
        <f>'حضور وانصراف'!F36</f>
        <v>21</v>
      </c>
      <c r="D33" s="45" t="str">
        <f>'حضور وانصراف'!G36</f>
        <v>عامل انتاج</v>
      </c>
      <c r="E33" s="45">
        <f>COUNTIF('حضور وانصراف'!H36:AL36,"ح")+COUNTIF('حضور وانصراف'!H36:AL36,"&lt;0")+COUNTIF('حضور وانصراف'!H36:AL36,"&gt;0")</f>
        <v>16</v>
      </c>
      <c r="F33" s="46">
        <f>COUNTIF('حضور وانصراف'!H36:AL36,"0")</f>
        <v>12</v>
      </c>
      <c r="G33" s="46">
        <f>COUNTIF('حضور وانصراف'!H36:AL36,"غ ب")</f>
        <v>0</v>
      </c>
      <c r="H33" s="46">
        <f>COUNTIF('حضور وانصراف'!H36:AL36,"إعتيادى")</f>
        <v>0</v>
      </c>
      <c r="I33" s="46">
        <f>COUNTIF('حضور وانصراف'!I36:AQ36,"1/2إعتيادى")</f>
        <v>0</v>
      </c>
      <c r="J33" s="46">
        <f>COUNTIF('حضور وانصراف'!H36:AL36,"عارضه")</f>
        <v>0</v>
      </c>
      <c r="K33" s="46">
        <f>COUNTIF('حضور وانصراف'!I36:AQ36,"1/2عارضه")</f>
        <v>0</v>
      </c>
      <c r="L33" s="46">
        <f>COUNTIF('حضور وانصراف'!H36:AL36,"بدون اجر")</f>
        <v>0</v>
      </c>
      <c r="M33" s="46">
        <f>COUNTIF('حضور وانصراف'!H36:AL36,"1/2بدون")</f>
        <v>0</v>
      </c>
      <c r="N33" s="46">
        <f>COUNTIF('حضور وانصراف'!H36:AL36,"إذن 1")</f>
        <v>0</v>
      </c>
      <c r="O33" s="46">
        <f>COUNTIF('حضور وانصراف'!H36:AL36,"إذن 2")</f>
        <v>0</v>
      </c>
      <c r="P33" s="46">
        <f>COUNTIF('حضور وانصراف'!H36:AL36,"م")</f>
        <v>0</v>
      </c>
      <c r="Q33" s="46">
        <f>COUNTIF('حضور وانصراف'!H36:AL36,"مرضى")</f>
        <v>0</v>
      </c>
      <c r="R33" s="46">
        <f>'حضور وانصراف'!AN36</f>
        <v>4</v>
      </c>
      <c r="S33" s="46">
        <f>COUNTIF('حضور وانصراف'!H36:AL36,"&gt;0")</f>
        <v>6</v>
      </c>
      <c r="T33" s="46">
        <f>SUMIF('حضور وانصراف'!H36:AL36,"&gt;0")</f>
        <v>720</v>
      </c>
      <c r="U33" s="47">
        <f t="shared" si="0"/>
        <v>1.5</v>
      </c>
      <c r="V33" s="46">
        <f>COUNTIF('حضور وانصراف'!H36:AL36,"&lt;0")</f>
        <v>0</v>
      </c>
      <c r="W33" s="46">
        <f>-SUMIF('حضور وانصراف'!H36:AL36,"&lt;0")</f>
        <v>0</v>
      </c>
      <c r="X33" s="47">
        <f t="shared" si="1"/>
        <v>0</v>
      </c>
      <c r="Y33" s="47">
        <f t="shared" si="2"/>
        <v>12</v>
      </c>
      <c r="Z33" s="48">
        <f>'حضور وانصراف'!AP36</f>
        <v>0</v>
      </c>
      <c r="AA33" s="48">
        <f>'حضور وانصراف'!AO36</f>
        <v>0</v>
      </c>
      <c r="AB33" s="48">
        <f>'حضور وانصراف'!AQ36</f>
        <v>0</v>
      </c>
      <c r="AC33" s="48">
        <f>'حضور وانصراف'!AR36</f>
        <v>0</v>
      </c>
      <c r="AD33" s="49">
        <f t="shared" si="3"/>
        <v>17.5</v>
      </c>
      <c r="AE33" s="48">
        <v>30</v>
      </c>
    </row>
    <row r="34" spans="1:31" ht="18.75" thickBot="1">
      <c r="A34" s="45">
        <f>'حضور وانصراف'!D37</f>
        <v>22</v>
      </c>
      <c r="B34" s="45">
        <f>'حضور وانصراف'!E37</f>
        <v>0</v>
      </c>
      <c r="C34" s="45">
        <f>'حضور وانصراف'!F37</f>
        <v>22</v>
      </c>
      <c r="D34" s="45" t="str">
        <f>'حضور وانصراف'!G37</f>
        <v>عامل انتاج</v>
      </c>
      <c r="E34" s="45">
        <f>COUNTIF('حضور وانصراف'!H37:AL37,"ح")+COUNTIF('حضور وانصراف'!H37:AL37,"&lt;0")+COUNTIF('حضور وانصراف'!H37:AL37,"&gt;0")</f>
        <v>27</v>
      </c>
      <c r="F34" s="46">
        <f>COUNTIF('حضور وانصراف'!H37:AL37,"0")</f>
        <v>0</v>
      </c>
      <c r="G34" s="46">
        <f>COUNTIF('حضور وانصراف'!H37:AL37,"غ ب")</f>
        <v>0</v>
      </c>
      <c r="H34" s="46">
        <f>COUNTIF('حضور وانصراف'!H37:AL37,"إعتيادى")</f>
        <v>0</v>
      </c>
      <c r="I34" s="46">
        <f>COUNTIF('حضور وانصراف'!I37:AQ37,"1/2إعتيادى")</f>
        <v>0</v>
      </c>
      <c r="J34" s="46">
        <f>COUNTIF('حضور وانصراف'!H37:AL37,"عارضه")</f>
        <v>0</v>
      </c>
      <c r="K34" s="46">
        <f>COUNTIF('حضور وانصراف'!I37:AQ37,"1/2عارضه")</f>
        <v>0</v>
      </c>
      <c r="L34" s="46">
        <f>COUNTIF('حضور وانصراف'!H37:AL37,"بدون اجر")</f>
        <v>0</v>
      </c>
      <c r="M34" s="46">
        <f>COUNTIF('حضور وانصراف'!H37:AL37,"1/2بدون")</f>
        <v>0</v>
      </c>
      <c r="N34" s="46">
        <f>COUNTIF('حضور وانصراف'!H37:AL37,"إذن 1")</f>
        <v>0</v>
      </c>
      <c r="O34" s="46">
        <f>COUNTIF('حضور وانصراف'!H37:AL37,"إذن 2")</f>
        <v>0</v>
      </c>
      <c r="P34" s="46">
        <f>COUNTIF('حضور وانصراف'!H37:AL37,"م")</f>
        <v>0</v>
      </c>
      <c r="Q34" s="46">
        <f>COUNTIF('حضور وانصراف'!H37:AL37,"مرضى")</f>
        <v>0</v>
      </c>
      <c r="R34" s="46">
        <f>'حضور وانصراف'!AN37</f>
        <v>4</v>
      </c>
      <c r="S34" s="46">
        <f>COUNTIF('حضور وانصراف'!H37:AL37,"&gt;0")</f>
        <v>27</v>
      </c>
      <c r="T34" s="46">
        <f>SUMIF('حضور وانصراف'!H37:AL37,"&gt;0")</f>
        <v>6180</v>
      </c>
      <c r="U34" s="47">
        <f t="shared" si="0"/>
        <v>12.875</v>
      </c>
      <c r="V34" s="46">
        <f>COUNTIF('حضور وانصراف'!H37:AL37,"&lt;0")</f>
        <v>0</v>
      </c>
      <c r="W34" s="46">
        <f>-SUMIF('حضور وانصراف'!H37:AL37,"&lt;0")</f>
        <v>0</v>
      </c>
      <c r="X34" s="47">
        <f t="shared" si="1"/>
        <v>0</v>
      </c>
      <c r="Y34" s="47">
        <f t="shared" si="2"/>
        <v>0</v>
      </c>
      <c r="Z34" s="48">
        <f>'حضور وانصراف'!AP37</f>
        <v>0</v>
      </c>
      <c r="AA34" s="48">
        <f>'حضور وانصراف'!AO37</f>
        <v>0</v>
      </c>
      <c r="AB34" s="48">
        <f>'حضور وانصراف'!AQ37</f>
        <v>0</v>
      </c>
      <c r="AC34" s="48">
        <f>'حضور وانصراف'!AR37</f>
        <v>2400</v>
      </c>
      <c r="AD34" s="49">
        <f t="shared" si="3"/>
        <v>39.875</v>
      </c>
      <c r="AE34" s="48">
        <v>30</v>
      </c>
    </row>
    <row r="35" spans="1:31" ht="18.75" thickBot="1">
      <c r="A35" s="45">
        <f>'حضور وانصراف'!D38</f>
        <v>23</v>
      </c>
      <c r="B35" s="45">
        <f>'حضور وانصراف'!E38</f>
        <v>0</v>
      </c>
      <c r="C35" s="45">
        <f>'حضور وانصراف'!F38</f>
        <v>23</v>
      </c>
      <c r="D35" s="45" t="str">
        <f>'حضور وانصراف'!G38</f>
        <v>عامل انتاج</v>
      </c>
      <c r="E35" s="45">
        <f>COUNTIF('حضور وانصراف'!H38:AL38,"ح")+COUNTIF('حضور وانصراف'!H38:AL38,"&lt;0")+COUNTIF('حضور وانصراف'!H38:AL38,"&gt;0")</f>
        <v>9</v>
      </c>
      <c r="F35" s="46">
        <f>COUNTIF('حضور وانصراف'!H38:AL38,"0")</f>
        <v>18</v>
      </c>
      <c r="G35" s="46">
        <f>COUNTIF('حضور وانصراف'!H38:AL38,"غ ب")</f>
        <v>0</v>
      </c>
      <c r="H35" s="46">
        <f>COUNTIF('حضور وانصراف'!H38:AL38,"إعتيادى")</f>
        <v>0</v>
      </c>
      <c r="I35" s="46">
        <f>COUNTIF('حضور وانصراف'!I38:AQ38,"1/2إعتيادى")</f>
        <v>0</v>
      </c>
      <c r="J35" s="46">
        <f>COUNTIF('حضور وانصراف'!H38:AL38,"عارضه")</f>
        <v>0</v>
      </c>
      <c r="K35" s="46">
        <f>COUNTIF('حضور وانصراف'!I38:AQ38,"1/2عارضه")</f>
        <v>0</v>
      </c>
      <c r="L35" s="46">
        <f>COUNTIF('حضور وانصراف'!H38:AL38,"بدون اجر")</f>
        <v>0</v>
      </c>
      <c r="M35" s="46">
        <f>COUNTIF('حضور وانصراف'!H38:AL38,"1/2بدون")</f>
        <v>0</v>
      </c>
      <c r="N35" s="46">
        <f>COUNTIF('حضور وانصراف'!H38:AL38,"إذن 1")</f>
        <v>0</v>
      </c>
      <c r="O35" s="46">
        <f>COUNTIF('حضور وانصراف'!H38:AL38,"إذن 2")</f>
        <v>0</v>
      </c>
      <c r="P35" s="46">
        <f>COUNTIF('حضور وانصراف'!H38:AL38,"م")</f>
        <v>0</v>
      </c>
      <c r="Q35" s="46">
        <f>COUNTIF('حضور وانصراف'!H38:AL38,"مرضى")</f>
        <v>0</v>
      </c>
      <c r="R35" s="46">
        <f>'حضور وانصراف'!AN38</f>
        <v>2</v>
      </c>
      <c r="S35" s="46">
        <f>COUNTIF('حضور وانصراف'!H38:AL38,"&gt;0")</f>
        <v>3</v>
      </c>
      <c r="T35" s="46">
        <f>SUMIF('حضور وانصراف'!H38:AL38,"&gt;0")</f>
        <v>960</v>
      </c>
      <c r="U35" s="47">
        <f t="shared" si="0"/>
        <v>2</v>
      </c>
      <c r="V35" s="46">
        <f>COUNTIF('حضور وانصراف'!H38:AL38,"&lt;0")</f>
        <v>1</v>
      </c>
      <c r="W35" s="46">
        <f>-SUMIF('حضور وانصراف'!H38:AL38,"&lt;0")</f>
        <v>240</v>
      </c>
      <c r="X35" s="47">
        <f t="shared" si="1"/>
        <v>0.5</v>
      </c>
      <c r="Y35" s="47">
        <f t="shared" si="2"/>
        <v>18</v>
      </c>
      <c r="Z35" s="48">
        <f>'حضور وانصراف'!AP38</f>
        <v>0</v>
      </c>
      <c r="AA35" s="48">
        <f>'حضور وانصراف'!AO38</f>
        <v>0</v>
      </c>
      <c r="AB35" s="48">
        <f>'حضور وانصراف'!AQ38</f>
        <v>0</v>
      </c>
      <c r="AC35" s="48">
        <f>'حضور وانصراف'!AR38</f>
        <v>0</v>
      </c>
      <c r="AD35" s="49">
        <f t="shared" si="3"/>
        <v>10.5</v>
      </c>
      <c r="AE35" s="48">
        <v>30</v>
      </c>
    </row>
    <row r="36" spans="1:31" ht="18.75" thickBot="1">
      <c r="A36" s="45">
        <f>'حضور وانصراف'!D39</f>
        <v>24</v>
      </c>
      <c r="B36" s="45">
        <f>'حضور وانصراف'!E39</f>
        <v>0</v>
      </c>
      <c r="C36" s="45">
        <f>'حضور وانصراف'!F39</f>
        <v>24</v>
      </c>
      <c r="D36" s="45" t="str">
        <f>'حضور وانصراف'!G39</f>
        <v>عامل انتاج</v>
      </c>
      <c r="E36" s="45">
        <f>COUNTIF('حضور وانصراف'!H39:AL39,"ح")+COUNTIF('حضور وانصراف'!H39:AL39,"&lt;0")+COUNTIF('حضور وانصراف'!H39:AL39,"&gt;0")</f>
        <v>26</v>
      </c>
      <c r="F36" s="46">
        <f>COUNTIF('حضور وانصراف'!H39:AL39,"0")</f>
        <v>4</v>
      </c>
      <c r="G36" s="46">
        <f>COUNTIF('حضور وانصراف'!H39:AL39,"غ ب")</f>
        <v>0</v>
      </c>
      <c r="H36" s="46">
        <f>COUNTIF('حضور وانصراف'!H39:AL39,"إعتيادى")</f>
        <v>0</v>
      </c>
      <c r="I36" s="46">
        <f>COUNTIF('حضور وانصراف'!I39:AQ39,"1/2إعتيادى")</f>
        <v>0</v>
      </c>
      <c r="J36" s="46">
        <f>COUNTIF('حضور وانصراف'!H39:AL39,"عارضه")</f>
        <v>0</v>
      </c>
      <c r="K36" s="46">
        <f>COUNTIF('حضور وانصراف'!I39:AQ39,"1/2عارضه")</f>
        <v>0</v>
      </c>
      <c r="L36" s="46">
        <f>COUNTIF('حضور وانصراف'!H39:AL39,"بدون اجر")</f>
        <v>0</v>
      </c>
      <c r="M36" s="46">
        <f>COUNTIF('حضور وانصراف'!H39:AL39,"1/2بدون")</f>
        <v>0</v>
      </c>
      <c r="N36" s="46">
        <f>COUNTIF('حضور وانصراف'!H39:AL39,"إذن 1")</f>
        <v>0</v>
      </c>
      <c r="O36" s="46">
        <f>COUNTIF('حضور وانصراف'!H39:AL39,"إذن 2")</f>
        <v>0</v>
      </c>
      <c r="P36" s="46">
        <f>COUNTIF('حضور وانصراف'!H39:AL39,"م")</f>
        <v>0</v>
      </c>
      <c r="Q36" s="46">
        <f>COUNTIF('حضور وانصراف'!H39:AL39,"مرضى")</f>
        <v>0</v>
      </c>
      <c r="R36" s="46">
        <f>'حضور وانصراف'!AN39</f>
        <v>4</v>
      </c>
      <c r="S36" s="46">
        <f>COUNTIF('حضور وانصراف'!H39:AL39,"&gt;0")</f>
        <v>0</v>
      </c>
      <c r="T36" s="46">
        <f>SUMIF('حضور وانصراف'!H39:AL39,"&gt;0")</f>
        <v>0</v>
      </c>
      <c r="U36" s="47">
        <f t="shared" si="0"/>
        <v>0</v>
      </c>
      <c r="V36" s="46">
        <f>COUNTIF('حضور وانصراف'!H39:AL39,"&lt;0")</f>
        <v>0</v>
      </c>
      <c r="W36" s="46">
        <f>-SUMIF('حضور وانصراف'!H39:AL39,"&lt;0")</f>
        <v>0</v>
      </c>
      <c r="X36" s="47">
        <f t="shared" si="1"/>
        <v>0</v>
      </c>
      <c r="Y36" s="47">
        <f t="shared" si="2"/>
        <v>4</v>
      </c>
      <c r="Z36" s="48">
        <f>'حضور وانصراف'!AP39</f>
        <v>0</v>
      </c>
      <c r="AA36" s="48">
        <f>'حضور وانصراف'!AO39</f>
        <v>0</v>
      </c>
      <c r="AB36" s="48">
        <f>'حضور وانصراف'!AQ39</f>
        <v>0</v>
      </c>
      <c r="AC36" s="48">
        <f>'حضور وانصراف'!AR39</f>
        <v>2950</v>
      </c>
      <c r="AD36" s="49">
        <f t="shared" si="3"/>
        <v>26</v>
      </c>
      <c r="AE36" s="48">
        <v>30</v>
      </c>
    </row>
    <row r="37" spans="1:31" ht="18.75" thickBot="1">
      <c r="A37" s="45">
        <f>'حضور وانصراف'!D40</f>
        <v>25</v>
      </c>
      <c r="B37" s="45">
        <f>'حضور وانصراف'!E40</f>
        <v>0</v>
      </c>
      <c r="C37" s="45">
        <f>'حضور وانصراف'!F40</f>
        <v>25</v>
      </c>
      <c r="D37" s="45" t="str">
        <f>'حضور وانصراف'!G40</f>
        <v>عامل انتاج</v>
      </c>
      <c r="E37" s="45">
        <f>COUNTIF('حضور وانصراف'!H40:AL40,"ح")+COUNTIF('حضور وانصراف'!H40:AL40,"&lt;0")+COUNTIF('حضور وانصراف'!H40:AL40,"&gt;0")</f>
        <v>25</v>
      </c>
      <c r="F37" s="46">
        <f>COUNTIF('حضور وانصراف'!H40:AL40,"0")</f>
        <v>1</v>
      </c>
      <c r="G37" s="46">
        <f>COUNTIF('حضور وانصراف'!H40:AL40,"غ ب")</f>
        <v>0</v>
      </c>
      <c r="H37" s="46">
        <f>COUNTIF('حضور وانصراف'!H40:AL40,"إعتيادى")</f>
        <v>0</v>
      </c>
      <c r="I37" s="46">
        <f>COUNTIF('حضور وانصراف'!I40:AQ40,"1/2إعتيادى")</f>
        <v>0</v>
      </c>
      <c r="J37" s="46">
        <f>COUNTIF('حضور وانصراف'!H40:AL40,"عارضه")</f>
        <v>0</v>
      </c>
      <c r="K37" s="46">
        <f>COUNTIF('حضور وانصراف'!I40:AQ40,"1/2عارضه")</f>
        <v>0</v>
      </c>
      <c r="L37" s="46">
        <f>COUNTIF('حضور وانصراف'!H40:AL40,"بدون اجر")</f>
        <v>0</v>
      </c>
      <c r="M37" s="46">
        <f>COUNTIF('حضور وانصراف'!H40:AL40,"1/2بدون")</f>
        <v>0</v>
      </c>
      <c r="N37" s="46">
        <f>COUNTIF('حضور وانصراف'!H40:AL40,"إذن 1")</f>
        <v>0</v>
      </c>
      <c r="O37" s="46">
        <f>COUNTIF('حضور وانصراف'!H40:AL40,"إذن 2")</f>
        <v>0</v>
      </c>
      <c r="P37" s="46">
        <f>COUNTIF('حضور وانصراف'!H40:AL40,"م")</f>
        <v>0</v>
      </c>
      <c r="Q37" s="46">
        <f>COUNTIF('حضور وانصراف'!H40:AL40,"مرضى")</f>
        <v>0</v>
      </c>
      <c r="R37" s="46">
        <f>'حضور وانصراف'!AN40</f>
        <v>4</v>
      </c>
      <c r="S37" s="46">
        <f>COUNTIF('حضور وانصراف'!H40:AL40,"&gt;0")</f>
        <v>25</v>
      </c>
      <c r="T37" s="46">
        <f>SUMIF('حضور وانصراف'!H40:AL40,"&gt;0")</f>
        <v>8340</v>
      </c>
      <c r="U37" s="47">
        <f t="shared" si="0"/>
        <v>17.375</v>
      </c>
      <c r="V37" s="46">
        <f>COUNTIF('حضور وانصراف'!H40:AL40,"&lt;0")</f>
        <v>0</v>
      </c>
      <c r="W37" s="46">
        <f>-SUMIF('حضور وانصراف'!H40:AL40,"&lt;0")</f>
        <v>0</v>
      </c>
      <c r="X37" s="47">
        <f t="shared" si="1"/>
        <v>0</v>
      </c>
      <c r="Y37" s="47">
        <f t="shared" si="2"/>
        <v>1</v>
      </c>
      <c r="Z37" s="48">
        <f>'حضور وانصراف'!AP40</f>
        <v>0</v>
      </c>
      <c r="AA37" s="48">
        <f>'حضور وانصراف'!AO40</f>
        <v>0</v>
      </c>
      <c r="AB37" s="48">
        <f>'حضور وانصراف'!AQ40</f>
        <v>0</v>
      </c>
      <c r="AC37" s="48">
        <f>'حضور وانصراف'!AR40</f>
        <v>1650</v>
      </c>
      <c r="AD37" s="49">
        <f t="shared" si="3"/>
        <v>42.375</v>
      </c>
      <c r="AE37" s="48">
        <v>30</v>
      </c>
    </row>
    <row r="38" spans="1:31" ht="18.75" thickBot="1">
      <c r="A38" s="45">
        <f>'حضور وانصراف'!D41</f>
        <v>26</v>
      </c>
      <c r="B38" s="45">
        <f>'حضور وانصراف'!E41</f>
        <v>0</v>
      </c>
      <c r="C38" s="45">
        <f>'حضور وانصراف'!F41</f>
        <v>26</v>
      </c>
      <c r="D38" s="45" t="str">
        <f>'حضور وانصراف'!G41</f>
        <v>عامل انتاج</v>
      </c>
      <c r="E38" s="45">
        <f>COUNTIF('حضور وانصراف'!H41:AL41,"ح")+COUNTIF('حضور وانصراف'!H41:AL41,"&lt;0")+COUNTIF('حضور وانصراف'!H41:AL41,"&gt;0")</f>
        <v>1</v>
      </c>
      <c r="F38" s="46">
        <f>COUNTIF('حضور وانصراف'!H41:AL41,"0")</f>
        <v>25</v>
      </c>
      <c r="G38" s="46">
        <f>COUNTIF('حضور وانصراف'!H41:AL41,"غ ب")</f>
        <v>0</v>
      </c>
      <c r="H38" s="46">
        <f>COUNTIF('حضور وانصراف'!H41:AL41,"إعتيادى")</f>
        <v>0</v>
      </c>
      <c r="I38" s="46">
        <f>COUNTIF('حضور وانصراف'!I41:AQ41,"1/2إعتيادى")</f>
        <v>0</v>
      </c>
      <c r="J38" s="46">
        <f>COUNTIF('حضور وانصراف'!H41:AL41,"عارضه")</f>
        <v>0</v>
      </c>
      <c r="K38" s="46">
        <f>COUNTIF('حضور وانصراف'!I41:AQ41,"1/2عارضه")</f>
        <v>0</v>
      </c>
      <c r="L38" s="46">
        <f>COUNTIF('حضور وانصراف'!H41:AL41,"بدون اجر")</f>
        <v>0</v>
      </c>
      <c r="M38" s="46">
        <f>COUNTIF('حضور وانصراف'!H41:AL41,"1/2بدون")</f>
        <v>0</v>
      </c>
      <c r="N38" s="46">
        <f>COUNTIF('حضور وانصراف'!H41:AL41,"إذن 1")</f>
        <v>0</v>
      </c>
      <c r="O38" s="46">
        <f>COUNTIF('حضور وانصراف'!H41:AL41,"إذن 2")</f>
        <v>0</v>
      </c>
      <c r="P38" s="46">
        <f>COUNTIF('حضور وانصراف'!H41:AL41,"م")</f>
        <v>0</v>
      </c>
      <c r="Q38" s="46">
        <f>COUNTIF('حضور وانصراف'!H41:AL41,"مرضى")</f>
        <v>0</v>
      </c>
      <c r="R38" s="46">
        <f>'حضور وانصراف'!AN41</f>
        <v>0</v>
      </c>
      <c r="S38" s="46">
        <f>COUNTIF('حضور وانصراف'!H41:AL41,"&gt;0")</f>
        <v>0</v>
      </c>
      <c r="T38" s="46">
        <f>SUMIF('حضور وانصراف'!H41:AL41,"&gt;0")</f>
        <v>0</v>
      </c>
      <c r="U38" s="47">
        <f t="shared" si="0"/>
        <v>0</v>
      </c>
      <c r="V38" s="46">
        <f>COUNTIF('حضور وانصراف'!H41:AL41,"&lt;0")</f>
        <v>0</v>
      </c>
      <c r="W38" s="46">
        <f>-SUMIF('حضور وانصراف'!H41:AL41,"&lt;0")</f>
        <v>0</v>
      </c>
      <c r="X38" s="47">
        <f t="shared" si="1"/>
        <v>0</v>
      </c>
      <c r="Y38" s="47">
        <f t="shared" si="2"/>
        <v>25</v>
      </c>
      <c r="Z38" s="48">
        <f>'حضور وانصراف'!AP41</f>
        <v>0</v>
      </c>
      <c r="AA38" s="48">
        <f>'حضور وانصراف'!AO41</f>
        <v>0</v>
      </c>
      <c r="AB38" s="48">
        <f>'حضور وانصراف'!AQ41</f>
        <v>0</v>
      </c>
      <c r="AC38" s="48">
        <f>'حضور وانصراف'!AR41</f>
        <v>0</v>
      </c>
      <c r="AD38" s="49">
        <f t="shared" si="3"/>
        <v>1</v>
      </c>
      <c r="AE38" s="48">
        <v>30</v>
      </c>
    </row>
    <row r="39" spans="1:31" ht="18.75" thickBot="1">
      <c r="A39" s="45">
        <f>'حضور وانصراف'!D42</f>
        <v>27</v>
      </c>
      <c r="B39" s="45">
        <f>'حضور وانصراف'!E42</f>
        <v>0</v>
      </c>
      <c r="C39" s="45">
        <f>'حضور وانصراف'!F42</f>
        <v>27</v>
      </c>
      <c r="D39" s="45" t="str">
        <f>'حضور وانصراف'!G42</f>
        <v>عامل انتاج</v>
      </c>
      <c r="E39" s="45">
        <f>COUNTIF('حضور وانصراف'!H42:AL42,"ح")+COUNTIF('حضور وانصراف'!H42:AL42,"&lt;0")+COUNTIF('حضور وانصراف'!H42:AL42,"&gt;0")</f>
        <v>4</v>
      </c>
      <c r="F39" s="46">
        <f>COUNTIF('حضور وانصراف'!H42:AL42,"0")</f>
        <v>22</v>
      </c>
      <c r="G39" s="46">
        <f>COUNTIF('حضور وانصراف'!H42:AL42,"غ ب")</f>
        <v>0</v>
      </c>
      <c r="H39" s="46">
        <f>COUNTIF('حضور وانصراف'!H42:AL42,"إعتيادى")</f>
        <v>0</v>
      </c>
      <c r="I39" s="46">
        <f>COUNTIF('حضور وانصراف'!I42:AQ42,"1/2إعتيادى")</f>
        <v>0</v>
      </c>
      <c r="J39" s="46">
        <f>COUNTIF('حضور وانصراف'!H42:AL42,"عارضه")</f>
        <v>0</v>
      </c>
      <c r="K39" s="46">
        <f>COUNTIF('حضور وانصراف'!I42:AQ42,"1/2عارضه")</f>
        <v>0</v>
      </c>
      <c r="L39" s="46">
        <f>COUNTIF('حضور وانصراف'!H42:AL42,"بدون اجر")</f>
        <v>0</v>
      </c>
      <c r="M39" s="46">
        <f>COUNTIF('حضور وانصراف'!H42:AL42,"1/2بدون")</f>
        <v>0</v>
      </c>
      <c r="N39" s="46">
        <f>COUNTIF('حضور وانصراف'!H42:AL42,"إذن 1")</f>
        <v>0</v>
      </c>
      <c r="O39" s="46">
        <f>COUNTIF('حضور وانصراف'!H42:AL42,"إذن 2")</f>
        <v>0</v>
      </c>
      <c r="P39" s="46">
        <f>COUNTIF('حضور وانصراف'!H42:AL42,"م")</f>
        <v>0</v>
      </c>
      <c r="Q39" s="46">
        <f>COUNTIF('حضور وانصراف'!H42:AL42,"مرضى")</f>
        <v>0</v>
      </c>
      <c r="R39" s="46">
        <f>'حضور وانصراف'!AN42</f>
        <v>0</v>
      </c>
      <c r="S39" s="46">
        <f>COUNTIF('حضور وانصراف'!H42:AL42,"&gt;0")</f>
        <v>0</v>
      </c>
      <c r="T39" s="46">
        <f>SUMIF('حضور وانصراف'!H42:AL42,"&gt;0")</f>
        <v>0</v>
      </c>
      <c r="U39" s="47">
        <f t="shared" si="0"/>
        <v>0</v>
      </c>
      <c r="V39" s="46">
        <f>COUNTIF('حضور وانصراف'!H42:AL42,"&lt;0")</f>
        <v>0</v>
      </c>
      <c r="W39" s="46">
        <f>-SUMIF('حضور وانصراف'!H42:AL42,"&lt;0")</f>
        <v>0</v>
      </c>
      <c r="X39" s="47">
        <f t="shared" si="1"/>
        <v>0</v>
      </c>
      <c r="Y39" s="47">
        <f t="shared" si="2"/>
        <v>22</v>
      </c>
      <c r="Z39" s="48">
        <f>'حضور وانصراف'!AP42</f>
        <v>0</v>
      </c>
      <c r="AA39" s="48">
        <f>'حضور وانصراف'!AO42</f>
        <v>0</v>
      </c>
      <c r="AB39" s="48">
        <f>'حضور وانصراف'!AQ42</f>
        <v>0</v>
      </c>
      <c r="AC39" s="48">
        <f>'حضور وانصراف'!AR42</f>
        <v>0</v>
      </c>
      <c r="AD39" s="49">
        <f t="shared" si="3"/>
        <v>4</v>
      </c>
      <c r="AE39" s="48">
        <v>30</v>
      </c>
    </row>
    <row r="40" spans="1:31" ht="18.75" thickBot="1">
      <c r="A40" s="45">
        <f>'حضور وانصراف'!D43</f>
        <v>28</v>
      </c>
      <c r="B40" s="45">
        <f>'حضور وانصراف'!E43</f>
        <v>0</v>
      </c>
      <c r="C40" s="45">
        <f>'حضور وانصراف'!F43</f>
        <v>28</v>
      </c>
      <c r="D40" s="45" t="str">
        <f>'حضور وانصراف'!G43</f>
        <v>عامل انتاج</v>
      </c>
      <c r="E40" s="45">
        <f>COUNTIF('حضور وانصراف'!H43:AL43,"ح")+COUNTIF('حضور وانصراف'!H43:AL43,"&lt;0")+COUNTIF('حضور وانصراف'!H43:AL43,"&gt;0")</f>
        <v>16</v>
      </c>
      <c r="F40" s="46">
        <f>COUNTIF('حضور وانصراف'!H43:AL43,"0")</f>
        <v>10</v>
      </c>
      <c r="G40" s="46">
        <f>COUNTIF('حضور وانصراف'!H43:AL43,"غ ب")</f>
        <v>0</v>
      </c>
      <c r="H40" s="46">
        <f>COUNTIF('حضور وانصراف'!H43:AL43,"إعتيادى")</f>
        <v>0</v>
      </c>
      <c r="I40" s="46">
        <f>COUNTIF('حضور وانصراف'!I43:AQ43,"1/2إعتيادى")</f>
        <v>0</v>
      </c>
      <c r="J40" s="46">
        <f>COUNTIF('حضور وانصراف'!H43:AL43,"عارضه")</f>
        <v>0</v>
      </c>
      <c r="K40" s="46">
        <f>COUNTIF('حضور وانصراف'!I43:AQ43,"1/2عارضه")</f>
        <v>0</v>
      </c>
      <c r="L40" s="46">
        <f>COUNTIF('حضور وانصراف'!H43:AL43,"بدون اجر")</f>
        <v>0</v>
      </c>
      <c r="M40" s="46">
        <f>COUNTIF('حضور وانصراف'!H43:AL43,"1/2بدون")</f>
        <v>0</v>
      </c>
      <c r="N40" s="46">
        <f>COUNTIF('حضور وانصراف'!H43:AL43,"إذن 1")</f>
        <v>0</v>
      </c>
      <c r="O40" s="46">
        <f>COUNTIF('حضور وانصراف'!H43:AL43,"إذن 2")</f>
        <v>0</v>
      </c>
      <c r="P40" s="46">
        <f>COUNTIF('حضور وانصراف'!H43:AL43,"م")</f>
        <v>0</v>
      </c>
      <c r="Q40" s="46">
        <f>COUNTIF('حضور وانصراف'!H43:AL43,"مرضى")</f>
        <v>0</v>
      </c>
      <c r="R40" s="46">
        <f>'حضور وانصراف'!AN43</f>
        <v>4</v>
      </c>
      <c r="S40" s="46">
        <f>COUNTIF('حضور وانصراف'!H43:AL43,"&gt;0")</f>
        <v>16</v>
      </c>
      <c r="T40" s="46">
        <f>SUMIF('حضور وانصراف'!H43:AL43,"&gt;0")</f>
        <v>4230</v>
      </c>
      <c r="U40" s="47">
        <f t="shared" si="0"/>
        <v>8.8125</v>
      </c>
      <c r="V40" s="46">
        <f>COUNTIF('حضور وانصراف'!H43:AL43,"&lt;0")</f>
        <v>0</v>
      </c>
      <c r="W40" s="46">
        <f>-SUMIF('حضور وانصراف'!H43:AL43,"&lt;0")</f>
        <v>0</v>
      </c>
      <c r="X40" s="47">
        <f t="shared" si="1"/>
        <v>0</v>
      </c>
      <c r="Y40" s="47">
        <f t="shared" si="2"/>
        <v>10</v>
      </c>
      <c r="Z40" s="48">
        <f>'حضور وانصراف'!AP43</f>
        <v>0</v>
      </c>
      <c r="AA40" s="48">
        <f>'حضور وانصراف'!AO43</f>
        <v>0</v>
      </c>
      <c r="AB40" s="48">
        <f>'حضور وانصراف'!AQ43</f>
        <v>0</v>
      </c>
      <c r="AC40" s="48">
        <f>'حضور وانصراف'!AR43</f>
        <v>0</v>
      </c>
      <c r="AD40" s="49">
        <f t="shared" si="3"/>
        <v>24.8125</v>
      </c>
      <c r="AE40" s="48">
        <v>30</v>
      </c>
    </row>
    <row r="41" spans="1:31" ht="18.75" thickBot="1">
      <c r="A41" s="45">
        <f>'حضور وانصراف'!D44</f>
        <v>29</v>
      </c>
      <c r="B41" s="45">
        <f>'حضور وانصراف'!E44</f>
        <v>0</v>
      </c>
      <c r="C41" s="45">
        <f>'حضور وانصراف'!F44</f>
        <v>29</v>
      </c>
      <c r="D41" s="45" t="str">
        <f>'حضور وانصراف'!G44</f>
        <v>عامل انتاج</v>
      </c>
      <c r="E41" s="45">
        <f>COUNTIF('حضور وانصراف'!H44:AL44,"ح")+COUNTIF('حضور وانصراف'!H44:AL44,"&lt;0")+COUNTIF('حضور وانصراف'!H44:AL44,"&gt;0")</f>
        <v>2</v>
      </c>
      <c r="F41" s="46">
        <f>COUNTIF('حضور وانصراف'!H44:AL44,"0")</f>
        <v>28</v>
      </c>
      <c r="G41" s="46">
        <f>COUNTIF('حضور وانصراف'!H44:AL44,"غ ب")</f>
        <v>0</v>
      </c>
      <c r="H41" s="46">
        <f>COUNTIF('حضور وانصراف'!H44:AL44,"إعتيادى")</f>
        <v>0</v>
      </c>
      <c r="I41" s="46">
        <f>COUNTIF('حضور وانصراف'!I44:AQ44,"1/2إعتيادى")</f>
        <v>0</v>
      </c>
      <c r="J41" s="46">
        <f>COUNTIF('حضور وانصراف'!H44:AL44,"عارضه")</f>
        <v>0</v>
      </c>
      <c r="K41" s="46">
        <f>COUNTIF('حضور وانصراف'!I44:AQ44,"1/2عارضه")</f>
        <v>0</v>
      </c>
      <c r="L41" s="46">
        <f>COUNTIF('حضور وانصراف'!H44:AL44,"بدون اجر")</f>
        <v>0</v>
      </c>
      <c r="M41" s="46">
        <f>COUNTIF('حضور وانصراف'!H44:AL44,"1/2بدون")</f>
        <v>0</v>
      </c>
      <c r="N41" s="46">
        <f>COUNTIF('حضور وانصراف'!H44:AL44,"إذن 1")</f>
        <v>0</v>
      </c>
      <c r="O41" s="46">
        <f>COUNTIF('حضور وانصراف'!H44:AL44,"إذن 2")</f>
        <v>0</v>
      </c>
      <c r="P41" s="46">
        <f>COUNTIF('حضور وانصراف'!H44:AL44,"م")</f>
        <v>0</v>
      </c>
      <c r="Q41" s="46">
        <f>COUNTIF('حضور وانصراف'!H44:AL44,"مرضى")</f>
        <v>0</v>
      </c>
      <c r="R41" s="46">
        <f>'حضور وانصراف'!AN44</f>
        <v>0</v>
      </c>
      <c r="S41" s="46">
        <f>COUNTIF('حضور وانصراف'!H44:AL44,"&gt;0")</f>
        <v>2</v>
      </c>
      <c r="T41" s="46">
        <f>SUMIF('حضور وانصراف'!H44:AL44,"&gt;0")</f>
        <v>480</v>
      </c>
      <c r="U41" s="47">
        <f t="shared" si="0"/>
        <v>1</v>
      </c>
      <c r="V41" s="46">
        <f>COUNTIF('حضور وانصراف'!H44:AL44,"&lt;0")</f>
        <v>0</v>
      </c>
      <c r="W41" s="46">
        <f>-SUMIF('حضور وانصراف'!H44:AL44,"&lt;0")</f>
        <v>0</v>
      </c>
      <c r="X41" s="47">
        <f t="shared" si="1"/>
        <v>0</v>
      </c>
      <c r="Y41" s="47">
        <f t="shared" si="2"/>
        <v>28</v>
      </c>
      <c r="Z41" s="48">
        <f>'حضور وانصراف'!AP44</f>
        <v>0</v>
      </c>
      <c r="AA41" s="48">
        <f>'حضور وانصراف'!AO44</f>
        <v>0</v>
      </c>
      <c r="AB41" s="48">
        <f>'حضور وانصراف'!AQ44</f>
        <v>0</v>
      </c>
      <c r="AC41" s="48">
        <f>'حضور وانصراف'!AR44</f>
        <v>0</v>
      </c>
      <c r="AD41" s="49">
        <f t="shared" si="3"/>
        <v>3</v>
      </c>
      <c r="AE41" s="48">
        <v>30</v>
      </c>
    </row>
    <row r="42" spans="1:31" ht="18.75" thickBot="1">
      <c r="A42" s="45">
        <f>'حضور وانصراف'!D45</f>
        <v>30</v>
      </c>
      <c r="B42" s="45">
        <f>'حضور وانصراف'!E45</f>
        <v>0</v>
      </c>
      <c r="C42" s="45">
        <f>'حضور وانصراف'!F45</f>
        <v>30</v>
      </c>
      <c r="D42" s="45" t="str">
        <f>'حضور وانصراف'!G45</f>
        <v>عامل انتاج</v>
      </c>
      <c r="E42" s="45">
        <f>COUNTIF('حضور وانصراف'!H45:AL45,"ح")+COUNTIF('حضور وانصراف'!H45:AL45,"&lt;0")+COUNTIF('حضور وانصراف'!H45:AL45,"&gt;0")</f>
        <v>11</v>
      </c>
      <c r="F42" s="46">
        <f>COUNTIF('حضور وانصراف'!H45:AL45,"0")</f>
        <v>17</v>
      </c>
      <c r="G42" s="46">
        <f>COUNTIF('حضور وانصراف'!H45:AL45,"غ ب")</f>
        <v>0</v>
      </c>
      <c r="H42" s="46">
        <f>COUNTIF('حضور وانصراف'!H45:AL45,"إعتيادى")</f>
        <v>0</v>
      </c>
      <c r="I42" s="46">
        <f>COUNTIF('حضور وانصراف'!I45:AQ45,"1/2إعتيادى")</f>
        <v>0</v>
      </c>
      <c r="J42" s="46">
        <f>COUNTIF('حضور وانصراف'!H45:AL45,"عارضه")</f>
        <v>0</v>
      </c>
      <c r="K42" s="46">
        <f>COUNTIF('حضور وانصراف'!I45:AQ45,"1/2عارضه")</f>
        <v>0</v>
      </c>
      <c r="L42" s="46">
        <f>COUNTIF('حضور وانصراف'!H45:AL45,"بدون اجر")</f>
        <v>0</v>
      </c>
      <c r="M42" s="46">
        <f>COUNTIF('حضور وانصراف'!H45:AL45,"1/2بدون")</f>
        <v>0</v>
      </c>
      <c r="N42" s="46">
        <f>COUNTIF('حضور وانصراف'!H45:AL45,"إذن 1")</f>
        <v>0</v>
      </c>
      <c r="O42" s="46">
        <f>COUNTIF('حضور وانصراف'!H45:AL45,"إذن 2")</f>
        <v>0</v>
      </c>
      <c r="P42" s="46">
        <f>COUNTIF('حضور وانصراف'!H45:AL45,"م")</f>
        <v>0</v>
      </c>
      <c r="Q42" s="46">
        <f>COUNTIF('حضور وانصراف'!H45:AL45,"مرضى")</f>
        <v>0</v>
      </c>
      <c r="R42" s="46">
        <f>'حضور وانصراف'!AN45</f>
        <v>2</v>
      </c>
      <c r="S42" s="46">
        <f>COUNTIF('حضور وانصراف'!H45:AL45,"&gt;0")</f>
        <v>11</v>
      </c>
      <c r="T42" s="46">
        <f>SUMIF('حضور وانصراف'!H45:AL45,"&gt;0")</f>
        <v>2010</v>
      </c>
      <c r="U42" s="47">
        <f t="shared" si="0"/>
        <v>4.1875</v>
      </c>
      <c r="V42" s="46">
        <f>COUNTIF('حضور وانصراف'!H45:AL45,"&lt;0")</f>
        <v>0</v>
      </c>
      <c r="W42" s="46">
        <f>-SUMIF('حضور وانصراف'!H45:AL45,"&lt;0")</f>
        <v>0</v>
      </c>
      <c r="X42" s="47">
        <f t="shared" si="1"/>
        <v>0</v>
      </c>
      <c r="Y42" s="47">
        <f t="shared" si="2"/>
        <v>17</v>
      </c>
      <c r="Z42" s="48">
        <f>'حضور وانصراف'!AP45</f>
        <v>0</v>
      </c>
      <c r="AA42" s="48">
        <f>'حضور وانصراف'!AO45</f>
        <v>0</v>
      </c>
      <c r="AB42" s="48">
        <f>'حضور وانصراف'!AQ45</f>
        <v>0</v>
      </c>
      <c r="AC42" s="48">
        <f>'حضور وانصراف'!AR45</f>
        <v>0</v>
      </c>
      <c r="AD42" s="49">
        <f t="shared" si="3"/>
        <v>15.1875</v>
      </c>
      <c r="AE42" s="48">
        <v>30</v>
      </c>
    </row>
    <row r="43" spans="1:31" ht="18.75" thickBot="1">
      <c r="A43" s="45">
        <f>'حضور وانصراف'!D46</f>
        <v>31</v>
      </c>
      <c r="B43" s="45">
        <f>'حضور وانصراف'!E46</f>
        <v>0</v>
      </c>
      <c r="C43" s="45">
        <f>'حضور وانصراف'!F46</f>
        <v>31</v>
      </c>
      <c r="D43" s="45" t="str">
        <f>'حضور وانصراف'!G46</f>
        <v>عامل انتاج</v>
      </c>
      <c r="E43" s="45">
        <f>COUNTIF('حضور وانصراف'!H46:AL46,"ح")+COUNTIF('حضور وانصراف'!H46:AL46,"&lt;0")+COUNTIF('حضور وانصراف'!H46:AL46,"&gt;0")</f>
        <v>3</v>
      </c>
      <c r="F43" s="46">
        <f>COUNTIF('حضور وانصراف'!H46:AL46,"0")</f>
        <v>27</v>
      </c>
      <c r="G43" s="46">
        <f>COUNTIF('حضور وانصراف'!H46:AL46,"غ ب")</f>
        <v>0</v>
      </c>
      <c r="H43" s="46">
        <f>COUNTIF('حضور وانصراف'!H46:AL46,"إعتيادى")</f>
        <v>0</v>
      </c>
      <c r="I43" s="46">
        <f>COUNTIF('حضور وانصراف'!I46:AQ46,"1/2إعتيادى")</f>
        <v>0</v>
      </c>
      <c r="J43" s="46">
        <f>COUNTIF('حضور وانصراف'!H46:AL46,"عارضه")</f>
        <v>0</v>
      </c>
      <c r="K43" s="46">
        <f>COUNTIF('حضور وانصراف'!I46:AQ46,"1/2عارضه")</f>
        <v>0</v>
      </c>
      <c r="L43" s="46">
        <f>COUNTIF('حضور وانصراف'!H46:AL46,"بدون اجر")</f>
        <v>0</v>
      </c>
      <c r="M43" s="46">
        <f>COUNTIF('حضور وانصراف'!H46:AL46,"1/2بدون")</f>
        <v>0</v>
      </c>
      <c r="N43" s="46">
        <f>COUNTIF('حضور وانصراف'!H46:AL46,"إذن 1")</f>
        <v>0</v>
      </c>
      <c r="O43" s="46">
        <f>COUNTIF('حضور وانصراف'!H46:AL46,"إذن 2")</f>
        <v>0</v>
      </c>
      <c r="P43" s="46">
        <f>COUNTIF('حضور وانصراف'!H46:AL46,"م")</f>
        <v>0</v>
      </c>
      <c r="Q43" s="46">
        <f>COUNTIF('حضور وانصراف'!H46:AL46,"مرضى")</f>
        <v>0</v>
      </c>
      <c r="R43" s="46">
        <f>'حضور وانصراف'!AN46</f>
        <v>0</v>
      </c>
      <c r="S43" s="46">
        <f>COUNTIF('حضور وانصراف'!H46:AL46,"&gt;0")</f>
        <v>3</v>
      </c>
      <c r="T43" s="46">
        <f>SUMIF('حضور وانصراف'!H46:AL46,"&gt;0")</f>
        <v>360</v>
      </c>
      <c r="U43" s="47">
        <f t="shared" si="0"/>
        <v>0.75</v>
      </c>
      <c r="V43" s="46">
        <f>COUNTIF('حضور وانصراف'!H46:AL46,"&lt;0")</f>
        <v>0</v>
      </c>
      <c r="W43" s="46">
        <f>-SUMIF('حضور وانصراف'!H46:AL46,"&lt;0")</f>
        <v>0</v>
      </c>
      <c r="X43" s="47">
        <f t="shared" si="1"/>
        <v>0</v>
      </c>
      <c r="Y43" s="47">
        <f t="shared" si="2"/>
        <v>27</v>
      </c>
      <c r="Z43" s="48">
        <f>'حضور وانصراف'!AP46</f>
        <v>0</v>
      </c>
      <c r="AA43" s="48">
        <f>'حضور وانصراف'!AO46</f>
        <v>0</v>
      </c>
      <c r="AB43" s="48">
        <f>'حضور وانصراف'!AQ46</f>
        <v>0</v>
      </c>
      <c r="AC43" s="48">
        <f>'حضور وانصراف'!AR46</f>
        <v>0</v>
      </c>
      <c r="AD43" s="49">
        <f t="shared" si="3"/>
        <v>3.75</v>
      </c>
      <c r="AE43" s="48">
        <v>30</v>
      </c>
    </row>
    <row r="44" spans="1:31" ht="18.75" thickBot="1">
      <c r="A44" s="45">
        <f>'حضور وانصراف'!D47</f>
        <v>32</v>
      </c>
      <c r="B44" s="45">
        <f>'حضور وانصراف'!E47</f>
        <v>0</v>
      </c>
      <c r="C44" s="45">
        <f>'حضور وانصراف'!F47</f>
        <v>32</v>
      </c>
      <c r="D44" s="45" t="str">
        <f>'حضور وانصراف'!G47</f>
        <v>عامل انتاج</v>
      </c>
      <c r="E44" s="45">
        <f>COUNTIF('حضور وانصراف'!H47:AL47,"ح")+COUNTIF('حضور وانصراف'!H47:AL47,"&lt;0")+COUNTIF('حضور وانصراف'!H47:AL47,"&gt;0")</f>
        <v>1</v>
      </c>
      <c r="F44" s="46">
        <f>COUNTIF('حضور وانصراف'!H47:AL47,"0")</f>
        <v>29</v>
      </c>
      <c r="G44" s="46">
        <f>COUNTIF('حضور وانصراف'!H47:AL47,"غ ب")</f>
        <v>0</v>
      </c>
      <c r="H44" s="46">
        <f>COUNTIF('حضور وانصراف'!H47:AL47,"إعتيادى")</f>
        <v>0</v>
      </c>
      <c r="I44" s="46">
        <f>COUNTIF('حضور وانصراف'!I47:AQ47,"1/2إعتيادى")</f>
        <v>0</v>
      </c>
      <c r="J44" s="46">
        <f>COUNTIF('حضور وانصراف'!H47:AL47,"عارضه")</f>
        <v>0</v>
      </c>
      <c r="K44" s="46">
        <f>COUNTIF('حضور وانصراف'!I47:AQ47,"1/2عارضه")</f>
        <v>0</v>
      </c>
      <c r="L44" s="46">
        <f>COUNTIF('حضور وانصراف'!H47:AL47,"بدون اجر")</f>
        <v>0</v>
      </c>
      <c r="M44" s="46">
        <f>COUNTIF('حضور وانصراف'!H47:AL47,"1/2بدون")</f>
        <v>0</v>
      </c>
      <c r="N44" s="46">
        <f>COUNTIF('حضور وانصراف'!H47:AL47,"إذن 1")</f>
        <v>0</v>
      </c>
      <c r="O44" s="46">
        <f>COUNTIF('حضور وانصراف'!H47:AL47,"إذن 2")</f>
        <v>0</v>
      </c>
      <c r="P44" s="46">
        <f>COUNTIF('حضور وانصراف'!H47:AL47,"م")</f>
        <v>0</v>
      </c>
      <c r="Q44" s="46">
        <f>COUNTIF('حضور وانصراف'!H47:AL47,"مرضى")</f>
        <v>0</v>
      </c>
      <c r="R44" s="46">
        <f>'حضور وانصراف'!AN47</f>
        <v>0</v>
      </c>
      <c r="S44" s="46">
        <f>COUNTIF('حضور وانصراف'!H47:AL47,"&gt;0")</f>
        <v>1</v>
      </c>
      <c r="T44" s="46">
        <f>SUMIF('حضور وانصراف'!H47:AL47,"&gt;0")</f>
        <v>240</v>
      </c>
      <c r="U44" s="47">
        <f t="shared" si="0"/>
        <v>0.5</v>
      </c>
      <c r="V44" s="46">
        <f>COUNTIF('حضور وانصراف'!H47:AL47,"&lt;0")</f>
        <v>0</v>
      </c>
      <c r="W44" s="46">
        <f>-SUMIF('حضور وانصراف'!H47:AL47,"&lt;0")</f>
        <v>0</v>
      </c>
      <c r="X44" s="47">
        <f t="shared" si="1"/>
        <v>0</v>
      </c>
      <c r="Y44" s="47">
        <f t="shared" si="2"/>
        <v>29</v>
      </c>
      <c r="Z44" s="48">
        <f>'حضور وانصراف'!AP47</f>
        <v>0</v>
      </c>
      <c r="AA44" s="48">
        <f>'حضور وانصراف'!AO47</f>
        <v>0</v>
      </c>
      <c r="AB44" s="48">
        <f>'حضور وانصراف'!AQ47</f>
        <v>0</v>
      </c>
      <c r="AC44" s="48">
        <f>'حضور وانصراف'!AR47</f>
        <v>0</v>
      </c>
      <c r="AD44" s="49">
        <f t="shared" si="3"/>
        <v>1.5</v>
      </c>
      <c r="AE44" s="48">
        <v>30</v>
      </c>
    </row>
    <row r="45" spans="1:31" ht="18.75" thickBot="1">
      <c r="A45" s="45">
        <f>'حضور وانصراف'!D48</f>
        <v>33</v>
      </c>
      <c r="B45" s="45">
        <f>'حضور وانصراف'!E48</f>
        <v>0</v>
      </c>
      <c r="C45" s="45">
        <f>'حضور وانصراف'!F48</f>
        <v>33</v>
      </c>
      <c r="D45" s="45" t="str">
        <f>'حضور وانصراف'!G48</f>
        <v>عامل انتاج</v>
      </c>
      <c r="E45" s="45">
        <f>COUNTIF('حضور وانصراف'!H48:AL48,"ح")+COUNTIF('حضور وانصراف'!H48:AL48,"&lt;0")+COUNTIF('حضور وانصراف'!H48:AL48,"&gt;0")</f>
        <v>8</v>
      </c>
      <c r="F45" s="46">
        <f>COUNTIF('حضور وانصراف'!H48:AL48,"0")</f>
        <v>21</v>
      </c>
      <c r="G45" s="46">
        <f>COUNTIF('حضور وانصراف'!H48:AL48,"غ ب")</f>
        <v>0</v>
      </c>
      <c r="H45" s="46">
        <f>COUNTIF('حضور وانصراف'!H48:AL48,"إعتيادى")</f>
        <v>0</v>
      </c>
      <c r="I45" s="46">
        <f>COUNTIF('حضور وانصراف'!I48:AQ48,"1/2إعتيادى")</f>
        <v>0</v>
      </c>
      <c r="J45" s="46">
        <f>COUNTIF('حضور وانصراف'!H48:AL48,"عارضه")</f>
        <v>0</v>
      </c>
      <c r="K45" s="46">
        <f>COUNTIF('حضور وانصراف'!I48:AQ48,"1/2عارضه")</f>
        <v>0</v>
      </c>
      <c r="L45" s="46">
        <f>COUNTIF('حضور وانصراف'!H48:AL48,"بدون اجر")</f>
        <v>0</v>
      </c>
      <c r="M45" s="46">
        <f>COUNTIF('حضور وانصراف'!H48:AL48,"1/2بدون")</f>
        <v>0</v>
      </c>
      <c r="N45" s="46">
        <f>COUNTIF('حضور وانصراف'!H48:AL48,"إذن 1")</f>
        <v>0</v>
      </c>
      <c r="O45" s="46">
        <f>COUNTIF('حضور وانصراف'!H48:AL48,"إذن 2")</f>
        <v>0</v>
      </c>
      <c r="P45" s="46">
        <f>COUNTIF('حضور وانصراف'!H48:AL48,"م")</f>
        <v>0</v>
      </c>
      <c r="Q45" s="46">
        <f>COUNTIF('حضور وانصراف'!H48:AL48,"مرضى")</f>
        <v>0</v>
      </c>
      <c r="R45" s="46">
        <f>'حضور وانصراف'!AN48</f>
        <v>1</v>
      </c>
      <c r="S45" s="46">
        <f>COUNTIF('حضور وانصراف'!H48:AL48,"&gt;0")</f>
        <v>7</v>
      </c>
      <c r="T45" s="46">
        <f>SUMIF('حضور وانصراف'!H48:AL48,"&gt;0")</f>
        <v>960</v>
      </c>
      <c r="U45" s="47">
        <f t="shared" si="0"/>
        <v>2</v>
      </c>
      <c r="V45" s="46">
        <f>COUNTIF('حضور وانصراف'!H48:AL48,"&lt;0")</f>
        <v>0</v>
      </c>
      <c r="W45" s="46">
        <f>-SUMIF('حضور وانصراف'!H48:AL48,"&lt;0")</f>
        <v>0</v>
      </c>
      <c r="X45" s="47">
        <f t="shared" si="1"/>
        <v>0</v>
      </c>
      <c r="Y45" s="47">
        <f t="shared" si="2"/>
        <v>21</v>
      </c>
      <c r="Z45" s="48">
        <f>'حضور وانصراف'!AP48</f>
        <v>0</v>
      </c>
      <c r="AA45" s="48">
        <f>'حضور وانصراف'!AO48</f>
        <v>0</v>
      </c>
      <c r="AB45" s="48">
        <f>'حضور وانصراف'!AQ48</f>
        <v>0</v>
      </c>
      <c r="AC45" s="48">
        <f>'حضور وانصراف'!AR48</f>
        <v>100</v>
      </c>
      <c r="AD45" s="49">
        <f t="shared" si="3"/>
        <v>10</v>
      </c>
      <c r="AE45" s="48">
        <v>30</v>
      </c>
    </row>
    <row r="46" spans="1:31" ht="18.75" thickBot="1">
      <c r="A46" s="45">
        <f>'حضور وانصراف'!D49</f>
        <v>34</v>
      </c>
      <c r="B46" s="45">
        <f>'حضور وانصراف'!E49</f>
        <v>0</v>
      </c>
      <c r="C46" s="45">
        <f>'حضور وانصراف'!F49</f>
        <v>34</v>
      </c>
      <c r="D46" s="45" t="str">
        <f>'حضور وانصراف'!G49</f>
        <v>عامل انتاج</v>
      </c>
      <c r="E46" s="45">
        <f>COUNTIF('حضور وانصراف'!H49:AL49,"ح")+COUNTIF('حضور وانصراف'!H49:AL49,"&lt;0")+COUNTIF('حضور وانصراف'!H49:AL49,"&gt;0")</f>
        <v>6</v>
      </c>
      <c r="F46" s="46">
        <f>COUNTIF('حضور وانصراف'!H49:AL49,"0")</f>
        <v>23</v>
      </c>
      <c r="G46" s="46">
        <f>COUNTIF('حضور وانصراف'!H49:AL49,"غ ب")</f>
        <v>0</v>
      </c>
      <c r="H46" s="46">
        <f>COUNTIF('حضور وانصراف'!H49:AL49,"إعتيادى")</f>
        <v>0</v>
      </c>
      <c r="I46" s="46">
        <f>COUNTIF('حضور وانصراف'!I49:AQ49,"1/2إعتيادى")</f>
        <v>0</v>
      </c>
      <c r="J46" s="46">
        <f>COUNTIF('حضور وانصراف'!H49:AL49,"عارضه")</f>
        <v>0</v>
      </c>
      <c r="K46" s="46">
        <f>COUNTIF('حضور وانصراف'!I49:AQ49,"1/2عارضه")</f>
        <v>0</v>
      </c>
      <c r="L46" s="46">
        <f>COUNTIF('حضور وانصراف'!H49:AL49,"بدون اجر")</f>
        <v>0</v>
      </c>
      <c r="M46" s="46">
        <f>COUNTIF('حضور وانصراف'!H49:AL49,"1/2بدون")</f>
        <v>0</v>
      </c>
      <c r="N46" s="46">
        <f>COUNTIF('حضور وانصراف'!H49:AL49,"إذن 1")</f>
        <v>0</v>
      </c>
      <c r="O46" s="46">
        <f>COUNTIF('حضور وانصراف'!H49:AL49,"إذن 2")</f>
        <v>0</v>
      </c>
      <c r="P46" s="46">
        <f>COUNTIF('حضور وانصراف'!H49:AL49,"م")</f>
        <v>0</v>
      </c>
      <c r="Q46" s="46">
        <f>COUNTIF('حضور وانصراف'!H49:AL49,"مرضى")</f>
        <v>0</v>
      </c>
      <c r="R46" s="46">
        <f>'حضور وانصراف'!AN49</f>
        <v>1</v>
      </c>
      <c r="S46" s="46">
        <f>COUNTIF('حضور وانصراف'!H49:AL49,"&gt;0")</f>
        <v>6</v>
      </c>
      <c r="T46" s="46">
        <f>SUMIF('حضور وانصراف'!H49:AL49,"&gt;0")</f>
        <v>960</v>
      </c>
      <c r="U46" s="47">
        <f t="shared" si="0"/>
        <v>2</v>
      </c>
      <c r="V46" s="46">
        <f>COUNTIF('حضور وانصراف'!H49:AL49,"&lt;0")</f>
        <v>0</v>
      </c>
      <c r="W46" s="46">
        <f>-SUMIF('حضور وانصراف'!H49:AL49,"&lt;0")</f>
        <v>0</v>
      </c>
      <c r="X46" s="47">
        <f t="shared" si="1"/>
        <v>0</v>
      </c>
      <c r="Y46" s="47">
        <f t="shared" si="2"/>
        <v>23</v>
      </c>
      <c r="Z46" s="48">
        <f>'حضور وانصراف'!AP49</f>
        <v>0</v>
      </c>
      <c r="AA46" s="48">
        <f>'حضور وانصراف'!AO49</f>
        <v>0</v>
      </c>
      <c r="AB46" s="48">
        <f>'حضور وانصراف'!AQ49</f>
        <v>0</v>
      </c>
      <c r="AC46" s="48">
        <f>'حضور وانصراف'!AR49</f>
        <v>0</v>
      </c>
      <c r="AD46" s="49">
        <f t="shared" si="3"/>
        <v>8</v>
      </c>
      <c r="AE46" s="48">
        <v>30</v>
      </c>
    </row>
    <row r="47" spans="1:31" ht="18.75" thickBot="1">
      <c r="A47" s="45">
        <f>'حضور وانصراف'!D50</f>
        <v>35</v>
      </c>
      <c r="B47" s="45">
        <f>'حضور وانصراف'!E50</f>
        <v>0</v>
      </c>
      <c r="C47" s="45">
        <f>'حضور وانصراف'!F50</f>
        <v>35</v>
      </c>
      <c r="D47" s="45" t="str">
        <f>'حضور وانصراف'!G50</f>
        <v>عامل انتاج</v>
      </c>
      <c r="E47" s="45">
        <f>COUNTIF('حضور وانصراف'!H50:AL50,"ح")+COUNTIF('حضور وانصراف'!H50:AL50,"&lt;0")+COUNTIF('حضور وانصراف'!H50:AL50,"&gt;0")</f>
        <v>3</v>
      </c>
      <c r="F47" s="46">
        <f>COUNTIF('حضور وانصراف'!H50:AL50,"0")</f>
        <v>27</v>
      </c>
      <c r="G47" s="46">
        <f>COUNTIF('حضور وانصراف'!H50:AL50,"غ ب")</f>
        <v>0</v>
      </c>
      <c r="H47" s="46">
        <f>COUNTIF('حضور وانصراف'!H50:AL50,"إعتيادى")</f>
        <v>0</v>
      </c>
      <c r="I47" s="46">
        <f>COUNTIF('حضور وانصراف'!I50:AQ50,"1/2إعتيادى")</f>
        <v>0</v>
      </c>
      <c r="J47" s="46">
        <f>COUNTIF('حضور وانصراف'!H50:AL50,"عارضه")</f>
        <v>0</v>
      </c>
      <c r="K47" s="46">
        <f>COUNTIF('حضور وانصراف'!I50:AQ50,"1/2عارضه")</f>
        <v>0</v>
      </c>
      <c r="L47" s="46">
        <f>COUNTIF('حضور وانصراف'!H50:AL50,"بدون اجر")</f>
        <v>0</v>
      </c>
      <c r="M47" s="46">
        <f>COUNTIF('حضور وانصراف'!H50:AL50,"1/2بدون")</f>
        <v>0</v>
      </c>
      <c r="N47" s="46">
        <f>COUNTIF('حضور وانصراف'!H50:AL50,"إذن 1")</f>
        <v>0</v>
      </c>
      <c r="O47" s="46">
        <f>COUNTIF('حضور وانصراف'!H50:AL50,"إذن 2")</f>
        <v>0</v>
      </c>
      <c r="P47" s="46">
        <f>COUNTIF('حضور وانصراف'!H50:AL50,"م")</f>
        <v>0</v>
      </c>
      <c r="Q47" s="46">
        <f>COUNTIF('حضور وانصراف'!H50:AL50,"مرضى")</f>
        <v>0</v>
      </c>
      <c r="R47" s="46">
        <f>'حضور وانصراف'!AN50</f>
        <v>1</v>
      </c>
      <c r="S47" s="46">
        <f>COUNTIF('حضور وانصراف'!H50:AL50,"&gt;0")</f>
        <v>3</v>
      </c>
      <c r="T47" s="46">
        <f>SUMIF('حضور وانصراف'!H50:AL50,"&gt;0")</f>
        <v>600</v>
      </c>
      <c r="U47" s="47">
        <f t="shared" si="0"/>
        <v>1.25</v>
      </c>
      <c r="V47" s="46">
        <f>COUNTIF('حضور وانصراف'!H50:AL50,"&lt;0")</f>
        <v>0</v>
      </c>
      <c r="W47" s="46">
        <f>-SUMIF('حضور وانصراف'!H50:AL50,"&lt;0")</f>
        <v>0</v>
      </c>
      <c r="X47" s="47">
        <f t="shared" si="1"/>
        <v>0</v>
      </c>
      <c r="Y47" s="47">
        <f t="shared" si="2"/>
        <v>27</v>
      </c>
      <c r="Z47" s="48">
        <f>'حضور وانصراف'!AP50</f>
        <v>0</v>
      </c>
      <c r="AA47" s="48">
        <f>'حضور وانصراف'!AO50</f>
        <v>0</v>
      </c>
      <c r="AB47" s="48">
        <f>'حضور وانصراف'!AQ50</f>
        <v>0</v>
      </c>
      <c r="AC47" s="48">
        <f>'حضور وانصراف'!AR50</f>
        <v>0</v>
      </c>
      <c r="AD47" s="49">
        <f t="shared" si="3"/>
        <v>4.25</v>
      </c>
      <c r="AE47" s="48">
        <v>30</v>
      </c>
    </row>
    <row r="48" spans="1:31" ht="18.75" thickBot="1">
      <c r="A48" s="45">
        <f>'حضور وانصراف'!D51</f>
        <v>36</v>
      </c>
      <c r="B48" s="45">
        <f>'حضور وانصراف'!E51</f>
        <v>0</v>
      </c>
      <c r="C48" s="45">
        <f>'حضور وانصراف'!F51</f>
        <v>36</v>
      </c>
      <c r="D48" s="45" t="str">
        <f>'حضور وانصراف'!G51</f>
        <v>عامل انتاج</v>
      </c>
      <c r="E48" s="45">
        <f>COUNTIF('حضور وانصراف'!H51:AL51,"ح")+COUNTIF('حضور وانصراف'!H51:AL51,"&lt;0")+COUNTIF('حضور وانصراف'!H51:AL51,"&gt;0")</f>
        <v>1</v>
      </c>
      <c r="F48" s="46">
        <f>COUNTIF('حضور وانصراف'!H51:AL51,"0")</f>
        <v>29</v>
      </c>
      <c r="G48" s="46">
        <f>COUNTIF('حضور وانصراف'!H51:AL51,"غ ب")</f>
        <v>0</v>
      </c>
      <c r="H48" s="46">
        <f>COUNTIF('حضور وانصراف'!H51:AL51,"إعتيادى")</f>
        <v>0</v>
      </c>
      <c r="I48" s="46">
        <f>COUNTIF('حضور وانصراف'!I51:AQ51,"1/2إعتيادى")</f>
        <v>0</v>
      </c>
      <c r="J48" s="46">
        <f>COUNTIF('حضور وانصراف'!H51:AL51,"عارضه")</f>
        <v>0</v>
      </c>
      <c r="K48" s="46">
        <f>COUNTIF('حضور وانصراف'!I51:AQ51,"1/2عارضه")</f>
        <v>0</v>
      </c>
      <c r="L48" s="46">
        <f>COUNTIF('حضور وانصراف'!H51:AL51,"بدون اجر")</f>
        <v>0</v>
      </c>
      <c r="M48" s="46">
        <f>COUNTIF('حضور وانصراف'!H51:AL51,"1/2بدون")</f>
        <v>0</v>
      </c>
      <c r="N48" s="46">
        <f>COUNTIF('حضور وانصراف'!H51:AL51,"إذن 1")</f>
        <v>0</v>
      </c>
      <c r="O48" s="46">
        <f>COUNTIF('حضور وانصراف'!H51:AL51,"إذن 2")</f>
        <v>0</v>
      </c>
      <c r="P48" s="46">
        <f>COUNTIF('حضور وانصراف'!H51:AL51,"م")</f>
        <v>0</v>
      </c>
      <c r="Q48" s="46">
        <f>COUNTIF('حضور وانصراف'!H51:AL51,"مرضى")</f>
        <v>0</v>
      </c>
      <c r="R48" s="46">
        <f>'حضور وانصراف'!AN51</f>
        <v>0</v>
      </c>
      <c r="S48" s="46">
        <f>COUNTIF('حضور وانصراف'!H51:AL51,"&gt;0")</f>
        <v>1</v>
      </c>
      <c r="T48" s="46">
        <f>SUMIF('حضور وانصراف'!H51:AL51,"&gt;0")</f>
        <v>120</v>
      </c>
      <c r="U48" s="47">
        <f t="shared" si="0"/>
        <v>0.25</v>
      </c>
      <c r="V48" s="46">
        <f>COUNTIF('حضور وانصراف'!H51:AL51,"&lt;0")</f>
        <v>0</v>
      </c>
      <c r="W48" s="46">
        <f>-SUMIF('حضور وانصراف'!H51:AL51,"&lt;0")</f>
        <v>0</v>
      </c>
      <c r="X48" s="47">
        <f t="shared" si="1"/>
        <v>0</v>
      </c>
      <c r="Y48" s="47">
        <f t="shared" si="2"/>
        <v>29</v>
      </c>
      <c r="Z48" s="48">
        <f>'حضور وانصراف'!AP51</f>
        <v>0</v>
      </c>
      <c r="AA48" s="48">
        <f>'حضور وانصراف'!AO51</f>
        <v>0</v>
      </c>
      <c r="AB48" s="48">
        <f>'حضور وانصراف'!AQ51</f>
        <v>0</v>
      </c>
      <c r="AC48" s="48">
        <f>'حضور وانصراف'!AR51</f>
        <v>0</v>
      </c>
      <c r="AD48" s="49">
        <f t="shared" si="3"/>
        <v>1.25</v>
      </c>
      <c r="AE48" s="48">
        <v>30</v>
      </c>
    </row>
    <row r="49" spans="1:31" ht="18.75" thickBot="1">
      <c r="A49" s="45">
        <f>'حضور وانصراف'!D52</f>
        <v>37</v>
      </c>
      <c r="B49" s="45">
        <f>'حضور وانصراف'!E52</f>
        <v>0</v>
      </c>
      <c r="C49" s="45">
        <f>'حضور وانصراف'!F52</f>
        <v>37</v>
      </c>
      <c r="D49" s="45" t="str">
        <f>'حضور وانصراف'!G52</f>
        <v>عامل انتاج</v>
      </c>
      <c r="E49" s="45">
        <f>COUNTIF('حضور وانصراف'!H52:AL52,"ح")+COUNTIF('حضور وانصراف'!H52:AL52,"&lt;0")+COUNTIF('حضور وانصراف'!H52:AL52,"&gt;0")</f>
        <v>1</v>
      </c>
      <c r="F49" s="46">
        <f>COUNTIF('حضور وانصراف'!H52:AL52,"0")</f>
        <v>29</v>
      </c>
      <c r="G49" s="46">
        <f>COUNTIF('حضور وانصراف'!H52:AL52,"غ ب")</f>
        <v>0</v>
      </c>
      <c r="H49" s="46">
        <f>COUNTIF('حضور وانصراف'!H52:AL52,"إعتيادى")</f>
        <v>0</v>
      </c>
      <c r="I49" s="46">
        <f>COUNTIF('حضور وانصراف'!I52:AQ52,"1/2إعتيادى")</f>
        <v>0</v>
      </c>
      <c r="J49" s="46">
        <f>COUNTIF('حضور وانصراف'!H52:AL52,"عارضه")</f>
        <v>0</v>
      </c>
      <c r="K49" s="46">
        <f>COUNTIF('حضور وانصراف'!I52:AQ52,"1/2عارضه")</f>
        <v>0</v>
      </c>
      <c r="L49" s="46">
        <f>COUNTIF('حضور وانصراف'!H52:AL52,"بدون اجر")</f>
        <v>0</v>
      </c>
      <c r="M49" s="46">
        <f>COUNTIF('حضور وانصراف'!H52:AL52,"1/2بدون")</f>
        <v>0</v>
      </c>
      <c r="N49" s="46">
        <f>COUNTIF('حضور وانصراف'!H52:AL52,"إذن 1")</f>
        <v>0</v>
      </c>
      <c r="O49" s="46">
        <f>COUNTIF('حضور وانصراف'!H52:AL52,"إذن 2")</f>
        <v>0</v>
      </c>
      <c r="P49" s="46">
        <f>COUNTIF('حضور وانصراف'!H52:AL52,"م")</f>
        <v>0</v>
      </c>
      <c r="Q49" s="46">
        <f>COUNTIF('حضور وانصراف'!H52:AL52,"مرضى")</f>
        <v>0</v>
      </c>
      <c r="R49" s="46">
        <f>'حضور وانصراف'!AN52</f>
        <v>0</v>
      </c>
      <c r="S49" s="46">
        <f>COUNTIF('حضور وانصراف'!H52:AL52,"&gt;0")</f>
        <v>1</v>
      </c>
      <c r="T49" s="46">
        <f>SUMIF('حضور وانصراف'!H52:AL52,"&gt;0")</f>
        <v>120</v>
      </c>
      <c r="U49" s="47">
        <f t="shared" si="0"/>
        <v>0.25</v>
      </c>
      <c r="V49" s="46">
        <f>COUNTIF('حضور وانصراف'!H52:AL52,"&lt;0")</f>
        <v>0</v>
      </c>
      <c r="W49" s="46">
        <f>-SUMIF('حضور وانصراف'!H52:AL52,"&lt;0")</f>
        <v>0</v>
      </c>
      <c r="X49" s="47">
        <f t="shared" si="1"/>
        <v>0</v>
      </c>
      <c r="Y49" s="47">
        <f t="shared" si="2"/>
        <v>29</v>
      </c>
      <c r="Z49" s="48">
        <f>'حضور وانصراف'!AP52</f>
        <v>0</v>
      </c>
      <c r="AA49" s="48">
        <f>'حضور وانصراف'!AO52</f>
        <v>0</v>
      </c>
      <c r="AB49" s="48">
        <f>'حضور وانصراف'!AQ52</f>
        <v>0</v>
      </c>
      <c r="AC49" s="48">
        <f>'حضور وانصراف'!AR52</f>
        <v>0</v>
      </c>
      <c r="AD49" s="49">
        <f t="shared" si="3"/>
        <v>1.25</v>
      </c>
      <c r="AE49" s="48">
        <v>30</v>
      </c>
    </row>
    <row r="50" spans="1:31" ht="18.75" thickBot="1">
      <c r="A50" s="45">
        <f>'حضور وانصراف'!D53</f>
        <v>38</v>
      </c>
      <c r="B50" s="45">
        <f>'حضور وانصراف'!E53</f>
        <v>0</v>
      </c>
      <c r="C50" s="45">
        <f>'حضور وانصراف'!F53</f>
        <v>38</v>
      </c>
      <c r="D50" s="45" t="str">
        <f>'حضور وانصراف'!G53</f>
        <v>عامل انتاج</v>
      </c>
      <c r="E50" s="45">
        <f>COUNTIF('حضور وانصراف'!H53:AL53,"ح")+COUNTIF('حضور وانصراف'!H53:AL53,"&lt;0")+COUNTIF('حضور وانصراف'!H53:AL53,"&gt;0")</f>
        <v>1</v>
      </c>
      <c r="F50" s="46">
        <f>COUNTIF('حضور وانصراف'!H53:AL53,"0")</f>
        <v>29</v>
      </c>
      <c r="G50" s="46">
        <f>COUNTIF('حضور وانصراف'!H53:AL53,"غ ب")</f>
        <v>0</v>
      </c>
      <c r="H50" s="46">
        <f>COUNTIF('حضور وانصراف'!H53:AL53,"إعتيادى")</f>
        <v>0</v>
      </c>
      <c r="I50" s="46">
        <f>COUNTIF('حضور وانصراف'!I53:AQ53,"1/2إعتيادى")</f>
        <v>0</v>
      </c>
      <c r="J50" s="46">
        <f>COUNTIF('حضور وانصراف'!H53:AL53,"عارضه")</f>
        <v>0</v>
      </c>
      <c r="K50" s="46">
        <f>COUNTIF('حضور وانصراف'!I53:AQ53,"1/2عارضه")</f>
        <v>0</v>
      </c>
      <c r="L50" s="46">
        <f>COUNTIF('حضور وانصراف'!H53:AL53,"بدون اجر")</f>
        <v>0</v>
      </c>
      <c r="M50" s="46">
        <f>COUNTIF('حضور وانصراف'!H53:AL53,"1/2بدون")</f>
        <v>0</v>
      </c>
      <c r="N50" s="46">
        <f>COUNTIF('حضور وانصراف'!H53:AL53,"إذن 1")</f>
        <v>0</v>
      </c>
      <c r="O50" s="46">
        <f>COUNTIF('حضور وانصراف'!H53:AL53,"إذن 2")</f>
        <v>0</v>
      </c>
      <c r="P50" s="46">
        <f>COUNTIF('حضور وانصراف'!H53:AL53,"م")</f>
        <v>0</v>
      </c>
      <c r="Q50" s="46">
        <f>COUNTIF('حضور وانصراف'!H53:AL53,"مرضى")</f>
        <v>0</v>
      </c>
      <c r="R50" s="46">
        <f>'حضور وانصراف'!AN53</f>
        <v>0</v>
      </c>
      <c r="S50" s="46">
        <f>COUNTIF('حضور وانصراف'!H53:AL53,"&gt;0")</f>
        <v>0</v>
      </c>
      <c r="T50" s="46">
        <f>SUMIF('حضور وانصراف'!H53:AL53,"&gt;0")</f>
        <v>0</v>
      </c>
      <c r="U50" s="47">
        <f t="shared" si="0"/>
        <v>0</v>
      </c>
      <c r="V50" s="46">
        <f>COUNTIF('حضور وانصراف'!H53:AL53,"&lt;0")</f>
        <v>0</v>
      </c>
      <c r="W50" s="46">
        <f>-SUMIF('حضور وانصراف'!H53:AL53,"&lt;0")</f>
        <v>0</v>
      </c>
      <c r="X50" s="47">
        <f t="shared" si="1"/>
        <v>0</v>
      </c>
      <c r="Y50" s="47">
        <f t="shared" si="2"/>
        <v>29</v>
      </c>
      <c r="Z50" s="48">
        <f>'حضور وانصراف'!AP53</f>
        <v>0</v>
      </c>
      <c r="AA50" s="48">
        <f>'حضور وانصراف'!AO53</f>
        <v>0</v>
      </c>
      <c r="AB50" s="48">
        <f>'حضور وانصراف'!AQ53</f>
        <v>0</v>
      </c>
      <c r="AC50" s="48">
        <f>'حضور وانصراف'!AR53</f>
        <v>0</v>
      </c>
      <c r="AD50" s="49">
        <f t="shared" si="3"/>
        <v>1</v>
      </c>
      <c r="AE50" s="48">
        <v>30</v>
      </c>
    </row>
    <row r="51" spans="1:31" ht="18.75" thickBot="1">
      <c r="A51" s="45">
        <f>'حضور وانصراف'!D54</f>
        <v>39</v>
      </c>
      <c r="B51" s="45">
        <f>'حضور وانصراف'!E54</f>
        <v>0</v>
      </c>
      <c r="C51" s="45">
        <f>'حضور وانصراف'!F54</f>
        <v>39</v>
      </c>
      <c r="D51" s="45" t="str">
        <f>'حضور وانصراف'!G54</f>
        <v>عامل انتاج</v>
      </c>
      <c r="E51" s="45">
        <f>COUNTIF('حضور وانصراف'!H54:AL54,"ح")+COUNTIF('حضور وانصراف'!H54:AL54,"&lt;0")+COUNTIF('حضور وانصراف'!H54:AL54,"&gt;0")</f>
        <v>1</v>
      </c>
      <c r="F51" s="46">
        <f>COUNTIF('حضور وانصراف'!H54:AL54,"0")</f>
        <v>29</v>
      </c>
      <c r="G51" s="46">
        <f>COUNTIF('حضور وانصراف'!H54:AL54,"غ ب")</f>
        <v>0</v>
      </c>
      <c r="H51" s="46">
        <f>COUNTIF('حضور وانصراف'!H54:AL54,"إعتيادى")</f>
        <v>0</v>
      </c>
      <c r="I51" s="46">
        <f>COUNTIF('حضور وانصراف'!I54:AQ54,"1/2إعتيادى")</f>
        <v>0</v>
      </c>
      <c r="J51" s="46">
        <f>COUNTIF('حضور وانصراف'!H54:AL54,"عارضه")</f>
        <v>0</v>
      </c>
      <c r="K51" s="46">
        <f>COUNTIF('حضور وانصراف'!I54:AQ54,"1/2عارضه")</f>
        <v>0</v>
      </c>
      <c r="L51" s="46">
        <f>COUNTIF('حضور وانصراف'!H54:AL54,"بدون اجر")</f>
        <v>0</v>
      </c>
      <c r="M51" s="46">
        <f>COUNTIF('حضور وانصراف'!H54:AL54,"1/2بدون")</f>
        <v>0</v>
      </c>
      <c r="N51" s="46">
        <f>COUNTIF('حضور وانصراف'!H54:AL54,"إذن 1")</f>
        <v>0</v>
      </c>
      <c r="O51" s="46">
        <f>COUNTIF('حضور وانصراف'!H54:AL54,"إذن 2")</f>
        <v>0</v>
      </c>
      <c r="P51" s="46">
        <f>COUNTIF('حضور وانصراف'!H54:AL54,"م")</f>
        <v>0</v>
      </c>
      <c r="Q51" s="46">
        <f>COUNTIF('حضور وانصراف'!H54:AL54,"مرضى")</f>
        <v>0</v>
      </c>
      <c r="R51" s="46">
        <f>'حضور وانصراف'!AN54</f>
        <v>0</v>
      </c>
      <c r="S51" s="46">
        <f>COUNTIF('حضور وانصراف'!H54:AL54,"&gt;0")</f>
        <v>1</v>
      </c>
      <c r="T51" s="46">
        <f>SUMIF('حضور وانصراف'!H54:AL54,"&gt;0")</f>
        <v>120</v>
      </c>
      <c r="U51" s="47">
        <f t="shared" si="0"/>
        <v>0.25</v>
      </c>
      <c r="V51" s="46">
        <f>COUNTIF('حضور وانصراف'!H54:AL54,"&lt;0")</f>
        <v>0</v>
      </c>
      <c r="W51" s="46">
        <f>-SUMIF('حضور وانصراف'!H54:AL54,"&lt;0")</f>
        <v>0</v>
      </c>
      <c r="X51" s="47">
        <f t="shared" si="1"/>
        <v>0</v>
      </c>
      <c r="Y51" s="47">
        <f t="shared" si="2"/>
        <v>29</v>
      </c>
      <c r="Z51" s="48">
        <f>'حضور وانصراف'!AP54</f>
        <v>0</v>
      </c>
      <c r="AA51" s="48">
        <f>'حضور وانصراف'!AO54</f>
        <v>0</v>
      </c>
      <c r="AB51" s="48">
        <f>'حضور وانصراف'!AQ54</f>
        <v>0</v>
      </c>
      <c r="AC51" s="48">
        <f>'حضور وانصراف'!AR54</f>
        <v>0</v>
      </c>
      <c r="AD51" s="49">
        <f t="shared" si="3"/>
        <v>1.25</v>
      </c>
      <c r="AE51" s="48">
        <v>30</v>
      </c>
    </row>
    <row r="52" spans="1:31" ht="18.75" thickBot="1">
      <c r="A52" s="45">
        <f>'حضور وانصراف'!D55</f>
        <v>40</v>
      </c>
      <c r="B52" s="45">
        <f>'حضور وانصراف'!E55</f>
        <v>0</v>
      </c>
      <c r="C52" s="45">
        <f>'حضور وانصراف'!F55</f>
        <v>40</v>
      </c>
      <c r="D52" s="45" t="str">
        <f>'حضور وانصراف'!G55</f>
        <v>عامل انتاج</v>
      </c>
      <c r="E52" s="45">
        <f>COUNTIF('حضور وانصراف'!H55:AL55,"ح")+COUNTIF('حضور وانصراف'!H55:AL55,"&lt;0")+COUNTIF('حضور وانصراف'!H55:AL55,"&gt;0")</f>
        <v>1</v>
      </c>
      <c r="F52" s="46">
        <f>COUNTIF('حضور وانصراف'!H55:AL55,"0")</f>
        <v>29</v>
      </c>
      <c r="G52" s="46">
        <f>COUNTIF('حضور وانصراف'!H55:AL55,"غ ب")</f>
        <v>0</v>
      </c>
      <c r="H52" s="46">
        <f>COUNTIF('حضور وانصراف'!H55:AL55,"إعتيادى")</f>
        <v>0</v>
      </c>
      <c r="I52" s="46">
        <f>COUNTIF('حضور وانصراف'!I55:AQ55,"1/2إعتيادى")</f>
        <v>0</v>
      </c>
      <c r="J52" s="46">
        <f>COUNTIF('حضور وانصراف'!H55:AL55,"عارضه")</f>
        <v>0</v>
      </c>
      <c r="K52" s="46">
        <f>COUNTIF('حضور وانصراف'!I55:AQ55,"1/2عارضه")</f>
        <v>0</v>
      </c>
      <c r="L52" s="46">
        <f>COUNTIF('حضور وانصراف'!H55:AL55,"بدون اجر")</f>
        <v>0</v>
      </c>
      <c r="M52" s="46">
        <f>COUNTIF('حضور وانصراف'!H55:AL55,"1/2بدون")</f>
        <v>0</v>
      </c>
      <c r="N52" s="46">
        <f>COUNTIF('حضور وانصراف'!H55:AL55,"إذن 1")</f>
        <v>0</v>
      </c>
      <c r="O52" s="46">
        <f>COUNTIF('حضور وانصراف'!H55:AL55,"إذن 2")</f>
        <v>0</v>
      </c>
      <c r="P52" s="46">
        <f>COUNTIF('حضور وانصراف'!H55:AL55,"م")</f>
        <v>0</v>
      </c>
      <c r="Q52" s="46">
        <f>COUNTIF('حضور وانصراف'!H55:AL55,"مرضى")</f>
        <v>0</v>
      </c>
      <c r="R52" s="46">
        <f>'حضور وانصراف'!AN55</f>
        <v>0</v>
      </c>
      <c r="S52" s="46">
        <f>COUNTIF('حضور وانصراف'!H55:AL55,"&gt;0")</f>
        <v>1</v>
      </c>
      <c r="T52" s="46">
        <f>SUMIF('حضور وانصراف'!H55:AL55,"&gt;0")</f>
        <v>180</v>
      </c>
      <c r="U52" s="47">
        <f t="shared" si="0"/>
        <v>0.375</v>
      </c>
      <c r="V52" s="46">
        <f>COUNTIF('حضور وانصراف'!H55:AL55,"&lt;0")</f>
        <v>0</v>
      </c>
      <c r="W52" s="46">
        <f>-SUMIF('حضور وانصراف'!H55:AL55,"&lt;0")</f>
        <v>0</v>
      </c>
      <c r="X52" s="47">
        <f t="shared" si="1"/>
        <v>0</v>
      </c>
      <c r="Y52" s="47">
        <f t="shared" si="2"/>
        <v>29</v>
      </c>
      <c r="Z52" s="48">
        <f>'حضور وانصراف'!AP55</f>
        <v>0</v>
      </c>
      <c r="AA52" s="48">
        <f>'حضور وانصراف'!AO55</f>
        <v>0</v>
      </c>
      <c r="AB52" s="48">
        <f>'حضور وانصراف'!AQ55</f>
        <v>0</v>
      </c>
      <c r="AC52" s="48">
        <f>'حضور وانصراف'!AR55</f>
        <v>0</v>
      </c>
      <c r="AD52" s="49">
        <f t="shared" si="3"/>
        <v>1.375</v>
      </c>
      <c r="AE52" s="48">
        <v>30</v>
      </c>
    </row>
    <row r="53" spans="1:31" ht="18.75" thickBot="1">
      <c r="A53" s="45">
        <f>'حضور وانصراف'!D56</f>
        <v>41</v>
      </c>
      <c r="B53" s="45">
        <f>'حضور وانصراف'!E56</f>
        <v>0</v>
      </c>
      <c r="C53" s="45">
        <f>'حضور وانصراف'!F56</f>
        <v>41</v>
      </c>
      <c r="D53" s="45" t="str">
        <f>'حضور وانصراف'!G56</f>
        <v>عامل انتاج</v>
      </c>
      <c r="E53" s="45">
        <f>COUNTIF('حضور وانصراف'!H56:AL56,"ح")+COUNTIF('حضور وانصراف'!H56:AL56,"&lt;0")+COUNTIF('حضور وانصراف'!H56:AL56,"&gt;0")</f>
        <v>0</v>
      </c>
      <c r="F53" s="46">
        <f>COUNTIF('حضور وانصراف'!H56:AL56,"0")</f>
        <v>0</v>
      </c>
      <c r="G53" s="46">
        <f>COUNTIF('حضور وانصراف'!H56:AL56,"غ ب")</f>
        <v>0</v>
      </c>
      <c r="H53" s="46">
        <f>COUNTIF('حضور وانصراف'!H56:AL56,"إعتيادى")</f>
        <v>0</v>
      </c>
      <c r="I53" s="46">
        <f>COUNTIF('حضور وانصراف'!I56:AQ56,"1/2إعتيادى")</f>
        <v>0</v>
      </c>
      <c r="J53" s="46">
        <f>COUNTIF('حضور وانصراف'!H56:AL56,"عارضه")</f>
        <v>0</v>
      </c>
      <c r="K53" s="46">
        <f>COUNTIF('حضور وانصراف'!I56:AQ56,"1/2عارضه")</f>
        <v>0</v>
      </c>
      <c r="L53" s="46">
        <f>COUNTIF('حضور وانصراف'!H56:AL56,"بدون اجر")</f>
        <v>0</v>
      </c>
      <c r="M53" s="46">
        <f>COUNTIF('حضور وانصراف'!H56:AL56,"1/2بدون")</f>
        <v>0</v>
      </c>
      <c r="N53" s="46">
        <f>COUNTIF('حضور وانصراف'!H56:AL56,"إذن 1")</f>
        <v>0</v>
      </c>
      <c r="O53" s="46">
        <f>COUNTIF('حضور وانصراف'!H56:AL56,"إذن 2")</f>
        <v>0</v>
      </c>
      <c r="P53" s="46">
        <f>COUNTIF('حضور وانصراف'!H56:AL56,"م")</f>
        <v>0</v>
      </c>
      <c r="Q53" s="46">
        <f>COUNTIF('حضور وانصراف'!H56:AL56,"مرضى")</f>
        <v>0</v>
      </c>
      <c r="R53" s="46">
        <f>'حضور وانصراف'!AN56</f>
        <v>0</v>
      </c>
      <c r="S53" s="46">
        <f>COUNTIF('حضور وانصراف'!H56:AL56,"&gt;0")</f>
        <v>0</v>
      </c>
      <c r="T53" s="46">
        <f>SUMIF('حضور وانصراف'!H56:AL56,"&gt;0")</f>
        <v>0</v>
      </c>
      <c r="U53" s="47">
        <f t="shared" si="0"/>
        <v>0</v>
      </c>
      <c r="V53" s="46">
        <f>COUNTIF('حضور وانصراف'!H56:AL56,"&lt;0")</f>
        <v>0</v>
      </c>
      <c r="W53" s="46">
        <f>-SUMIF('حضور وانصراف'!H56:AL56,"&lt;0")</f>
        <v>0</v>
      </c>
      <c r="X53" s="47">
        <f t="shared" si="1"/>
        <v>0</v>
      </c>
      <c r="Y53" s="47">
        <f t="shared" si="2"/>
        <v>0</v>
      </c>
      <c r="Z53" s="48">
        <f>'حضور وانصراف'!AP56</f>
        <v>0</v>
      </c>
      <c r="AA53" s="48">
        <f>'حضور وانصراف'!AO56</f>
        <v>0</v>
      </c>
      <c r="AB53" s="48">
        <f>'حضور وانصراف'!AQ56</f>
        <v>0</v>
      </c>
      <c r="AC53" s="48">
        <f>'حضور وانصراف'!AR56</f>
        <v>0</v>
      </c>
      <c r="AD53" s="49">
        <f t="shared" si="3"/>
        <v>0</v>
      </c>
      <c r="AE53" s="48">
        <v>30</v>
      </c>
    </row>
  </sheetData>
  <sheetProtection formatCells="0" formatColumns="0" formatRows="0" insertColumns="0" insertRows="0" insertHyperlinks="0" deleteColumns="0" deleteRows="0" pivotTables="0"/>
  <mergeCells count="38">
    <mergeCell ref="AE9:AE12"/>
    <mergeCell ref="AD9:AD12"/>
    <mergeCell ref="AC9:AC12"/>
    <mergeCell ref="Z9:Z12"/>
    <mergeCell ref="U11:U12"/>
    <mergeCell ref="AB9:AB12"/>
    <mergeCell ref="V9:X10"/>
    <mergeCell ref="X11:X12"/>
    <mergeCell ref="AA9:AA12"/>
    <mergeCell ref="Y9:Y12"/>
    <mergeCell ref="W11:W12"/>
    <mergeCell ref="A1:C1"/>
    <mergeCell ref="A2:C2"/>
    <mergeCell ref="A3:C3"/>
    <mergeCell ref="V11:V12"/>
    <mergeCell ref="C9:C12"/>
    <mergeCell ref="A5:Y5"/>
    <mergeCell ref="G11:G12"/>
    <mergeCell ref="H11:I11"/>
    <mergeCell ref="E11:E12"/>
    <mergeCell ref="L11:M11"/>
    <mergeCell ref="F9:G10"/>
    <mergeCell ref="H9:M10"/>
    <mergeCell ref="A9:A12"/>
    <mergeCell ref="B9:B12"/>
    <mergeCell ref="O11:O12"/>
    <mergeCell ref="N11:N12"/>
    <mergeCell ref="D9:D12"/>
    <mergeCell ref="F11:F12"/>
    <mergeCell ref="J11:K11"/>
    <mergeCell ref="N9:O10"/>
    <mergeCell ref="T11:T12"/>
    <mergeCell ref="E9:E10"/>
    <mergeCell ref="S9:U10"/>
    <mergeCell ref="S11:S12"/>
    <mergeCell ref="P9:P12"/>
    <mergeCell ref="Q9:Q12"/>
    <mergeCell ref="R9:R1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35" orientation="landscape" r:id="rId1"/>
  <headerFooter alignWithMargins="0"/>
  <ignoredErrors>
    <ignoredError sqref="I13:K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tabColor indexed="14"/>
    <pageSetUpPr fitToPage="1"/>
  </sheetPr>
  <dimension ref="A1:CR50"/>
  <sheetViews>
    <sheetView rightToLeft="1" tabSelected="1" topLeftCell="W4" zoomScaleNormal="100" workbookViewId="0">
      <selection activeCell="AN15" sqref="AN15"/>
    </sheetView>
  </sheetViews>
  <sheetFormatPr defaultColWidth="9.140625" defaultRowHeight="12.75"/>
  <cols>
    <col min="1" max="1" width="7.42578125" style="4" hidden="1" customWidth="1"/>
    <col min="2" max="2" width="6.85546875" style="6" bestFit="1" customWidth="1"/>
    <col min="3" max="3" width="11.28515625" style="6" customWidth="1"/>
    <col min="4" max="4" width="34.28515625" style="6" bestFit="1" customWidth="1"/>
    <col min="5" max="5" width="12.85546875" style="6" hidden="1" customWidth="1"/>
    <col min="6" max="6" width="13" style="6" hidden="1" customWidth="1"/>
    <col min="7" max="7" width="17" style="6" hidden="1" customWidth="1"/>
    <col min="8" max="8" width="17.85546875" style="6" hidden="1" customWidth="1"/>
    <col min="9" max="9" width="11.85546875" style="6" hidden="1" customWidth="1"/>
    <col min="10" max="10" width="11.28515625" style="6" hidden="1" customWidth="1"/>
    <col min="11" max="12" width="10.85546875" style="6" hidden="1" customWidth="1"/>
    <col min="13" max="13" width="10.7109375" style="6" hidden="1" customWidth="1"/>
    <col min="14" max="14" width="12.140625" style="6" customWidth="1"/>
    <col min="15" max="15" width="9" style="6" customWidth="1"/>
    <col min="16" max="16" width="9.140625" style="6" customWidth="1"/>
    <col min="17" max="17" width="10" style="6" customWidth="1"/>
    <col min="18" max="18" width="7.5703125" style="6" customWidth="1"/>
    <col min="19" max="19" width="10.42578125" style="6" bestFit="1" customWidth="1"/>
    <col min="20" max="20" width="11.5703125" style="6" customWidth="1"/>
    <col min="21" max="21" width="8.85546875" style="6" customWidth="1"/>
    <col min="22" max="22" width="11.5703125" style="6" bestFit="1" customWidth="1"/>
    <col min="23" max="24" width="10.7109375" style="6" customWidth="1"/>
    <col min="25" max="25" width="10.5703125" style="6" customWidth="1"/>
    <col min="26" max="26" width="9.5703125" style="6" bestFit="1" customWidth="1"/>
    <col min="27" max="27" width="8.42578125" style="6" customWidth="1"/>
    <col min="28" max="28" width="11.140625" style="6" bestFit="1" customWidth="1"/>
    <col min="29" max="29" width="10.7109375" style="6" customWidth="1"/>
    <col min="30" max="30" width="13.42578125" style="6" bestFit="1" customWidth="1"/>
    <col min="31" max="31" width="11.140625" style="6" hidden="1" customWidth="1"/>
    <col min="32" max="32" width="10.7109375" style="6" hidden="1" customWidth="1"/>
    <col min="33" max="33" width="8.5703125" style="6" customWidth="1"/>
    <col min="34" max="34" width="9.85546875" style="6" customWidth="1"/>
    <col min="35" max="36" width="10.7109375" style="6" hidden="1" customWidth="1"/>
    <col min="37" max="37" width="11.5703125" style="6" bestFit="1" customWidth="1"/>
    <col min="38" max="39" width="11.28515625" style="6" customWidth="1"/>
    <col min="40" max="40" width="11.5703125" style="6" bestFit="1" customWidth="1"/>
    <col min="41" max="42" width="11.42578125" style="6" bestFit="1" customWidth="1"/>
    <col min="43" max="56" width="9.140625" style="4"/>
    <col min="57" max="16384" width="9.140625" style="6"/>
  </cols>
  <sheetData>
    <row r="1" spans="1:96" s="2" customFormat="1" ht="26.25" hidden="1" customHeight="1">
      <c r="A1" s="114" t="s">
        <v>68</v>
      </c>
      <c r="B1" s="114"/>
      <c r="C1" s="114"/>
      <c r="D1" s="114"/>
      <c r="E1" s="114"/>
      <c r="F1" s="114"/>
      <c r="G1" s="1"/>
      <c r="N1" s="3"/>
    </row>
    <row r="2" spans="1:96" s="2" customFormat="1" ht="23.25" hidden="1" customHeight="1">
      <c r="A2" s="115" t="s">
        <v>69</v>
      </c>
      <c r="B2" s="115"/>
      <c r="C2" s="115"/>
      <c r="D2" s="115"/>
      <c r="E2" s="115"/>
      <c r="F2" s="115"/>
      <c r="G2" s="1"/>
      <c r="N2" s="3"/>
    </row>
    <row r="3" spans="1:96" s="2" customFormat="1" ht="24" hidden="1" customHeight="1" thickBot="1">
      <c r="A3" s="115" t="s">
        <v>70</v>
      </c>
      <c r="B3" s="115"/>
      <c r="C3" s="115"/>
      <c r="D3" s="115"/>
      <c r="E3" s="115"/>
      <c r="F3" s="115"/>
      <c r="G3" s="1"/>
      <c r="N3" s="3"/>
    </row>
    <row r="4" spans="1:96" ht="12.75" customHeight="1">
      <c r="B4" s="131" t="s">
        <v>93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</row>
    <row r="5" spans="1:96" ht="13.5" customHeight="1"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3.5" thickBot="1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</row>
    <row r="7" spans="1:96" ht="18.75" thickBot="1">
      <c r="A7" s="52"/>
      <c r="B7" s="125" t="s">
        <v>63</v>
      </c>
      <c r="C7" s="125"/>
      <c r="D7" s="125"/>
      <c r="E7" s="125"/>
      <c r="F7" s="125"/>
      <c r="G7" s="125"/>
      <c r="H7" s="125"/>
      <c r="I7" s="121" t="s">
        <v>53</v>
      </c>
      <c r="J7" s="127"/>
      <c r="K7" s="127"/>
      <c r="L7" s="127"/>
      <c r="M7" s="122"/>
      <c r="N7" s="121" t="s">
        <v>87</v>
      </c>
      <c r="O7" s="122"/>
      <c r="P7" s="129" t="s">
        <v>50</v>
      </c>
      <c r="Q7" s="129"/>
      <c r="R7" s="129"/>
      <c r="S7" s="129"/>
      <c r="T7" s="129"/>
      <c r="U7" s="129"/>
      <c r="V7" s="129"/>
      <c r="W7" s="129"/>
      <c r="X7" s="129"/>
      <c r="Y7" s="129"/>
      <c r="Z7" s="132" t="s">
        <v>52</v>
      </c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16" t="s">
        <v>64</v>
      </c>
      <c r="AM7" s="116" t="s">
        <v>64</v>
      </c>
      <c r="AN7" s="111" t="s">
        <v>62</v>
      </c>
      <c r="AO7" s="109"/>
      <c r="AP7" s="110"/>
      <c r="AQ7" s="77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</row>
    <row r="8" spans="1:96" ht="18.75" thickBot="1">
      <c r="A8" s="52"/>
      <c r="B8" s="125"/>
      <c r="C8" s="125"/>
      <c r="D8" s="125"/>
      <c r="E8" s="125"/>
      <c r="F8" s="125"/>
      <c r="G8" s="125"/>
      <c r="H8" s="125"/>
      <c r="I8" s="123"/>
      <c r="J8" s="128"/>
      <c r="K8" s="128"/>
      <c r="L8" s="128"/>
      <c r="M8" s="124"/>
      <c r="N8" s="123"/>
      <c r="O8" s="124"/>
      <c r="P8" s="129" t="s">
        <v>14</v>
      </c>
      <c r="Q8" s="129"/>
      <c r="R8" s="129"/>
      <c r="S8" s="129"/>
      <c r="T8" s="129"/>
      <c r="U8" s="129" t="s">
        <v>49</v>
      </c>
      <c r="V8" s="129"/>
      <c r="W8" s="129"/>
      <c r="X8" s="129"/>
      <c r="Y8" s="129"/>
      <c r="Z8" s="132" t="s">
        <v>14</v>
      </c>
      <c r="AA8" s="132"/>
      <c r="AB8" s="132"/>
      <c r="AC8" s="132"/>
      <c r="AD8" s="132"/>
      <c r="AE8" s="132" t="s">
        <v>55</v>
      </c>
      <c r="AF8" s="132"/>
      <c r="AG8" s="132" t="s">
        <v>49</v>
      </c>
      <c r="AH8" s="132"/>
      <c r="AI8" s="132"/>
      <c r="AJ8" s="132"/>
      <c r="AK8" s="132"/>
      <c r="AL8" s="117"/>
      <c r="AM8" s="117"/>
      <c r="AN8" s="112"/>
      <c r="AO8" s="109"/>
      <c r="AP8" s="110"/>
      <c r="AQ8" s="77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</row>
    <row r="9" spans="1:96" ht="13.5" customHeight="1" thickBot="1">
      <c r="A9" s="52"/>
      <c r="B9" s="125" t="s">
        <v>0</v>
      </c>
      <c r="C9" s="125" t="s">
        <v>1</v>
      </c>
      <c r="D9" s="125" t="s">
        <v>76</v>
      </c>
      <c r="E9" s="125" t="s">
        <v>41</v>
      </c>
      <c r="F9" s="125" t="s">
        <v>43</v>
      </c>
      <c r="G9" s="133" t="s">
        <v>67</v>
      </c>
      <c r="H9" s="125" t="s">
        <v>42</v>
      </c>
      <c r="I9" s="126" t="s">
        <v>44</v>
      </c>
      <c r="J9" s="126" t="s">
        <v>45</v>
      </c>
      <c r="K9" s="126" t="s">
        <v>46</v>
      </c>
      <c r="L9" s="126" t="s">
        <v>47</v>
      </c>
      <c r="M9" s="126" t="s">
        <v>65</v>
      </c>
      <c r="N9" s="130" t="s">
        <v>48</v>
      </c>
      <c r="O9" s="130" t="s">
        <v>54</v>
      </c>
      <c r="P9" s="119" t="s">
        <v>58</v>
      </c>
      <c r="Q9" s="119" t="s">
        <v>80</v>
      </c>
      <c r="R9" s="119" t="s">
        <v>85</v>
      </c>
      <c r="S9" s="119" t="s">
        <v>71</v>
      </c>
      <c r="T9" s="119" t="s">
        <v>51</v>
      </c>
      <c r="U9" s="119" t="s">
        <v>72</v>
      </c>
      <c r="V9" s="119" t="s">
        <v>73</v>
      </c>
      <c r="W9" s="119" t="s">
        <v>59</v>
      </c>
      <c r="X9" s="119" t="s">
        <v>59</v>
      </c>
      <c r="Y9" s="119" t="s">
        <v>51</v>
      </c>
      <c r="Z9" s="118" t="s">
        <v>16</v>
      </c>
      <c r="AA9" s="118" t="s">
        <v>60</v>
      </c>
      <c r="AB9" s="118" t="s">
        <v>74</v>
      </c>
      <c r="AC9" s="118" t="s">
        <v>10</v>
      </c>
      <c r="AD9" s="118" t="s">
        <v>51</v>
      </c>
      <c r="AE9" s="118" t="s">
        <v>56</v>
      </c>
      <c r="AF9" s="118" t="s">
        <v>57</v>
      </c>
      <c r="AG9" s="118" t="s">
        <v>61</v>
      </c>
      <c r="AH9" s="118" t="s">
        <v>75</v>
      </c>
      <c r="AI9" s="118" t="s">
        <v>59</v>
      </c>
      <c r="AJ9" s="118" t="s">
        <v>59</v>
      </c>
      <c r="AK9" s="118" t="s">
        <v>51</v>
      </c>
      <c r="AL9" s="112" t="s">
        <v>91</v>
      </c>
      <c r="AM9" s="112" t="s">
        <v>90</v>
      </c>
      <c r="AN9" s="112"/>
      <c r="AO9" s="109"/>
      <c r="AP9" s="110"/>
      <c r="AQ9" s="77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</row>
    <row r="10" spans="1:96" ht="39.75" customHeight="1" thickBot="1">
      <c r="A10" s="52"/>
      <c r="B10" s="125"/>
      <c r="C10" s="125"/>
      <c r="D10" s="125"/>
      <c r="E10" s="125"/>
      <c r="F10" s="125"/>
      <c r="G10" s="134"/>
      <c r="H10" s="125"/>
      <c r="I10" s="126"/>
      <c r="J10" s="126"/>
      <c r="K10" s="126"/>
      <c r="L10" s="126"/>
      <c r="M10" s="126"/>
      <c r="N10" s="130"/>
      <c r="O10" s="130"/>
      <c r="P10" s="119"/>
      <c r="Q10" s="119"/>
      <c r="R10" s="119"/>
      <c r="S10" s="119"/>
      <c r="T10" s="119"/>
      <c r="U10" s="119"/>
      <c r="V10" s="119"/>
      <c r="W10" s="119"/>
      <c r="X10" s="120"/>
      <c r="Y10" s="119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3"/>
      <c r="AM10" s="113"/>
      <c r="AN10" s="113"/>
      <c r="AO10" s="109"/>
      <c r="AP10" s="110"/>
      <c r="AQ10" s="77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</row>
    <row r="11" spans="1:96" ht="20.25" thickBot="1">
      <c r="A11" s="52"/>
      <c r="B11" s="53">
        <v>1</v>
      </c>
      <c r="C11" s="53">
        <f>'البيان النهائى '!B13</f>
        <v>0</v>
      </c>
      <c r="D11" s="53">
        <f>'حضور وانصراف'!F16</f>
        <v>1</v>
      </c>
      <c r="E11" s="53" t="s">
        <v>82</v>
      </c>
      <c r="F11" s="53"/>
      <c r="G11" s="54"/>
      <c r="H11" s="53" t="str">
        <f>'حضور وانصراف'!G16</f>
        <v>عامل انتاج</v>
      </c>
      <c r="I11" s="55">
        <f>'حضور وانصراف'!AU16</f>
        <v>1650</v>
      </c>
      <c r="J11" s="55"/>
      <c r="K11" s="55"/>
      <c r="L11" s="55"/>
      <c r="M11" s="55">
        <f>'حضور وانصراف'!AV16</f>
        <v>0</v>
      </c>
      <c r="N11" s="55">
        <f>M11+I11</f>
        <v>1650</v>
      </c>
      <c r="O11" s="56">
        <f t="shared" ref="O11:O50" si="0">N11/30</f>
        <v>55</v>
      </c>
      <c r="P11" s="57">
        <f>'البيان النهائى '!E13</f>
        <v>26</v>
      </c>
      <c r="Q11" s="58">
        <f>'البيان النهائى '!U13</f>
        <v>16.625</v>
      </c>
      <c r="R11" s="57">
        <f>'البيان النهائى '!R13</f>
        <v>4</v>
      </c>
      <c r="S11" s="57">
        <f>'البيان النهائى '!AA13</f>
        <v>0</v>
      </c>
      <c r="T11" s="58">
        <f t="shared" ref="T11:T50" si="1">S11*O11+R11*O11+Q11*O11+P11*O11</f>
        <v>2564.375</v>
      </c>
      <c r="U11" s="57">
        <f>'حضور وانصراف'!AS16</f>
        <v>0</v>
      </c>
      <c r="V11" s="57">
        <f>'حضور وانصراف'!AT16</f>
        <v>0</v>
      </c>
      <c r="W11" s="57">
        <v>0</v>
      </c>
      <c r="X11" s="57">
        <v>0</v>
      </c>
      <c r="Y11" s="58">
        <f t="shared" ref="Y11" si="2">X11+W11+V11+U11</f>
        <v>0</v>
      </c>
      <c r="Z11" s="80">
        <f>'البيان النهائى '!Y13</f>
        <v>0</v>
      </c>
      <c r="AA11" s="60">
        <f>'البيان النهائى '!Z13</f>
        <v>0</v>
      </c>
      <c r="AB11" s="59">
        <f>'البيان النهائى '!X13</f>
        <v>0</v>
      </c>
      <c r="AC11" s="60"/>
      <c r="AD11" s="61">
        <f>AC11*O11+AB11*O11+AA11*O11+Z11*O11</f>
        <v>0</v>
      </c>
      <c r="AE11" s="60"/>
      <c r="AF11" s="60"/>
      <c r="AG11" s="60">
        <f>'البيان النهائى '!AC13</f>
        <v>0</v>
      </c>
      <c r="AH11" s="60">
        <f>'البيان النهائى '!AB13</f>
        <v>0</v>
      </c>
      <c r="AI11" s="60"/>
      <c r="AJ11" s="60"/>
      <c r="AK11" s="59">
        <f t="shared" ref="AK11:AK50" si="3">AJ11+AI11+AH11+AG11+AF11+AE11</f>
        <v>0</v>
      </c>
      <c r="AL11" s="62">
        <f t="shared" ref="AL11:AL50" si="4">Y11+T11</f>
        <v>2564.375</v>
      </c>
      <c r="AM11" s="62">
        <f t="shared" ref="AM11:AM30" si="5">AK11+AD11</f>
        <v>0</v>
      </c>
      <c r="AN11" s="62">
        <f>AL11-AK11</f>
        <v>2564.375</v>
      </c>
      <c r="AO11" s="79"/>
      <c r="AP11" s="79"/>
      <c r="AQ11" s="77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</row>
    <row r="12" spans="1:96" ht="20.25" thickBot="1">
      <c r="A12" s="52"/>
      <c r="B12" s="53">
        <v>2</v>
      </c>
      <c r="C12" s="53">
        <f>'البيان النهائى '!B14</f>
        <v>0</v>
      </c>
      <c r="D12" s="53">
        <f>'حضور وانصراف'!F17</f>
        <v>2</v>
      </c>
      <c r="E12" s="53" t="s">
        <v>82</v>
      </c>
      <c r="F12" s="53"/>
      <c r="G12" s="54"/>
      <c r="H12" s="53" t="str">
        <f>'حضور وانصراف'!G17</f>
        <v>عامل انتاج</v>
      </c>
      <c r="I12" s="55">
        <f>'حضور وانصراف'!AU17</f>
        <v>1400</v>
      </c>
      <c r="J12" s="55"/>
      <c r="K12" s="55"/>
      <c r="L12" s="55"/>
      <c r="M12" s="55">
        <f>'حضور وانصراف'!AV17</f>
        <v>0</v>
      </c>
      <c r="N12" s="55">
        <f t="shared" ref="N12:N50" si="6">M12+I12</f>
        <v>1400</v>
      </c>
      <c r="O12" s="56">
        <f t="shared" si="0"/>
        <v>46.666666666666664</v>
      </c>
      <c r="P12" s="57">
        <f>'البيان النهائى '!E14</f>
        <v>1</v>
      </c>
      <c r="Q12" s="58">
        <f>'البيان النهائى '!U14</f>
        <v>0</v>
      </c>
      <c r="R12" s="57">
        <f>'البيان النهائى '!R14</f>
        <v>0</v>
      </c>
      <c r="S12" s="57">
        <f>'البيان النهائى '!AA14</f>
        <v>0</v>
      </c>
      <c r="T12" s="58">
        <f t="shared" si="1"/>
        <v>46.666666666666664</v>
      </c>
      <c r="U12" s="57">
        <f>'حضور وانصراف'!AS17</f>
        <v>0</v>
      </c>
      <c r="V12" s="57">
        <f>'حضور وانصراف'!AT17</f>
        <v>0</v>
      </c>
      <c r="W12" s="57">
        <v>0</v>
      </c>
      <c r="X12" s="57">
        <v>0</v>
      </c>
      <c r="Y12" s="58">
        <f t="shared" ref="Y12:Y50" si="7">X12+W12+V12+U12</f>
        <v>0</v>
      </c>
      <c r="Z12" s="80">
        <f>'البيان النهائى '!Y14</f>
        <v>29</v>
      </c>
      <c r="AA12" s="60">
        <f>'البيان النهائى '!Z14</f>
        <v>0</v>
      </c>
      <c r="AB12" s="59">
        <f>'البيان النهائى '!X14</f>
        <v>0</v>
      </c>
      <c r="AC12" s="60"/>
      <c r="AD12" s="61">
        <f t="shared" ref="AD12:AD50" si="8">AC12*O12+AB12*O12+AA12*O12+Z12*O12</f>
        <v>1353.3333333333333</v>
      </c>
      <c r="AE12" s="60"/>
      <c r="AF12" s="60"/>
      <c r="AG12" s="60">
        <f>'البيان النهائى '!AC14</f>
        <v>0</v>
      </c>
      <c r="AH12" s="60">
        <f>'البيان النهائى '!AB14</f>
        <v>0</v>
      </c>
      <c r="AI12" s="60"/>
      <c r="AJ12" s="60"/>
      <c r="AK12" s="59">
        <f t="shared" si="3"/>
        <v>0</v>
      </c>
      <c r="AL12" s="62">
        <f t="shared" si="4"/>
        <v>46.666666666666664</v>
      </c>
      <c r="AM12" s="62">
        <f t="shared" si="5"/>
        <v>1353.3333333333333</v>
      </c>
      <c r="AN12" s="62">
        <f t="shared" ref="AN12:AN50" si="9">AL12-AK12</f>
        <v>46.666666666666664</v>
      </c>
      <c r="AO12" s="79"/>
      <c r="AP12" s="79"/>
      <c r="AQ12" s="78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</row>
    <row r="13" spans="1:96" ht="20.25" thickBot="1">
      <c r="A13" s="52"/>
      <c r="B13" s="53">
        <v>3</v>
      </c>
      <c r="C13" s="53">
        <f>'البيان النهائى '!B15</f>
        <v>0</v>
      </c>
      <c r="D13" s="53">
        <f>'حضور وانصراف'!F18</f>
        <v>3</v>
      </c>
      <c r="E13" s="53" t="s">
        <v>82</v>
      </c>
      <c r="F13" s="53"/>
      <c r="G13" s="54"/>
      <c r="H13" s="53" t="str">
        <f>'حضور وانصراف'!G18</f>
        <v>عامل انتاج</v>
      </c>
      <c r="I13" s="55">
        <f>'حضور وانصراف'!AU18</f>
        <v>1400</v>
      </c>
      <c r="J13" s="55"/>
      <c r="K13" s="55"/>
      <c r="L13" s="55"/>
      <c r="M13" s="55">
        <f>'حضور وانصراف'!AV18</f>
        <v>0</v>
      </c>
      <c r="N13" s="55">
        <f t="shared" si="6"/>
        <v>1400</v>
      </c>
      <c r="O13" s="56">
        <f t="shared" si="0"/>
        <v>46.666666666666664</v>
      </c>
      <c r="P13" s="57">
        <f>'البيان النهائى '!E15</f>
        <v>23</v>
      </c>
      <c r="Q13" s="58">
        <f>'البيان النهائى '!U15</f>
        <v>6.25</v>
      </c>
      <c r="R13" s="57">
        <f>'البيان النهائى '!R15</f>
        <v>4</v>
      </c>
      <c r="S13" s="57">
        <f>'البيان النهائى '!AA15</f>
        <v>0</v>
      </c>
      <c r="T13" s="58">
        <f t="shared" si="1"/>
        <v>1551.6666666666665</v>
      </c>
      <c r="U13" s="57">
        <f>'حضور وانصراف'!AS18</f>
        <v>0</v>
      </c>
      <c r="V13" s="57">
        <f>'حضور وانصراف'!AT18</f>
        <v>0</v>
      </c>
      <c r="W13" s="57"/>
      <c r="X13" s="57"/>
      <c r="Y13" s="58">
        <f t="shared" si="7"/>
        <v>0</v>
      </c>
      <c r="Z13" s="80">
        <f>'البيان النهائى '!Y15</f>
        <v>3</v>
      </c>
      <c r="AA13" s="60">
        <f>'البيان النهائى '!Z15</f>
        <v>0</v>
      </c>
      <c r="AB13" s="59">
        <f>'البيان النهائى '!X15</f>
        <v>0</v>
      </c>
      <c r="AC13" s="60"/>
      <c r="AD13" s="61">
        <f t="shared" si="8"/>
        <v>140</v>
      </c>
      <c r="AE13" s="60"/>
      <c r="AF13" s="60"/>
      <c r="AG13" s="60">
        <f>'البيان النهائى '!AC15</f>
        <v>700</v>
      </c>
      <c r="AH13" s="60">
        <f>'البيان النهائى '!AB15</f>
        <v>0</v>
      </c>
      <c r="AI13" s="60"/>
      <c r="AJ13" s="60"/>
      <c r="AK13" s="59">
        <f t="shared" si="3"/>
        <v>700</v>
      </c>
      <c r="AL13" s="62">
        <f t="shared" si="4"/>
        <v>1551.6666666666665</v>
      </c>
      <c r="AM13" s="62">
        <f t="shared" si="5"/>
        <v>840</v>
      </c>
      <c r="AN13" s="62">
        <f t="shared" si="9"/>
        <v>851.66666666666652</v>
      </c>
      <c r="AO13" s="79"/>
      <c r="AP13" s="79"/>
      <c r="AQ13" s="77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</row>
    <row r="14" spans="1:96" ht="20.25" thickBot="1">
      <c r="A14" s="52"/>
      <c r="B14" s="53">
        <v>4</v>
      </c>
      <c r="C14" s="53">
        <f>'البيان النهائى '!B16</f>
        <v>0</v>
      </c>
      <c r="D14" s="53">
        <f>'حضور وانصراف'!F19</f>
        <v>4</v>
      </c>
      <c r="E14" s="53" t="s">
        <v>82</v>
      </c>
      <c r="F14" s="53"/>
      <c r="G14" s="54"/>
      <c r="H14" s="53" t="str">
        <f>'حضور وانصراف'!G19</f>
        <v>عامل انتاج</v>
      </c>
      <c r="I14" s="55">
        <f>'حضور وانصراف'!AU19</f>
        <v>1400</v>
      </c>
      <c r="J14" s="55"/>
      <c r="K14" s="55"/>
      <c r="L14" s="55"/>
      <c r="M14" s="55">
        <f>'حضور وانصراف'!AV19</f>
        <v>0</v>
      </c>
      <c r="N14" s="55">
        <f t="shared" si="6"/>
        <v>1400</v>
      </c>
      <c r="O14" s="56">
        <f t="shared" si="0"/>
        <v>46.666666666666664</v>
      </c>
      <c r="P14" s="57">
        <f>'البيان النهائى '!E16</f>
        <v>25</v>
      </c>
      <c r="Q14" s="58">
        <f>'البيان النهائى '!U16</f>
        <v>8</v>
      </c>
      <c r="R14" s="57">
        <f>'البيان النهائى '!R16</f>
        <v>4</v>
      </c>
      <c r="S14" s="57">
        <f>'البيان النهائى '!AA16</f>
        <v>0</v>
      </c>
      <c r="T14" s="58">
        <f t="shared" si="1"/>
        <v>1726.6666666666665</v>
      </c>
      <c r="U14" s="57">
        <f>'حضور وانصراف'!AS19</f>
        <v>0</v>
      </c>
      <c r="V14" s="57">
        <f>'حضور وانصراف'!AT19</f>
        <v>0</v>
      </c>
      <c r="W14" s="57"/>
      <c r="X14" s="57"/>
      <c r="Y14" s="58">
        <f t="shared" si="7"/>
        <v>0</v>
      </c>
      <c r="Z14" s="80">
        <f>'البيان النهائى '!Y16</f>
        <v>1</v>
      </c>
      <c r="AA14" s="60">
        <f>'البيان النهائى '!Z16</f>
        <v>0</v>
      </c>
      <c r="AB14" s="59">
        <f>'البيان النهائى '!X16</f>
        <v>0</v>
      </c>
      <c r="AC14" s="60"/>
      <c r="AD14" s="61">
        <f t="shared" si="8"/>
        <v>46.666666666666664</v>
      </c>
      <c r="AE14" s="60"/>
      <c r="AF14" s="60"/>
      <c r="AG14" s="60">
        <f>'البيان النهائى '!AC16</f>
        <v>0</v>
      </c>
      <c r="AH14" s="60">
        <f>'البيان النهائى '!AB16</f>
        <v>0</v>
      </c>
      <c r="AI14" s="60"/>
      <c r="AJ14" s="60"/>
      <c r="AK14" s="59">
        <f t="shared" si="3"/>
        <v>0</v>
      </c>
      <c r="AL14" s="62">
        <f t="shared" si="4"/>
        <v>1726.6666666666665</v>
      </c>
      <c r="AM14" s="62">
        <f t="shared" si="5"/>
        <v>46.666666666666664</v>
      </c>
      <c r="AN14" s="62">
        <f t="shared" si="9"/>
        <v>1726.6666666666665</v>
      </c>
      <c r="AO14" s="79"/>
      <c r="AP14" s="79"/>
      <c r="AQ14" s="77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</row>
    <row r="15" spans="1:96" ht="20.25" thickBot="1">
      <c r="A15" s="52"/>
      <c r="B15" s="53">
        <v>5</v>
      </c>
      <c r="C15" s="53">
        <f>'البيان النهائى '!B17</f>
        <v>0</v>
      </c>
      <c r="D15" s="53">
        <f>'حضور وانصراف'!F20</f>
        <v>5</v>
      </c>
      <c r="E15" s="53" t="s">
        <v>82</v>
      </c>
      <c r="F15" s="53"/>
      <c r="G15" s="54"/>
      <c r="H15" s="53" t="str">
        <f>'حضور وانصراف'!G20</f>
        <v>عامل انتاج</v>
      </c>
      <c r="I15" s="55">
        <f>'حضور وانصراف'!AU20</f>
        <v>1400</v>
      </c>
      <c r="J15" s="55"/>
      <c r="K15" s="55"/>
      <c r="L15" s="55"/>
      <c r="M15" s="55">
        <f>'حضور وانصراف'!AV20</f>
        <v>0</v>
      </c>
      <c r="N15" s="55">
        <f t="shared" si="6"/>
        <v>1400</v>
      </c>
      <c r="O15" s="56">
        <f t="shared" si="0"/>
        <v>46.666666666666664</v>
      </c>
      <c r="P15" s="57">
        <f>'البيان النهائى '!E17</f>
        <v>25</v>
      </c>
      <c r="Q15" s="58">
        <f>'البيان النهائى '!U17</f>
        <v>10.5</v>
      </c>
      <c r="R15" s="57">
        <f>'البيان النهائى '!R17</f>
        <v>4</v>
      </c>
      <c r="S15" s="57">
        <f>'البيان النهائى '!AA17</f>
        <v>0</v>
      </c>
      <c r="T15" s="58">
        <f t="shared" si="1"/>
        <v>1843.333333333333</v>
      </c>
      <c r="U15" s="57">
        <f>'حضور وانصراف'!AS20</f>
        <v>0</v>
      </c>
      <c r="V15" s="57">
        <f>'حضور وانصراف'!AT20</f>
        <v>0</v>
      </c>
      <c r="W15" s="57"/>
      <c r="X15" s="57"/>
      <c r="Y15" s="58">
        <f t="shared" si="7"/>
        <v>0</v>
      </c>
      <c r="Z15" s="80">
        <f>'البيان النهائى '!Y17</f>
        <v>1</v>
      </c>
      <c r="AA15" s="60">
        <f>'البيان النهائى '!Z17</f>
        <v>0</v>
      </c>
      <c r="AB15" s="59">
        <f>'البيان النهائى '!X17</f>
        <v>0</v>
      </c>
      <c r="AC15" s="60"/>
      <c r="AD15" s="61">
        <f t="shared" si="8"/>
        <v>46.666666666666664</v>
      </c>
      <c r="AE15" s="60"/>
      <c r="AF15" s="60"/>
      <c r="AG15" s="60">
        <f>'البيان النهائى '!AC17</f>
        <v>0</v>
      </c>
      <c r="AH15" s="60">
        <f>'البيان النهائى '!AB17</f>
        <v>0</v>
      </c>
      <c r="AI15" s="60"/>
      <c r="AJ15" s="60"/>
      <c r="AK15" s="59">
        <f t="shared" si="3"/>
        <v>0</v>
      </c>
      <c r="AL15" s="62">
        <f t="shared" si="4"/>
        <v>1843.333333333333</v>
      </c>
      <c r="AM15" s="62">
        <f t="shared" si="5"/>
        <v>46.666666666666664</v>
      </c>
      <c r="AN15" s="62">
        <f t="shared" si="9"/>
        <v>1843.333333333333</v>
      </c>
      <c r="AO15" s="79"/>
      <c r="AP15" s="79"/>
      <c r="AQ15" s="77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</row>
    <row r="16" spans="1:96" ht="20.25" thickBot="1">
      <c r="A16" s="52"/>
      <c r="B16" s="53">
        <v>6</v>
      </c>
      <c r="C16" s="53">
        <f>'البيان النهائى '!B18</f>
        <v>0</v>
      </c>
      <c r="D16" s="53">
        <f>'حضور وانصراف'!F21</f>
        <v>6</v>
      </c>
      <c r="E16" s="53" t="s">
        <v>82</v>
      </c>
      <c r="F16" s="53"/>
      <c r="G16" s="54"/>
      <c r="H16" s="53" t="str">
        <f>'حضور وانصراف'!G21</f>
        <v>عامل انتاج</v>
      </c>
      <c r="I16" s="55">
        <f>'حضور وانصراف'!AU21</f>
        <v>1450</v>
      </c>
      <c r="J16" s="55"/>
      <c r="K16" s="55"/>
      <c r="L16" s="55"/>
      <c r="M16" s="55">
        <f>'حضور وانصراف'!AV21</f>
        <v>0</v>
      </c>
      <c r="N16" s="55">
        <f t="shared" si="6"/>
        <v>1450</v>
      </c>
      <c r="O16" s="56">
        <f t="shared" si="0"/>
        <v>48.333333333333336</v>
      </c>
      <c r="P16" s="57">
        <f>'البيان النهائى '!E18</f>
        <v>25</v>
      </c>
      <c r="Q16" s="58">
        <f>'البيان النهائى '!U18</f>
        <v>10.25</v>
      </c>
      <c r="R16" s="57">
        <f>'البيان النهائى '!R18</f>
        <v>4</v>
      </c>
      <c r="S16" s="57">
        <f>'البيان النهائى '!AA18</f>
        <v>0</v>
      </c>
      <c r="T16" s="58">
        <f t="shared" si="1"/>
        <v>1897.0833333333335</v>
      </c>
      <c r="U16" s="57">
        <f>'حضور وانصراف'!AS21</f>
        <v>0</v>
      </c>
      <c r="V16" s="57">
        <f>'حضور وانصراف'!AT21</f>
        <v>0</v>
      </c>
      <c r="W16" s="57"/>
      <c r="X16" s="57"/>
      <c r="Y16" s="58">
        <f t="shared" si="7"/>
        <v>0</v>
      </c>
      <c r="Z16" s="80">
        <f>'البيان النهائى '!Y18</f>
        <v>1</v>
      </c>
      <c r="AA16" s="60">
        <f>'البيان النهائى '!Z18</f>
        <v>0</v>
      </c>
      <c r="AB16" s="59">
        <f>'البيان النهائى '!X18</f>
        <v>0</v>
      </c>
      <c r="AC16" s="60"/>
      <c r="AD16" s="61">
        <f t="shared" si="8"/>
        <v>48.333333333333336</v>
      </c>
      <c r="AE16" s="60"/>
      <c r="AF16" s="60"/>
      <c r="AG16" s="60">
        <f>'البيان النهائى '!AC18</f>
        <v>0</v>
      </c>
      <c r="AH16" s="60">
        <f>'البيان النهائى '!AB18</f>
        <v>0</v>
      </c>
      <c r="AI16" s="60"/>
      <c r="AJ16" s="60"/>
      <c r="AK16" s="59">
        <f t="shared" si="3"/>
        <v>0</v>
      </c>
      <c r="AL16" s="62">
        <f t="shared" si="4"/>
        <v>1897.0833333333335</v>
      </c>
      <c r="AM16" s="62">
        <f t="shared" si="5"/>
        <v>48.333333333333336</v>
      </c>
      <c r="AN16" s="62">
        <f t="shared" si="9"/>
        <v>1897.0833333333335</v>
      </c>
      <c r="AO16" s="79"/>
      <c r="AP16" s="79"/>
      <c r="AQ16" s="77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</row>
    <row r="17" spans="1:94" ht="20.25" thickBot="1">
      <c r="A17" s="52"/>
      <c r="B17" s="53">
        <v>7</v>
      </c>
      <c r="C17" s="53">
        <f>'البيان النهائى '!B19</f>
        <v>0</v>
      </c>
      <c r="D17" s="53">
        <f>'حضور وانصراف'!F22</f>
        <v>7</v>
      </c>
      <c r="E17" s="53" t="s">
        <v>82</v>
      </c>
      <c r="F17" s="53"/>
      <c r="G17" s="54"/>
      <c r="H17" s="53" t="str">
        <f>'حضور وانصراف'!G22</f>
        <v>عامل انتاج</v>
      </c>
      <c r="I17" s="55">
        <f>'حضور وانصراف'!AU22</f>
        <v>1400</v>
      </c>
      <c r="J17" s="55"/>
      <c r="K17" s="55"/>
      <c r="L17" s="55"/>
      <c r="M17" s="55">
        <f>'حضور وانصراف'!AV22</f>
        <v>0</v>
      </c>
      <c r="N17" s="55">
        <f t="shared" si="6"/>
        <v>1400</v>
      </c>
      <c r="O17" s="56">
        <f t="shared" si="0"/>
        <v>46.666666666666664</v>
      </c>
      <c r="P17" s="57">
        <f>'البيان النهائى '!E19</f>
        <v>25</v>
      </c>
      <c r="Q17" s="58">
        <f>'البيان النهائى '!U19</f>
        <v>10</v>
      </c>
      <c r="R17" s="57">
        <f>'البيان النهائى '!R19</f>
        <v>4</v>
      </c>
      <c r="S17" s="57">
        <f>'البيان النهائى '!AA19</f>
        <v>0</v>
      </c>
      <c r="T17" s="58">
        <f t="shared" si="1"/>
        <v>1819.9999999999998</v>
      </c>
      <c r="U17" s="57">
        <f>'حضور وانصراف'!AS22</f>
        <v>0</v>
      </c>
      <c r="V17" s="57">
        <f>'حضور وانصراف'!AT22</f>
        <v>0</v>
      </c>
      <c r="W17" s="57"/>
      <c r="X17" s="57"/>
      <c r="Y17" s="58">
        <f t="shared" si="7"/>
        <v>0</v>
      </c>
      <c r="Z17" s="80">
        <f>'البيان النهائى '!Y19</f>
        <v>1</v>
      </c>
      <c r="AA17" s="60">
        <f>'البيان النهائى '!Z19</f>
        <v>0</v>
      </c>
      <c r="AB17" s="59">
        <f>'البيان النهائى '!X19</f>
        <v>0</v>
      </c>
      <c r="AC17" s="60"/>
      <c r="AD17" s="61">
        <f t="shared" si="8"/>
        <v>46.666666666666664</v>
      </c>
      <c r="AE17" s="60"/>
      <c r="AF17" s="60"/>
      <c r="AG17" s="60">
        <f>'البيان النهائى '!AC19</f>
        <v>1000</v>
      </c>
      <c r="AH17" s="60">
        <f>'البيان النهائى '!AB19</f>
        <v>0</v>
      </c>
      <c r="AI17" s="60"/>
      <c r="AJ17" s="60"/>
      <c r="AK17" s="59">
        <f t="shared" si="3"/>
        <v>1000</v>
      </c>
      <c r="AL17" s="62">
        <f t="shared" si="4"/>
        <v>1819.9999999999998</v>
      </c>
      <c r="AM17" s="62">
        <f t="shared" si="5"/>
        <v>1046.6666666666667</v>
      </c>
      <c r="AN17" s="62">
        <f t="shared" si="9"/>
        <v>819.99999999999977</v>
      </c>
      <c r="AO17" s="79"/>
      <c r="AP17" s="79"/>
      <c r="AQ17" s="77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</row>
    <row r="18" spans="1:94" ht="20.25" thickBot="1">
      <c r="A18" s="52"/>
      <c r="B18" s="53">
        <v>8</v>
      </c>
      <c r="C18" s="53">
        <f>'البيان النهائى '!B20</f>
        <v>0</v>
      </c>
      <c r="D18" s="53">
        <f>'حضور وانصراف'!F23</f>
        <v>8</v>
      </c>
      <c r="E18" s="53" t="s">
        <v>82</v>
      </c>
      <c r="F18" s="53"/>
      <c r="G18" s="54"/>
      <c r="H18" s="53" t="str">
        <f>'حضور وانصراف'!G23</f>
        <v>عامل انتاج</v>
      </c>
      <c r="I18" s="55">
        <f>'حضور وانصراف'!AU23</f>
        <v>1400</v>
      </c>
      <c r="J18" s="55"/>
      <c r="K18" s="55"/>
      <c r="L18" s="55"/>
      <c r="M18" s="55">
        <f>'حضور وانصراف'!AV23</f>
        <v>0</v>
      </c>
      <c r="N18" s="55">
        <f t="shared" si="6"/>
        <v>1400</v>
      </c>
      <c r="O18" s="56">
        <f t="shared" si="0"/>
        <v>46.666666666666664</v>
      </c>
      <c r="P18" s="57">
        <f>'البيان النهائى '!E20</f>
        <v>6</v>
      </c>
      <c r="Q18" s="58">
        <f>'البيان النهائى '!U20</f>
        <v>3</v>
      </c>
      <c r="R18" s="57">
        <f>'البيان النهائى '!R20</f>
        <v>1</v>
      </c>
      <c r="S18" s="57">
        <f>'البيان النهائى '!AA20</f>
        <v>0</v>
      </c>
      <c r="T18" s="58">
        <f t="shared" si="1"/>
        <v>466.66666666666663</v>
      </c>
      <c r="U18" s="57">
        <f>'حضور وانصراف'!AS23</f>
        <v>0</v>
      </c>
      <c r="V18" s="57">
        <f>'حضور وانصراف'!AT23</f>
        <v>0</v>
      </c>
      <c r="W18" s="57"/>
      <c r="X18" s="57"/>
      <c r="Y18" s="58">
        <f t="shared" si="7"/>
        <v>0</v>
      </c>
      <c r="Z18" s="80">
        <f>'البيان النهائى '!Y20</f>
        <v>23</v>
      </c>
      <c r="AA18" s="60">
        <f>'البيان النهائى '!Z20</f>
        <v>0</v>
      </c>
      <c r="AB18" s="59">
        <f>'البيان النهائى '!X20</f>
        <v>0</v>
      </c>
      <c r="AC18" s="60"/>
      <c r="AD18" s="61">
        <f t="shared" si="8"/>
        <v>1073.3333333333333</v>
      </c>
      <c r="AE18" s="60"/>
      <c r="AF18" s="60"/>
      <c r="AG18" s="60">
        <f>'البيان النهائى '!AC20</f>
        <v>0</v>
      </c>
      <c r="AH18" s="60">
        <f>'البيان النهائى '!AB20</f>
        <v>0</v>
      </c>
      <c r="AI18" s="60"/>
      <c r="AJ18" s="60"/>
      <c r="AK18" s="59">
        <f t="shared" si="3"/>
        <v>0</v>
      </c>
      <c r="AL18" s="62">
        <f t="shared" si="4"/>
        <v>466.66666666666663</v>
      </c>
      <c r="AM18" s="62">
        <f t="shared" si="5"/>
        <v>1073.3333333333333</v>
      </c>
      <c r="AN18" s="62">
        <f t="shared" si="9"/>
        <v>466.66666666666663</v>
      </c>
      <c r="AO18" s="79"/>
      <c r="AP18" s="79"/>
      <c r="AQ18" s="77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</row>
    <row r="19" spans="1:94" ht="20.25" thickBot="1">
      <c r="A19" s="52"/>
      <c r="B19" s="53">
        <v>9</v>
      </c>
      <c r="C19" s="53">
        <f>'البيان النهائى '!B21</f>
        <v>0</v>
      </c>
      <c r="D19" s="53">
        <f>'حضور وانصراف'!F24</f>
        <v>9</v>
      </c>
      <c r="E19" s="53" t="s">
        <v>82</v>
      </c>
      <c r="F19" s="53"/>
      <c r="G19" s="54"/>
      <c r="H19" s="53" t="str">
        <f>'حضور وانصراف'!G24</f>
        <v>عامل انتاج</v>
      </c>
      <c r="I19" s="55">
        <f>'حضور وانصراف'!AU24</f>
        <v>1400</v>
      </c>
      <c r="J19" s="55"/>
      <c r="K19" s="55"/>
      <c r="L19" s="55"/>
      <c r="M19" s="55">
        <f>'حضور وانصراف'!AV24</f>
        <v>0</v>
      </c>
      <c r="N19" s="55">
        <f t="shared" si="6"/>
        <v>1400</v>
      </c>
      <c r="O19" s="56">
        <f t="shared" si="0"/>
        <v>46.666666666666664</v>
      </c>
      <c r="P19" s="57">
        <f>'البيان النهائى '!E21</f>
        <v>24</v>
      </c>
      <c r="Q19" s="58">
        <f>'البيان النهائى '!U21</f>
        <v>10.75</v>
      </c>
      <c r="R19" s="57">
        <f>'البيان النهائى '!R21</f>
        <v>4</v>
      </c>
      <c r="S19" s="57">
        <f>'البيان النهائى '!AA21</f>
        <v>0</v>
      </c>
      <c r="T19" s="58">
        <f t="shared" si="1"/>
        <v>1808.3333333333333</v>
      </c>
      <c r="U19" s="57">
        <f>'حضور وانصراف'!AS24</f>
        <v>0</v>
      </c>
      <c r="V19" s="57">
        <f>'حضور وانصراف'!AT24</f>
        <v>0</v>
      </c>
      <c r="W19" s="57"/>
      <c r="X19" s="57"/>
      <c r="Y19" s="58">
        <f t="shared" si="7"/>
        <v>0</v>
      </c>
      <c r="Z19" s="80">
        <f>'البيان النهائى '!Y21</f>
        <v>2</v>
      </c>
      <c r="AA19" s="60">
        <f>'البيان النهائى '!Z21</f>
        <v>0</v>
      </c>
      <c r="AB19" s="59">
        <f>'البيان النهائى '!X21</f>
        <v>0</v>
      </c>
      <c r="AC19" s="60"/>
      <c r="AD19" s="61">
        <f t="shared" si="8"/>
        <v>93.333333333333329</v>
      </c>
      <c r="AE19" s="60"/>
      <c r="AF19" s="60"/>
      <c r="AG19" s="60">
        <f>'البيان النهائى '!AC21</f>
        <v>300</v>
      </c>
      <c r="AH19" s="60">
        <f>'البيان النهائى '!AB21</f>
        <v>0</v>
      </c>
      <c r="AI19" s="60"/>
      <c r="AJ19" s="60"/>
      <c r="AK19" s="59">
        <f t="shared" si="3"/>
        <v>300</v>
      </c>
      <c r="AL19" s="62">
        <f t="shared" si="4"/>
        <v>1808.3333333333333</v>
      </c>
      <c r="AM19" s="62">
        <f t="shared" si="5"/>
        <v>393.33333333333331</v>
      </c>
      <c r="AN19" s="62">
        <f t="shared" si="9"/>
        <v>1508.3333333333333</v>
      </c>
      <c r="AO19" s="79"/>
      <c r="AP19" s="79"/>
      <c r="AQ19" s="78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</row>
    <row r="20" spans="1:94" ht="20.25" thickBot="1">
      <c r="A20" s="52"/>
      <c r="B20" s="53">
        <v>10</v>
      </c>
      <c r="C20" s="53">
        <f>'البيان النهائى '!B22</f>
        <v>0</v>
      </c>
      <c r="D20" s="53">
        <f>'حضور وانصراف'!F25</f>
        <v>10</v>
      </c>
      <c r="E20" s="53" t="s">
        <v>82</v>
      </c>
      <c r="F20" s="53"/>
      <c r="G20" s="54"/>
      <c r="H20" s="53" t="str">
        <f>'حضور وانصراف'!G25</f>
        <v>عامل انتاج</v>
      </c>
      <c r="I20" s="55">
        <f>'حضور وانصراف'!AU25</f>
        <v>1500</v>
      </c>
      <c r="J20" s="55"/>
      <c r="K20" s="55"/>
      <c r="L20" s="55"/>
      <c r="M20" s="55">
        <f>'حضور وانصراف'!AV25</f>
        <v>0</v>
      </c>
      <c r="N20" s="55">
        <f t="shared" si="6"/>
        <v>1500</v>
      </c>
      <c r="O20" s="56">
        <f t="shared" si="0"/>
        <v>50</v>
      </c>
      <c r="P20" s="57">
        <f>'البيان النهائى '!E22</f>
        <v>27</v>
      </c>
      <c r="Q20" s="58">
        <f>'البيان النهائى '!U22</f>
        <v>0.75</v>
      </c>
      <c r="R20" s="57">
        <f>'البيان النهائى '!R22</f>
        <v>4</v>
      </c>
      <c r="S20" s="57">
        <f>'البيان النهائى '!AA22</f>
        <v>0</v>
      </c>
      <c r="T20" s="58">
        <f t="shared" si="1"/>
        <v>1587.5</v>
      </c>
      <c r="U20" s="57">
        <f>'حضور وانصراف'!AS25</f>
        <v>0</v>
      </c>
      <c r="V20" s="57">
        <f>'حضور وانصراف'!AT25</f>
        <v>0</v>
      </c>
      <c r="W20" s="57"/>
      <c r="X20" s="57"/>
      <c r="Y20" s="58">
        <f t="shared" si="7"/>
        <v>0</v>
      </c>
      <c r="Z20" s="80">
        <f>'البيان النهائى '!Y22</f>
        <v>0</v>
      </c>
      <c r="AA20" s="60">
        <f>'البيان النهائى '!Z22</f>
        <v>0</v>
      </c>
      <c r="AB20" s="59">
        <f>'البيان النهائى '!X22</f>
        <v>0</v>
      </c>
      <c r="AC20" s="60"/>
      <c r="AD20" s="61">
        <f t="shared" si="8"/>
        <v>0</v>
      </c>
      <c r="AE20" s="60"/>
      <c r="AF20" s="60"/>
      <c r="AG20" s="60">
        <f>'البيان النهائى '!AC22</f>
        <v>1100</v>
      </c>
      <c r="AH20" s="60">
        <f>'البيان النهائى '!AB22</f>
        <v>0</v>
      </c>
      <c r="AI20" s="60"/>
      <c r="AJ20" s="60"/>
      <c r="AK20" s="59">
        <f t="shared" si="3"/>
        <v>1100</v>
      </c>
      <c r="AL20" s="62">
        <f t="shared" si="4"/>
        <v>1587.5</v>
      </c>
      <c r="AM20" s="62">
        <f t="shared" si="5"/>
        <v>1100</v>
      </c>
      <c r="AN20" s="62">
        <f t="shared" si="9"/>
        <v>487.5</v>
      </c>
      <c r="AO20" s="79"/>
      <c r="AP20" s="79"/>
      <c r="AQ20" s="77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</row>
    <row r="21" spans="1:94" ht="20.25" thickBot="1">
      <c r="A21" s="52"/>
      <c r="B21" s="53">
        <v>11</v>
      </c>
      <c r="C21" s="53">
        <f>'البيان النهائى '!B23</f>
        <v>0</v>
      </c>
      <c r="D21" s="53">
        <f>'حضور وانصراف'!F26</f>
        <v>11</v>
      </c>
      <c r="E21" s="53" t="s">
        <v>82</v>
      </c>
      <c r="F21" s="53"/>
      <c r="G21" s="54"/>
      <c r="H21" s="53" t="str">
        <f>'حضور وانصراف'!G26</f>
        <v>عامل انتاج</v>
      </c>
      <c r="I21" s="55">
        <f>'حضور وانصراف'!AU26</f>
        <v>1400</v>
      </c>
      <c r="J21" s="55"/>
      <c r="K21" s="55"/>
      <c r="L21" s="55"/>
      <c r="M21" s="55">
        <f>'حضور وانصراف'!AV26</f>
        <v>0</v>
      </c>
      <c r="N21" s="55">
        <f t="shared" si="6"/>
        <v>1400</v>
      </c>
      <c r="O21" s="56">
        <f t="shared" si="0"/>
        <v>46.666666666666664</v>
      </c>
      <c r="P21" s="57">
        <f>'البيان النهائى '!E23</f>
        <v>24</v>
      </c>
      <c r="Q21" s="58">
        <f>'البيان النهائى '!U23</f>
        <v>10.25</v>
      </c>
      <c r="R21" s="57">
        <f>'البيان النهائى '!R23</f>
        <v>4</v>
      </c>
      <c r="S21" s="57">
        <f>'البيان النهائى '!AA23</f>
        <v>0</v>
      </c>
      <c r="T21" s="58">
        <f t="shared" si="1"/>
        <v>1785</v>
      </c>
      <c r="U21" s="57">
        <f>'حضور وانصراف'!AS26</f>
        <v>0</v>
      </c>
      <c r="V21" s="57">
        <f>'حضور وانصراف'!AT26</f>
        <v>0</v>
      </c>
      <c r="W21" s="57"/>
      <c r="X21" s="57"/>
      <c r="Y21" s="58">
        <f t="shared" si="7"/>
        <v>0</v>
      </c>
      <c r="Z21" s="80">
        <f>'البيان النهائى '!Y23</f>
        <v>2</v>
      </c>
      <c r="AA21" s="60">
        <f>'البيان النهائى '!Z23</f>
        <v>0</v>
      </c>
      <c r="AB21" s="59">
        <f>'البيان النهائى '!X23</f>
        <v>0</v>
      </c>
      <c r="AC21" s="60"/>
      <c r="AD21" s="61">
        <f t="shared" si="8"/>
        <v>93.333333333333329</v>
      </c>
      <c r="AE21" s="60"/>
      <c r="AF21" s="60"/>
      <c r="AG21" s="60">
        <f>'البيان النهائى '!AC23</f>
        <v>0</v>
      </c>
      <c r="AH21" s="60">
        <f>'البيان النهائى '!AB23</f>
        <v>0</v>
      </c>
      <c r="AI21" s="60"/>
      <c r="AJ21" s="60"/>
      <c r="AK21" s="59">
        <f t="shared" si="3"/>
        <v>0</v>
      </c>
      <c r="AL21" s="62">
        <f t="shared" si="4"/>
        <v>1785</v>
      </c>
      <c r="AM21" s="62">
        <f t="shared" si="5"/>
        <v>93.333333333333329</v>
      </c>
      <c r="AN21" s="62">
        <f t="shared" si="9"/>
        <v>1785</v>
      </c>
      <c r="AO21" s="79"/>
      <c r="AP21" s="79"/>
      <c r="AQ21" s="77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</row>
    <row r="22" spans="1:94" ht="20.25" thickBot="1">
      <c r="A22" s="52"/>
      <c r="B22" s="53">
        <v>12</v>
      </c>
      <c r="C22" s="53">
        <f>'البيان النهائى '!B24</f>
        <v>0</v>
      </c>
      <c r="D22" s="53">
        <f>'حضور وانصراف'!F27</f>
        <v>12</v>
      </c>
      <c r="E22" s="53" t="s">
        <v>82</v>
      </c>
      <c r="F22" s="53"/>
      <c r="G22" s="53"/>
      <c r="H22" s="53" t="str">
        <f>'حضور وانصراف'!G27</f>
        <v>مشرف وردية</v>
      </c>
      <c r="I22" s="55">
        <f>'حضور وانصراف'!AU27</f>
        <v>4500</v>
      </c>
      <c r="J22" s="55"/>
      <c r="K22" s="55"/>
      <c r="L22" s="55"/>
      <c r="M22" s="55">
        <f>'حضور وانصراف'!AV27</f>
        <v>0</v>
      </c>
      <c r="N22" s="55">
        <f t="shared" si="6"/>
        <v>4500</v>
      </c>
      <c r="O22" s="56">
        <f t="shared" si="0"/>
        <v>150</v>
      </c>
      <c r="P22" s="57">
        <f>'البيان النهائى '!E24</f>
        <v>25</v>
      </c>
      <c r="Q22" s="58">
        <f>'البيان النهائى '!U24</f>
        <v>0</v>
      </c>
      <c r="R22" s="57">
        <f>'البيان النهائى '!R24</f>
        <v>4</v>
      </c>
      <c r="S22" s="57">
        <f>'البيان النهائى '!AA24</f>
        <v>0</v>
      </c>
      <c r="T22" s="58">
        <f t="shared" si="1"/>
        <v>4350</v>
      </c>
      <c r="U22" s="57">
        <f>'حضور وانصراف'!AS27</f>
        <v>0</v>
      </c>
      <c r="V22" s="57">
        <f>'حضور وانصراف'!AT27</f>
        <v>0</v>
      </c>
      <c r="W22" s="57"/>
      <c r="X22" s="57"/>
      <c r="Y22" s="58">
        <f t="shared" si="7"/>
        <v>0</v>
      </c>
      <c r="Z22" s="80">
        <f>'البيان النهائى '!Y24</f>
        <v>1</v>
      </c>
      <c r="AA22" s="60">
        <f>'البيان النهائى '!Z24</f>
        <v>0</v>
      </c>
      <c r="AB22" s="59">
        <f>'البيان النهائى '!X24</f>
        <v>0</v>
      </c>
      <c r="AC22" s="60"/>
      <c r="AD22" s="61">
        <f t="shared" si="8"/>
        <v>150</v>
      </c>
      <c r="AE22" s="60"/>
      <c r="AF22" s="60"/>
      <c r="AG22" s="60">
        <f>'البيان النهائى '!AC24</f>
        <v>2800</v>
      </c>
      <c r="AH22" s="60">
        <f>'البيان النهائى '!AB24</f>
        <v>0</v>
      </c>
      <c r="AI22" s="60"/>
      <c r="AJ22" s="60"/>
      <c r="AK22" s="59">
        <f t="shared" si="3"/>
        <v>2800</v>
      </c>
      <c r="AL22" s="62">
        <f t="shared" si="4"/>
        <v>4350</v>
      </c>
      <c r="AM22" s="62">
        <f t="shared" si="5"/>
        <v>2950</v>
      </c>
      <c r="AN22" s="62">
        <f t="shared" si="9"/>
        <v>1550</v>
      </c>
      <c r="AO22" s="79"/>
      <c r="AP22" s="79"/>
      <c r="AQ22" s="77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</row>
    <row r="23" spans="1:94" ht="20.25" thickBot="1">
      <c r="A23" s="52"/>
      <c r="B23" s="53">
        <v>13</v>
      </c>
      <c r="C23" s="53">
        <f>'البيان النهائى '!B25</f>
        <v>0</v>
      </c>
      <c r="D23" s="53">
        <f>'حضور وانصراف'!F28</f>
        <v>13</v>
      </c>
      <c r="E23" s="53" t="s">
        <v>82</v>
      </c>
      <c r="F23" s="53"/>
      <c r="G23" s="53"/>
      <c r="H23" s="53" t="str">
        <f>'حضور وانصراف'!G28</f>
        <v>عامل انتاج</v>
      </c>
      <c r="I23" s="55">
        <f>'حضور وانصراف'!AU28</f>
        <v>2150</v>
      </c>
      <c r="J23" s="55"/>
      <c r="K23" s="55"/>
      <c r="L23" s="55"/>
      <c r="M23" s="55">
        <f>'حضور وانصراف'!AV28</f>
        <v>0</v>
      </c>
      <c r="N23" s="55">
        <f t="shared" si="6"/>
        <v>2150</v>
      </c>
      <c r="O23" s="56">
        <f t="shared" si="0"/>
        <v>71.666666666666671</v>
      </c>
      <c r="P23" s="57">
        <f>'البيان النهائى '!E25</f>
        <v>25</v>
      </c>
      <c r="Q23" s="58">
        <f>'البيان النهائى '!U25</f>
        <v>10.625</v>
      </c>
      <c r="R23" s="57">
        <f>'البيان النهائى '!R25</f>
        <v>4</v>
      </c>
      <c r="S23" s="57">
        <f>'البيان النهائى '!AA25</f>
        <v>0</v>
      </c>
      <c r="T23" s="58">
        <f t="shared" si="1"/>
        <v>2839.791666666667</v>
      </c>
      <c r="U23" s="57">
        <f>'حضور وانصراف'!AS28</f>
        <v>0</v>
      </c>
      <c r="V23" s="57">
        <f>'حضور وانصراف'!AT28</f>
        <v>0</v>
      </c>
      <c r="W23" s="57"/>
      <c r="X23" s="57"/>
      <c r="Y23" s="58">
        <f t="shared" si="7"/>
        <v>0</v>
      </c>
      <c r="Z23" s="80">
        <f>'البيان النهائى '!Y25</f>
        <v>1</v>
      </c>
      <c r="AA23" s="60">
        <f>'البيان النهائى '!Z25</f>
        <v>0</v>
      </c>
      <c r="AB23" s="59">
        <f>'البيان النهائى '!X25</f>
        <v>0</v>
      </c>
      <c r="AC23" s="60"/>
      <c r="AD23" s="61">
        <f t="shared" si="8"/>
        <v>71.666666666666671</v>
      </c>
      <c r="AE23" s="60"/>
      <c r="AF23" s="60"/>
      <c r="AG23" s="60">
        <f>'البيان النهائى '!AC25</f>
        <v>0</v>
      </c>
      <c r="AH23" s="60">
        <f>'البيان النهائى '!AB25</f>
        <v>0</v>
      </c>
      <c r="AI23" s="60"/>
      <c r="AJ23" s="60"/>
      <c r="AK23" s="59">
        <f t="shared" si="3"/>
        <v>0</v>
      </c>
      <c r="AL23" s="62">
        <f t="shared" si="4"/>
        <v>2839.791666666667</v>
      </c>
      <c r="AM23" s="62">
        <f t="shared" si="5"/>
        <v>71.666666666666671</v>
      </c>
      <c r="AN23" s="62">
        <f t="shared" si="9"/>
        <v>2839.791666666667</v>
      </c>
      <c r="AO23" s="79"/>
      <c r="AP23" s="79"/>
      <c r="AQ23" s="77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</row>
    <row r="24" spans="1:94" ht="20.25" thickBot="1">
      <c r="A24" s="52"/>
      <c r="B24" s="53">
        <v>14</v>
      </c>
      <c r="C24" s="53">
        <f>'البيان النهائى '!B26</f>
        <v>0</v>
      </c>
      <c r="D24" s="53">
        <f>'حضور وانصراف'!F29</f>
        <v>14</v>
      </c>
      <c r="E24" s="53" t="s">
        <v>82</v>
      </c>
      <c r="F24" s="53"/>
      <c r="G24" s="53"/>
      <c r="H24" s="53" t="str">
        <f>'حضور وانصراف'!G29</f>
        <v>عامل انتاج</v>
      </c>
      <c r="I24" s="55">
        <f>'حضور وانصراف'!AU29</f>
        <v>1400</v>
      </c>
      <c r="J24" s="55"/>
      <c r="K24" s="55"/>
      <c r="L24" s="55"/>
      <c r="M24" s="55">
        <f>'حضور وانصراف'!AV29</f>
        <v>0</v>
      </c>
      <c r="N24" s="55">
        <f t="shared" si="6"/>
        <v>1400</v>
      </c>
      <c r="O24" s="56">
        <f t="shared" si="0"/>
        <v>46.666666666666664</v>
      </c>
      <c r="P24" s="57">
        <f>'البيان النهائى '!E26</f>
        <v>26</v>
      </c>
      <c r="Q24" s="58">
        <f>'البيان النهائى '!U26</f>
        <v>11.375</v>
      </c>
      <c r="R24" s="57">
        <f>'البيان النهائى '!R26</f>
        <v>4</v>
      </c>
      <c r="S24" s="57">
        <f>'البيان النهائى '!AA26</f>
        <v>0</v>
      </c>
      <c r="T24" s="58">
        <f t="shared" si="1"/>
        <v>1930.833333333333</v>
      </c>
      <c r="U24" s="57">
        <f>'حضور وانصراف'!AS29</f>
        <v>0</v>
      </c>
      <c r="V24" s="57">
        <f>'حضور وانصراف'!AT29</f>
        <v>0</v>
      </c>
      <c r="W24" s="57"/>
      <c r="X24" s="57"/>
      <c r="Y24" s="58">
        <f t="shared" si="7"/>
        <v>0</v>
      </c>
      <c r="Z24" s="80">
        <f>'البيان النهائى '!Y26</f>
        <v>1</v>
      </c>
      <c r="AA24" s="60">
        <f>'البيان النهائى '!Z26</f>
        <v>0</v>
      </c>
      <c r="AB24" s="59">
        <f>'البيان النهائى '!X26</f>
        <v>0</v>
      </c>
      <c r="AC24" s="60"/>
      <c r="AD24" s="61">
        <f t="shared" si="8"/>
        <v>46.666666666666664</v>
      </c>
      <c r="AE24" s="60"/>
      <c r="AF24" s="60"/>
      <c r="AG24" s="60">
        <f>'البيان النهائى '!AC26</f>
        <v>700</v>
      </c>
      <c r="AH24" s="60">
        <f>'البيان النهائى '!AB26</f>
        <v>0</v>
      </c>
      <c r="AI24" s="60"/>
      <c r="AJ24" s="60"/>
      <c r="AK24" s="59">
        <f t="shared" si="3"/>
        <v>700</v>
      </c>
      <c r="AL24" s="62">
        <f t="shared" si="4"/>
        <v>1930.833333333333</v>
      </c>
      <c r="AM24" s="62">
        <f t="shared" si="5"/>
        <v>746.66666666666663</v>
      </c>
      <c r="AN24" s="62">
        <f t="shared" si="9"/>
        <v>1230.833333333333</v>
      </c>
      <c r="AO24" s="79"/>
      <c r="AP24" s="79"/>
      <c r="AQ24" s="77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</row>
    <row r="25" spans="1:94" ht="20.25" thickBot="1">
      <c r="A25" s="52"/>
      <c r="B25" s="53">
        <v>15</v>
      </c>
      <c r="C25" s="53">
        <f>'البيان النهائى '!B27</f>
        <v>0</v>
      </c>
      <c r="D25" s="53">
        <f>'حضور وانصراف'!F30</f>
        <v>15</v>
      </c>
      <c r="E25" s="53" t="s">
        <v>82</v>
      </c>
      <c r="F25" s="53"/>
      <c r="G25" s="53"/>
      <c r="H25" s="53" t="str">
        <f>'حضور وانصراف'!G30</f>
        <v>عامل انتاج</v>
      </c>
      <c r="I25" s="55">
        <f>'حضور وانصراف'!AU30</f>
        <v>1500</v>
      </c>
      <c r="J25" s="55"/>
      <c r="K25" s="55"/>
      <c r="L25" s="55"/>
      <c r="M25" s="55">
        <f>'حضور وانصراف'!AV30</f>
        <v>0</v>
      </c>
      <c r="N25" s="55">
        <f t="shared" si="6"/>
        <v>1500</v>
      </c>
      <c r="O25" s="56">
        <f t="shared" si="0"/>
        <v>50</v>
      </c>
      <c r="P25" s="57">
        <f>'البيان النهائى '!E27</f>
        <v>25</v>
      </c>
      <c r="Q25" s="58">
        <f>'البيان النهائى '!U27</f>
        <v>10.875</v>
      </c>
      <c r="R25" s="57">
        <f>'البيان النهائى '!R27</f>
        <v>4</v>
      </c>
      <c r="S25" s="57">
        <f>'البيان النهائى '!AA27</f>
        <v>0</v>
      </c>
      <c r="T25" s="58">
        <f t="shared" si="1"/>
        <v>1993.75</v>
      </c>
      <c r="U25" s="57">
        <f>'حضور وانصراف'!AS30</f>
        <v>0</v>
      </c>
      <c r="V25" s="57">
        <f>'حضور وانصراف'!AT30</f>
        <v>0</v>
      </c>
      <c r="W25" s="57"/>
      <c r="X25" s="57"/>
      <c r="Y25" s="58">
        <f t="shared" si="7"/>
        <v>0</v>
      </c>
      <c r="Z25" s="80">
        <f>'البيان النهائى '!Y27</f>
        <v>2</v>
      </c>
      <c r="AA25" s="60">
        <f>'البيان النهائى '!Z27</f>
        <v>0</v>
      </c>
      <c r="AB25" s="59">
        <f>'البيان النهائى '!X27</f>
        <v>0.125</v>
      </c>
      <c r="AC25" s="60"/>
      <c r="AD25" s="61">
        <f t="shared" si="8"/>
        <v>106.25</v>
      </c>
      <c r="AE25" s="60"/>
      <c r="AF25" s="60"/>
      <c r="AG25" s="60">
        <f>'البيان النهائى '!AC27</f>
        <v>250</v>
      </c>
      <c r="AH25" s="60">
        <f>'البيان النهائى '!AB27</f>
        <v>0</v>
      </c>
      <c r="AI25" s="60"/>
      <c r="AJ25" s="60"/>
      <c r="AK25" s="59">
        <f t="shared" si="3"/>
        <v>250</v>
      </c>
      <c r="AL25" s="62">
        <f t="shared" si="4"/>
        <v>1993.75</v>
      </c>
      <c r="AM25" s="62">
        <f t="shared" si="5"/>
        <v>356.25</v>
      </c>
      <c r="AN25" s="62">
        <f t="shared" si="9"/>
        <v>1743.75</v>
      </c>
      <c r="AO25" s="79"/>
      <c r="AP25" s="79"/>
      <c r="AQ25" s="77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</row>
    <row r="26" spans="1:94" ht="20.25" thickBot="1">
      <c r="A26" s="52"/>
      <c r="B26" s="53">
        <v>16</v>
      </c>
      <c r="C26" s="53">
        <f>'البيان النهائى '!B28</f>
        <v>0</v>
      </c>
      <c r="D26" s="53">
        <f>'حضور وانصراف'!F31</f>
        <v>16</v>
      </c>
      <c r="E26" s="53" t="s">
        <v>82</v>
      </c>
      <c r="F26" s="53"/>
      <c r="G26" s="53"/>
      <c r="H26" s="53" t="str">
        <f>'حضور وانصراف'!G31</f>
        <v>عامل انتاج</v>
      </c>
      <c r="I26" s="55">
        <f>'حضور وانصراف'!AU31</f>
        <v>1500</v>
      </c>
      <c r="J26" s="55"/>
      <c r="K26" s="55"/>
      <c r="L26" s="55"/>
      <c r="M26" s="55">
        <f>'حضور وانصراف'!AV31</f>
        <v>0</v>
      </c>
      <c r="N26" s="55">
        <f t="shared" si="6"/>
        <v>1500</v>
      </c>
      <c r="O26" s="56">
        <f t="shared" si="0"/>
        <v>50</v>
      </c>
      <c r="P26" s="57">
        <f>'البيان النهائى '!E28</f>
        <v>25</v>
      </c>
      <c r="Q26" s="58">
        <f>'البيان النهائى '!U28</f>
        <v>10.1875</v>
      </c>
      <c r="R26" s="57">
        <f>'البيان النهائى '!R28</f>
        <v>4</v>
      </c>
      <c r="S26" s="57">
        <f>'البيان النهائى '!AA28</f>
        <v>0</v>
      </c>
      <c r="T26" s="58">
        <f t="shared" si="1"/>
        <v>1959.375</v>
      </c>
      <c r="U26" s="57">
        <f>'حضور وانصراف'!AS31</f>
        <v>0</v>
      </c>
      <c r="V26" s="57">
        <f>'حضور وانصراف'!AT31</f>
        <v>0</v>
      </c>
      <c r="W26" s="57"/>
      <c r="X26" s="57"/>
      <c r="Y26" s="58">
        <f t="shared" si="7"/>
        <v>0</v>
      </c>
      <c r="Z26" s="80">
        <f>'البيان النهائى '!Y28</f>
        <v>1</v>
      </c>
      <c r="AA26" s="60">
        <f>'البيان النهائى '!Z28</f>
        <v>0</v>
      </c>
      <c r="AB26" s="59">
        <f>'البيان النهائى '!X28</f>
        <v>0</v>
      </c>
      <c r="AC26" s="60"/>
      <c r="AD26" s="61">
        <f t="shared" si="8"/>
        <v>50</v>
      </c>
      <c r="AE26" s="60"/>
      <c r="AF26" s="60"/>
      <c r="AG26" s="60">
        <f>'البيان النهائى '!AC28</f>
        <v>400</v>
      </c>
      <c r="AH26" s="60">
        <f>'البيان النهائى '!AB28</f>
        <v>0</v>
      </c>
      <c r="AI26" s="60"/>
      <c r="AJ26" s="60"/>
      <c r="AK26" s="59">
        <f t="shared" si="3"/>
        <v>400</v>
      </c>
      <c r="AL26" s="62">
        <f t="shared" si="4"/>
        <v>1959.375</v>
      </c>
      <c r="AM26" s="62">
        <f t="shared" si="5"/>
        <v>450</v>
      </c>
      <c r="AN26" s="62">
        <f t="shared" si="9"/>
        <v>1559.375</v>
      </c>
      <c r="AO26" s="79"/>
      <c r="AP26" s="79"/>
      <c r="AQ26" s="77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</row>
    <row r="27" spans="1:94" ht="20.25" thickBot="1">
      <c r="A27" s="52"/>
      <c r="B27" s="53">
        <v>17</v>
      </c>
      <c r="C27" s="53">
        <f>'البيان النهائى '!B29</f>
        <v>0</v>
      </c>
      <c r="D27" s="53">
        <f>'حضور وانصراف'!F32</f>
        <v>17</v>
      </c>
      <c r="E27" s="53" t="s">
        <v>82</v>
      </c>
      <c r="F27" s="53"/>
      <c r="G27" s="53"/>
      <c r="H27" s="53" t="str">
        <f>'حضور وانصراف'!G32</f>
        <v>عامل انتاج</v>
      </c>
      <c r="I27" s="55">
        <f>'حضور وانصراف'!AU32</f>
        <v>1600</v>
      </c>
      <c r="J27" s="55"/>
      <c r="K27" s="55"/>
      <c r="L27" s="55"/>
      <c r="M27" s="55">
        <f>'حضور وانصراف'!AV32</f>
        <v>0</v>
      </c>
      <c r="N27" s="55">
        <f t="shared" si="6"/>
        <v>1600</v>
      </c>
      <c r="O27" s="56">
        <f t="shared" si="0"/>
        <v>53.333333333333336</v>
      </c>
      <c r="P27" s="57">
        <f>'البيان النهائى '!E29</f>
        <v>23</v>
      </c>
      <c r="Q27" s="58">
        <f>'البيان النهائى '!U29</f>
        <v>2.25</v>
      </c>
      <c r="R27" s="57">
        <f>'البيان النهائى '!R29</f>
        <v>4</v>
      </c>
      <c r="S27" s="57">
        <f>'البيان النهائى '!AA29</f>
        <v>0</v>
      </c>
      <c r="T27" s="58">
        <f t="shared" si="1"/>
        <v>1560</v>
      </c>
      <c r="U27" s="57">
        <f>'حضور وانصراف'!AS32</f>
        <v>0</v>
      </c>
      <c r="V27" s="57">
        <f>'حضور وانصراف'!AT32</f>
        <v>0</v>
      </c>
      <c r="W27" s="57"/>
      <c r="X27" s="57"/>
      <c r="Y27" s="58">
        <f t="shared" si="7"/>
        <v>0</v>
      </c>
      <c r="Z27" s="80">
        <f>'البيان النهائى '!Y29</f>
        <v>3</v>
      </c>
      <c r="AA27" s="60">
        <f>'البيان النهائى '!Z29</f>
        <v>0</v>
      </c>
      <c r="AB27" s="59">
        <f>'البيان النهائى '!X29</f>
        <v>0.5</v>
      </c>
      <c r="AC27" s="60"/>
      <c r="AD27" s="61">
        <f t="shared" si="8"/>
        <v>186.66666666666666</v>
      </c>
      <c r="AE27" s="60"/>
      <c r="AF27" s="60"/>
      <c r="AG27" s="60">
        <f>'البيان النهائى '!AC29</f>
        <v>950</v>
      </c>
      <c r="AH27" s="60">
        <f>'البيان النهائى '!AB29</f>
        <v>0</v>
      </c>
      <c r="AI27" s="60"/>
      <c r="AJ27" s="60"/>
      <c r="AK27" s="59">
        <f t="shared" si="3"/>
        <v>950</v>
      </c>
      <c r="AL27" s="62">
        <f t="shared" si="4"/>
        <v>1560</v>
      </c>
      <c r="AM27" s="62">
        <f t="shared" si="5"/>
        <v>1136.6666666666667</v>
      </c>
      <c r="AN27" s="62">
        <f t="shared" si="9"/>
        <v>610</v>
      </c>
      <c r="AO27" s="79"/>
      <c r="AP27" s="79"/>
      <c r="AQ27" s="77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</row>
    <row r="28" spans="1:94" ht="20.25" thickBot="1">
      <c r="A28" s="52"/>
      <c r="B28" s="53">
        <v>18</v>
      </c>
      <c r="C28" s="53">
        <f>'البيان النهائى '!B30</f>
        <v>0</v>
      </c>
      <c r="D28" s="53">
        <f>'حضور وانصراف'!F33</f>
        <v>18</v>
      </c>
      <c r="E28" s="53" t="s">
        <v>82</v>
      </c>
      <c r="F28" s="53"/>
      <c r="G28" s="53"/>
      <c r="H28" s="53" t="str">
        <f>'حضور وانصراف'!G33</f>
        <v>عامل انتاج</v>
      </c>
      <c r="I28" s="55">
        <f>'حضور وانصراف'!AU33</f>
        <v>1600</v>
      </c>
      <c r="J28" s="55"/>
      <c r="K28" s="55"/>
      <c r="L28" s="55"/>
      <c r="M28" s="55">
        <f>'حضور وانصراف'!AV33</f>
        <v>0</v>
      </c>
      <c r="N28" s="55">
        <f t="shared" si="6"/>
        <v>1600</v>
      </c>
      <c r="O28" s="56">
        <f t="shared" si="0"/>
        <v>53.333333333333336</v>
      </c>
      <c r="P28" s="57">
        <f>'البيان النهائى '!E30</f>
        <v>20</v>
      </c>
      <c r="Q28" s="58">
        <f>'البيان النهائى '!U30</f>
        <v>2.625</v>
      </c>
      <c r="R28" s="57">
        <f>'البيان النهائى '!R30</f>
        <v>4</v>
      </c>
      <c r="S28" s="57">
        <f>'البيان النهائى '!AA30</f>
        <v>0</v>
      </c>
      <c r="T28" s="58">
        <f t="shared" si="1"/>
        <v>1420</v>
      </c>
      <c r="U28" s="57">
        <f>'حضور وانصراف'!AS33</f>
        <v>0</v>
      </c>
      <c r="V28" s="57">
        <f>'حضور وانصراف'!AT33</f>
        <v>0</v>
      </c>
      <c r="W28" s="57"/>
      <c r="X28" s="57"/>
      <c r="Y28" s="58">
        <f t="shared" si="7"/>
        <v>0</v>
      </c>
      <c r="Z28" s="80">
        <f>'البيان النهائى '!Y30</f>
        <v>6</v>
      </c>
      <c r="AA28" s="60">
        <f>'البيان النهائى '!Z30</f>
        <v>0</v>
      </c>
      <c r="AB28" s="59">
        <f>'البيان النهائى '!X30</f>
        <v>0</v>
      </c>
      <c r="AC28" s="60"/>
      <c r="AD28" s="61">
        <f t="shared" si="8"/>
        <v>320</v>
      </c>
      <c r="AE28" s="60"/>
      <c r="AF28" s="60"/>
      <c r="AG28" s="60">
        <f>'البيان النهائى '!AC30</f>
        <v>100</v>
      </c>
      <c r="AH28" s="60">
        <f>'البيان النهائى '!AB30</f>
        <v>0</v>
      </c>
      <c r="AI28" s="60"/>
      <c r="AJ28" s="60"/>
      <c r="AK28" s="59">
        <f t="shared" si="3"/>
        <v>100</v>
      </c>
      <c r="AL28" s="62">
        <f t="shared" si="4"/>
        <v>1420</v>
      </c>
      <c r="AM28" s="62">
        <f t="shared" si="5"/>
        <v>420</v>
      </c>
      <c r="AN28" s="62">
        <f t="shared" si="9"/>
        <v>1320</v>
      </c>
      <c r="AO28" s="79"/>
      <c r="AP28" s="79"/>
      <c r="AQ28" s="77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</row>
    <row r="29" spans="1:94" ht="20.25" thickBot="1">
      <c r="A29" s="52"/>
      <c r="B29" s="53">
        <v>19</v>
      </c>
      <c r="C29" s="53">
        <f>'البيان النهائى '!B31</f>
        <v>0</v>
      </c>
      <c r="D29" s="53">
        <f>'حضور وانصراف'!F34</f>
        <v>19</v>
      </c>
      <c r="E29" s="53" t="s">
        <v>82</v>
      </c>
      <c r="F29" s="53"/>
      <c r="G29" s="53"/>
      <c r="H29" s="53" t="str">
        <f>'حضور وانصراف'!G34</f>
        <v>عامل انتاج</v>
      </c>
      <c r="I29" s="55">
        <f>'حضور وانصراف'!AU34</f>
        <v>1800</v>
      </c>
      <c r="J29" s="55"/>
      <c r="K29" s="55"/>
      <c r="L29" s="55"/>
      <c r="M29" s="55">
        <f>'حضور وانصراف'!AV34</f>
        <v>0</v>
      </c>
      <c r="N29" s="55">
        <f t="shared" si="6"/>
        <v>1800</v>
      </c>
      <c r="O29" s="56">
        <f t="shared" si="0"/>
        <v>60</v>
      </c>
      <c r="P29" s="57">
        <f>'البيان النهائى '!E31</f>
        <v>26</v>
      </c>
      <c r="Q29" s="58">
        <f>'البيان النهائى '!U31</f>
        <v>8.875</v>
      </c>
      <c r="R29" s="57">
        <f>'البيان النهائى '!R31</f>
        <v>4</v>
      </c>
      <c r="S29" s="57">
        <f>'البيان النهائى '!AA31</f>
        <v>0</v>
      </c>
      <c r="T29" s="58">
        <f t="shared" si="1"/>
        <v>2332.5</v>
      </c>
      <c r="U29" s="57">
        <f>'حضور وانصراف'!AS34</f>
        <v>0</v>
      </c>
      <c r="V29" s="57">
        <f>'حضور وانصراف'!AT34</f>
        <v>0</v>
      </c>
      <c r="W29" s="57"/>
      <c r="X29" s="57"/>
      <c r="Y29" s="58">
        <f t="shared" si="7"/>
        <v>0</v>
      </c>
      <c r="Z29" s="80">
        <f>'البيان النهائى '!Y31</f>
        <v>3</v>
      </c>
      <c r="AA29" s="60">
        <f>'البيان النهائى '!Z31</f>
        <v>0</v>
      </c>
      <c r="AB29" s="59">
        <f>'البيان النهائى '!X31</f>
        <v>0</v>
      </c>
      <c r="AC29" s="60"/>
      <c r="AD29" s="61">
        <f t="shared" si="8"/>
        <v>180</v>
      </c>
      <c r="AE29" s="60"/>
      <c r="AF29" s="60"/>
      <c r="AG29" s="60">
        <f>'البيان النهائى '!AC31</f>
        <v>0</v>
      </c>
      <c r="AH29" s="60">
        <f>'البيان النهائى '!AB31</f>
        <v>0</v>
      </c>
      <c r="AI29" s="60"/>
      <c r="AJ29" s="60"/>
      <c r="AK29" s="59">
        <f t="shared" si="3"/>
        <v>0</v>
      </c>
      <c r="AL29" s="62">
        <f t="shared" si="4"/>
        <v>2332.5</v>
      </c>
      <c r="AM29" s="62">
        <f t="shared" si="5"/>
        <v>180</v>
      </c>
      <c r="AN29" s="62">
        <f t="shared" si="9"/>
        <v>2332.5</v>
      </c>
      <c r="AO29" s="79"/>
      <c r="AP29" s="79"/>
      <c r="AQ29" s="77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</row>
    <row r="30" spans="1:94" ht="20.25" thickBot="1">
      <c r="A30" s="52"/>
      <c r="B30" s="53">
        <v>20</v>
      </c>
      <c r="C30" s="53">
        <f>'البيان النهائى '!B32</f>
        <v>0</v>
      </c>
      <c r="D30" s="53">
        <f>'حضور وانصراف'!F35</f>
        <v>20</v>
      </c>
      <c r="E30" s="53" t="s">
        <v>82</v>
      </c>
      <c r="F30" s="53"/>
      <c r="G30" s="53"/>
      <c r="H30" s="53" t="str">
        <f>'حضور وانصراف'!G35</f>
        <v>عامل انتاج</v>
      </c>
      <c r="I30" s="55">
        <f>'حضور وانصراف'!AU35</f>
        <v>1400</v>
      </c>
      <c r="J30" s="55"/>
      <c r="K30" s="55"/>
      <c r="L30" s="55"/>
      <c r="M30" s="55">
        <f>'حضور وانصراف'!AV35</f>
        <v>0</v>
      </c>
      <c r="N30" s="55">
        <f t="shared" si="6"/>
        <v>1400</v>
      </c>
      <c r="O30" s="56">
        <f t="shared" si="0"/>
        <v>46.666666666666664</v>
      </c>
      <c r="P30" s="57">
        <f>'البيان النهائى '!E32</f>
        <v>1</v>
      </c>
      <c r="Q30" s="58">
        <f>'البيان النهائى '!U32</f>
        <v>0.5</v>
      </c>
      <c r="R30" s="57">
        <f>'البيان النهائى '!R32</f>
        <v>0</v>
      </c>
      <c r="S30" s="57">
        <f>'البيان النهائى '!AA32</f>
        <v>0</v>
      </c>
      <c r="T30" s="58">
        <f t="shared" si="1"/>
        <v>70</v>
      </c>
      <c r="U30" s="57">
        <f>'حضور وانصراف'!AS35</f>
        <v>0</v>
      </c>
      <c r="V30" s="57">
        <f>'حضور وانصراف'!AT35</f>
        <v>0</v>
      </c>
      <c r="W30" s="57"/>
      <c r="X30" s="57"/>
      <c r="Y30" s="58">
        <f t="shared" si="7"/>
        <v>0</v>
      </c>
      <c r="Z30" s="80">
        <f>'البيان النهائى '!Y32</f>
        <v>26</v>
      </c>
      <c r="AA30" s="60">
        <f>'البيان النهائى '!Z32</f>
        <v>0</v>
      </c>
      <c r="AB30" s="59">
        <f>'البيان النهائى '!X32</f>
        <v>0</v>
      </c>
      <c r="AC30" s="60"/>
      <c r="AD30" s="61">
        <f t="shared" si="8"/>
        <v>1213.3333333333333</v>
      </c>
      <c r="AE30" s="60"/>
      <c r="AF30" s="60"/>
      <c r="AG30" s="60">
        <f>'البيان النهائى '!AC32</f>
        <v>0</v>
      </c>
      <c r="AH30" s="60">
        <f>'البيان النهائى '!AB32</f>
        <v>0</v>
      </c>
      <c r="AI30" s="60"/>
      <c r="AJ30" s="60"/>
      <c r="AK30" s="59">
        <f t="shared" si="3"/>
        <v>0</v>
      </c>
      <c r="AL30" s="62">
        <f t="shared" si="4"/>
        <v>70</v>
      </c>
      <c r="AM30" s="62">
        <f t="shared" si="5"/>
        <v>1213.3333333333333</v>
      </c>
      <c r="AN30" s="62">
        <f t="shared" si="9"/>
        <v>70</v>
      </c>
      <c r="AO30" s="79"/>
      <c r="AP30" s="79"/>
      <c r="AQ30" s="77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</row>
    <row r="31" spans="1:94" ht="20.25" thickBot="1">
      <c r="A31" s="52"/>
      <c r="B31" s="53">
        <v>21</v>
      </c>
      <c r="C31" s="53">
        <f>'البيان النهائى '!B33</f>
        <v>0</v>
      </c>
      <c r="D31" s="53">
        <f>'حضور وانصراف'!F36</f>
        <v>21</v>
      </c>
      <c r="E31" s="53" t="s">
        <v>82</v>
      </c>
      <c r="F31" s="53"/>
      <c r="G31" s="53"/>
      <c r="H31" s="53" t="str">
        <f>'حضور وانصراف'!G36</f>
        <v>عامل انتاج</v>
      </c>
      <c r="I31" s="55">
        <f>'حضور وانصراف'!AU36</f>
        <v>1400</v>
      </c>
      <c r="J31" s="55"/>
      <c r="K31" s="55"/>
      <c r="L31" s="55"/>
      <c r="M31" s="55">
        <f>'حضور وانصراف'!AV36</f>
        <v>0</v>
      </c>
      <c r="N31" s="55">
        <f t="shared" si="6"/>
        <v>1400</v>
      </c>
      <c r="O31" s="56">
        <f t="shared" si="0"/>
        <v>46.666666666666664</v>
      </c>
      <c r="P31" s="57">
        <f>'البيان النهائى '!E33</f>
        <v>16</v>
      </c>
      <c r="Q31" s="58">
        <f>'البيان النهائى '!U33</f>
        <v>1.5</v>
      </c>
      <c r="R31" s="57">
        <f>'البيان النهائى '!R33</f>
        <v>4</v>
      </c>
      <c r="S31" s="57">
        <f>'البيان النهائى '!AA33</f>
        <v>0</v>
      </c>
      <c r="T31" s="58">
        <f t="shared" si="1"/>
        <v>1003.3333333333333</v>
      </c>
      <c r="U31" s="57">
        <f>'حضور وانصراف'!AS36</f>
        <v>0</v>
      </c>
      <c r="V31" s="57">
        <f>'حضور وانصراف'!AT36</f>
        <v>0</v>
      </c>
      <c r="W31" s="57"/>
      <c r="X31" s="57"/>
      <c r="Y31" s="58">
        <f t="shared" si="7"/>
        <v>0</v>
      </c>
      <c r="Z31" s="80">
        <f>'البيان النهائى '!Y33</f>
        <v>12</v>
      </c>
      <c r="AA31" s="60">
        <f>'البيان النهائى '!Z33</f>
        <v>0</v>
      </c>
      <c r="AB31" s="59">
        <f>'البيان النهائى '!X33</f>
        <v>0</v>
      </c>
      <c r="AC31" s="60"/>
      <c r="AD31" s="61">
        <f t="shared" si="8"/>
        <v>560</v>
      </c>
      <c r="AE31" s="60"/>
      <c r="AF31" s="60"/>
      <c r="AG31" s="60">
        <f>'البيان النهائى '!AC33</f>
        <v>0</v>
      </c>
      <c r="AH31" s="60">
        <f>'البيان النهائى '!AB33</f>
        <v>0</v>
      </c>
      <c r="AI31" s="60"/>
      <c r="AJ31" s="60"/>
      <c r="AK31" s="59">
        <f t="shared" si="3"/>
        <v>0</v>
      </c>
      <c r="AL31" s="62">
        <f t="shared" si="4"/>
        <v>1003.3333333333333</v>
      </c>
      <c r="AM31" s="62">
        <f t="shared" ref="AM31:AM49" si="10">AK31+AD31</f>
        <v>560</v>
      </c>
      <c r="AN31" s="62">
        <f t="shared" si="9"/>
        <v>1003.3333333333333</v>
      </c>
      <c r="AO31" s="79"/>
      <c r="AP31" s="79"/>
      <c r="AQ31" s="77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</row>
    <row r="32" spans="1:94" ht="20.25" thickBot="1">
      <c r="A32" s="52"/>
      <c r="B32" s="53">
        <v>22</v>
      </c>
      <c r="C32" s="53">
        <f>'البيان النهائى '!B34</f>
        <v>0</v>
      </c>
      <c r="D32" s="53">
        <f>'حضور وانصراف'!F37</f>
        <v>22</v>
      </c>
      <c r="E32" s="53" t="s">
        <v>82</v>
      </c>
      <c r="F32" s="53"/>
      <c r="G32" s="53"/>
      <c r="H32" s="53" t="str">
        <f>'حضور وانصراف'!G37</f>
        <v>عامل انتاج</v>
      </c>
      <c r="I32" s="55">
        <f>'حضور وانصراف'!AU37</f>
        <v>3000</v>
      </c>
      <c r="J32" s="55"/>
      <c r="K32" s="55"/>
      <c r="L32" s="55"/>
      <c r="M32" s="55">
        <f>'حضور وانصراف'!AV37</f>
        <v>0</v>
      </c>
      <c r="N32" s="55">
        <f t="shared" si="6"/>
        <v>3000</v>
      </c>
      <c r="O32" s="56">
        <f t="shared" si="0"/>
        <v>100</v>
      </c>
      <c r="P32" s="57">
        <f>'البيان النهائى '!E34</f>
        <v>27</v>
      </c>
      <c r="Q32" s="58">
        <f>'البيان النهائى '!U34</f>
        <v>12.875</v>
      </c>
      <c r="R32" s="57">
        <f>'البيان النهائى '!R34</f>
        <v>4</v>
      </c>
      <c r="S32" s="57">
        <f>'البيان النهائى '!AA34</f>
        <v>0</v>
      </c>
      <c r="T32" s="58">
        <f t="shared" si="1"/>
        <v>4387.5</v>
      </c>
      <c r="U32" s="57">
        <f>'حضور وانصراف'!AS37</f>
        <v>0</v>
      </c>
      <c r="V32" s="57">
        <f>'حضور وانصراف'!AT37</f>
        <v>0</v>
      </c>
      <c r="W32" s="57"/>
      <c r="X32" s="57"/>
      <c r="Y32" s="58">
        <f t="shared" si="7"/>
        <v>0</v>
      </c>
      <c r="Z32" s="80">
        <f>'البيان النهائى '!Y34</f>
        <v>0</v>
      </c>
      <c r="AA32" s="60">
        <f>'البيان النهائى '!Z34</f>
        <v>0</v>
      </c>
      <c r="AB32" s="59">
        <f>'البيان النهائى '!X34</f>
        <v>0</v>
      </c>
      <c r="AC32" s="60"/>
      <c r="AD32" s="61">
        <f t="shared" si="8"/>
        <v>0</v>
      </c>
      <c r="AE32" s="60"/>
      <c r="AF32" s="60"/>
      <c r="AG32" s="60">
        <f>'البيان النهائى '!AC34</f>
        <v>2400</v>
      </c>
      <c r="AH32" s="60">
        <f>'البيان النهائى '!AB34</f>
        <v>0</v>
      </c>
      <c r="AI32" s="60"/>
      <c r="AJ32" s="60"/>
      <c r="AK32" s="59">
        <f t="shared" si="3"/>
        <v>2400</v>
      </c>
      <c r="AL32" s="62">
        <f t="shared" si="4"/>
        <v>4387.5</v>
      </c>
      <c r="AM32" s="62">
        <f t="shared" si="10"/>
        <v>2400</v>
      </c>
      <c r="AN32" s="62">
        <f t="shared" si="9"/>
        <v>1987.5</v>
      </c>
      <c r="AO32" s="79"/>
      <c r="AP32" s="79"/>
      <c r="AQ32" s="77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</row>
    <row r="33" spans="1:91" ht="20.25" thickBot="1">
      <c r="A33" s="52"/>
      <c r="B33" s="53">
        <v>23</v>
      </c>
      <c r="C33" s="53">
        <f>'البيان النهائى '!B35</f>
        <v>0</v>
      </c>
      <c r="D33" s="53">
        <f>'حضور وانصراف'!F38</f>
        <v>23</v>
      </c>
      <c r="E33" s="53" t="s">
        <v>82</v>
      </c>
      <c r="F33" s="53"/>
      <c r="G33" s="53"/>
      <c r="H33" s="53" t="str">
        <f>'حضور وانصراف'!G38</f>
        <v>عامل انتاج</v>
      </c>
      <c r="I33" s="55">
        <f>'حضور وانصراف'!AU38</f>
        <v>1500</v>
      </c>
      <c r="J33" s="55"/>
      <c r="K33" s="55"/>
      <c r="L33" s="55"/>
      <c r="M33" s="55">
        <f>'حضور وانصراف'!AV38</f>
        <v>0</v>
      </c>
      <c r="N33" s="55">
        <f t="shared" si="6"/>
        <v>1500</v>
      </c>
      <c r="O33" s="56">
        <f t="shared" si="0"/>
        <v>50</v>
      </c>
      <c r="P33" s="57">
        <f>'البيان النهائى '!E35</f>
        <v>9</v>
      </c>
      <c r="Q33" s="58">
        <f>'البيان النهائى '!U35</f>
        <v>2</v>
      </c>
      <c r="R33" s="57">
        <f>'البيان النهائى '!R35</f>
        <v>2</v>
      </c>
      <c r="S33" s="57">
        <f>'البيان النهائى '!AA35</f>
        <v>0</v>
      </c>
      <c r="T33" s="58">
        <f t="shared" si="1"/>
        <v>650</v>
      </c>
      <c r="U33" s="57">
        <f>'حضور وانصراف'!AS38</f>
        <v>0</v>
      </c>
      <c r="V33" s="57">
        <f>'حضور وانصراف'!AT38</f>
        <v>0</v>
      </c>
      <c r="W33" s="57"/>
      <c r="X33" s="57"/>
      <c r="Y33" s="58">
        <f t="shared" si="7"/>
        <v>0</v>
      </c>
      <c r="Z33" s="80">
        <f>'البيان النهائى '!Y35</f>
        <v>18</v>
      </c>
      <c r="AA33" s="60">
        <f>'البيان النهائى '!Z35</f>
        <v>0</v>
      </c>
      <c r="AB33" s="59">
        <f>'البيان النهائى '!X35</f>
        <v>0.5</v>
      </c>
      <c r="AC33" s="60"/>
      <c r="AD33" s="61">
        <f t="shared" si="8"/>
        <v>925</v>
      </c>
      <c r="AE33" s="60"/>
      <c r="AF33" s="60"/>
      <c r="AG33" s="60">
        <f>'البيان النهائى '!AC35</f>
        <v>0</v>
      </c>
      <c r="AH33" s="60">
        <f>'البيان النهائى '!AB35</f>
        <v>0</v>
      </c>
      <c r="AI33" s="60"/>
      <c r="AJ33" s="60"/>
      <c r="AK33" s="59">
        <f t="shared" si="3"/>
        <v>0</v>
      </c>
      <c r="AL33" s="62">
        <f t="shared" si="4"/>
        <v>650</v>
      </c>
      <c r="AM33" s="62">
        <f t="shared" si="10"/>
        <v>925</v>
      </c>
      <c r="AN33" s="62">
        <f t="shared" si="9"/>
        <v>650</v>
      </c>
      <c r="AO33" s="79"/>
      <c r="AP33" s="79"/>
      <c r="AQ33" s="77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</row>
    <row r="34" spans="1:91" ht="20.25" thickBot="1">
      <c r="A34" s="52"/>
      <c r="B34" s="53">
        <v>24</v>
      </c>
      <c r="C34" s="53">
        <f>'البيان النهائى '!B36</f>
        <v>0</v>
      </c>
      <c r="D34" s="53">
        <f>'حضور وانصراف'!F39</f>
        <v>24</v>
      </c>
      <c r="E34" s="53" t="s">
        <v>82</v>
      </c>
      <c r="F34" s="53"/>
      <c r="G34" s="53"/>
      <c r="H34" s="53" t="str">
        <f>'حضور وانصراف'!G39</f>
        <v>عامل انتاج</v>
      </c>
      <c r="I34" s="55">
        <f>'حضور وانصراف'!AU39</f>
        <v>3000</v>
      </c>
      <c r="J34" s="55"/>
      <c r="K34" s="55"/>
      <c r="L34" s="55"/>
      <c r="M34" s="55">
        <f>'حضور وانصراف'!AV39</f>
        <v>0</v>
      </c>
      <c r="N34" s="55">
        <f t="shared" si="6"/>
        <v>3000</v>
      </c>
      <c r="O34" s="56">
        <f t="shared" si="0"/>
        <v>100</v>
      </c>
      <c r="P34" s="57">
        <f>'البيان النهائى '!E36</f>
        <v>26</v>
      </c>
      <c r="Q34" s="58">
        <f>'البيان النهائى '!U36</f>
        <v>0</v>
      </c>
      <c r="R34" s="57">
        <f>'البيان النهائى '!R36</f>
        <v>4</v>
      </c>
      <c r="S34" s="57">
        <f>'البيان النهائى '!AA36</f>
        <v>0</v>
      </c>
      <c r="T34" s="58">
        <f t="shared" si="1"/>
        <v>3000</v>
      </c>
      <c r="U34" s="57">
        <f>'حضور وانصراف'!AS39</f>
        <v>0</v>
      </c>
      <c r="V34" s="57">
        <f>'حضور وانصراف'!AT39</f>
        <v>0</v>
      </c>
      <c r="W34" s="57"/>
      <c r="X34" s="57"/>
      <c r="Y34" s="58">
        <f t="shared" si="7"/>
        <v>0</v>
      </c>
      <c r="Z34" s="80">
        <f>'البيان النهائى '!Y36</f>
        <v>4</v>
      </c>
      <c r="AA34" s="60">
        <f>'البيان النهائى '!Z36</f>
        <v>0</v>
      </c>
      <c r="AB34" s="59">
        <f>'البيان النهائى '!X36</f>
        <v>0</v>
      </c>
      <c r="AC34" s="60"/>
      <c r="AD34" s="61">
        <f t="shared" si="8"/>
        <v>400</v>
      </c>
      <c r="AE34" s="60"/>
      <c r="AF34" s="60"/>
      <c r="AG34" s="60">
        <f>'البيان النهائى '!AC36</f>
        <v>2950</v>
      </c>
      <c r="AH34" s="60">
        <f>'البيان النهائى '!AB36</f>
        <v>0</v>
      </c>
      <c r="AI34" s="60"/>
      <c r="AJ34" s="60"/>
      <c r="AK34" s="59">
        <f t="shared" si="3"/>
        <v>2950</v>
      </c>
      <c r="AL34" s="62">
        <f t="shared" si="4"/>
        <v>3000</v>
      </c>
      <c r="AM34" s="62">
        <f t="shared" si="10"/>
        <v>3350</v>
      </c>
      <c r="AN34" s="62">
        <f t="shared" si="9"/>
        <v>50</v>
      </c>
      <c r="AO34" s="79"/>
      <c r="AP34" s="79"/>
      <c r="AQ34" s="77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</row>
    <row r="35" spans="1:91" ht="20.25" thickBot="1">
      <c r="A35" s="52"/>
      <c r="B35" s="53">
        <v>25</v>
      </c>
      <c r="C35" s="53">
        <f>'البيان النهائى '!B37</f>
        <v>0</v>
      </c>
      <c r="D35" s="53">
        <f>'حضور وانصراف'!F40</f>
        <v>25</v>
      </c>
      <c r="E35" s="53" t="s">
        <v>82</v>
      </c>
      <c r="F35" s="53"/>
      <c r="G35" s="53"/>
      <c r="H35" s="53" t="str">
        <f>'حضور وانصراف'!G40</f>
        <v>عامل انتاج</v>
      </c>
      <c r="I35" s="55">
        <f>'حضور وانصراف'!AU40</f>
        <v>1467</v>
      </c>
      <c r="J35" s="55"/>
      <c r="K35" s="55"/>
      <c r="L35" s="55"/>
      <c r="M35" s="55">
        <f>'حضور وانصراف'!AV40</f>
        <v>0</v>
      </c>
      <c r="N35" s="55">
        <f t="shared" si="6"/>
        <v>1467</v>
      </c>
      <c r="O35" s="56">
        <f t="shared" si="0"/>
        <v>48.9</v>
      </c>
      <c r="P35" s="57">
        <f>'البيان النهائى '!E37</f>
        <v>25</v>
      </c>
      <c r="Q35" s="58">
        <f>'البيان النهائى '!U37</f>
        <v>17.375</v>
      </c>
      <c r="R35" s="57">
        <f>'البيان النهائى '!R37</f>
        <v>4</v>
      </c>
      <c r="S35" s="57">
        <f>'البيان النهائى '!AA37</f>
        <v>0</v>
      </c>
      <c r="T35" s="58">
        <f t="shared" si="1"/>
        <v>2267.7375000000002</v>
      </c>
      <c r="U35" s="57">
        <f>'حضور وانصراف'!AS40</f>
        <v>0</v>
      </c>
      <c r="V35" s="57">
        <f>'حضور وانصراف'!AT40</f>
        <v>0</v>
      </c>
      <c r="W35" s="57"/>
      <c r="X35" s="57"/>
      <c r="Y35" s="58">
        <f t="shared" si="7"/>
        <v>0</v>
      </c>
      <c r="Z35" s="80">
        <f>'البيان النهائى '!Y37</f>
        <v>1</v>
      </c>
      <c r="AA35" s="60">
        <f>'البيان النهائى '!Z37</f>
        <v>0</v>
      </c>
      <c r="AB35" s="59">
        <f>'البيان النهائى '!X37</f>
        <v>0</v>
      </c>
      <c r="AC35" s="60"/>
      <c r="AD35" s="61">
        <f t="shared" si="8"/>
        <v>48.9</v>
      </c>
      <c r="AE35" s="60"/>
      <c r="AF35" s="60"/>
      <c r="AG35" s="60">
        <f>'البيان النهائى '!AC37</f>
        <v>1650</v>
      </c>
      <c r="AH35" s="60">
        <f>'البيان النهائى '!AB37</f>
        <v>0</v>
      </c>
      <c r="AI35" s="60"/>
      <c r="AJ35" s="60"/>
      <c r="AK35" s="59">
        <f t="shared" si="3"/>
        <v>1650</v>
      </c>
      <c r="AL35" s="62">
        <f t="shared" si="4"/>
        <v>2267.7375000000002</v>
      </c>
      <c r="AM35" s="62">
        <f t="shared" si="10"/>
        <v>1698.9</v>
      </c>
      <c r="AN35" s="62">
        <f t="shared" si="9"/>
        <v>617.73750000000018</v>
      </c>
      <c r="AO35" s="79"/>
      <c r="AP35" s="79"/>
      <c r="AQ35" s="77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</row>
    <row r="36" spans="1:91" ht="20.25" thickBot="1">
      <c r="A36" s="52"/>
      <c r="B36" s="53">
        <v>26</v>
      </c>
      <c r="C36" s="53">
        <f>'البيان النهائى '!B38</f>
        <v>0</v>
      </c>
      <c r="D36" s="53">
        <f>'حضور وانصراف'!F41</f>
        <v>26</v>
      </c>
      <c r="E36" s="53" t="s">
        <v>82</v>
      </c>
      <c r="F36" s="53"/>
      <c r="G36" s="53"/>
      <c r="H36" s="53" t="str">
        <f>'حضور وانصراف'!G41</f>
        <v>عامل انتاج</v>
      </c>
      <c r="I36" s="55">
        <f>'حضور وانصراف'!AU41</f>
        <v>1400</v>
      </c>
      <c r="J36" s="55"/>
      <c r="K36" s="55"/>
      <c r="L36" s="55"/>
      <c r="M36" s="55">
        <f>'حضور وانصراف'!AV41</f>
        <v>0</v>
      </c>
      <c r="N36" s="55">
        <f t="shared" si="6"/>
        <v>1400</v>
      </c>
      <c r="O36" s="56">
        <f t="shared" si="0"/>
        <v>46.666666666666664</v>
      </c>
      <c r="P36" s="57">
        <f>'البيان النهائى '!E38</f>
        <v>1</v>
      </c>
      <c r="Q36" s="58">
        <f>'البيان النهائى '!U38</f>
        <v>0</v>
      </c>
      <c r="R36" s="57">
        <f>'البيان النهائى '!R38</f>
        <v>0</v>
      </c>
      <c r="S36" s="57">
        <f>'البيان النهائى '!AA38</f>
        <v>0</v>
      </c>
      <c r="T36" s="58">
        <f t="shared" si="1"/>
        <v>46.666666666666664</v>
      </c>
      <c r="U36" s="57">
        <f>'حضور وانصراف'!AS41</f>
        <v>0</v>
      </c>
      <c r="V36" s="57">
        <f>'حضور وانصراف'!AT41</f>
        <v>0</v>
      </c>
      <c r="W36" s="57"/>
      <c r="X36" s="57"/>
      <c r="Y36" s="58">
        <f t="shared" si="7"/>
        <v>0</v>
      </c>
      <c r="Z36" s="80">
        <f>'البيان النهائى '!Y38</f>
        <v>25</v>
      </c>
      <c r="AA36" s="60">
        <f>'البيان النهائى '!Z38</f>
        <v>0</v>
      </c>
      <c r="AB36" s="59">
        <f>'البيان النهائى '!X38</f>
        <v>0</v>
      </c>
      <c r="AC36" s="60"/>
      <c r="AD36" s="61">
        <f t="shared" si="8"/>
        <v>1166.6666666666665</v>
      </c>
      <c r="AE36" s="60"/>
      <c r="AF36" s="60"/>
      <c r="AG36" s="60">
        <f>'البيان النهائى '!AC38</f>
        <v>0</v>
      </c>
      <c r="AH36" s="60">
        <f>'البيان النهائى '!AB38</f>
        <v>0</v>
      </c>
      <c r="AI36" s="60"/>
      <c r="AJ36" s="60"/>
      <c r="AK36" s="59">
        <f t="shared" si="3"/>
        <v>0</v>
      </c>
      <c r="AL36" s="62">
        <f t="shared" si="4"/>
        <v>46.666666666666664</v>
      </c>
      <c r="AM36" s="62">
        <f t="shared" si="10"/>
        <v>1166.6666666666665</v>
      </c>
      <c r="AN36" s="62">
        <f t="shared" si="9"/>
        <v>46.666666666666664</v>
      </c>
      <c r="AO36" s="79"/>
      <c r="AP36" s="79"/>
      <c r="AQ36" s="77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</row>
    <row r="37" spans="1:91" ht="20.25" thickBot="1">
      <c r="A37" s="52"/>
      <c r="B37" s="53">
        <v>27</v>
      </c>
      <c r="C37" s="53">
        <f>'البيان النهائى '!B39</f>
        <v>0</v>
      </c>
      <c r="D37" s="53">
        <f>'حضور وانصراف'!F42</f>
        <v>27</v>
      </c>
      <c r="E37" s="53" t="s">
        <v>82</v>
      </c>
      <c r="F37" s="53"/>
      <c r="G37" s="53"/>
      <c r="H37" s="53" t="str">
        <f>'حضور وانصراف'!G42</f>
        <v>عامل انتاج</v>
      </c>
      <c r="I37" s="55">
        <f>'حضور وانصراف'!AU42</f>
        <v>1600</v>
      </c>
      <c r="J37" s="55"/>
      <c r="K37" s="55"/>
      <c r="L37" s="55"/>
      <c r="M37" s="55">
        <f>'حضور وانصراف'!AV42</f>
        <v>0</v>
      </c>
      <c r="N37" s="55">
        <f t="shared" si="6"/>
        <v>1600</v>
      </c>
      <c r="O37" s="56">
        <f t="shared" si="0"/>
        <v>53.333333333333336</v>
      </c>
      <c r="P37" s="57">
        <f>'البيان النهائى '!E39</f>
        <v>4</v>
      </c>
      <c r="Q37" s="58">
        <f>'البيان النهائى '!U39</f>
        <v>0</v>
      </c>
      <c r="R37" s="57">
        <f>'البيان النهائى '!R39</f>
        <v>0</v>
      </c>
      <c r="S37" s="57">
        <f>'البيان النهائى '!AA39</f>
        <v>0</v>
      </c>
      <c r="T37" s="58">
        <f t="shared" si="1"/>
        <v>213.33333333333334</v>
      </c>
      <c r="U37" s="57">
        <f>'حضور وانصراف'!AS42</f>
        <v>0</v>
      </c>
      <c r="V37" s="57">
        <f>'حضور وانصراف'!AT42</f>
        <v>0</v>
      </c>
      <c r="W37" s="57"/>
      <c r="X37" s="57"/>
      <c r="Y37" s="58">
        <f t="shared" si="7"/>
        <v>0</v>
      </c>
      <c r="Z37" s="80">
        <f>'البيان النهائى '!Y39</f>
        <v>22</v>
      </c>
      <c r="AA37" s="60">
        <f>'البيان النهائى '!Z39</f>
        <v>0</v>
      </c>
      <c r="AB37" s="59">
        <f>'البيان النهائى '!X39</f>
        <v>0</v>
      </c>
      <c r="AC37" s="60"/>
      <c r="AD37" s="61">
        <f t="shared" si="8"/>
        <v>1173.3333333333335</v>
      </c>
      <c r="AE37" s="60"/>
      <c r="AF37" s="60"/>
      <c r="AG37" s="60">
        <f>'البيان النهائى '!AC39</f>
        <v>0</v>
      </c>
      <c r="AH37" s="60">
        <f>'البيان النهائى '!AB39</f>
        <v>0</v>
      </c>
      <c r="AI37" s="60"/>
      <c r="AJ37" s="60"/>
      <c r="AK37" s="59">
        <f t="shared" si="3"/>
        <v>0</v>
      </c>
      <c r="AL37" s="62">
        <f t="shared" si="4"/>
        <v>213.33333333333334</v>
      </c>
      <c r="AM37" s="62">
        <f t="shared" si="10"/>
        <v>1173.3333333333335</v>
      </c>
      <c r="AN37" s="62">
        <f t="shared" si="9"/>
        <v>213.33333333333334</v>
      </c>
      <c r="AO37" s="79"/>
      <c r="AP37" s="79"/>
      <c r="AQ37" s="77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</row>
    <row r="38" spans="1:91" ht="20.25" thickBot="1">
      <c r="A38" s="52"/>
      <c r="B38" s="53">
        <v>28</v>
      </c>
      <c r="C38" s="53">
        <f>'البيان النهائى '!B40</f>
        <v>0</v>
      </c>
      <c r="D38" s="53">
        <f>'حضور وانصراف'!F43</f>
        <v>28</v>
      </c>
      <c r="E38" s="53" t="s">
        <v>82</v>
      </c>
      <c r="F38" s="53"/>
      <c r="G38" s="53"/>
      <c r="H38" s="53" t="str">
        <f>'حضور وانصراف'!G43</f>
        <v>عامل انتاج</v>
      </c>
      <c r="I38" s="55">
        <f>'حضور وانصراف'!AU43</f>
        <v>1400</v>
      </c>
      <c r="J38" s="55"/>
      <c r="K38" s="55"/>
      <c r="L38" s="55"/>
      <c r="M38" s="55">
        <f>'حضور وانصراف'!AV43</f>
        <v>0</v>
      </c>
      <c r="N38" s="55">
        <f t="shared" si="6"/>
        <v>1400</v>
      </c>
      <c r="O38" s="56">
        <f t="shared" si="0"/>
        <v>46.666666666666664</v>
      </c>
      <c r="P38" s="57">
        <f>'البيان النهائى '!E40</f>
        <v>16</v>
      </c>
      <c r="Q38" s="58">
        <f>'البيان النهائى '!U40</f>
        <v>8.8125</v>
      </c>
      <c r="R38" s="57">
        <f>'البيان النهائى '!R40</f>
        <v>4</v>
      </c>
      <c r="S38" s="57">
        <f>'البيان النهائى '!AA40</f>
        <v>0</v>
      </c>
      <c r="T38" s="58">
        <f t="shared" si="1"/>
        <v>1344.5833333333333</v>
      </c>
      <c r="U38" s="57">
        <f>'حضور وانصراف'!AS43</f>
        <v>0</v>
      </c>
      <c r="V38" s="57">
        <f>'حضور وانصراف'!AT43</f>
        <v>0</v>
      </c>
      <c r="W38" s="57"/>
      <c r="X38" s="57"/>
      <c r="Y38" s="58">
        <f t="shared" si="7"/>
        <v>0</v>
      </c>
      <c r="Z38" s="80">
        <f>'البيان النهائى '!Y40</f>
        <v>10</v>
      </c>
      <c r="AA38" s="60">
        <f>'البيان النهائى '!Z40</f>
        <v>0</v>
      </c>
      <c r="AB38" s="59">
        <f>'البيان النهائى '!X40</f>
        <v>0</v>
      </c>
      <c r="AC38" s="60"/>
      <c r="AD38" s="61">
        <f t="shared" si="8"/>
        <v>466.66666666666663</v>
      </c>
      <c r="AE38" s="60"/>
      <c r="AF38" s="60"/>
      <c r="AG38" s="60">
        <f>'البيان النهائى '!AC40</f>
        <v>0</v>
      </c>
      <c r="AH38" s="60">
        <f>'البيان النهائى '!AB40</f>
        <v>0</v>
      </c>
      <c r="AI38" s="60"/>
      <c r="AJ38" s="60"/>
      <c r="AK38" s="59">
        <f t="shared" si="3"/>
        <v>0</v>
      </c>
      <c r="AL38" s="62">
        <f t="shared" si="4"/>
        <v>1344.5833333333333</v>
      </c>
      <c r="AM38" s="62">
        <f t="shared" si="10"/>
        <v>466.66666666666663</v>
      </c>
      <c r="AN38" s="62">
        <f t="shared" si="9"/>
        <v>1344.5833333333333</v>
      </c>
      <c r="AO38" s="79"/>
      <c r="AP38" s="79"/>
      <c r="AQ38" s="77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</row>
    <row r="39" spans="1:91" ht="20.25" thickBot="1">
      <c r="A39" s="52"/>
      <c r="B39" s="53">
        <v>29</v>
      </c>
      <c r="C39" s="53">
        <f>'البيان النهائى '!B41</f>
        <v>0</v>
      </c>
      <c r="D39" s="53">
        <f>'حضور وانصراف'!F44</f>
        <v>29</v>
      </c>
      <c r="E39" s="53" t="s">
        <v>82</v>
      </c>
      <c r="F39" s="53"/>
      <c r="G39" s="53"/>
      <c r="H39" s="53" t="str">
        <f>'حضور وانصراف'!G44</f>
        <v>عامل انتاج</v>
      </c>
      <c r="I39" s="55">
        <f>'حضور وانصراف'!AU44</f>
        <v>1400</v>
      </c>
      <c r="J39" s="55"/>
      <c r="K39" s="55"/>
      <c r="L39" s="55"/>
      <c r="M39" s="55">
        <f>'حضور وانصراف'!AV44</f>
        <v>0</v>
      </c>
      <c r="N39" s="55">
        <f t="shared" si="6"/>
        <v>1400</v>
      </c>
      <c r="O39" s="56">
        <f t="shared" si="0"/>
        <v>46.666666666666664</v>
      </c>
      <c r="P39" s="57">
        <f>'البيان النهائى '!E41</f>
        <v>2</v>
      </c>
      <c r="Q39" s="58">
        <f>'البيان النهائى '!U41</f>
        <v>1</v>
      </c>
      <c r="R39" s="57">
        <f>'البيان النهائى '!R41</f>
        <v>0</v>
      </c>
      <c r="S39" s="57">
        <f>'البيان النهائى '!AA41</f>
        <v>0</v>
      </c>
      <c r="T39" s="58">
        <f t="shared" si="1"/>
        <v>140</v>
      </c>
      <c r="U39" s="57">
        <f>'حضور وانصراف'!AS44</f>
        <v>0</v>
      </c>
      <c r="V39" s="57">
        <f>'حضور وانصراف'!AT44</f>
        <v>0</v>
      </c>
      <c r="W39" s="57"/>
      <c r="X39" s="57"/>
      <c r="Y39" s="58">
        <f t="shared" si="7"/>
        <v>0</v>
      </c>
      <c r="Z39" s="80">
        <f>'البيان النهائى '!Y41</f>
        <v>28</v>
      </c>
      <c r="AA39" s="60">
        <f>'البيان النهائى '!Z41</f>
        <v>0</v>
      </c>
      <c r="AB39" s="59">
        <f>'البيان النهائى '!X41</f>
        <v>0</v>
      </c>
      <c r="AC39" s="60"/>
      <c r="AD39" s="61">
        <f t="shared" si="8"/>
        <v>1306.6666666666665</v>
      </c>
      <c r="AE39" s="60"/>
      <c r="AF39" s="60"/>
      <c r="AG39" s="60">
        <f>'البيان النهائى '!AC41</f>
        <v>0</v>
      </c>
      <c r="AH39" s="60">
        <f>'البيان النهائى '!AB41</f>
        <v>0</v>
      </c>
      <c r="AI39" s="60"/>
      <c r="AJ39" s="60"/>
      <c r="AK39" s="59">
        <f t="shared" si="3"/>
        <v>0</v>
      </c>
      <c r="AL39" s="62">
        <f t="shared" si="4"/>
        <v>140</v>
      </c>
      <c r="AM39" s="62">
        <f t="shared" si="10"/>
        <v>1306.6666666666665</v>
      </c>
      <c r="AN39" s="62">
        <f t="shared" si="9"/>
        <v>140</v>
      </c>
      <c r="AO39" s="79"/>
      <c r="AP39" s="79"/>
      <c r="AQ39" s="77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</row>
    <row r="40" spans="1:91" ht="20.25" thickBot="1">
      <c r="A40" s="52"/>
      <c r="B40" s="53">
        <v>30</v>
      </c>
      <c r="C40" s="53">
        <f>'البيان النهائى '!B42</f>
        <v>0</v>
      </c>
      <c r="D40" s="53">
        <f>'حضور وانصراف'!F45</f>
        <v>30</v>
      </c>
      <c r="E40" s="53" t="s">
        <v>82</v>
      </c>
      <c r="F40" s="53"/>
      <c r="G40" s="53"/>
      <c r="H40" s="53" t="str">
        <f>'حضور وانصراف'!G45</f>
        <v>عامل انتاج</v>
      </c>
      <c r="I40" s="55">
        <f>'حضور وانصراف'!AU45</f>
        <v>1400</v>
      </c>
      <c r="J40" s="55"/>
      <c r="K40" s="55"/>
      <c r="L40" s="55"/>
      <c r="M40" s="55">
        <f>'حضور وانصراف'!AV45</f>
        <v>0</v>
      </c>
      <c r="N40" s="55">
        <f t="shared" si="6"/>
        <v>1400</v>
      </c>
      <c r="O40" s="56">
        <f t="shared" si="0"/>
        <v>46.666666666666664</v>
      </c>
      <c r="P40" s="57">
        <f>'البيان النهائى '!E42</f>
        <v>11</v>
      </c>
      <c r="Q40" s="58">
        <f>'البيان النهائى '!U42</f>
        <v>4.1875</v>
      </c>
      <c r="R40" s="57">
        <f>'البيان النهائى '!R42</f>
        <v>2</v>
      </c>
      <c r="S40" s="57">
        <f>'البيان النهائى '!AA42</f>
        <v>0</v>
      </c>
      <c r="T40" s="58">
        <f t="shared" si="1"/>
        <v>802.08333333333326</v>
      </c>
      <c r="U40" s="57">
        <f>'حضور وانصراف'!AS45</f>
        <v>0</v>
      </c>
      <c r="V40" s="57">
        <f>'حضور وانصراف'!AT45</f>
        <v>0</v>
      </c>
      <c r="W40" s="57"/>
      <c r="X40" s="57"/>
      <c r="Y40" s="58">
        <f t="shared" si="7"/>
        <v>0</v>
      </c>
      <c r="Z40" s="80">
        <f>'البيان النهائى '!Y42</f>
        <v>17</v>
      </c>
      <c r="AA40" s="60">
        <f>'البيان النهائى '!Z42</f>
        <v>0</v>
      </c>
      <c r="AB40" s="59">
        <f>'البيان النهائى '!X42</f>
        <v>0</v>
      </c>
      <c r="AC40" s="60"/>
      <c r="AD40" s="61">
        <f t="shared" si="8"/>
        <v>793.33333333333326</v>
      </c>
      <c r="AE40" s="60"/>
      <c r="AF40" s="60"/>
      <c r="AG40" s="60">
        <f>'البيان النهائى '!AC42</f>
        <v>0</v>
      </c>
      <c r="AH40" s="60">
        <f>'البيان النهائى '!AB42</f>
        <v>0</v>
      </c>
      <c r="AI40" s="60"/>
      <c r="AJ40" s="60"/>
      <c r="AK40" s="59">
        <f t="shared" si="3"/>
        <v>0</v>
      </c>
      <c r="AL40" s="62">
        <f t="shared" si="4"/>
        <v>802.08333333333326</v>
      </c>
      <c r="AM40" s="62">
        <f t="shared" si="10"/>
        <v>793.33333333333326</v>
      </c>
      <c r="AN40" s="62">
        <f t="shared" si="9"/>
        <v>802.08333333333326</v>
      </c>
      <c r="AO40" s="79"/>
      <c r="AP40" s="79"/>
      <c r="AQ40" s="77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</row>
    <row r="41" spans="1:91" ht="20.25" thickBot="1">
      <c r="A41" s="52"/>
      <c r="B41" s="53">
        <v>31</v>
      </c>
      <c r="C41" s="53">
        <f>'البيان النهائى '!B43</f>
        <v>0</v>
      </c>
      <c r="D41" s="53">
        <f>'حضور وانصراف'!F46</f>
        <v>31</v>
      </c>
      <c r="E41" s="53" t="s">
        <v>82</v>
      </c>
      <c r="F41" s="53"/>
      <c r="G41" s="53"/>
      <c r="H41" s="53" t="str">
        <f>'حضور وانصراف'!G46</f>
        <v>عامل انتاج</v>
      </c>
      <c r="I41" s="55">
        <f>'حضور وانصراف'!AU46</f>
        <v>1400</v>
      </c>
      <c r="J41" s="55"/>
      <c r="K41" s="55"/>
      <c r="L41" s="55"/>
      <c r="M41" s="55">
        <f>'حضور وانصراف'!AV46</f>
        <v>0</v>
      </c>
      <c r="N41" s="55">
        <f t="shared" si="6"/>
        <v>1400</v>
      </c>
      <c r="O41" s="56">
        <f t="shared" si="0"/>
        <v>46.666666666666664</v>
      </c>
      <c r="P41" s="57">
        <f>'البيان النهائى '!E43</f>
        <v>3</v>
      </c>
      <c r="Q41" s="58">
        <f>'البيان النهائى '!U43</f>
        <v>0.75</v>
      </c>
      <c r="R41" s="57">
        <f>'البيان النهائى '!R43</f>
        <v>0</v>
      </c>
      <c r="S41" s="57">
        <f>'البيان النهائى '!AA43</f>
        <v>0</v>
      </c>
      <c r="T41" s="58">
        <f t="shared" si="1"/>
        <v>175</v>
      </c>
      <c r="U41" s="57">
        <f>'حضور وانصراف'!AS46</f>
        <v>0</v>
      </c>
      <c r="V41" s="57">
        <f>'حضور وانصراف'!AT46</f>
        <v>0</v>
      </c>
      <c r="W41" s="57"/>
      <c r="X41" s="57"/>
      <c r="Y41" s="58">
        <f t="shared" si="7"/>
        <v>0</v>
      </c>
      <c r="Z41" s="80">
        <f>'البيان النهائى '!Y43</f>
        <v>27</v>
      </c>
      <c r="AA41" s="60">
        <f>'البيان النهائى '!Z43</f>
        <v>0</v>
      </c>
      <c r="AB41" s="59">
        <f>'البيان النهائى '!X43</f>
        <v>0</v>
      </c>
      <c r="AC41" s="60"/>
      <c r="AD41" s="61">
        <f t="shared" si="8"/>
        <v>1260</v>
      </c>
      <c r="AE41" s="60"/>
      <c r="AF41" s="60"/>
      <c r="AG41" s="60">
        <f>'البيان النهائى '!AC43</f>
        <v>0</v>
      </c>
      <c r="AH41" s="60">
        <f>'البيان النهائى '!AB43</f>
        <v>0</v>
      </c>
      <c r="AI41" s="60"/>
      <c r="AJ41" s="60"/>
      <c r="AK41" s="59">
        <f t="shared" si="3"/>
        <v>0</v>
      </c>
      <c r="AL41" s="62">
        <f t="shared" si="4"/>
        <v>175</v>
      </c>
      <c r="AM41" s="62">
        <f t="shared" si="10"/>
        <v>1260</v>
      </c>
      <c r="AN41" s="62">
        <f t="shared" si="9"/>
        <v>175</v>
      </c>
      <c r="AO41" s="79"/>
      <c r="AP41" s="79"/>
      <c r="AQ41" s="77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</row>
    <row r="42" spans="1:91" ht="20.25" thickBot="1">
      <c r="A42" s="52"/>
      <c r="B42" s="53">
        <v>32</v>
      </c>
      <c r="C42" s="53">
        <f>'البيان النهائى '!B44</f>
        <v>0</v>
      </c>
      <c r="D42" s="53">
        <f>'حضور وانصراف'!F47</f>
        <v>32</v>
      </c>
      <c r="E42" s="53" t="s">
        <v>82</v>
      </c>
      <c r="F42" s="53"/>
      <c r="G42" s="53"/>
      <c r="H42" s="53" t="str">
        <f>'حضور وانصراف'!G47</f>
        <v>عامل انتاج</v>
      </c>
      <c r="I42" s="55">
        <f>'حضور وانصراف'!AU47</f>
        <v>1400</v>
      </c>
      <c r="J42" s="55"/>
      <c r="K42" s="55"/>
      <c r="L42" s="55"/>
      <c r="M42" s="55">
        <f>'حضور وانصراف'!AV47</f>
        <v>0</v>
      </c>
      <c r="N42" s="55">
        <f t="shared" si="6"/>
        <v>1400</v>
      </c>
      <c r="O42" s="56">
        <f t="shared" si="0"/>
        <v>46.666666666666664</v>
      </c>
      <c r="P42" s="57">
        <f>'البيان النهائى '!E44</f>
        <v>1</v>
      </c>
      <c r="Q42" s="58">
        <f>'البيان النهائى '!U44</f>
        <v>0.5</v>
      </c>
      <c r="R42" s="57">
        <f>'البيان النهائى '!R44</f>
        <v>0</v>
      </c>
      <c r="S42" s="57">
        <f>'البيان النهائى '!AA44</f>
        <v>0</v>
      </c>
      <c r="T42" s="58">
        <f t="shared" si="1"/>
        <v>70</v>
      </c>
      <c r="U42" s="57">
        <f>'حضور وانصراف'!AS47</f>
        <v>0</v>
      </c>
      <c r="V42" s="57">
        <f>'حضور وانصراف'!AT47</f>
        <v>0</v>
      </c>
      <c r="W42" s="57"/>
      <c r="X42" s="57"/>
      <c r="Y42" s="58">
        <f t="shared" si="7"/>
        <v>0</v>
      </c>
      <c r="Z42" s="80">
        <f>'البيان النهائى '!Y44</f>
        <v>29</v>
      </c>
      <c r="AA42" s="60">
        <f>'البيان النهائى '!Z44</f>
        <v>0</v>
      </c>
      <c r="AB42" s="59">
        <f>'البيان النهائى '!X44</f>
        <v>0</v>
      </c>
      <c r="AC42" s="60"/>
      <c r="AD42" s="61">
        <f t="shared" si="8"/>
        <v>1353.3333333333333</v>
      </c>
      <c r="AE42" s="60"/>
      <c r="AF42" s="60"/>
      <c r="AG42" s="60">
        <f>'البيان النهائى '!AC44</f>
        <v>0</v>
      </c>
      <c r="AH42" s="60">
        <f>'البيان النهائى '!AB44</f>
        <v>0</v>
      </c>
      <c r="AI42" s="60"/>
      <c r="AJ42" s="60"/>
      <c r="AK42" s="59">
        <f t="shared" si="3"/>
        <v>0</v>
      </c>
      <c r="AL42" s="62">
        <f t="shared" si="4"/>
        <v>70</v>
      </c>
      <c r="AM42" s="62">
        <f t="shared" si="10"/>
        <v>1353.3333333333333</v>
      </c>
      <c r="AN42" s="62">
        <f t="shared" si="9"/>
        <v>70</v>
      </c>
      <c r="AO42" s="79"/>
      <c r="AP42" s="79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</row>
    <row r="43" spans="1:91" ht="20.25" thickBot="1">
      <c r="A43" s="52"/>
      <c r="B43" s="53">
        <v>33</v>
      </c>
      <c r="C43" s="53">
        <f>'البيان النهائى '!B45</f>
        <v>0</v>
      </c>
      <c r="D43" s="53">
        <f>'حضور وانصراف'!F48</f>
        <v>33</v>
      </c>
      <c r="E43" s="53" t="s">
        <v>82</v>
      </c>
      <c r="F43" s="53"/>
      <c r="G43" s="53"/>
      <c r="H43" s="53" t="str">
        <f>'حضور وانصراف'!G48</f>
        <v>عامل انتاج</v>
      </c>
      <c r="I43" s="55">
        <f>'حضور وانصراف'!AU48</f>
        <v>1400</v>
      </c>
      <c r="J43" s="55"/>
      <c r="K43" s="55"/>
      <c r="L43" s="55"/>
      <c r="M43" s="55">
        <f>'حضور وانصراف'!AV48</f>
        <v>0</v>
      </c>
      <c r="N43" s="55">
        <f t="shared" si="6"/>
        <v>1400</v>
      </c>
      <c r="O43" s="56">
        <f t="shared" si="0"/>
        <v>46.666666666666664</v>
      </c>
      <c r="P43" s="57">
        <f>'البيان النهائى '!E45</f>
        <v>8</v>
      </c>
      <c r="Q43" s="58">
        <f>'البيان النهائى '!U45</f>
        <v>2</v>
      </c>
      <c r="R43" s="57">
        <f>'البيان النهائى '!R45</f>
        <v>1</v>
      </c>
      <c r="S43" s="57">
        <f>'البيان النهائى '!AA45</f>
        <v>0</v>
      </c>
      <c r="T43" s="58">
        <f t="shared" si="1"/>
        <v>513.33333333333326</v>
      </c>
      <c r="U43" s="57">
        <f>'حضور وانصراف'!AS48</f>
        <v>0</v>
      </c>
      <c r="V43" s="57">
        <f>'حضور وانصراف'!AT48</f>
        <v>0</v>
      </c>
      <c r="W43" s="57"/>
      <c r="X43" s="57"/>
      <c r="Y43" s="58">
        <f t="shared" si="7"/>
        <v>0</v>
      </c>
      <c r="Z43" s="80">
        <f>'البيان النهائى '!Y45</f>
        <v>21</v>
      </c>
      <c r="AA43" s="60">
        <f>'البيان النهائى '!Z45</f>
        <v>0</v>
      </c>
      <c r="AB43" s="59">
        <f>'البيان النهائى '!X45</f>
        <v>0</v>
      </c>
      <c r="AC43" s="60"/>
      <c r="AD43" s="61">
        <f t="shared" si="8"/>
        <v>980</v>
      </c>
      <c r="AE43" s="60"/>
      <c r="AF43" s="60"/>
      <c r="AG43" s="60">
        <f>'البيان النهائى '!AC45</f>
        <v>100</v>
      </c>
      <c r="AH43" s="60">
        <f>'البيان النهائى '!AB45</f>
        <v>0</v>
      </c>
      <c r="AI43" s="60"/>
      <c r="AJ43" s="60"/>
      <c r="AK43" s="59">
        <f t="shared" si="3"/>
        <v>100</v>
      </c>
      <c r="AL43" s="62">
        <f t="shared" si="4"/>
        <v>513.33333333333326</v>
      </c>
      <c r="AM43" s="62">
        <f t="shared" si="10"/>
        <v>1080</v>
      </c>
      <c r="AN43" s="62">
        <f t="shared" si="9"/>
        <v>413.33333333333326</v>
      </c>
      <c r="AO43" s="79"/>
      <c r="AP43" s="79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</row>
    <row r="44" spans="1:91" ht="20.25" thickBot="1">
      <c r="A44" s="52"/>
      <c r="B44" s="53">
        <v>34</v>
      </c>
      <c r="C44" s="53">
        <f>'البيان النهائى '!B46</f>
        <v>0</v>
      </c>
      <c r="D44" s="53">
        <f>'حضور وانصراف'!F49</f>
        <v>34</v>
      </c>
      <c r="E44" s="53" t="s">
        <v>82</v>
      </c>
      <c r="F44" s="53"/>
      <c r="G44" s="53"/>
      <c r="H44" s="53" t="str">
        <f>'حضور وانصراف'!G49</f>
        <v>عامل انتاج</v>
      </c>
      <c r="I44" s="55">
        <f>'حضور وانصراف'!AU49</f>
        <v>1400</v>
      </c>
      <c r="J44" s="55"/>
      <c r="K44" s="55"/>
      <c r="L44" s="55"/>
      <c r="M44" s="55">
        <f>'حضور وانصراف'!AV49</f>
        <v>0</v>
      </c>
      <c r="N44" s="55">
        <f t="shared" si="6"/>
        <v>1400</v>
      </c>
      <c r="O44" s="56">
        <f t="shared" si="0"/>
        <v>46.666666666666664</v>
      </c>
      <c r="P44" s="57">
        <f>'البيان النهائى '!E46</f>
        <v>6</v>
      </c>
      <c r="Q44" s="58">
        <f>'البيان النهائى '!U46</f>
        <v>2</v>
      </c>
      <c r="R44" s="57">
        <f>'البيان النهائى '!R46</f>
        <v>1</v>
      </c>
      <c r="S44" s="57">
        <f>'البيان النهائى '!AA46</f>
        <v>0</v>
      </c>
      <c r="T44" s="58">
        <f t="shared" si="1"/>
        <v>420</v>
      </c>
      <c r="U44" s="57">
        <f>'حضور وانصراف'!AS49</f>
        <v>0</v>
      </c>
      <c r="V44" s="57">
        <f>'حضور وانصراف'!AT49</f>
        <v>0</v>
      </c>
      <c r="W44" s="57"/>
      <c r="X44" s="57"/>
      <c r="Y44" s="58">
        <f t="shared" si="7"/>
        <v>0</v>
      </c>
      <c r="Z44" s="80">
        <f>'البيان النهائى '!Y46</f>
        <v>23</v>
      </c>
      <c r="AA44" s="60">
        <f>'البيان النهائى '!Z46</f>
        <v>0</v>
      </c>
      <c r="AB44" s="59">
        <f>'البيان النهائى '!X46</f>
        <v>0</v>
      </c>
      <c r="AC44" s="60"/>
      <c r="AD44" s="61">
        <f t="shared" si="8"/>
        <v>1073.3333333333333</v>
      </c>
      <c r="AE44" s="60"/>
      <c r="AF44" s="60"/>
      <c r="AG44" s="60">
        <f>'البيان النهائى '!AC46</f>
        <v>0</v>
      </c>
      <c r="AH44" s="60">
        <f>'البيان النهائى '!AB46</f>
        <v>0</v>
      </c>
      <c r="AI44" s="60"/>
      <c r="AJ44" s="60"/>
      <c r="AK44" s="59">
        <f t="shared" si="3"/>
        <v>0</v>
      </c>
      <c r="AL44" s="62">
        <f t="shared" si="4"/>
        <v>420</v>
      </c>
      <c r="AM44" s="62">
        <f t="shared" si="10"/>
        <v>1073.3333333333333</v>
      </c>
      <c r="AN44" s="62">
        <f t="shared" si="9"/>
        <v>420</v>
      </c>
      <c r="AO44" s="79"/>
      <c r="AP44" s="79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</row>
    <row r="45" spans="1:91" ht="20.25" thickBot="1">
      <c r="A45" s="52"/>
      <c r="B45" s="53">
        <v>35</v>
      </c>
      <c r="C45" s="53">
        <f>'البيان النهائى '!B47</f>
        <v>0</v>
      </c>
      <c r="D45" s="53">
        <f>'حضور وانصراف'!F50</f>
        <v>35</v>
      </c>
      <c r="E45" s="53" t="s">
        <v>82</v>
      </c>
      <c r="F45" s="53"/>
      <c r="G45" s="53"/>
      <c r="H45" s="53" t="str">
        <f>'حضور وانصراف'!G50</f>
        <v>عامل انتاج</v>
      </c>
      <c r="I45" s="55">
        <f>'حضور وانصراف'!AU50</f>
        <v>1400</v>
      </c>
      <c r="J45" s="55"/>
      <c r="K45" s="55"/>
      <c r="L45" s="55"/>
      <c r="M45" s="55">
        <f>'حضور وانصراف'!AV50</f>
        <v>0</v>
      </c>
      <c r="N45" s="55">
        <f t="shared" si="6"/>
        <v>1400</v>
      </c>
      <c r="O45" s="56">
        <f t="shared" si="0"/>
        <v>46.666666666666664</v>
      </c>
      <c r="P45" s="57">
        <f>'البيان النهائى '!E47</f>
        <v>3</v>
      </c>
      <c r="Q45" s="58">
        <f>'البيان النهائى '!U47</f>
        <v>1.25</v>
      </c>
      <c r="R45" s="57">
        <f>'البيان النهائى '!R47</f>
        <v>1</v>
      </c>
      <c r="S45" s="57">
        <f>'البيان النهائى '!AA47</f>
        <v>0</v>
      </c>
      <c r="T45" s="58">
        <f t="shared" si="1"/>
        <v>245</v>
      </c>
      <c r="U45" s="57">
        <f>'حضور وانصراف'!AS50</f>
        <v>0</v>
      </c>
      <c r="V45" s="57">
        <f>'حضور وانصراف'!AT50</f>
        <v>0</v>
      </c>
      <c r="W45" s="57"/>
      <c r="X45" s="57"/>
      <c r="Y45" s="58">
        <f t="shared" si="7"/>
        <v>0</v>
      </c>
      <c r="Z45" s="80">
        <f>'البيان النهائى '!Y47</f>
        <v>27</v>
      </c>
      <c r="AA45" s="60">
        <f>'البيان النهائى '!Z47</f>
        <v>0</v>
      </c>
      <c r="AB45" s="59">
        <f>'البيان النهائى '!X47</f>
        <v>0</v>
      </c>
      <c r="AC45" s="60"/>
      <c r="AD45" s="61">
        <f t="shared" si="8"/>
        <v>1260</v>
      </c>
      <c r="AE45" s="60"/>
      <c r="AF45" s="60"/>
      <c r="AG45" s="60">
        <f>'البيان النهائى '!AC47</f>
        <v>0</v>
      </c>
      <c r="AH45" s="60">
        <f>'البيان النهائى '!AB47</f>
        <v>0</v>
      </c>
      <c r="AI45" s="60"/>
      <c r="AJ45" s="60"/>
      <c r="AK45" s="59">
        <f t="shared" si="3"/>
        <v>0</v>
      </c>
      <c r="AL45" s="62">
        <f t="shared" si="4"/>
        <v>245</v>
      </c>
      <c r="AM45" s="62">
        <f t="shared" si="10"/>
        <v>1260</v>
      </c>
      <c r="AN45" s="62">
        <f t="shared" si="9"/>
        <v>245</v>
      </c>
      <c r="AO45" s="79"/>
      <c r="AP45" s="79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</row>
    <row r="46" spans="1:91" ht="20.25" thickBot="1">
      <c r="A46" s="52"/>
      <c r="B46" s="53">
        <v>36</v>
      </c>
      <c r="C46" s="53">
        <f>'البيان النهائى '!B48</f>
        <v>0</v>
      </c>
      <c r="D46" s="53">
        <f>'حضور وانصراف'!F51</f>
        <v>36</v>
      </c>
      <c r="E46" s="53" t="s">
        <v>82</v>
      </c>
      <c r="F46" s="53"/>
      <c r="G46" s="53"/>
      <c r="H46" s="53" t="str">
        <f>'حضور وانصراف'!G51</f>
        <v>عامل انتاج</v>
      </c>
      <c r="I46" s="55">
        <f>'حضور وانصراف'!AU51</f>
        <v>1400</v>
      </c>
      <c r="J46" s="55"/>
      <c r="K46" s="55"/>
      <c r="L46" s="55"/>
      <c r="M46" s="55">
        <f>'حضور وانصراف'!AV51</f>
        <v>0</v>
      </c>
      <c r="N46" s="55">
        <f t="shared" si="6"/>
        <v>1400</v>
      </c>
      <c r="O46" s="56">
        <f t="shared" si="0"/>
        <v>46.666666666666664</v>
      </c>
      <c r="P46" s="57">
        <f>'البيان النهائى '!E48</f>
        <v>1</v>
      </c>
      <c r="Q46" s="58">
        <f>'البيان النهائى '!U48</f>
        <v>0.25</v>
      </c>
      <c r="R46" s="57">
        <f>'البيان النهائى '!R48</f>
        <v>0</v>
      </c>
      <c r="S46" s="57">
        <f>'البيان النهائى '!AA48</f>
        <v>0</v>
      </c>
      <c r="T46" s="58">
        <f t="shared" si="1"/>
        <v>58.333333333333329</v>
      </c>
      <c r="U46" s="57">
        <f>'حضور وانصراف'!AS51</f>
        <v>0</v>
      </c>
      <c r="V46" s="57">
        <f>'حضور وانصراف'!AT51</f>
        <v>0</v>
      </c>
      <c r="W46" s="57"/>
      <c r="X46" s="57"/>
      <c r="Y46" s="58">
        <f t="shared" si="7"/>
        <v>0</v>
      </c>
      <c r="Z46" s="80">
        <f>'البيان النهائى '!Y48</f>
        <v>29</v>
      </c>
      <c r="AA46" s="60">
        <f>'البيان النهائى '!Z48</f>
        <v>0</v>
      </c>
      <c r="AB46" s="59">
        <f>'البيان النهائى '!X48</f>
        <v>0</v>
      </c>
      <c r="AC46" s="60"/>
      <c r="AD46" s="61">
        <f t="shared" si="8"/>
        <v>1353.3333333333333</v>
      </c>
      <c r="AE46" s="60"/>
      <c r="AF46" s="60"/>
      <c r="AG46" s="60">
        <f>'البيان النهائى '!AC48</f>
        <v>0</v>
      </c>
      <c r="AH46" s="60">
        <f>'البيان النهائى '!AB48</f>
        <v>0</v>
      </c>
      <c r="AI46" s="60"/>
      <c r="AJ46" s="60"/>
      <c r="AK46" s="59">
        <f t="shared" si="3"/>
        <v>0</v>
      </c>
      <c r="AL46" s="62">
        <f t="shared" si="4"/>
        <v>58.333333333333329</v>
      </c>
      <c r="AM46" s="62">
        <f t="shared" si="10"/>
        <v>1353.3333333333333</v>
      </c>
      <c r="AN46" s="62">
        <f t="shared" si="9"/>
        <v>58.333333333333329</v>
      </c>
      <c r="AO46" s="79"/>
      <c r="AP46" s="79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</row>
    <row r="47" spans="1:91" ht="20.25" thickBot="1">
      <c r="A47" s="52"/>
      <c r="B47" s="53">
        <v>37</v>
      </c>
      <c r="C47" s="53">
        <f>'البيان النهائى '!B49</f>
        <v>0</v>
      </c>
      <c r="D47" s="53">
        <f>'حضور وانصراف'!F52</f>
        <v>37</v>
      </c>
      <c r="E47" s="53" t="s">
        <v>82</v>
      </c>
      <c r="F47" s="53"/>
      <c r="G47" s="53"/>
      <c r="H47" s="53" t="str">
        <f>'حضور وانصراف'!G52</f>
        <v>عامل انتاج</v>
      </c>
      <c r="I47" s="55">
        <f>'حضور وانصراف'!AU52</f>
        <v>1400</v>
      </c>
      <c r="J47" s="55"/>
      <c r="K47" s="55"/>
      <c r="L47" s="55"/>
      <c r="M47" s="55">
        <f>'حضور وانصراف'!AV52</f>
        <v>0</v>
      </c>
      <c r="N47" s="55">
        <f t="shared" si="6"/>
        <v>1400</v>
      </c>
      <c r="O47" s="56">
        <f t="shared" si="0"/>
        <v>46.666666666666664</v>
      </c>
      <c r="P47" s="57">
        <f>'البيان النهائى '!E49</f>
        <v>1</v>
      </c>
      <c r="Q47" s="58">
        <f>'البيان النهائى '!U49</f>
        <v>0.25</v>
      </c>
      <c r="R47" s="57">
        <f>'البيان النهائى '!R49</f>
        <v>0</v>
      </c>
      <c r="S47" s="57">
        <f>'البيان النهائى '!AA49</f>
        <v>0</v>
      </c>
      <c r="T47" s="58">
        <f t="shared" si="1"/>
        <v>58.333333333333329</v>
      </c>
      <c r="U47" s="57">
        <f>'حضور وانصراف'!AS52</f>
        <v>0</v>
      </c>
      <c r="V47" s="57">
        <f>'حضور وانصراف'!AT52</f>
        <v>0</v>
      </c>
      <c r="W47" s="57"/>
      <c r="X47" s="57"/>
      <c r="Y47" s="58">
        <f t="shared" si="7"/>
        <v>0</v>
      </c>
      <c r="Z47" s="80">
        <f>'البيان النهائى '!Y49</f>
        <v>29</v>
      </c>
      <c r="AA47" s="60">
        <f>'البيان النهائى '!Z49</f>
        <v>0</v>
      </c>
      <c r="AB47" s="59">
        <f>'البيان النهائى '!X49</f>
        <v>0</v>
      </c>
      <c r="AC47" s="60"/>
      <c r="AD47" s="61">
        <f t="shared" si="8"/>
        <v>1353.3333333333333</v>
      </c>
      <c r="AE47" s="60"/>
      <c r="AF47" s="60"/>
      <c r="AG47" s="60">
        <f>'البيان النهائى '!AC49</f>
        <v>0</v>
      </c>
      <c r="AH47" s="60">
        <f>'البيان النهائى '!AB49</f>
        <v>0</v>
      </c>
      <c r="AI47" s="60"/>
      <c r="AJ47" s="60"/>
      <c r="AK47" s="59">
        <f t="shared" si="3"/>
        <v>0</v>
      </c>
      <c r="AL47" s="62">
        <f t="shared" si="4"/>
        <v>58.333333333333329</v>
      </c>
      <c r="AM47" s="62">
        <f t="shared" si="10"/>
        <v>1353.3333333333333</v>
      </c>
      <c r="AN47" s="62">
        <f t="shared" si="9"/>
        <v>58.333333333333329</v>
      </c>
      <c r="AO47" s="79"/>
      <c r="AP47" s="79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</row>
    <row r="48" spans="1:91" ht="20.25" thickBot="1">
      <c r="A48" s="52"/>
      <c r="B48" s="53">
        <v>38</v>
      </c>
      <c r="C48" s="53">
        <f>'البيان النهائى '!B50</f>
        <v>0</v>
      </c>
      <c r="D48" s="53">
        <f>'حضور وانصراف'!F53</f>
        <v>38</v>
      </c>
      <c r="E48" s="53" t="s">
        <v>82</v>
      </c>
      <c r="F48" s="53"/>
      <c r="G48" s="53"/>
      <c r="H48" s="53" t="str">
        <f>'حضور وانصراف'!G53</f>
        <v>عامل انتاج</v>
      </c>
      <c r="I48" s="55">
        <f>'حضور وانصراف'!AU53</f>
        <v>1400</v>
      </c>
      <c r="J48" s="55"/>
      <c r="K48" s="55"/>
      <c r="L48" s="55"/>
      <c r="M48" s="55">
        <f>'حضور وانصراف'!AV53</f>
        <v>0</v>
      </c>
      <c r="N48" s="55">
        <f t="shared" si="6"/>
        <v>1400</v>
      </c>
      <c r="O48" s="56">
        <f t="shared" si="0"/>
        <v>46.666666666666664</v>
      </c>
      <c r="P48" s="57">
        <f>'البيان النهائى '!E50</f>
        <v>1</v>
      </c>
      <c r="Q48" s="58">
        <f>'البيان النهائى '!U50</f>
        <v>0</v>
      </c>
      <c r="R48" s="57">
        <f>'البيان النهائى '!R50</f>
        <v>0</v>
      </c>
      <c r="S48" s="57">
        <f>'البيان النهائى '!AA50</f>
        <v>0</v>
      </c>
      <c r="T48" s="58">
        <f t="shared" si="1"/>
        <v>46.666666666666664</v>
      </c>
      <c r="U48" s="57">
        <f>'حضور وانصراف'!AS53</f>
        <v>0</v>
      </c>
      <c r="V48" s="57">
        <f>'حضور وانصراف'!AT53</f>
        <v>0</v>
      </c>
      <c r="W48" s="57"/>
      <c r="X48" s="57"/>
      <c r="Y48" s="58">
        <f t="shared" si="7"/>
        <v>0</v>
      </c>
      <c r="Z48" s="80">
        <f>'البيان النهائى '!Y50</f>
        <v>29</v>
      </c>
      <c r="AA48" s="60">
        <f>'البيان النهائى '!Z50</f>
        <v>0</v>
      </c>
      <c r="AB48" s="59">
        <f>'البيان النهائى '!X50</f>
        <v>0</v>
      </c>
      <c r="AC48" s="60"/>
      <c r="AD48" s="61">
        <f t="shared" si="8"/>
        <v>1353.3333333333333</v>
      </c>
      <c r="AE48" s="60"/>
      <c r="AF48" s="60"/>
      <c r="AG48" s="60">
        <f>'البيان النهائى '!AC50</f>
        <v>0</v>
      </c>
      <c r="AH48" s="60">
        <f>'البيان النهائى '!AB50</f>
        <v>0</v>
      </c>
      <c r="AI48" s="60"/>
      <c r="AJ48" s="60"/>
      <c r="AK48" s="59">
        <f t="shared" si="3"/>
        <v>0</v>
      </c>
      <c r="AL48" s="62">
        <f t="shared" si="4"/>
        <v>46.666666666666664</v>
      </c>
      <c r="AM48" s="62">
        <f t="shared" si="10"/>
        <v>1353.3333333333333</v>
      </c>
      <c r="AN48" s="62">
        <f t="shared" si="9"/>
        <v>46.666666666666664</v>
      </c>
      <c r="AO48" s="79"/>
      <c r="AP48" s="79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</row>
    <row r="49" spans="1:91" ht="20.25" thickBot="1">
      <c r="A49" s="52"/>
      <c r="B49" s="53">
        <v>39</v>
      </c>
      <c r="C49" s="53">
        <f>'البيان النهائى '!B51</f>
        <v>0</v>
      </c>
      <c r="D49" s="53">
        <f>'حضور وانصراف'!F54</f>
        <v>39</v>
      </c>
      <c r="E49" s="53" t="s">
        <v>82</v>
      </c>
      <c r="F49" s="53"/>
      <c r="G49" s="53"/>
      <c r="H49" s="53" t="str">
        <f>'حضور وانصراف'!G54</f>
        <v>عامل انتاج</v>
      </c>
      <c r="I49" s="55">
        <f>'حضور وانصراف'!AU54</f>
        <v>1400</v>
      </c>
      <c r="J49" s="55"/>
      <c r="K49" s="55"/>
      <c r="L49" s="55"/>
      <c r="M49" s="55">
        <f>'حضور وانصراف'!AV54</f>
        <v>0</v>
      </c>
      <c r="N49" s="55">
        <f t="shared" si="6"/>
        <v>1400</v>
      </c>
      <c r="O49" s="56">
        <f t="shared" si="0"/>
        <v>46.666666666666664</v>
      </c>
      <c r="P49" s="57">
        <f>'البيان النهائى '!E51</f>
        <v>1</v>
      </c>
      <c r="Q49" s="58">
        <f>'البيان النهائى '!U51</f>
        <v>0.25</v>
      </c>
      <c r="R49" s="57">
        <f>'البيان النهائى '!R51</f>
        <v>0</v>
      </c>
      <c r="S49" s="57">
        <f>'البيان النهائى '!AA51</f>
        <v>0</v>
      </c>
      <c r="T49" s="58">
        <f t="shared" si="1"/>
        <v>58.333333333333329</v>
      </c>
      <c r="U49" s="57">
        <f>'حضور وانصراف'!AS54</f>
        <v>0</v>
      </c>
      <c r="V49" s="57">
        <f>'حضور وانصراف'!AT54</f>
        <v>0</v>
      </c>
      <c r="W49" s="57"/>
      <c r="X49" s="57"/>
      <c r="Y49" s="58">
        <f t="shared" si="7"/>
        <v>0</v>
      </c>
      <c r="Z49" s="80">
        <f>'البيان النهائى '!Y51</f>
        <v>29</v>
      </c>
      <c r="AA49" s="60">
        <f>'البيان النهائى '!Z51</f>
        <v>0</v>
      </c>
      <c r="AB49" s="59">
        <f>'البيان النهائى '!X51</f>
        <v>0</v>
      </c>
      <c r="AC49" s="60"/>
      <c r="AD49" s="61">
        <f t="shared" si="8"/>
        <v>1353.3333333333333</v>
      </c>
      <c r="AE49" s="60"/>
      <c r="AF49" s="60"/>
      <c r="AG49" s="60">
        <f>'البيان النهائى '!AC51</f>
        <v>0</v>
      </c>
      <c r="AH49" s="60">
        <f>'البيان النهائى '!AB51</f>
        <v>0</v>
      </c>
      <c r="AI49" s="60"/>
      <c r="AJ49" s="60"/>
      <c r="AK49" s="59">
        <f t="shared" si="3"/>
        <v>0</v>
      </c>
      <c r="AL49" s="62">
        <f t="shared" si="4"/>
        <v>58.333333333333329</v>
      </c>
      <c r="AM49" s="62">
        <f t="shared" si="10"/>
        <v>1353.3333333333333</v>
      </c>
      <c r="AN49" s="62">
        <f t="shared" si="9"/>
        <v>58.333333333333329</v>
      </c>
      <c r="AO49" s="79"/>
      <c r="AP49" s="79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</row>
    <row r="50" spans="1:91" ht="20.25" thickBot="1">
      <c r="A50" s="52"/>
      <c r="B50" s="53">
        <v>40</v>
      </c>
      <c r="C50" s="53">
        <f>'البيان النهائى '!B52</f>
        <v>0</v>
      </c>
      <c r="D50" s="53">
        <f>'حضور وانصراف'!F55</f>
        <v>40</v>
      </c>
      <c r="E50" s="53" t="s">
        <v>82</v>
      </c>
      <c r="F50" s="53"/>
      <c r="G50" s="53"/>
      <c r="H50" s="53" t="str">
        <f>'حضور وانصراف'!G55</f>
        <v>عامل انتاج</v>
      </c>
      <c r="I50" s="55">
        <f>'حضور وانصراف'!AU55</f>
        <v>1400</v>
      </c>
      <c r="J50" s="55"/>
      <c r="K50" s="55"/>
      <c r="L50" s="55"/>
      <c r="M50" s="55">
        <f>'حضور وانصراف'!AV55</f>
        <v>0</v>
      </c>
      <c r="N50" s="55">
        <f t="shared" si="6"/>
        <v>1400</v>
      </c>
      <c r="O50" s="56">
        <f t="shared" si="0"/>
        <v>46.666666666666664</v>
      </c>
      <c r="P50" s="57">
        <f>'البيان النهائى '!E52</f>
        <v>1</v>
      </c>
      <c r="Q50" s="58">
        <f>'البيان النهائى '!U52</f>
        <v>0.375</v>
      </c>
      <c r="R50" s="57">
        <f>'البيان النهائى '!R52</f>
        <v>0</v>
      </c>
      <c r="S50" s="57">
        <f>'البيان النهائى '!AA52</f>
        <v>0</v>
      </c>
      <c r="T50" s="58">
        <f t="shared" si="1"/>
        <v>64.166666666666657</v>
      </c>
      <c r="U50" s="57">
        <f>'حضور وانصراف'!AS55</f>
        <v>0</v>
      </c>
      <c r="V50" s="57">
        <f>'حضور وانصراف'!AT55</f>
        <v>0</v>
      </c>
      <c r="W50" s="57"/>
      <c r="X50" s="57"/>
      <c r="Y50" s="58">
        <f t="shared" si="7"/>
        <v>0</v>
      </c>
      <c r="Z50" s="80">
        <f>'البيان النهائى '!Y52</f>
        <v>29</v>
      </c>
      <c r="AA50" s="60">
        <f>'البيان النهائى '!Z52</f>
        <v>0</v>
      </c>
      <c r="AB50" s="59">
        <f>'البيان النهائى '!X52</f>
        <v>0</v>
      </c>
      <c r="AC50" s="60"/>
      <c r="AD50" s="61">
        <f t="shared" si="8"/>
        <v>1353.3333333333333</v>
      </c>
      <c r="AE50" s="60"/>
      <c r="AF50" s="60"/>
      <c r="AG50" s="60">
        <f>'البيان النهائى '!AC52</f>
        <v>0</v>
      </c>
      <c r="AH50" s="60">
        <f>'البيان النهائى '!AB52</f>
        <v>0</v>
      </c>
      <c r="AI50" s="60"/>
      <c r="AJ50" s="60"/>
      <c r="AK50" s="59">
        <f t="shared" si="3"/>
        <v>0</v>
      </c>
      <c r="AL50" s="62">
        <f t="shared" si="4"/>
        <v>64.166666666666657</v>
      </c>
      <c r="AM50" s="62">
        <f t="shared" ref="AM50" si="11">AK50+AD50</f>
        <v>1353.3333333333333</v>
      </c>
      <c r="AN50" s="62">
        <f t="shared" si="9"/>
        <v>64.166666666666657</v>
      </c>
      <c r="AO50" s="79"/>
      <c r="AP50" s="79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</row>
  </sheetData>
  <sheetProtection formatCells="0" formatColumns="0" formatRows="0" insertColumns="0" insertRows="0" insertHyperlinks="0" deleteColumns="0" deleteRows="0" pivotTables="0"/>
  <autoFilter ref="B9:AN30"/>
  <mergeCells count="57">
    <mergeCell ref="B4:AP5"/>
    <mergeCell ref="Z7:AK7"/>
    <mergeCell ref="H9:H10"/>
    <mergeCell ref="AE8:AF8"/>
    <mergeCell ref="K9:K10"/>
    <mergeCell ref="L9:L10"/>
    <mergeCell ref="M9:M10"/>
    <mergeCell ref="Z8:AD8"/>
    <mergeCell ref="AG8:AK8"/>
    <mergeCell ref="J9:J10"/>
    <mergeCell ref="P8:T8"/>
    <mergeCell ref="U8:Y8"/>
    <mergeCell ref="R9:R10"/>
    <mergeCell ref="S9:S10"/>
    <mergeCell ref="W9:W10"/>
    <mergeCell ref="G9:G10"/>
    <mergeCell ref="P7:Y7"/>
    <mergeCell ref="Q9:Q10"/>
    <mergeCell ref="O9:O10"/>
    <mergeCell ref="N9:N10"/>
    <mergeCell ref="P9:P10"/>
    <mergeCell ref="B7:H8"/>
    <mergeCell ref="I9:I10"/>
    <mergeCell ref="F9:F10"/>
    <mergeCell ref="B9:B10"/>
    <mergeCell ref="C9:C10"/>
    <mergeCell ref="D9:D10"/>
    <mergeCell ref="E9:E10"/>
    <mergeCell ref="I7:M8"/>
    <mergeCell ref="AL9:AL10"/>
    <mergeCell ref="V9:V10"/>
    <mergeCell ref="AK9:AK10"/>
    <mergeCell ref="AD9:AD10"/>
    <mergeCell ref="AE9:AE10"/>
    <mergeCell ref="Y9:Y10"/>
    <mergeCell ref="AI9:AI10"/>
    <mergeCell ref="AF9:AF10"/>
    <mergeCell ref="AB9:AB10"/>
    <mergeCell ref="AC9:AC10"/>
    <mergeCell ref="Z9:Z10"/>
    <mergeCell ref="AA9:AA10"/>
    <mergeCell ref="AO7:AO10"/>
    <mergeCell ref="AP7:AP10"/>
    <mergeCell ref="AN7:AN10"/>
    <mergeCell ref="A1:F1"/>
    <mergeCell ref="A2:F2"/>
    <mergeCell ref="A3:F3"/>
    <mergeCell ref="AL7:AL8"/>
    <mergeCell ref="AH9:AH10"/>
    <mergeCell ref="AJ9:AJ10"/>
    <mergeCell ref="AG9:AG10"/>
    <mergeCell ref="X9:X10"/>
    <mergeCell ref="AM7:AM8"/>
    <mergeCell ref="AM9:AM10"/>
    <mergeCell ref="T9:T10"/>
    <mergeCell ref="N7:O8"/>
    <mergeCell ref="U9:U10"/>
  </mergeCells>
  <phoneticPr fontId="1" type="noConversion"/>
  <pageMargins left="0" right="0" top="0" bottom="0" header="0" footer="0"/>
  <pageSetup paperSize="9" scale="5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حضور وانصراف</vt:lpstr>
      <vt:lpstr>البيان النهائى </vt:lpstr>
      <vt:lpstr>كشف المرتبات</vt:lpstr>
      <vt:lpstr>'كشف المرتبات'!Print_Area</vt:lpstr>
    </vt:vector>
  </TitlesOfParts>
  <Company>Shabana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ali.ali</cp:lastModifiedBy>
  <cp:lastPrinted>2018-12-09T12:17:15Z</cp:lastPrinted>
  <dcterms:created xsi:type="dcterms:W3CDTF">2010-04-21T11:10:18Z</dcterms:created>
  <dcterms:modified xsi:type="dcterms:W3CDTF">2018-12-10T07:55:07Z</dcterms:modified>
</cp:coreProperties>
</file>