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80" windowWidth="20115" windowHeight="6735"/>
  </bookViews>
  <sheets>
    <sheet name="الاستحقاق" sheetId="1" r:id="rId1"/>
  </sheets>
  <definedNames>
    <definedName name="_xlnm._FilterDatabase" localSheetId="0" hidden="1">الاستحقاق!$A$3:$AL$11</definedName>
  </definedNames>
  <calcPr calcId="125725"/>
</workbook>
</file>

<file path=xl/calcChain.xml><?xml version="1.0" encoding="utf-8"?>
<calcChain xmlns="http://schemas.openxmlformats.org/spreadsheetml/2006/main">
  <c r="U17" i="1"/>
  <c r="U18"/>
  <c r="U19"/>
  <c r="U20"/>
  <c r="U21"/>
  <c r="U16"/>
  <c r="M5" l="1"/>
  <c r="J10" l="1"/>
  <c r="J8"/>
  <c r="J6"/>
  <c r="J4"/>
  <c r="L10" l="1"/>
  <c r="U10" s="1"/>
  <c r="L6"/>
  <c r="U6" s="1"/>
  <c r="L4"/>
  <c r="L8"/>
  <c r="U8" s="1"/>
  <c r="O8"/>
  <c r="P8" s="1"/>
  <c r="O6"/>
  <c r="P6" s="1"/>
  <c r="O10"/>
  <c r="P10" s="1"/>
  <c r="O4" l="1"/>
  <c r="O11" l="1"/>
  <c r="U11" l="1"/>
  <c r="P11"/>
  <c r="O9" l="1"/>
  <c r="O7"/>
  <c r="O5"/>
  <c r="G10"/>
  <c r="F10"/>
  <c r="E10"/>
  <c r="D10"/>
  <c r="G8"/>
  <c r="F8"/>
  <c r="E8"/>
  <c r="D8"/>
  <c r="G6"/>
  <c r="F6"/>
  <c r="E6"/>
  <c r="D6"/>
  <c r="U9" l="1"/>
  <c r="P9"/>
  <c r="U7"/>
  <c r="P7"/>
  <c r="U5"/>
  <c r="P5"/>
  <c r="H8"/>
  <c r="H10"/>
  <c r="H6"/>
  <c r="Q10" l="1"/>
  <c r="Q11" s="1"/>
  <c r="R8"/>
  <c r="R9" s="1"/>
  <c r="R6" l="1"/>
  <c r="S6"/>
  <c r="S7" s="1"/>
  <c r="Q6"/>
  <c r="Q7" s="1"/>
  <c r="S10"/>
  <c r="S11" s="1"/>
  <c r="Q8"/>
  <c r="Q9" s="1"/>
  <c r="R10"/>
  <c r="S8"/>
  <c r="S9" s="1"/>
  <c r="R7" l="1"/>
  <c r="T6"/>
  <c r="R11"/>
  <c r="T9"/>
  <c r="T10"/>
  <c r="T8"/>
  <c r="T11" l="1"/>
  <c r="T7"/>
  <c r="F4" l="1"/>
  <c r="D4"/>
  <c r="G4"/>
  <c r="E4"/>
  <c r="H4" l="1"/>
  <c r="U4"/>
  <c r="P4" l="1"/>
  <c r="S4" l="1"/>
  <c r="S5" s="1"/>
  <c r="R4"/>
  <c r="R5" s="1"/>
  <c r="Q4"/>
  <c r="Q5" s="1"/>
  <c r="T4" l="1"/>
  <c r="T5" l="1"/>
</calcChain>
</file>

<file path=xl/sharedStrings.xml><?xml version="1.0" encoding="utf-8"?>
<sst xmlns="http://schemas.openxmlformats.org/spreadsheetml/2006/main" count="45" uniqueCount="31">
  <si>
    <t>الاستـــــحـــــقــــاقـــــــــــــــــــــــــــات</t>
  </si>
  <si>
    <t>جملة الاستحقاقات</t>
  </si>
  <si>
    <t>مسلسل</t>
  </si>
  <si>
    <t>الاجور الاساسية</t>
  </si>
  <si>
    <t>الجــمــلة</t>
  </si>
  <si>
    <t>جملة المتغير</t>
  </si>
  <si>
    <t>حصص الاجور المتغيرة</t>
  </si>
  <si>
    <t>15% حصة الحكومة</t>
  </si>
  <si>
    <t>1% اصابة عمل</t>
  </si>
  <si>
    <t>2% حصة الحكومه</t>
  </si>
  <si>
    <t>الاجر المكمل</t>
  </si>
  <si>
    <t>العلاوة التعويضية</t>
  </si>
  <si>
    <t>اجمالى الاجر المكمل</t>
  </si>
  <si>
    <t>15% حصة الحكومه</t>
  </si>
  <si>
    <t>1% ت.مرض</t>
  </si>
  <si>
    <t xml:space="preserve">الاساسى </t>
  </si>
  <si>
    <t>الجهود</t>
  </si>
  <si>
    <t>الحافز</t>
  </si>
  <si>
    <t xml:space="preserve">حافز مميز </t>
  </si>
  <si>
    <t>الاجر الوظيفى</t>
  </si>
  <si>
    <t xml:space="preserve">الاســـــم </t>
  </si>
  <si>
    <t>فتحى على احمد غنيمى</t>
  </si>
  <si>
    <t>بلال محمد محمد طلبه حسن</t>
  </si>
  <si>
    <t>صلاح الدين كامل عبدالجواد</t>
  </si>
  <si>
    <t>سيد على محمود على</t>
  </si>
  <si>
    <t>أساسية</t>
  </si>
  <si>
    <t>تقدمية</t>
  </si>
  <si>
    <t>تخصصية</t>
  </si>
  <si>
    <t>اهليات</t>
  </si>
  <si>
    <t xml:space="preserve">بدل طبيعة عمل </t>
  </si>
  <si>
    <t>الحوافز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</si>
</sst>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78"/>
      <scheme val="minor"/>
    </font>
    <font>
      <b/>
      <sz val="2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36"/>
      <name val="Arial"/>
      <family val="2"/>
    </font>
    <font>
      <sz val="10"/>
      <color rgb="FF000000"/>
      <name val="Arial"/>
      <family val="2"/>
    </font>
    <font>
      <b/>
      <sz val="24"/>
      <color indexed="8"/>
      <name val="Arial"/>
      <family val="2"/>
    </font>
    <font>
      <sz val="16"/>
      <color theme="1"/>
      <name val="Calibri"/>
      <family val="2"/>
      <charset val="178"/>
      <scheme val="minor"/>
    </font>
    <font>
      <b/>
      <sz val="18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charset val="178"/>
      <scheme val="minor"/>
    </font>
    <font>
      <sz val="10"/>
      <color rgb="FF000000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8" fillId="4" borderId="0">
      <alignment horizontal="center" vertical="top"/>
    </xf>
    <xf numFmtId="0" fontId="14" fillId="4" borderId="0">
      <alignment horizontal="center" vertical="center"/>
    </xf>
    <xf numFmtId="0" fontId="15" fillId="4" borderId="0">
      <alignment horizontal="right" vertical="center"/>
    </xf>
    <xf numFmtId="0" fontId="15" fillId="4" borderId="0">
      <alignment horizontal="right" vertical="center"/>
    </xf>
    <xf numFmtId="0" fontId="15" fillId="4" borderId="0">
      <alignment horizontal="right" vertical="center"/>
    </xf>
  </cellStyleXfs>
  <cellXfs count="58">
    <xf numFmtId="0" fontId="0" fillId="0" borderId="0" xfId="0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9" fillId="4" borderId="20" xfId="1" applyNumberFormat="1" applyFont="1" applyBorder="1" applyAlignment="1">
      <alignment horizontal="center" vertical="center" wrapText="1"/>
    </xf>
    <xf numFmtId="0" fontId="9" fillId="4" borderId="21" xfId="1" applyNumberFormat="1" applyFont="1" applyBorder="1" applyAlignment="1">
      <alignment horizontal="center" vertical="center" wrapText="1"/>
    </xf>
    <xf numFmtId="3" fontId="9" fillId="4" borderId="21" xfId="1" applyNumberFormat="1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9" fillId="0" borderId="20" xfId="1" applyNumberFormat="1" applyFont="1" applyFill="1" applyBorder="1" applyAlignment="1">
      <alignment horizontal="center" vertical="center" wrapText="1"/>
    </xf>
    <xf numFmtId="0" fontId="9" fillId="0" borderId="21" xfId="1" applyNumberFormat="1" applyFont="1" applyFill="1" applyBorder="1" applyAlignment="1">
      <alignment horizontal="center" vertical="center" wrapText="1"/>
    </xf>
    <xf numFmtId="3" fontId="9" fillId="0" borderId="21" xfId="1" applyNumberFormat="1" applyFont="1" applyFill="1" applyBorder="1" applyAlignment="1">
      <alignment horizontal="center" vertical="center" wrapText="1"/>
    </xf>
    <xf numFmtId="0" fontId="9" fillId="4" borderId="21" xfId="1" applyFont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2" fontId="0" fillId="0" borderId="0" xfId="0" applyNumberFormat="1"/>
    <xf numFmtId="9" fontId="3" fillId="2" borderId="4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 readingOrder="2"/>
    </xf>
    <xf numFmtId="0" fontId="9" fillId="5" borderId="24" xfId="1" applyFont="1" applyFill="1" applyBorder="1" applyAlignment="1">
      <alignment horizontal="center" vertical="center" wrapText="1"/>
    </xf>
    <xf numFmtId="0" fontId="11" fillId="6" borderId="25" xfId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2" fontId="13" fillId="0" borderId="2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2" fontId="13" fillId="0" borderId="28" xfId="0" applyNumberFormat="1" applyFont="1" applyFill="1" applyBorder="1" applyAlignment="1">
      <alignment horizontal="center" vertical="center"/>
    </xf>
    <xf numFmtId="0" fontId="12" fillId="0" borderId="26" xfId="0" applyNumberFormat="1" applyFont="1" applyFill="1" applyBorder="1" applyAlignment="1">
      <alignment horizontal="center" vertical="center"/>
    </xf>
    <xf numFmtId="2" fontId="13" fillId="8" borderId="27" xfId="0" applyNumberFormat="1" applyFont="1" applyFill="1" applyBorder="1" applyAlignment="1">
      <alignment horizontal="center" vertical="center"/>
    </xf>
    <xf numFmtId="2" fontId="13" fillId="9" borderId="27" xfId="0" applyNumberFormat="1" applyFont="1" applyFill="1" applyBorder="1" applyAlignment="1">
      <alignment horizontal="center" vertical="center"/>
    </xf>
    <xf numFmtId="0" fontId="11" fillId="10" borderId="24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</cellXfs>
  <cellStyles count="6">
    <cellStyle name="Normal" xfId="0" builtinId="0"/>
    <cellStyle name="S10" xfId="1"/>
    <cellStyle name="S11" xfId="4"/>
    <cellStyle name="S12" xfId="5"/>
    <cellStyle name="S21" xfId="2"/>
    <cellStyle name="S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17318</xdr:colOff>
      <xdr:row>11</xdr:row>
      <xdr:rowOff>173181</xdr:rowOff>
    </xdr:from>
    <xdr:to>
      <xdr:col>23</xdr:col>
      <xdr:colOff>51955</xdr:colOff>
      <xdr:row>15</xdr:row>
      <xdr:rowOff>294409</xdr:rowOff>
    </xdr:to>
    <xdr:sp macro="" textlink="">
      <xdr:nvSpPr>
        <xdr:cNvPr id="2" name="Up Arrow 1"/>
        <xdr:cNvSpPr/>
      </xdr:nvSpPr>
      <xdr:spPr>
        <a:xfrm>
          <a:off x="11346249273" y="4000499"/>
          <a:ext cx="1229591" cy="1853046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21</xdr:col>
      <xdr:colOff>4104410</xdr:colOff>
      <xdr:row>16</xdr:row>
      <xdr:rowOff>207818</xdr:rowOff>
    </xdr:from>
    <xdr:to>
      <xdr:col>23</xdr:col>
      <xdr:colOff>554183</xdr:colOff>
      <xdr:row>20</xdr:row>
      <xdr:rowOff>311728</xdr:rowOff>
    </xdr:to>
    <xdr:sp macro="" textlink="">
      <xdr:nvSpPr>
        <xdr:cNvPr id="4" name="Rectangle 3"/>
        <xdr:cNvSpPr/>
      </xdr:nvSpPr>
      <xdr:spPr>
        <a:xfrm>
          <a:off x="11345747045" y="6199909"/>
          <a:ext cx="2268682" cy="183572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EG" sz="3200" b="1"/>
            <a:t>ده</a:t>
          </a:r>
          <a:r>
            <a:rPr lang="ar-EG" sz="3200" b="1" baseline="0"/>
            <a:t> فلتر المرتب والحوافز </a:t>
          </a:r>
        </a:p>
        <a:p>
          <a:pPr algn="r" rtl="1"/>
          <a:endParaRPr lang="en-US" sz="3200" b="1"/>
        </a:p>
      </xdr:txBody>
    </xdr:sp>
    <xdr:clientData/>
  </xdr:twoCellAnchor>
  <xdr:twoCellAnchor>
    <xdr:from>
      <xdr:col>18</xdr:col>
      <xdr:colOff>675407</xdr:colOff>
      <xdr:row>15</xdr:row>
      <xdr:rowOff>259771</xdr:rowOff>
    </xdr:from>
    <xdr:to>
      <xdr:col>19</xdr:col>
      <xdr:colOff>952499</xdr:colOff>
      <xdr:row>18</xdr:row>
      <xdr:rowOff>190498</xdr:rowOff>
    </xdr:to>
    <xdr:sp macro="" textlink="">
      <xdr:nvSpPr>
        <xdr:cNvPr id="5" name="Up Arrow 4"/>
        <xdr:cNvSpPr/>
      </xdr:nvSpPr>
      <xdr:spPr>
        <a:xfrm rot="15963581">
          <a:off x="11354250274" y="5507180"/>
          <a:ext cx="1229591" cy="1853046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13</xdr:col>
      <xdr:colOff>1108365</xdr:colOff>
      <xdr:row>16</xdr:row>
      <xdr:rowOff>155862</xdr:rowOff>
    </xdr:from>
    <xdr:to>
      <xdr:col>18</xdr:col>
      <xdr:colOff>484911</xdr:colOff>
      <xdr:row>22</xdr:row>
      <xdr:rowOff>69272</xdr:rowOff>
    </xdr:to>
    <xdr:sp macro="" textlink="">
      <xdr:nvSpPr>
        <xdr:cNvPr id="6" name="Rectangle 5"/>
        <xdr:cNvSpPr/>
      </xdr:nvSpPr>
      <xdr:spPr>
        <a:xfrm>
          <a:off x="11355982089" y="6147953"/>
          <a:ext cx="6113319" cy="25111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EG" sz="4800" b="1"/>
            <a:t>دى</a:t>
          </a:r>
          <a:r>
            <a:rPr lang="ar-EG" sz="4800" b="1" baseline="0"/>
            <a:t> المشكلة عايز المعادلة ع المرتب بس او على الفلتر المتنفذ فقط  </a:t>
          </a:r>
          <a:endParaRPr lang="en-US" sz="4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O21"/>
  <sheetViews>
    <sheetView rightToLeft="1" tabSelected="1" topLeftCell="H2" zoomScale="55" zoomScaleNormal="55" workbookViewId="0">
      <selection activeCell="P25" sqref="P25"/>
    </sheetView>
  </sheetViews>
  <sheetFormatPr defaultColWidth="9.125" defaultRowHeight="35.1" customHeight="1"/>
  <cols>
    <col min="1" max="1" width="11.875" customWidth="1"/>
    <col min="2" max="3" width="15.625"/>
    <col min="4" max="7" width="20.75" customWidth="1"/>
    <col min="8" max="8" width="15.625" customWidth="1"/>
    <col min="9" max="12" width="15.75" customWidth="1"/>
    <col min="13" max="13" width="20.75" style="15" customWidth="1"/>
    <col min="14" max="14" width="15.625" style="15" customWidth="1"/>
    <col min="15" max="16" width="15.625" customWidth="1"/>
    <col min="17" max="19" width="20.75" customWidth="1"/>
    <col min="20" max="20" width="15.625" customWidth="1"/>
    <col min="21" max="21" width="20.75" customWidth="1"/>
    <col min="22" max="22" width="60.625" customWidth="1"/>
    <col min="23" max="23" width="15.625" style="13"/>
    <col min="24" max="25" width="15.625"/>
    <col min="26" max="27" width="15.625" customWidth="1"/>
    <col min="28" max="28" width="17.625" customWidth="1"/>
    <col min="29" max="29" width="17.75" customWidth="1"/>
    <col min="30" max="30" width="16.25" customWidth="1"/>
    <col min="31" max="31" width="20" customWidth="1"/>
    <col min="32" max="32" width="21.25" customWidth="1"/>
    <col min="33" max="33" width="19.125" customWidth="1"/>
    <col min="34" max="34" width="15.625" customWidth="1"/>
    <col min="35" max="35" width="19.25" customWidth="1"/>
    <col min="36" max="36" width="23.125" bestFit="1" customWidth="1"/>
    <col min="37" max="37" width="17.75" bestFit="1" customWidth="1"/>
    <col min="38" max="38" width="50.625" customWidth="1"/>
  </cols>
  <sheetData>
    <row r="1" spans="1:41" ht="35.1" customHeight="1" thickTop="1" thickBo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41"/>
      <c r="Q1" s="41"/>
      <c r="R1" s="41"/>
      <c r="S1" s="41"/>
      <c r="T1" s="43"/>
      <c r="U1" s="44" t="s">
        <v>1</v>
      </c>
      <c r="V1" s="35" t="s">
        <v>20</v>
      </c>
    </row>
    <row r="2" spans="1:41" ht="51" customHeight="1" thickTop="1" thickBot="1">
      <c r="A2" s="45" t="s">
        <v>2</v>
      </c>
      <c r="B2" s="47" t="s">
        <v>3</v>
      </c>
      <c r="C2" s="48"/>
      <c r="D2" s="48"/>
      <c r="E2" s="48"/>
      <c r="F2" s="48"/>
      <c r="G2" s="49"/>
      <c r="H2" s="50" t="s">
        <v>4</v>
      </c>
      <c r="I2" s="31" t="s">
        <v>19</v>
      </c>
      <c r="J2" s="31" t="s">
        <v>10</v>
      </c>
      <c r="K2" s="31" t="s">
        <v>11</v>
      </c>
      <c r="L2" s="31" t="s">
        <v>12</v>
      </c>
      <c r="M2" s="33" t="s">
        <v>17</v>
      </c>
      <c r="N2" s="52" t="s">
        <v>18</v>
      </c>
      <c r="O2" s="31" t="s">
        <v>5</v>
      </c>
      <c r="P2" s="38" t="s">
        <v>4</v>
      </c>
      <c r="Q2" s="54" t="s">
        <v>6</v>
      </c>
      <c r="R2" s="55"/>
      <c r="S2" s="56"/>
      <c r="T2" s="38" t="s">
        <v>4</v>
      </c>
      <c r="U2" s="39"/>
      <c r="V2" s="36"/>
      <c r="X2" s="22">
        <v>420</v>
      </c>
      <c r="Y2" s="22">
        <v>28</v>
      </c>
      <c r="Z2" s="22">
        <v>84</v>
      </c>
    </row>
    <row r="3" spans="1:41" ht="59.25" customHeight="1" thickTop="1" thickBot="1">
      <c r="A3" s="46"/>
      <c r="B3" s="14" t="s">
        <v>15</v>
      </c>
      <c r="C3" s="16">
        <v>0.09</v>
      </c>
      <c r="D3" s="17" t="s">
        <v>7</v>
      </c>
      <c r="E3" s="17" t="s">
        <v>8</v>
      </c>
      <c r="F3" s="17" t="s">
        <v>9</v>
      </c>
      <c r="G3" s="17">
        <v>0.03</v>
      </c>
      <c r="H3" s="51"/>
      <c r="I3" s="32"/>
      <c r="J3" s="32"/>
      <c r="K3" s="32"/>
      <c r="L3" s="32"/>
      <c r="M3" s="34"/>
      <c r="N3" s="53"/>
      <c r="O3" s="32"/>
      <c r="P3" s="39"/>
      <c r="Q3" s="17" t="s">
        <v>13</v>
      </c>
      <c r="R3" s="17" t="s">
        <v>14</v>
      </c>
      <c r="S3" s="17">
        <v>0.03</v>
      </c>
      <c r="T3" s="39"/>
      <c r="U3" s="39"/>
      <c r="V3" s="37"/>
      <c r="Z3" s="1"/>
      <c r="AA3" s="2"/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16</v>
      </c>
      <c r="AH3" s="2"/>
      <c r="AI3" s="2"/>
      <c r="AJ3" s="2" t="s">
        <v>30</v>
      </c>
      <c r="AK3" s="2"/>
      <c r="AL3" s="3"/>
    </row>
    <row r="4" spans="1:41" ht="39.950000000000003" customHeight="1" thickTop="1" thickBot="1">
      <c r="A4" s="27">
        <v>1</v>
      </c>
      <c r="B4" s="29">
        <v>869.28</v>
      </c>
      <c r="C4" s="29">
        <v>1125.75</v>
      </c>
      <c r="D4" s="23">
        <f>ROUND(C4*0.15,2)</f>
        <v>168.86</v>
      </c>
      <c r="E4" s="23">
        <f>ROUND(C4*0.01,2)</f>
        <v>11.26</v>
      </c>
      <c r="F4" s="23">
        <f>ROUND(C4*0.02,2)</f>
        <v>22.52</v>
      </c>
      <c r="G4" s="23">
        <f>ROUND(C4*0.03,2)</f>
        <v>33.770000000000003</v>
      </c>
      <c r="H4" s="23">
        <f>B4+D4+E4+F4+G4</f>
        <v>1105.6899999999998</v>
      </c>
      <c r="I4" s="28">
        <v>2917.61</v>
      </c>
      <c r="J4" s="28">
        <f>AG4+AF4+AE4+AD4+AC4+AB4+K4</f>
        <v>1546.7099999999998</v>
      </c>
      <c r="K4" s="28">
        <v>199.34</v>
      </c>
      <c r="L4" s="28">
        <f>J4</f>
        <v>1546.7099999999998</v>
      </c>
      <c r="M4" s="23"/>
      <c r="N4" s="23"/>
      <c r="O4" s="28">
        <f>I4+J4-C4-K4</f>
        <v>3139.2299999999996</v>
      </c>
      <c r="P4" s="28">
        <f>IF(O4&gt;2800,2800,O4)</f>
        <v>2800</v>
      </c>
      <c r="Q4" s="23">
        <f>ROUND(P4*0.15,2)</f>
        <v>420</v>
      </c>
      <c r="R4" s="23">
        <f>ROUND(P4*0.01,2)</f>
        <v>28</v>
      </c>
      <c r="S4" s="23">
        <f>ROUND(P4*0.03,2)</f>
        <v>84</v>
      </c>
      <c r="T4" s="23">
        <f t="shared" ref="T4:T11" si="0">Q4+R4+S4</f>
        <v>532</v>
      </c>
      <c r="U4" s="26">
        <f>I4+L4</f>
        <v>4464.32</v>
      </c>
      <c r="V4" s="18" t="s">
        <v>21</v>
      </c>
      <c r="W4" s="13">
        <v>1</v>
      </c>
      <c r="X4" s="15"/>
      <c r="Z4" s="4"/>
      <c r="AA4" s="5"/>
      <c r="AB4" s="5">
        <v>260.77999999999997</v>
      </c>
      <c r="AC4" s="5">
        <v>130.38999999999999</v>
      </c>
      <c r="AD4" s="5">
        <v>130.38999999999999</v>
      </c>
      <c r="AE4" s="5">
        <v>130.38999999999999</v>
      </c>
      <c r="AF4" s="5">
        <v>347.71</v>
      </c>
      <c r="AG4" s="5">
        <v>347.71</v>
      </c>
      <c r="AH4" s="6"/>
      <c r="AI4" s="5"/>
      <c r="AJ4" s="7"/>
      <c r="AK4" s="7"/>
      <c r="AL4" s="18" t="s">
        <v>21</v>
      </c>
      <c r="AO4" s="15"/>
    </row>
    <row r="5" spans="1:41" ht="39.950000000000003" hidden="1" customHeight="1" thickTop="1" thickBot="1">
      <c r="A5" s="30">
        <v>2</v>
      </c>
      <c r="B5" s="25"/>
      <c r="C5" s="25"/>
      <c r="D5" s="24"/>
      <c r="E5" s="25"/>
      <c r="F5" s="20"/>
      <c r="G5" s="20"/>
      <c r="H5" s="20"/>
      <c r="I5" s="24"/>
      <c r="J5" s="24"/>
      <c r="K5" s="24"/>
      <c r="L5" s="24"/>
      <c r="M5" s="28">
        <f>4080.72+100+204.23</f>
        <v>4384.9499999999989</v>
      </c>
      <c r="N5" s="28"/>
      <c r="O5" s="28">
        <f>M5+N5</f>
        <v>4384.9499999999989</v>
      </c>
      <c r="P5" s="28">
        <f t="shared" ref="P5:P11" si="1">IF(O5&gt;2800,2800,O5)</f>
        <v>2800</v>
      </c>
      <c r="Q5" s="23">
        <f>IF(O5+O4&gt;=2800,$X$2-Q4,(ROUND(P5*0.15,2)))</f>
        <v>0</v>
      </c>
      <c r="R5" s="23">
        <f>IF(O5+O4&gt;=2800,$Y$2-R4,(ROUND(P5*0.01,2)))</f>
        <v>0</v>
      </c>
      <c r="S5" s="23">
        <f>IF(O5+O4&gt;=2800,$Z$2-S4,(ROUND(P5*0.03,2)))</f>
        <v>0</v>
      </c>
      <c r="T5" s="23">
        <f t="shared" si="0"/>
        <v>0</v>
      </c>
      <c r="U5" s="26">
        <f>O5</f>
        <v>4384.9499999999989</v>
      </c>
      <c r="V5" s="19" t="s">
        <v>21</v>
      </c>
      <c r="W5" s="13">
        <v>2</v>
      </c>
      <c r="X5" s="15"/>
      <c r="Z5" s="8"/>
      <c r="AA5" s="9"/>
      <c r="AB5" s="5"/>
      <c r="AC5" s="5"/>
      <c r="AD5" s="5"/>
      <c r="AE5" s="5"/>
      <c r="AF5" s="5"/>
      <c r="AG5" s="5"/>
      <c r="AH5" s="10"/>
      <c r="AI5" s="9"/>
      <c r="AJ5" s="7">
        <v>5120</v>
      </c>
      <c r="AK5" s="7"/>
      <c r="AL5" s="19" t="s">
        <v>21</v>
      </c>
      <c r="AO5" s="15"/>
    </row>
    <row r="6" spans="1:41" ht="39.950000000000003" customHeight="1" thickTop="1" thickBot="1">
      <c r="A6" s="27">
        <v>3</v>
      </c>
      <c r="B6" s="29">
        <v>878.19</v>
      </c>
      <c r="C6" s="29">
        <v>1137.2800000000002</v>
      </c>
      <c r="D6" s="21">
        <f>ROUND(C6*0.15,2)</f>
        <v>170.59</v>
      </c>
      <c r="E6" s="21">
        <f>ROUND(C6*0.01,2)</f>
        <v>11.37</v>
      </c>
      <c r="F6" s="21">
        <f>ROUND(C6*0.02,2)</f>
        <v>22.75</v>
      </c>
      <c r="G6" s="21">
        <f>ROUND(C6*0.03,2)</f>
        <v>34.119999999999997</v>
      </c>
      <c r="H6" s="21">
        <f>B6+D6+E6+F6+G6</f>
        <v>1117.0199999999998</v>
      </c>
      <c r="I6" s="28">
        <v>2943.47</v>
      </c>
      <c r="J6" s="28">
        <f>AG6+AF6+AE6+AD6+AC6+AB6+K6</f>
        <v>1585.8600000000001</v>
      </c>
      <c r="K6" s="28">
        <v>224.65</v>
      </c>
      <c r="L6" s="28">
        <f>J6</f>
        <v>1585.8600000000001</v>
      </c>
      <c r="M6" s="23"/>
      <c r="N6" s="28"/>
      <c r="O6" s="28">
        <f>I6+J6-C6-K6</f>
        <v>3167.3999999999996</v>
      </c>
      <c r="P6" s="28">
        <f t="shared" si="1"/>
        <v>2800</v>
      </c>
      <c r="Q6" s="21">
        <f>ROUND(P6*0.15,2)</f>
        <v>420</v>
      </c>
      <c r="R6" s="21">
        <f>ROUND(P6*0.01,2)</f>
        <v>28</v>
      </c>
      <c r="S6" s="21">
        <f>ROUND(P6*0.03,2)</f>
        <v>84</v>
      </c>
      <c r="T6" s="21">
        <f t="shared" si="0"/>
        <v>532</v>
      </c>
      <c r="U6" s="26">
        <f>I6+L6</f>
        <v>4529.33</v>
      </c>
      <c r="V6" s="18" t="s">
        <v>22</v>
      </c>
      <c r="W6" s="13">
        <v>1</v>
      </c>
      <c r="X6" s="15"/>
      <c r="Z6" s="4"/>
      <c r="AA6" s="5"/>
      <c r="AB6" s="5">
        <v>263.45999999999998</v>
      </c>
      <c r="AC6" s="9">
        <v>131.72999999999999</v>
      </c>
      <c r="AD6" s="9">
        <v>131.72999999999999</v>
      </c>
      <c r="AE6" s="9">
        <v>131.72999999999999</v>
      </c>
      <c r="AF6" s="9">
        <v>351.28</v>
      </c>
      <c r="AG6" s="5">
        <v>351.28</v>
      </c>
      <c r="AH6" s="6"/>
      <c r="AI6" s="11"/>
      <c r="AJ6" s="7"/>
      <c r="AK6" s="7"/>
      <c r="AL6" s="18" t="s">
        <v>22</v>
      </c>
      <c r="AO6" s="15"/>
    </row>
    <row r="7" spans="1:41" ht="39.950000000000003" hidden="1" customHeight="1" thickTop="1" thickBot="1">
      <c r="A7" s="30">
        <v>4</v>
      </c>
      <c r="B7" s="25"/>
      <c r="C7" s="25"/>
      <c r="D7" s="24"/>
      <c r="E7" s="24"/>
      <c r="F7" s="20"/>
      <c r="G7" s="20"/>
      <c r="H7" s="20"/>
      <c r="I7" s="24"/>
      <c r="J7" s="24"/>
      <c r="K7" s="24"/>
      <c r="L7" s="24"/>
      <c r="M7" s="28">
        <v>4071.81</v>
      </c>
      <c r="N7" s="28"/>
      <c r="O7" s="28">
        <f>M7+N7</f>
        <v>4071.81</v>
      </c>
      <c r="P7" s="28">
        <f t="shared" si="1"/>
        <v>2800</v>
      </c>
      <c r="Q7" s="23">
        <f>IF(O7+O6&gt;=2800,$X$2-Q6,(ROUND(P7*0.15,2)))</f>
        <v>0</v>
      </c>
      <c r="R7" s="23">
        <f>IF(O7+O6&gt;=2800,$Y$2-R6,(ROUND(P7*0.01,2)))</f>
        <v>0</v>
      </c>
      <c r="S7" s="23">
        <f>IF(O7+O6&gt;=2800,$Z$2-S6,(ROUND(P7*0.03,2)))</f>
        <v>0</v>
      </c>
      <c r="T7" s="23">
        <f t="shared" si="0"/>
        <v>0</v>
      </c>
      <c r="U7" s="26">
        <f>O7</f>
        <v>4071.81</v>
      </c>
      <c r="V7" s="19" t="s">
        <v>22</v>
      </c>
      <c r="W7" s="13">
        <v>2</v>
      </c>
      <c r="X7" s="15"/>
      <c r="Z7" s="8"/>
      <c r="AA7" s="9"/>
      <c r="AB7" s="5"/>
      <c r="AC7" s="9"/>
      <c r="AD7" s="9"/>
      <c r="AE7" s="9"/>
      <c r="AF7" s="9"/>
      <c r="AG7" s="5"/>
      <c r="AH7" s="10"/>
      <c r="AI7" s="12"/>
      <c r="AJ7" s="7">
        <v>5120</v>
      </c>
      <c r="AK7" s="7"/>
      <c r="AL7" s="19" t="s">
        <v>22</v>
      </c>
      <c r="AO7" s="15"/>
    </row>
    <row r="8" spans="1:41" ht="39.950000000000003" customHeight="1" thickTop="1" thickBot="1">
      <c r="A8" s="27">
        <v>5</v>
      </c>
      <c r="B8" s="29">
        <v>855.41</v>
      </c>
      <c r="C8" s="29">
        <v>1107.79</v>
      </c>
      <c r="D8" s="21">
        <f>ROUND(C8*0.15,2)</f>
        <v>166.17</v>
      </c>
      <c r="E8" s="21">
        <f>ROUND(C8*0.01,2)</f>
        <v>11.08</v>
      </c>
      <c r="F8" s="21">
        <f>ROUND(C8*0.02,2)</f>
        <v>22.16</v>
      </c>
      <c r="G8" s="21">
        <f>ROUND(C8*0.03,2)</f>
        <v>33.229999999999997</v>
      </c>
      <c r="H8" s="21">
        <f>B8+D8+E8+F8+G8</f>
        <v>1088.05</v>
      </c>
      <c r="I8" s="28">
        <v>2874.72</v>
      </c>
      <c r="J8" s="28">
        <f>AG8+AF8+AE8+AD8+AC8+AB8+K8</f>
        <v>1530.57</v>
      </c>
      <c r="K8" s="28">
        <v>204.7</v>
      </c>
      <c r="L8" s="28">
        <f>J8</f>
        <v>1530.57</v>
      </c>
      <c r="M8" s="23"/>
      <c r="N8" s="28"/>
      <c r="O8" s="28">
        <f>I8+J8-C8-K8</f>
        <v>3092.8</v>
      </c>
      <c r="P8" s="28">
        <f t="shared" si="1"/>
        <v>2800</v>
      </c>
      <c r="Q8" s="21">
        <f>ROUND(P8*0.15,2)</f>
        <v>420</v>
      </c>
      <c r="R8" s="21">
        <f>ROUND(P8*0.01,2)</f>
        <v>28</v>
      </c>
      <c r="S8" s="21">
        <f>ROUND(P8*0.03,2)</f>
        <v>84</v>
      </c>
      <c r="T8" s="21">
        <f t="shared" si="0"/>
        <v>532</v>
      </c>
      <c r="U8" s="26">
        <f>I8+L8</f>
        <v>4405.29</v>
      </c>
      <c r="V8" s="18" t="s">
        <v>23</v>
      </c>
      <c r="W8" s="13">
        <v>1</v>
      </c>
      <c r="X8" s="15"/>
      <c r="Z8" s="4"/>
      <c r="AA8" s="5"/>
      <c r="AB8" s="5">
        <v>256.62</v>
      </c>
      <c r="AC8" s="5">
        <v>128.31</v>
      </c>
      <c r="AD8" s="5">
        <v>128.31</v>
      </c>
      <c r="AE8" s="5">
        <v>128.31</v>
      </c>
      <c r="AF8" s="5">
        <v>342.16</v>
      </c>
      <c r="AG8" s="5">
        <v>342.16</v>
      </c>
      <c r="AH8" s="6"/>
      <c r="AI8" s="11"/>
      <c r="AJ8" s="7"/>
      <c r="AK8" s="7"/>
      <c r="AL8" s="18" t="s">
        <v>23</v>
      </c>
      <c r="AO8" s="15"/>
    </row>
    <row r="9" spans="1:41" ht="39.950000000000003" hidden="1" customHeight="1" thickTop="1" thickBot="1">
      <c r="A9" s="30">
        <v>6</v>
      </c>
      <c r="B9" s="25"/>
      <c r="C9" s="25"/>
      <c r="D9" s="24"/>
      <c r="E9" s="24"/>
      <c r="F9" s="20"/>
      <c r="G9" s="20"/>
      <c r="H9" s="20"/>
      <c r="I9" s="24"/>
      <c r="J9" s="24"/>
      <c r="K9" s="24"/>
      <c r="L9" s="24"/>
      <c r="M9" s="28">
        <v>3944.59</v>
      </c>
      <c r="N9" s="28">
        <v>480</v>
      </c>
      <c r="O9" s="28">
        <f>M9+N9</f>
        <v>4424.59</v>
      </c>
      <c r="P9" s="28">
        <f t="shared" si="1"/>
        <v>2800</v>
      </c>
      <c r="Q9" s="23">
        <f>IF(O9+O8&gt;=2800,$X$2-Q8,(ROUND(P9*0.15,2)))</f>
        <v>0</v>
      </c>
      <c r="R9" s="23">
        <f>IF(O9+O8&gt;=2800,$Y$2-R8,(ROUND(P9*0.01,2)))</f>
        <v>0</v>
      </c>
      <c r="S9" s="23">
        <f>IF(O9+O8&gt;=2800,$Z$2-S8,(ROUND(P9*0.03,2)))</f>
        <v>0</v>
      </c>
      <c r="T9" s="23">
        <f t="shared" si="0"/>
        <v>0</v>
      </c>
      <c r="U9" s="26">
        <f>O9</f>
        <v>4424.59</v>
      </c>
      <c r="V9" s="19" t="s">
        <v>23</v>
      </c>
      <c r="W9" s="13">
        <v>2</v>
      </c>
      <c r="X9" s="15"/>
      <c r="Z9" s="8"/>
      <c r="AA9" s="9"/>
      <c r="AB9" s="5"/>
      <c r="AC9" s="5"/>
      <c r="AD9" s="5"/>
      <c r="AE9" s="5"/>
      <c r="AF9" s="5"/>
      <c r="AG9" s="5"/>
      <c r="AH9" s="10"/>
      <c r="AI9" s="12"/>
      <c r="AJ9" s="7">
        <v>4970</v>
      </c>
      <c r="AK9" s="7"/>
      <c r="AL9" s="19" t="s">
        <v>23</v>
      </c>
      <c r="AO9" s="15"/>
    </row>
    <row r="10" spans="1:41" ht="39.950000000000003" customHeight="1" thickTop="1" thickBot="1">
      <c r="A10" s="27">
        <v>7</v>
      </c>
      <c r="B10" s="29">
        <v>787.94</v>
      </c>
      <c r="C10" s="29">
        <v>1020.4</v>
      </c>
      <c r="D10" s="21">
        <f>ROUND(C10*0.15,2)</f>
        <v>153.06</v>
      </c>
      <c r="E10" s="21">
        <f>ROUND(C10*0.01,2)</f>
        <v>10.199999999999999</v>
      </c>
      <c r="F10" s="21">
        <f>ROUND(C10*0.02,2)</f>
        <v>20.41</v>
      </c>
      <c r="G10" s="21">
        <f>ROUND(C10*0.03,2)</f>
        <v>30.61</v>
      </c>
      <c r="H10" s="21">
        <f>B10+D10+E10+F10+G10</f>
        <v>1002.22</v>
      </c>
      <c r="I10" s="28">
        <v>2678.33</v>
      </c>
      <c r="J10" s="28">
        <f>AG10+AF10+AE10+AD10+AC10+AB10+K10</f>
        <v>1421.1</v>
      </c>
      <c r="K10" s="28">
        <v>199.79</v>
      </c>
      <c r="L10" s="28">
        <f>J10</f>
        <v>1421.1</v>
      </c>
      <c r="M10" s="23"/>
      <c r="N10" s="28"/>
      <c r="O10" s="28">
        <f>I10+J10-C10-K10</f>
        <v>2879.2400000000002</v>
      </c>
      <c r="P10" s="28">
        <f t="shared" si="1"/>
        <v>2800</v>
      </c>
      <c r="Q10" s="21">
        <f>ROUND(P10*0.15,2)</f>
        <v>420</v>
      </c>
      <c r="R10" s="21">
        <f>ROUND(P10*0.01,2)</f>
        <v>28</v>
      </c>
      <c r="S10" s="21">
        <f>ROUND(P10*0.03,2)</f>
        <v>84</v>
      </c>
      <c r="T10" s="21">
        <f t="shared" si="0"/>
        <v>532</v>
      </c>
      <c r="U10" s="26">
        <f>I10+L10</f>
        <v>4099.43</v>
      </c>
      <c r="V10" s="18" t="s">
        <v>24</v>
      </c>
      <c r="W10" s="13">
        <v>1</v>
      </c>
      <c r="X10" s="15"/>
      <c r="Z10" s="8"/>
      <c r="AA10" s="9"/>
      <c r="AB10" s="5">
        <v>236.38</v>
      </c>
      <c r="AC10" s="9">
        <v>118.19</v>
      </c>
      <c r="AD10" s="9">
        <v>118.19</v>
      </c>
      <c r="AE10" s="9">
        <v>118.19</v>
      </c>
      <c r="AF10" s="9">
        <v>315.18</v>
      </c>
      <c r="AG10" s="5">
        <v>315.18</v>
      </c>
      <c r="AH10" s="10"/>
      <c r="AI10" s="12"/>
      <c r="AJ10" s="7"/>
      <c r="AK10" s="7"/>
      <c r="AL10" s="18" t="s">
        <v>24</v>
      </c>
      <c r="AO10" s="15"/>
    </row>
    <row r="11" spans="1:41" ht="39.950000000000003" hidden="1" customHeight="1" thickTop="1" thickBot="1">
      <c r="A11" s="30">
        <v>8</v>
      </c>
      <c r="B11" s="25"/>
      <c r="C11" s="25"/>
      <c r="D11" s="24"/>
      <c r="E11" s="24"/>
      <c r="F11" s="24"/>
      <c r="G11" s="24"/>
      <c r="H11" s="24"/>
      <c r="I11" s="24"/>
      <c r="J11" s="24"/>
      <c r="K11" s="24"/>
      <c r="L11" s="24"/>
      <c r="M11" s="28">
        <v>4012.06</v>
      </c>
      <c r="N11" s="28"/>
      <c r="O11" s="28">
        <f>M11+N11</f>
        <v>4012.06</v>
      </c>
      <c r="P11" s="28">
        <f t="shared" si="1"/>
        <v>2800</v>
      </c>
      <c r="Q11" s="23">
        <f>IF(O11+O10&gt;=2800,$X$2-Q10,(ROUND(P11*0.15,2)))</f>
        <v>0</v>
      </c>
      <c r="R11" s="23">
        <f>IF(O11+O10&gt;=2800,$Y$2-R10,(ROUND(P11*0.01,2)))</f>
        <v>0</v>
      </c>
      <c r="S11" s="23">
        <f>IF(O11+O10&gt;=2800,$Z$2-S10,(ROUND(P11*0.03,2)))</f>
        <v>0</v>
      </c>
      <c r="T11" s="23">
        <f t="shared" si="0"/>
        <v>0</v>
      </c>
      <c r="U11" s="26">
        <f>O11</f>
        <v>4012.06</v>
      </c>
      <c r="V11" s="19" t="s">
        <v>24</v>
      </c>
      <c r="W11" s="13">
        <v>2</v>
      </c>
      <c r="X11" s="15"/>
      <c r="Z11" s="8"/>
      <c r="AA11" s="9"/>
      <c r="AB11" s="5"/>
      <c r="AC11" s="9"/>
      <c r="AD11" s="9"/>
      <c r="AE11" s="9"/>
      <c r="AF11" s="9"/>
      <c r="AG11" s="5"/>
      <c r="AH11" s="10"/>
      <c r="AI11" s="12"/>
      <c r="AJ11" s="7">
        <v>4970</v>
      </c>
      <c r="AK11" s="7"/>
      <c r="AL11" s="19" t="s">
        <v>24</v>
      </c>
      <c r="AO11" s="15"/>
    </row>
    <row r="12" spans="1:41" ht="35.1" customHeight="1" thickTop="1"/>
    <row r="16" spans="1:41" ht="35.1" customHeight="1">
      <c r="U16" s="57">
        <f>INT(I4)</f>
        <v>2917</v>
      </c>
    </row>
    <row r="17" spans="21:21" ht="35.1" customHeight="1">
      <c r="U17" s="57">
        <f t="shared" ref="U17:U21" si="2">INT(I5)</f>
        <v>0</v>
      </c>
    </row>
    <row r="18" spans="21:21" ht="35.1" customHeight="1">
      <c r="U18" s="57">
        <f t="shared" si="2"/>
        <v>2943</v>
      </c>
    </row>
    <row r="19" spans="21:21" ht="35.1" customHeight="1">
      <c r="U19" s="57">
        <f t="shared" si="2"/>
        <v>0</v>
      </c>
    </row>
    <row r="20" spans="21:21" ht="35.1" customHeight="1">
      <c r="U20" s="57">
        <f t="shared" si="2"/>
        <v>2874</v>
      </c>
    </row>
    <row r="21" spans="21:21" ht="35.1" customHeight="1">
      <c r="U21" s="57">
        <f t="shared" si="2"/>
        <v>0</v>
      </c>
    </row>
  </sheetData>
  <autoFilter ref="A3:AL11">
    <filterColumn colId="22">
      <filters>
        <filter val="1"/>
      </filters>
    </filterColumn>
  </autoFilter>
  <mergeCells count="16">
    <mergeCell ref="L2:L3"/>
    <mergeCell ref="M2:M3"/>
    <mergeCell ref="V1:V3"/>
    <mergeCell ref="I2:I3"/>
    <mergeCell ref="J2:J3"/>
    <mergeCell ref="K2:K3"/>
    <mergeCell ref="T2:T3"/>
    <mergeCell ref="A1:T1"/>
    <mergeCell ref="U1:U3"/>
    <mergeCell ref="A2:A3"/>
    <mergeCell ref="B2:G2"/>
    <mergeCell ref="H2:H3"/>
    <mergeCell ref="N2:N3"/>
    <mergeCell ref="O2:O3"/>
    <mergeCell ref="P2:P3"/>
    <mergeCell ref="Q2:S2"/>
  </mergeCells>
  <pageMargins left="0.7" right="0.7" top="0.75" bottom="0.75" header="0.3" footer="0.3"/>
  <pageSetup paperSize="9" orientation="portrait" r:id="rId1"/>
  <ignoredErrors>
    <ignoredError sqref="O5 Q5:S5 Q7:S7 T6:T11 U5 P6:S6 Q9:S9 P8:S8 Q11:S11 P10:S10 O11 O9 O7 O6 O8 O10 U11 U9 U7 U6 U8 U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الاستحقاق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</dc:creator>
  <cp:lastModifiedBy>Yehya</cp:lastModifiedBy>
  <dcterms:created xsi:type="dcterms:W3CDTF">2017-01-03T19:30:32Z</dcterms:created>
  <dcterms:modified xsi:type="dcterms:W3CDTF">2018-12-20T08:19:53Z</dcterms:modified>
</cp:coreProperties>
</file>